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data\생활인구\2025년\'25년 1분기\'25년 1분기 분석 보고서\"/>
    </mc:Choice>
  </mc:AlternateContent>
  <xr:revisionPtr revIDLastSave="0" documentId="13_ncr:1_{920B0DD3-1B46-4107-9B72-52736AEBE499}" xr6:coauthVersionLast="47" xr6:coauthVersionMax="47" xr10:uidLastSave="{00000000-0000-0000-0000-000000000000}"/>
  <workbookProtection workbookAlgorithmName="SHA-512" workbookHashValue="sasvA/C9HECt1iN6FRwCFNw+4h+vIbCheEhZwWzOQyOx1lKLqlV8+tjcm/Jhq6EAo9/n5hRywhE9x/vRwHdLRg==" workbookSaltValue="hAnhv+fJfILiedR4qyJZTw==" workbookSpinCount="100000" lockStructure="1"/>
  <bookViews>
    <workbookView xWindow="-120" yWindow="-120" windowWidth="29040" windowHeight="15720" activeTab="4" xr2:uid="{00000000-000D-0000-FFFF-FFFF00000000}"/>
  </bookViews>
  <sheets>
    <sheet name="DATA" sheetId="18" r:id="rId1"/>
    <sheet name="피벗_수정불가" sheetId="20" state="hidden" r:id="rId2"/>
    <sheet name="표_수정불가" sheetId="38" state="hidden" r:id="rId3"/>
    <sheet name="레이더차트_수정불가" sheetId="37" state="hidden" r:id="rId4"/>
    <sheet name="시군구별 분석 보고서" sheetId="35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" localSheetId="3" hidden="1">'[1]2'!#REF!</definedName>
    <definedName name="_____" hidden="1">'[1]2'!#REF!</definedName>
    <definedName name="__________Ger200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___Ger200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___ip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___ip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__Ger200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__Ger200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__ip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__ip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asq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asq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dez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dez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f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f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f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f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g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g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ger2001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_ger2001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asq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asq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dez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dez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f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f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f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f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g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g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Ger200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Ger200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ger2001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ger2001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ip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_ip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asq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asq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dez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dez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f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f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f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f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g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g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ger2001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_ger2001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Ger200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_Ger200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Ger200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Ger200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ip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ip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_xlc_DefaultDisplayOption___" hidden="1">"caption"</definedName>
    <definedName name="___xlc_DisplayNullValuesAs___" hidden="1">"___xlc_DisplayNullValuesAs_empty___"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123Graph_A" localSheetId="3" hidden="1">#REF!</definedName>
    <definedName name="__123Graph_A" hidden="1">#REF!</definedName>
    <definedName name="__123Graph_ABERLGRAP" localSheetId="3" hidden="1">'[2]Time series'!#REF!</definedName>
    <definedName name="__123Graph_ABERLGRAP" hidden="1">'[2]Time series'!#REF!</definedName>
    <definedName name="__123Graph_ABKSRESRV" localSheetId="3" hidden="1">[3]BOG!#REF!</definedName>
    <definedName name="__123Graph_ABKSRESRV" hidden="1">[3]BOG!#REF!</definedName>
    <definedName name="__123Graph_ABSYSASST" hidden="1">[4]interv!$C$37:$K$37</definedName>
    <definedName name="__123Graph_ACATCH1" localSheetId="3" hidden="1">'[2]Time series'!#REF!</definedName>
    <definedName name="__123Graph_ACATCH1" hidden="1">'[2]Time series'!#REF!</definedName>
    <definedName name="__123Graph_ACBASSETS" hidden="1">[4]interv!$C$34:$K$34</definedName>
    <definedName name="__123Graph_AChart1" localSheetId="3" hidden="1">'[5]2'!#REF!</definedName>
    <definedName name="__123Graph_AChart1" hidden="1">'[5]2'!#REF!</definedName>
    <definedName name="__123Graph_AChart2" localSheetId="3" hidden="1">'[5]2'!#REF!</definedName>
    <definedName name="__123Graph_AChart2" hidden="1">'[5]2'!#REF!</definedName>
    <definedName name="__123Graph_AChart3" localSheetId="3" hidden="1">'[5]2'!#REF!</definedName>
    <definedName name="__123Graph_AChart3" hidden="1">'[5]2'!#REF!</definedName>
    <definedName name="__123Graph_ACONVERG1" localSheetId="3" hidden="1">'[2]Time series'!#REF!</definedName>
    <definedName name="__123Graph_ACONVERG1" hidden="1">'[2]Time series'!#REF!</definedName>
    <definedName name="__123Graph_ACurrent" hidden="1">[6]CPIINDEX!$O$263:$O$310</definedName>
    <definedName name="__123Graph_AECTOT" localSheetId="3" hidden="1">#REF!</definedName>
    <definedName name="__123Graph_AECTOT" hidden="1">#REF!</definedName>
    <definedName name="__123Graph_AERDOLLAR" hidden="1">'[7]ex rate'!$F$30:$AM$30</definedName>
    <definedName name="__123Graph_AERRUBLE" hidden="1">'[7]ex rate'!$F$31:$AM$31</definedName>
    <definedName name="__123Graph_AGFS.3" hidden="1">[8]GFS!$T$14:$V$14</definedName>
    <definedName name="__123Graph_AGRAPH1" hidden="1">[9]T17_T18_MSURC!$E$831:$I$831</definedName>
    <definedName name="__123Graph_AGRAPH2" localSheetId="3" hidden="1">'[2]Time series'!#REF!</definedName>
    <definedName name="__123Graph_AGRAPH2" hidden="1">'[2]Time series'!#REF!</definedName>
    <definedName name="__123Graph_AGRAPH41" localSheetId="3" hidden="1">'[2]Time series'!#REF!</definedName>
    <definedName name="__123Graph_AGRAPH41" hidden="1">'[2]Time series'!#REF!</definedName>
    <definedName name="__123Graph_AGRAPH42" localSheetId="3" hidden="1">'[2]Time series'!#REF!</definedName>
    <definedName name="__123Graph_AGRAPH42" hidden="1">'[2]Time series'!#REF!</definedName>
    <definedName name="__123Graph_AGRAPH44" localSheetId="3" hidden="1">'[2]Time series'!#REF!</definedName>
    <definedName name="__123Graph_AGRAPH44" hidden="1">'[2]Time series'!#REF!</definedName>
    <definedName name="__123Graph_AIBRD_LEND" hidden="1">[10]WB!$Q$13:$AK$13</definedName>
    <definedName name="__123Graph_AIMPORTS" localSheetId="3" hidden="1">'[11]CA input'!#REF!</definedName>
    <definedName name="__123Graph_AIMPORTS" hidden="1">'[11]CA input'!#REF!</definedName>
    <definedName name="__123Graph_AMIMPMAC" hidden="1">[12]monimp!$E$38:$N$38</definedName>
    <definedName name="__123Graph_AMONEY" localSheetId="3" hidden="1">'[13]MonSurv-BC'!#REF!</definedName>
    <definedName name="__123Graph_AMONEY" hidden="1">'[13]MonSurv-BC'!#REF!</definedName>
    <definedName name="__123Graph_AMONIMP" hidden="1">[12]monimp!$E$31:$N$31</definedName>
    <definedName name="__123Graph_AMULTVELO" hidden="1">[12]interv!$C$31:$K$31</definedName>
    <definedName name="__123Graph_APERIB" localSheetId="3" hidden="1">'[2]Time series'!#REF!</definedName>
    <definedName name="__123Graph_APERIB" hidden="1">'[2]Time series'!#REF!</definedName>
    <definedName name="__123Graph_APIPELINE" hidden="1">[10]BoP!$U$359:$AQ$359</definedName>
    <definedName name="__123Graph_APRODABSC" localSheetId="3" hidden="1">'[2]Time series'!#REF!</definedName>
    <definedName name="__123Graph_APRODABSC" hidden="1">'[2]Time series'!#REF!</definedName>
    <definedName name="__123Graph_APRODABSD" localSheetId="3" hidden="1">'[2]Time series'!#REF!</definedName>
    <definedName name="__123Graph_APRODABSD" hidden="1">'[2]Time series'!#REF!</definedName>
    <definedName name="__123Graph_APRODTRE2" localSheetId="3" hidden="1">'[2]Time series'!#REF!</definedName>
    <definedName name="__123Graph_APRODTRE2" hidden="1">'[2]Time series'!#REF!</definedName>
    <definedName name="__123Graph_APRODTRE3" localSheetId="3" hidden="1">'[2]Time series'!#REF!</definedName>
    <definedName name="__123Graph_APRODTRE3" hidden="1">'[2]Time series'!#REF!</definedName>
    <definedName name="__123Graph_APRODTRE4" localSheetId="3" hidden="1">'[2]Time series'!#REF!</definedName>
    <definedName name="__123Graph_APRODTRE4" hidden="1">'[2]Time series'!#REF!</definedName>
    <definedName name="__123Graph_APRODTREND" localSheetId="3" hidden="1">'[2]Time series'!#REF!</definedName>
    <definedName name="__123Graph_APRODTREND" hidden="1">'[2]Time series'!#REF!</definedName>
    <definedName name="__123Graph_AREALRATE" hidden="1">'[7]ex rate'!$F$36:$AU$36</definedName>
    <definedName name="__123Graph_AREER" localSheetId="3" hidden="1">[10]ER!#REF!</definedName>
    <definedName name="__123Graph_AREER" hidden="1">[10]ER!#REF!</definedName>
    <definedName name="__123Graph_ARESCOV" hidden="1">[12]fiscout!$J$146:$J$166</definedName>
    <definedName name="__123Graph_ARESERVES" localSheetId="3" hidden="1">[3]BOG!#REF!</definedName>
    <definedName name="__123Graph_ARESERVES" hidden="1">[3]BOG!#REF!</definedName>
    <definedName name="__123Graph_ARUBRATE" hidden="1">'[7]ex rate'!$K$37:$AN$37</definedName>
    <definedName name="__123Graph_ASEASON_CASH" localSheetId="3" hidden="1">'[13]MonSurv-BC'!#REF!</definedName>
    <definedName name="__123Graph_ASEASON_CASH" hidden="1">'[13]MonSurv-BC'!#REF!</definedName>
    <definedName name="__123Graph_ASEASON_MONEY" localSheetId="3" hidden="1">'[13]MonSurv-BC'!#REF!</definedName>
    <definedName name="__123Graph_ASEASON_MONEY" hidden="1">'[13]MonSurv-BC'!#REF!</definedName>
    <definedName name="__123Graph_ASEASON_SIGHT" localSheetId="3" hidden="1">'[13]MonSurv-BC'!#REF!</definedName>
    <definedName name="__123Graph_ASEASON_SIGHT" hidden="1">'[13]MonSurv-BC'!#REF!</definedName>
    <definedName name="__123Graph_ASEASON_TIME" localSheetId="3" hidden="1">'[13]MonSurv-BC'!#REF!</definedName>
    <definedName name="__123Graph_ASEASON_TIME" hidden="1">'[13]MonSurv-BC'!#REF!</definedName>
    <definedName name="__123Graph_ATAX1" hidden="1">[8]TAX!$V$21:$X$21</definedName>
    <definedName name="__123Graph_ATRADECPI" localSheetId="3" hidden="1">[14]CPI!#REF!</definedName>
    <definedName name="__123Graph_ATRADECPI" hidden="1">[14]CPI!#REF!</definedName>
    <definedName name="__123Graph_AUSRATE" hidden="1">'[7]ex rate'!$K$36:$AN$36</definedName>
    <definedName name="__123Graph_AUTRECHT" localSheetId="3" hidden="1">'[2]Time series'!#REF!</definedName>
    <definedName name="__123Graph_AUTRECHT" hidden="1">'[2]Time series'!#REF!</definedName>
    <definedName name="__123Graph_AWEEKLY" localSheetId="3" hidden="1">#REF!</definedName>
    <definedName name="__123Graph_AWEEKLY" hidden="1">#REF!</definedName>
    <definedName name="__123Graph_AXRATE" hidden="1">[15]data!$K$125:$K$243</definedName>
    <definedName name="__123Graph_B" hidden="1">'[16]Table 5'!$C$11:$C$11</definedName>
    <definedName name="__123Graph_BBERLGRAP" localSheetId="3" hidden="1">'[2]Time series'!#REF!</definedName>
    <definedName name="__123Graph_BBERLGRAP" hidden="1">'[2]Time series'!#REF!</definedName>
    <definedName name="__123Graph_BBKSRESRV" localSheetId="3" hidden="1">[3]BOG!#REF!</definedName>
    <definedName name="__123Graph_BBKSRESRV" hidden="1">[3]BOG!#REF!</definedName>
    <definedName name="__123Graph_BBSYSASST" hidden="1">[12]interv!$C$38:$K$38</definedName>
    <definedName name="__123Graph_BCATCH1" localSheetId="3" hidden="1">'[2]Time series'!#REF!</definedName>
    <definedName name="__123Graph_BCATCH1" hidden="1">'[2]Time series'!#REF!</definedName>
    <definedName name="__123Graph_BCBASSETS" hidden="1">[12]interv!$C$35:$K$35</definedName>
    <definedName name="__123Graph_BChart1" localSheetId="3" hidden="1">'[5]2'!#REF!</definedName>
    <definedName name="__123Graph_BChart1" hidden="1">'[5]2'!#REF!</definedName>
    <definedName name="__123Graph_BChart2" localSheetId="3" hidden="1">'[5]2'!#REF!</definedName>
    <definedName name="__123Graph_BChart2" hidden="1">'[5]2'!#REF!</definedName>
    <definedName name="__123Graph_BChart3" localSheetId="3" hidden="1">'[5]2'!#REF!</definedName>
    <definedName name="__123Graph_BChart3" hidden="1">'[5]2'!#REF!</definedName>
    <definedName name="__123Graph_BCONVERG1" localSheetId="3" hidden="1">'[2]Time series'!#REF!</definedName>
    <definedName name="__123Graph_BCONVERG1" hidden="1">'[2]Time series'!#REF!</definedName>
    <definedName name="__123Graph_BCurrent" localSheetId="3" hidden="1">[17]G!#REF!</definedName>
    <definedName name="__123Graph_BCurrent" hidden="1">[17]G!#REF!</definedName>
    <definedName name="__123Graph_BECTOT" localSheetId="3" hidden="1">#REF!</definedName>
    <definedName name="__123Graph_BECTOT" hidden="1">#REF!</definedName>
    <definedName name="__123Graph_BERDOLLAR" hidden="1">'[7]ex rate'!$F$36:$AM$36</definedName>
    <definedName name="__123Graph_BERRUBLE" hidden="1">'[7]ex rate'!$F$37:$AM$37</definedName>
    <definedName name="__123Graph_BGFS.1" hidden="1">[8]GFS!$T$9:$V$9</definedName>
    <definedName name="__123Graph_BGFS.3" hidden="1">[8]GFS!$T$15:$V$15</definedName>
    <definedName name="__123Graph_BGRAPH1" hidden="1">[9]T17_T18_MSURC!$E$832:$I$832</definedName>
    <definedName name="__123Graph_BGRAPH2" localSheetId="3" hidden="1">'[2]Time series'!#REF!</definedName>
    <definedName name="__123Graph_BGRAPH2" hidden="1">'[2]Time series'!#REF!</definedName>
    <definedName name="__123Graph_BGRAPH41" localSheetId="3" hidden="1">'[2]Time series'!#REF!</definedName>
    <definedName name="__123Graph_BGRAPH41" hidden="1">'[2]Time series'!#REF!</definedName>
    <definedName name="__123Graph_BIBRD_LEND" hidden="1">[10]WB!$Q$61:$AK$61</definedName>
    <definedName name="__123Graph_BIMPORTS" localSheetId="3" hidden="1">'[11]CA input'!#REF!</definedName>
    <definedName name="__123Graph_BIMPORTS" hidden="1">'[11]CA input'!#REF!</definedName>
    <definedName name="__123Graph_BMONEY" localSheetId="3" hidden="1">'[13]MonSurv-BC'!#REF!</definedName>
    <definedName name="__123Graph_BMONEY" hidden="1">'[13]MonSurv-BC'!#REF!</definedName>
    <definedName name="__123Graph_BMONIMP" hidden="1">[12]monimp!$E$38:$N$38</definedName>
    <definedName name="__123Graph_BMULTVELO" hidden="1">[12]interv!$C$32:$K$32</definedName>
    <definedName name="__123Graph_BPERIB" localSheetId="3" hidden="1">'[2]Time series'!#REF!</definedName>
    <definedName name="__123Graph_BPERIB" hidden="1">'[2]Time series'!#REF!</definedName>
    <definedName name="__123Graph_BPIPELINE" hidden="1">[10]BoP!$U$358:$AQ$358</definedName>
    <definedName name="__123Graph_BPRODABSC" localSheetId="3" hidden="1">'[2]Time series'!#REF!</definedName>
    <definedName name="__123Graph_BPRODABSC" hidden="1">'[2]Time series'!#REF!</definedName>
    <definedName name="__123Graph_BPRODABSD" localSheetId="3" hidden="1">'[2]Time series'!#REF!</definedName>
    <definedName name="__123Graph_BPRODABSD" hidden="1">'[2]Time series'!#REF!</definedName>
    <definedName name="__123Graph_BREALRATE" hidden="1">'[7]ex rate'!$F$37:$AU$37</definedName>
    <definedName name="__123Graph_BREER" localSheetId="3" hidden="1">[10]ER!#REF!</definedName>
    <definedName name="__123Graph_BREER" hidden="1">[10]ER!#REF!</definedName>
    <definedName name="__123Graph_BRESCOV" hidden="1">[12]fiscout!$K$146:$K$166</definedName>
    <definedName name="__123Graph_BRESERVES" localSheetId="3" hidden="1">[3]BOG!#REF!</definedName>
    <definedName name="__123Graph_BRESERVES" hidden="1">[3]BOG!#REF!</definedName>
    <definedName name="__123Graph_BRUBRATE" hidden="1">'[7]ex rate'!$K$31:$AN$31</definedName>
    <definedName name="__123Graph_BSEASON_CASH" localSheetId="3" hidden="1">'[13]MonSurv-BC'!#REF!</definedName>
    <definedName name="__123Graph_BSEASON_CASH" hidden="1">'[13]MonSurv-BC'!#REF!</definedName>
    <definedName name="__123Graph_BSEASON_MONEY" localSheetId="3" hidden="1">'[13]MonSurv-BC'!#REF!</definedName>
    <definedName name="__123Graph_BSEASON_MONEY" hidden="1">'[13]MonSurv-BC'!#REF!</definedName>
    <definedName name="__123Graph_BSEASON_TIME" localSheetId="3" hidden="1">'[13]MonSurv-BC'!#REF!</definedName>
    <definedName name="__123Graph_BSEASON_TIME" hidden="1">'[13]MonSurv-BC'!#REF!</definedName>
    <definedName name="__123Graph_BTAX1" hidden="1">[8]TAX!$V$22:$X$22</definedName>
    <definedName name="__123Graph_BTRADECPI" localSheetId="3" hidden="1">[14]CPI!#REF!</definedName>
    <definedName name="__123Graph_BTRADECPI" hidden="1">[14]CPI!#REF!</definedName>
    <definedName name="__123Graph_BUSRATE" hidden="1">'[7]ex rate'!$K$30:$AN$30</definedName>
    <definedName name="__123Graph_C" hidden="1">[8]GFS!$T$16:$V$16</definedName>
    <definedName name="__123Graph_CBERLGRAP" localSheetId="3" hidden="1">'[2]Time series'!#REF!</definedName>
    <definedName name="__123Graph_CBERLGRAP" hidden="1">'[2]Time series'!#REF!</definedName>
    <definedName name="__123Graph_CBKSRESRV" localSheetId="3" hidden="1">[3]BOG!#REF!</definedName>
    <definedName name="__123Graph_CBKSRESRV" hidden="1">[3]BOG!#REF!</definedName>
    <definedName name="__123Graph_CBSYSASST" hidden="1">[12]interv!$C$39:$K$39</definedName>
    <definedName name="__123Graph_CCATCH1" localSheetId="3" hidden="1">'[2]Time series'!#REF!</definedName>
    <definedName name="__123Graph_CCATCH1" hidden="1">'[2]Time series'!#REF!</definedName>
    <definedName name="__123Graph_CChart1" localSheetId="3" hidden="1">'[5]2'!#REF!</definedName>
    <definedName name="__123Graph_CChart1" hidden="1">'[5]2'!#REF!</definedName>
    <definedName name="__123Graph_CChart2" localSheetId="3" hidden="1">'[5]2'!#REF!</definedName>
    <definedName name="__123Graph_CChart2" hidden="1">'[5]2'!#REF!</definedName>
    <definedName name="__123Graph_CChart3" localSheetId="3" hidden="1">'[5]2'!#REF!</definedName>
    <definedName name="__123Graph_CChart3" hidden="1">'[5]2'!#REF!</definedName>
    <definedName name="__123Graph_CCONVERG1" localSheetId="3" hidden="1">#REF!</definedName>
    <definedName name="__123Graph_CCONVERG1" hidden="1">#REF!</definedName>
    <definedName name="__123Graph_CCURRENT" localSheetId="3" hidden="1">'[18]Dep fonct'!#REF!</definedName>
    <definedName name="__123Graph_CCURRENT" hidden="1">'[18]Dep fonct'!#REF!</definedName>
    <definedName name="__123Graph_CECTOT" localSheetId="3" hidden="1">#REF!</definedName>
    <definedName name="__123Graph_CECTOT" hidden="1">#REF!</definedName>
    <definedName name="__123Graph_CGFS.3" hidden="1">[8]GFS!$T$16:$V$16</definedName>
    <definedName name="__123Graph_CGRAPH1" hidden="1">[19]T17_T18_MSURC!$E$834:$I$834</definedName>
    <definedName name="__123Graph_CGRAPH41" localSheetId="3" hidden="1">'[2]Time series'!#REF!</definedName>
    <definedName name="__123Graph_CGRAPH41" hidden="1">'[2]Time series'!#REF!</definedName>
    <definedName name="__123Graph_CGRAPH44" localSheetId="3" hidden="1">'[2]Time series'!#REF!</definedName>
    <definedName name="__123Graph_CGRAPH44" hidden="1">'[2]Time series'!#REF!</definedName>
    <definedName name="__123Graph_CIMPORTS" localSheetId="3" hidden="1">#REF!</definedName>
    <definedName name="__123Graph_CIMPORTS" hidden="1">#REF!</definedName>
    <definedName name="__123Graph_CMONEY" localSheetId="3" hidden="1">'[13]MonSurv-BC'!#REF!</definedName>
    <definedName name="__123Graph_CMONEY" hidden="1">'[13]MonSurv-BC'!#REF!</definedName>
    <definedName name="__123Graph_CPERIA" localSheetId="3" hidden="1">'[2]Time series'!#REF!</definedName>
    <definedName name="__123Graph_CPERIA" hidden="1">'[2]Time series'!#REF!</definedName>
    <definedName name="__123Graph_CPERIB" localSheetId="3" hidden="1">'[2]Time series'!#REF!</definedName>
    <definedName name="__123Graph_CPERIB" hidden="1">'[2]Time series'!#REF!</definedName>
    <definedName name="__123Graph_CPRODABSC" localSheetId="3" hidden="1">'[2]Time series'!#REF!</definedName>
    <definedName name="__123Graph_CPRODABSC" hidden="1">'[2]Time series'!#REF!</definedName>
    <definedName name="__123Graph_CPRODTRE2" localSheetId="3" hidden="1">'[2]Time series'!#REF!</definedName>
    <definedName name="__123Graph_CPRODTRE2" hidden="1">'[2]Time series'!#REF!</definedName>
    <definedName name="__123Graph_CPRODTREND" localSheetId="3" hidden="1">'[2]Time series'!#REF!</definedName>
    <definedName name="__123Graph_CPRODTREND" hidden="1">'[2]Time series'!#REF!</definedName>
    <definedName name="__123Graph_CREER" localSheetId="3" hidden="1">[10]ER!#REF!</definedName>
    <definedName name="__123Graph_CREER" hidden="1">[10]ER!#REF!</definedName>
    <definedName name="__123Graph_CRESCOV" hidden="1">[12]fiscout!$I$146:$I$166</definedName>
    <definedName name="__123Graph_CRESERVES" localSheetId="3" hidden="1">[3]BOG!#REF!</definedName>
    <definedName name="__123Graph_CRESERVES" hidden="1">[3]BOG!#REF!</definedName>
    <definedName name="__123Graph_CSEASON_CASH" localSheetId="3" hidden="1">'[13]MonSurv-BC'!#REF!</definedName>
    <definedName name="__123Graph_CSEASON_CASH" hidden="1">'[13]MonSurv-BC'!#REF!</definedName>
    <definedName name="__123Graph_CSEASON_MONEY" localSheetId="3" hidden="1">'[13]MonSurv-BC'!#REF!</definedName>
    <definedName name="__123Graph_CSEASON_MONEY" hidden="1">'[13]MonSurv-BC'!#REF!</definedName>
    <definedName name="__123Graph_CSEASON_SIGHT" localSheetId="3" hidden="1">'[13]MonSurv-BC'!#REF!</definedName>
    <definedName name="__123Graph_CSEASON_SIGHT" hidden="1">'[13]MonSurv-BC'!#REF!</definedName>
    <definedName name="__123Graph_CSEASON_TIME" localSheetId="3" hidden="1">'[13]MonSurv-BC'!#REF!</definedName>
    <definedName name="__123Graph_CSEASON_TIME" hidden="1">'[13]MonSurv-BC'!#REF!</definedName>
    <definedName name="__123Graph_CTAX1" hidden="1">[8]TAX!$V$23:$X$23</definedName>
    <definedName name="__123Graph_CUTRECHT" localSheetId="3" hidden="1">'[2]Time series'!#REF!</definedName>
    <definedName name="__123Graph_CUTRECHT" hidden="1">'[2]Time series'!#REF!</definedName>
    <definedName name="__123Graph_CXRATE" hidden="1">[15]data!$V$125:$V$243</definedName>
    <definedName name="__123Graph_D" localSheetId="3" hidden="1">#REF!</definedName>
    <definedName name="__123Graph_D" hidden="1">#REF!</definedName>
    <definedName name="__123Graph_DBERLGRAP" localSheetId="3" hidden="1">'[2]Time series'!#REF!</definedName>
    <definedName name="__123Graph_DBERLGRAP" hidden="1">'[2]Time series'!#REF!</definedName>
    <definedName name="__123Graph_DCATCH1" localSheetId="3" hidden="1">'[2]Time series'!#REF!</definedName>
    <definedName name="__123Graph_DCATCH1" hidden="1">'[2]Time series'!#REF!</definedName>
    <definedName name="__123Graph_DChart1" localSheetId="3" hidden="1">'[5]2'!#REF!</definedName>
    <definedName name="__123Graph_DChart1" hidden="1">'[5]2'!#REF!</definedName>
    <definedName name="__123Graph_DChart2" localSheetId="3" hidden="1">'[5]2'!#REF!</definedName>
    <definedName name="__123Graph_DChart2" hidden="1">'[5]2'!#REF!</definedName>
    <definedName name="__123Graph_DChart3" localSheetId="3" hidden="1">'[5]2'!#REF!</definedName>
    <definedName name="__123Graph_DChart3" hidden="1">'[5]2'!#REF!</definedName>
    <definedName name="__123Graph_DCONVERG1" localSheetId="3" hidden="1">'[2]Time series'!#REF!</definedName>
    <definedName name="__123Graph_DCONVERG1" hidden="1">'[2]Time series'!#REF!</definedName>
    <definedName name="__123Graph_DCPI" localSheetId="3" hidden="1">[14]CPI!#REF!</definedName>
    <definedName name="__123Graph_DCPI" hidden="1">[14]CPI!#REF!</definedName>
    <definedName name="__123Graph_DCURRENT" localSheetId="3" hidden="1">'[18]Dep fonct'!#REF!</definedName>
    <definedName name="__123Graph_DCURRENT" hidden="1">'[18]Dep fonct'!#REF!</definedName>
    <definedName name="__123Graph_DECTOT" localSheetId="3" hidden="1">#REF!</definedName>
    <definedName name="__123Graph_DECTOT" hidden="1">#REF!</definedName>
    <definedName name="__123Graph_DGRAPH1" hidden="1">[19]T17_T18_MSURC!$E$835:$I$835</definedName>
    <definedName name="__123Graph_DGRAPH41" localSheetId="3" hidden="1">'[2]Time series'!#REF!</definedName>
    <definedName name="__123Graph_DGRAPH41" hidden="1">'[2]Time series'!#REF!</definedName>
    <definedName name="__123Graph_DPERIA" localSheetId="3" hidden="1">'[2]Time series'!#REF!</definedName>
    <definedName name="__123Graph_DPERIA" hidden="1">'[2]Time series'!#REF!</definedName>
    <definedName name="__123Graph_DPERIB" localSheetId="3" hidden="1">'[2]Time series'!#REF!</definedName>
    <definedName name="__123Graph_DPERIB" hidden="1">'[2]Time series'!#REF!</definedName>
    <definedName name="__123Graph_DPRODABSC" localSheetId="3" hidden="1">'[2]Time series'!#REF!</definedName>
    <definedName name="__123Graph_DPRODABSC" hidden="1">'[2]Time series'!#REF!</definedName>
    <definedName name="__123Graph_DSEASON_MONEY" localSheetId="3" hidden="1">'[13]MonSurv-BC'!#REF!</definedName>
    <definedName name="__123Graph_DSEASON_MONEY" hidden="1">'[13]MonSurv-BC'!#REF!</definedName>
    <definedName name="__123Graph_DSEASON_SIGHT" localSheetId="3" hidden="1">'[13]MonSurv-BC'!#REF!</definedName>
    <definedName name="__123Graph_DSEASON_SIGHT" hidden="1">'[13]MonSurv-BC'!#REF!</definedName>
    <definedName name="__123Graph_DSEASON_TIME" localSheetId="3" hidden="1">'[13]MonSurv-BC'!#REF!</definedName>
    <definedName name="__123Graph_DSEASON_TIME" hidden="1">'[13]MonSurv-BC'!#REF!</definedName>
    <definedName name="__123Graph_DTAX1" hidden="1">[8]TAX!$V$24:$X$24</definedName>
    <definedName name="__123Graph_DTRADECPI" localSheetId="3" hidden="1">[14]CPI!#REF!</definedName>
    <definedName name="__123Graph_DTRADECPI" hidden="1">[14]CPI!#REF!</definedName>
    <definedName name="__123Graph_DUTRECHT" localSheetId="3" hidden="1">'[2]Time series'!#REF!</definedName>
    <definedName name="__123Graph_DUTRECHT" hidden="1">'[2]Time series'!#REF!</definedName>
    <definedName name="__123Graph_E" hidden="1">[8]TAX!$V$26:$X$26</definedName>
    <definedName name="__123Graph_EBERLGRAP" localSheetId="3" hidden="1">'[2]Time series'!#REF!</definedName>
    <definedName name="__123Graph_EBERLGRAP" hidden="1">'[2]Time series'!#REF!</definedName>
    <definedName name="__123Graph_ECATCH1" localSheetId="3" hidden="1">#REF!</definedName>
    <definedName name="__123Graph_ECATCH1" hidden="1">#REF!</definedName>
    <definedName name="__123Graph_EChart1" localSheetId="3" hidden="1">'[5]2'!#REF!</definedName>
    <definedName name="__123Graph_EChart1" hidden="1">'[5]2'!#REF!</definedName>
    <definedName name="__123Graph_EChart2" localSheetId="3" hidden="1">'[5]2'!#REF!</definedName>
    <definedName name="__123Graph_EChart2" hidden="1">'[5]2'!#REF!</definedName>
    <definedName name="__123Graph_EChart3" localSheetId="3" hidden="1">'[5]2'!#REF!</definedName>
    <definedName name="__123Graph_EChart3" hidden="1">'[5]2'!#REF!</definedName>
    <definedName name="__123Graph_ECONVERG1" localSheetId="3" hidden="1">'[2]Time series'!#REF!</definedName>
    <definedName name="__123Graph_ECONVERG1" hidden="1">'[2]Time series'!#REF!</definedName>
    <definedName name="__123Graph_ECURRENT" localSheetId="3" hidden="1">'[18]Dep fonct'!#REF!</definedName>
    <definedName name="__123Graph_ECURRENT" hidden="1">'[18]Dep fonct'!#REF!</definedName>
    <definedName name="__123Graph_EECTOT" localSheetId="3" hidden="1">#REF!</definedName>
    <definedName name="__123Graph_EECTOT" hidden="1">#REF!</definedName>
    <definedName name="__123Graph_EGRAPH1" hidden="1">[19]T17_T18_MSURC!$E$837:$I$837</definedName>
    <definedName name="__123Graph_EGRAPH41" localSheetId="3" hidden="1">'[2]Time series'!#REF!</definedName>
    <definedName name="__123Graph_EGRAPH41" hidden="1">'[2]Time series'!#REF!</definedName>
    <definedName name="__123Graph_EPERIA" localSheetId="3" hidden="1">'[2]Time series'!#REF!</definedName>
    <definedName name="__123Graph_EPERIA" hidden="1">'[2]Time series'!#REF!</definedName>
    <definedName name="__123Graph_EPRODABSC" localSheetId="3" hidden="1">'[2]Time series'!#REF!</definedName>
    <definedName name="__123Graph_EPRODABSC" hidden="1">'[2]Time series'!#REF!</definedName>
    <definedName name="__123Graph_ESEASON_CASH" localSheetId="3" hidden="1">'[13]MonSurv-BC'!#REF!</definedName>
    <definedName name="__123Graph_ESEASON_CASH" hidden="1">'[13]MonSurv-BC'!#REF!</definedName>
    <definedName name="__123Graph_ESEASON_MONEY" localSheetId="3" hidden="1">'[13]MonSurv-BC'!#REF!</definedName>
    <definedName name="__123Graph_ESEASON_MONEY" hidden="1">'[13]MonSurv-BC'!#REF!</definedName>
    <definedName name="__123Graph_ESEASON_TIME" localSheetId="3" hidden="1">'[13]MonSurv-BC'!#REF!</definedName>
    <definedName name="__123Graph_ESEASON_TIME" hidden="1">'[13]MonSurv-BC'!#REF!</definedName>
    <definedName name="__123Graph_ETAX1" hidden="1">[8]TAX!$V$26:$X$26</definedName>
    <definedName name="__123Graph_F" localSheetId="3" hidden="1">'[20]Table SR'!#REF!</definedName>
    <definedName name="__123Graph_F" hidden="1">'[20]Table SR'!#REF!</definedName>
    <definedName name="__123Graph_FBERLGRAP" localSheetId="3" hidden="1">'[2]Time series'!#REF!</definedName>
    <definedName name="__123Graph_FBERLGRAP" hidden="1">'[2]Time series'!#REF!</definedName>
    <definedName name="__123Graph_FChart1" localSheetId="3" hidden="1">'[5]2'!#REF!</definedName>
    <definedName name="__123Graph_FChart1" hidden="1">'[5]2'!#REF!</definedName>
    <definedName name="__123Graph_FChart2" localSheetId="3" hidden="1">'[5]2'!#REF!</definedName>
    <definedName name="__123Graph_FChart2" hidden="1">'[5]2'!#REF!</definedName>
    <definedName name="__123Graph_FChart3" localSheetId="3" hidden="1">'[5]2'!#REF!</definedName>
    <definedName name="__123Graph_FChart3" hidden="1">'[5]2'!#REF!</definedName>
    <definedName name="__123Graph_FCurrent" localSheetId="3" hidden="1">'[5]2'!#REF!</definedName>
    <definedName name="__123Graph_FCurrent" hidden="1">'[5]2'!#REF!</definedName>
    <definedName name="__123Graph_FGRAPH1" hidden="1">[19]T17_T18_MSURC!$E$838:$I$838</definedName>
    <definedName name="__123Graph_FGRAPH41" localSheetId="3" hidden="1">'[2]Time series'!#REF!</definedName>
    <definedName name="__123Graph_FGRAPH41" hidden="1">'[2]Time series'!#REF!</definedName>
    <definedName name="__123Graph_FPRODABSC" localSheetId="3" hidden="1">'[2]Time series'!#REF!</definedName>
    <definedName name="__123Graph_FPRODABSC" hidden="1">'[2]Time series'!#REF!</definedName>
    <definedName name="__123Graph_X" localSheetId="3" hidden="1">#REF!</definedName>
    <definedName name="__123Graph_X" hidden="1">#REF!</definedName>
    <definedName name="__123Graph_XBKSRESRV" localSheetId="3" hidden="1">[3]BOG!#REF!</definedName>
    <definedName name="__123Graph_XBKSRESRV" hidden="1">[3]BOG!#REF!</definedName>
    <definedName name="__123Graph_XChart1" localSheetId="3" hidden="1">'[21]Summary BOP'!#REF!</definedName>
    <definedName name="__123Graph_XChart1" hidden="1">'[21]Summary BOP'!#REF!</definedName>
    <definedName name="__123Graph_XCREDIT" localSheetId="3" hidden="1">'[13]MonSurv-BC'!#REF!</definedName>
    <definedName name="__123Graph_XCREDIT" hidden="1">'[13]MonSurv-BC'!#REF!</definedName>
    <definedName name="__123Graph_XCurrent" hidden="1">[6]CPIINDEX!$B$263:$B$310</definedName>
    <definedName name="__123Graph_XECTOT" localSheetId="3" hidden="1">#REF!</definedName>
    <definedName name="__123Graph_XECTOT" hidden="1">#REF!</definedName>
    <definedName name="__123Graph_XERDOLLAR" hidden="1">'[7]ex rate'!$F$15:$AM$15</definedName>
    <definedName name="__123Graph_XERRUBLE" hidden="1">'[7]ex rate'!$F$15:$AM$15</definedName>
    <definedName name="__123Graph_XGFS.1" hidden="1">[8]GFS!$T$6:$V$6</definedName>
    <definedName name="__123Graph_XGFS.3" hidden="1">[8]GFS!$T$6:$V$6</definedName>
    <definedName name="__123Graph_XGRAPH1" hidden="1">[19]T17_T18_MSURC!$E$829:$I$829</definedName>
    <definedName name="__123Graph_XIBRD_LEND" hidden="1">[10]WB!$Q$9:$AK$9</definedName>
    <definedName name="__123Graph_XIMPORTS" localSheetId="3" hidden="1">'[11]CA input'!#REF!</definedName>
    <definedName name="__123Graph_XIMPORTS" hidden="1">'[11]CA input'!#REF!</definedName>
    <definedName name="__123Graph_XRUBRATE" hidden="1">'[7]ex rate'!$K$15:$AN$15</definedName>
    <definedName name="__123Graph_XTAX1" hidden="1">[8]TAX!$V$4:$X$4</definedName>
    <definedName name="__123Graph_XUSRATE" hidden="1">'[7]ex rate'!$K$15:$AN$15</definedName>
    <definedName name="__123Graph_XXRATE" hidden="1">[15]data!$AE$124:$AE$242</definedName>
    <definedName name="__asq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asq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dde" localSheetId="3" hidden="1">'[22]Time series'!#REF!</definedName>
    <definedName name="__dde" hidden="1">'[22]Time series'!#REF!</definedName>
    <definedName name="__dez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dez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f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f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f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f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g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g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Ger200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Ger200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ger2001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ger2001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_key2" localSheetId="3" hidden="1">'[23]CROSS-BEAL'!#REF!</definedName>
    <definedName name="__key2" hidden="1">'[23]CROSS-BEAL'!#REF!</definedName>
    <definedName name="_1___123Graph_AChart_1A" hidden="1">[6]CPIINDEX!$O$263:$O$310</definedName>
    <definedName name="_1__123Graph_AChart_1A" hidden="1">[24]CPIINDEX!$O$263:$O$310</definedName>
    <definedName name="_10___123Graph_XChart_3A" hidden="1">[6]CPIINDEX!$B$203:$B$310</definedName>
    <definedName name="_10__123Graph_BChart_1A" hidden="1">[25]CPIINDEX!$S$263:$S$310</definedName>
    <definedName name="_10__123Graph_BCHART_2" hidden="1">[26]A!$C$36:$AJ$36</definedName>
    <definedName name="_10__123Graph_CCHART_2" hidden="1">[26]A!$C$38:$AJ$38</definedName>
    <definedName name="_103__123Graph_BSEIGNOR" localSheetId="3" hidden="1">[27]seignior!#REF!</definedName>
    <definedName name="_103__123Graph_BSEIGNOR" hidden="1">[27]seignior!#REF!</definedName>
    <definedName name="_104__123Graph_BWB_ADJ_PRJ" hidden="1">[10]WB!$Q$257:$AK$257</definedName>
    <definedName name="_105__123Graph_CMIMPMA_0" localSheetId="3" hidden="1">#REF!</definedName>
    <definedName name="_105__123Graph_CMIMPMA_0" hidden="1">#REF!</definedName>
    <definedName name="_11___123Graph_XChart_4A" hidden="1">[6]CPIINDEX!$B$239:$B$298</definedName>
    <definedName name="_11__123Graph_AWB_ADJ_PRJ" hidden="1">[28]WB!$Q$255:$AK$255</definedName>
    <definedName name="_11__123Graph_XCHART_1" hidden="1">[26]A!$C$5:$AJ$5</definedName>
    <definedName name="_11_0ju" localSheetId="3" hidden="1">#REF!</definedName>
    <definedName name="_11_0ju" hidden="1">#REF!</definedName>
    <definedName name="_116__123Graph_DGROWTH_CPI" localSheetId="3" hidden="1">[29]Data!#REF!</definedName>
    <definedName name="_116__123Graph_DGROWTH_CPI" hidden="1">[29]Data!#REF!</definedName>
    <definedName name="_117__123Graph_DMIMPMA_1" localSheetId="3" hidden="1">#REF!</definedName>
    <definedName name="_117__123Graph_DMIMPMA_1" hidden="1">#REF!</definedName>
    <definedName name="_118__123Graph_EMIMPMA_0" localSheetId="3" hidden="1">#REF!</definedName>
    <definedName name="_118__123Graph_EMIMPMA_0" hidden="1">#REF!</definedName>
    <definedName name="_119__123Graph_EMIMPMA_1" localSheetId="3" hidden="1">#REF!</definedName>
    <definedName name="_119__123Graph_EMIMPMA_1" hidden="1">#REF!</definedName>
    <definedName name="_12__123Graph_AWB_ADJ_PRJ" hidden="1">[28]WB!$Q$255:$AK$255</definedName>
    <definedName name="_12__123Graph_BCHART_1" hidden="1">[26]A!$C$28:$AJ$28</definedName>
    <definedName name="_12__123Graph_CCHART_1" hidden="1">[26]A!$C$24:$AJ$24</definedName>
    <definedName name="_12__123Graph_XChart_1A" hidden="1">[24]CPIINDEX!$B$263:$B$310</definedName>
    <definedName name="_12__123Graph_XCHART_2" hidden="1">[26]A!$C$39:$AJ$39</definedName>
    <definedName name="_120__123Graph_FMIMPMA_0" localSheetId="3" hidden="1">#REF!</definedName>
    <definedName name="_120__123Graph_FMIMPMA_0" hidden="1">#REF!</definedName>
    <definedName name="_121__123Graph_XCHART_2" hidden="1">[30]IPC1988!$A$176:$A$182</definedName>
    <definedName name="_122__123Graph_XMIMPMA_0" localSheetId="3" hidden="1">#REF!</definedName>
    <definedName name="_122__123Graph_XMIMPMA_0" hidden="1">#REF!</definedName>
    <definedName name="_123__123Graph_XR_BMONEY" localSheetId="3" hidden="1">#REF!</definedName>
    <definedName name="_123__123Graph_XR_BMONEY" hidden="1">#REF!</definedName>
    <definedName name="_1234graph_b" hidden="1">[31]GFS!$T$15:$V$15</definedName>
    <definedName name="_123Graph_A1" localSheetId="3" hidden="1">#REF!</definedName>
    <definedName name="_123Graph_A1" hidden="1">#REF!</definedName>
    <definedName name="_123graph_b" localSheetId="3" hidden="1">[32]A!#REF!</definedName>
    <definedName name="_123graph_b" hidden="1">[32]A!#REF!</definedName>
    <definedName name="_123graph_bgfs.3" hidden="1">[31]GFS!$T$15:$V$15</definedName>
    <definedName name="_123Graph_BGFS.4" hidden="1">[31]GFS!$T$15:$V$15</definedName>
    <definedName name="_123GRAPH_BTAX1" hidden="1">[31]TAX!$V$22:$X$22</definedName>
    <definedName name="_123GRAPH_C" hidden="1">[31]GFS!$T$16:$V$16</definedName>
    <definedName name="_123GRAPH_CGFS.3" hidden="1">[31]GFS!$T$16:$V$16</definedName>
    <definedName name="_123Graph_CTAX1" hidden="1">[31]TAX!$V$23:$X$23</definedName>
    <definedName name="_123GRAPH_CTAX2" hidden="1">[31]TAX!$V$23:$X$23</definedName>
    <definedName name="_123GRAPH_D" hidden="1">[31]TAX!$V$24:$X$24</definedName>
    <definedName name="_123GRAPH_DTAX1" hidden="1">[31]TAX!$V$24:$X$24</definedName>
    <definedName name="_123Graph_E" hidden="1">[31]TAX!$V$26:$X$26</definedName>
    <definedName name="_123GRAPH_ETAX2" hidden="1">[31]TAX!$V$26:$X$26</definedName>
    <definedName name="_123GRAPH_F" hidden="1">[31]TAX!$V$26:$X$26</definedName>
    <definedName name="_123GRAPH_K" hidden="1">[31]TAX!$V$24:$X$24</definedName>
    <definedName name="_123GRAPH_X" hidden="1">[31]GFS!$T$6:$V$6</definedName>
    <definedName name="_123GRAPH_XGFS.1" hidden="1">[31]GFS!$T$6:$V$6</definedName>
    <definedName name="_123GRAPH_XGFS.3" hidden="1">[31]GFS!$T$6:$V$6</definedName>
    <definedName name="_123gRAPH_XTAX1" hidden="1">[31]TAX!$V$4:$X$4</definedName>
    <definedName name="_123GRAPH_XTAX2" hidden="1">[31]TAX!$V$4:$X$4</definedName>
    <definedName name="_12no" localSheetId="3" hidden="1">'[18]Dep fonct'!#REF!</definedName>
    <definedName name="_12no" hidden="1">'[18]Dep fonct'!#REF!</definedName>
    <definedName name="_13__123Graph_BCHART_1" hidden="1">[26]A!$C$28:$AJ$28</definedName>
    <definedName name="_13__123Graph_BCHART_2" hidden="1">[26]A!$C$36:$AJ$36</definedName>
    <definedName name="_13__123Graph_CCHART_2" hidden="1">[26]A!$C$38:$AJ$38</definedName>
    <definedName name="_13__123Graph_XChart_2A" hidden="1">[24]CPIINDEX!$B$203:$B$310</definedName>
    <definedName name="_134__123Graph_XREALEX_WAGE" localSheetId="3" hidden="1">[33]PRIVATE!#REF!</definedName>
    <definedName name="_134__123Graph_XREALEX_WAGE" hidden="1">[33]PRIVATE!#REF!</definedName>
    <definedName name="_14__123Graph_BCHART_2" hidden="1">[26]A!$C$36:$AJ$36</definedName>
    <definedName name="_14__123Graph_BWB_ADJ_PRJ" hidden="1">[28]WB!$Q$257:$AK$257</definedName>
    <definedName name="_14__123Graph_XCHART_1" hidden="1">[26]A!$C$5:$AJ$5</definedName>
    <definedName name="_14__123Graph_XChart_3A" hidden="1">[24]CPIINDEX!$B$203:$B$310</definedName>
    <definedName name="_15__123Graph_CCHART_1" hidden="1">[26]A!$C$24:$AJ$24</definedName>
    <definedName name="_15__123Graph_XCHART_2" hidden="1">[26]A!$C$39:$AJ$39</definedName>
    <definedName name="_15__123Graph_XChart_4A" hidden="1">[24]CPIINDEX!$B$239:$B$298</definedName>
    <definedName name="_16__123Graph_CCHART_2" hidden="1">[26]A!$C$38:$AJ$38</definedName>
    <definedName name="_165_0ju" localSheetId="3" hidden="1">#REF!</definedName>
    <definedName name="_165_0ju" hidden="1">#REF!</definedName>
    <definedName name="_17__123Graph_XCHART_1" hidden="1">[26]A!$C$5:$AJ$5</definedName>
    <definedName name="_18__123Graph_XChart_1A" hidden="1">[25]CPIINDEX!$B$263:$B$310</definedName>
    <definedName name="_18__123Graph_XCHART_2" hidden="1">[26]A!$C$39:$AJ$39</definedName>
    <definedName name="_2___123Graph_AChart_2A" hidden="1">[6]CPIINDEX!$K$203:$K$304</definedName>
    <definedName name="_2__123Graph_AChart_1A" hidden="1">[25]CPIINDEX!$O$263:$O$310</definedName>
    <definedName name="_2__123Graph_AChart_2A" hidden="1">[24]CPIINDEX!$K$203:$K$304</definedName>
    <definedName name="_2__123Graph_ACHART_8" localSheetId="3" hidden="1">#REF!</definedName>
    <definedName name="_2__123Graph_ACHART_8" hidden="1">#REF!</definedName>
    <definedName name="_2__123Graph_BCHART_1A" hidden="1">[15]data!$K$13:$K$91</definedName>
    <definedName name="_20__123Graph_BWB_ADJ_PRJ" hidden="1">[28]WB!$Q$257:$AK$257</definedName>
    <definedName name="_20__123Graph_XChart_2A" hidden="1">[25]CPIINDEX!$B$203:$B$310</definedName>
    <definedName name="_21__123Graph_BWB_ADJ_PRJ" hidden="1">[28]WB!$Q$257:$AK$257</definedName>
    <definedName name="_21__123Graph_CCHART_1" hidden="1">[26]A!$C$24:$AJ$24</definedName>
    <definedName name="_22__123Graph_CCHART_1" hidden="1">[26]A!$C$24:$AJ$24</definedName>
    <definedName name="_22__123Graph_CCHART_2" hidden="1">[26]A!$C$38:$AJ$38</definedName>
    <definedName name="_22__123Graph_XChart_3A" hidden="1">[25]CPIINDEX!$B$203:$B$310</definedName>
    <definedName name="_23__123Graph_CCHART_2" hidden="1">[26]A!$C$38:$AJ$38</definedName>
    <definedName name="_23__123Graph_XCHART_1" hidden="1">[26]A!$C$5:$AJ$5</definedName>
    <definedName name="_24__123Graph_ACHART_1" hidden="1">[30]IPC1988!$C$176:$C$182</definedName>
    <definedName name="_24__123Graph_XCHART_1" hidden="1">[26]A!$C$5:$AJ$5</definedName>
    <definedName name="_24__123Graph_XCHART_2" hidden="1">[26]A!$C$39:$AJ$39</definedName>
    <definedName name="_24__123Graph_XChart_4A" hidden="1">[25]CPIINDEX!$B$239:$B$298</definedName>
    <definedName name="_25__123Graph_ACHART_2" hidden="1">[30]IPC1988!$B$176:$B$182</definedName>
    <definedName name="_25__123Graph_XCHART_2" hidden="1">[26]A!$C$39:$AJ$39</definedName>
    <definedName name="_3___123Graph_AChart_3A" hidden="1">[6]CPIINDEX!$O$203:$O$304</definedName>
    <definedName name="_3__123Graph_ACHART_1" hidden="1">[26]A!$C$31:$AJ$31</definedName>
    <definedName name="_3__123Graph_AChart_3A" hidden="1">[24]CPIINDEX!$O$203:$O$304</definedName>
    <definedName name="_3__123Graph_AGROWTH_CPI" localSheetId="3" hidden="1">[34]Data!#REF!</definedName>
    <definedName name="_3__123Graph_AGROWTH_CPI" hidden="1">[34]Data!#REF!</definedName>
    <definedName name="_3__123Graph_BCHART_8" localSheetId="3" hidden="1">#REF!</definedName>
    <definedName name="_3__123Graph_BCHART_8" hidden="1">#REF!</definedName>
    <definedName name="_3__123Graph_XCHART_1A" hidden="1">[15]data!$B$13:$B$91</definedName>
    <definedName name="_37__123Graph_ACPI_ER_LOG" localSheetId="3" hidden="1">[35]ER!#REF!</definedName>
    <definedName name="_37__123Graph_ACPI_ER_LOG" hidden="1">[35]ER!#REF!</definedName>
    <definedName name="_4___123Graph_AChart_4A" hidden="1">[6]CPIINDEX!$O$239:$O$298</definedName>
    <definedName name="_4__123Graph_ACHART_1" hidden="1">[26]A!$C$31:$AJ$31</definedName>
    <definedName name="_4__123Graph_ACHART_2" hidden="1">[26]A!$C$31:$AJ$31</definedName>
    <definedName name="_4__123Graph_AChart_2A" hidden="1">[25]CPIINDEX!$K$203:$K$304</definedName>
    <definedName name="_4__123Graph_AChart_4A" hidden="1">[24]CPIINDEX!$O$239:$O$298</definedName>
    <definedName name="_4__123Graph_CCHART_8" localSheetId="3" hidden="1">#REF!</definedName>
    <definedName name="_4__123Graph_CCHART_8" hidden="1">#REF!</definedName>
    <definedName name="_48__123Graph_AGROWTH_CPI" localSheetId="3" hidden="1">[29]Data!#REF!</definedName>
    <definedName name="_48__123Graph_AGROWTH_CPI" hidden="1">[29]Data!#REF!</definedName>
    <definedName name="_49__123Graph_AIBA_IBRD" hidden="1">[10]WB!$Q$62:$AK$62</definedName>
    <definedName name="_5___123Graph_BChart_1A" hidden="1">[6]CPIINDEX!$S$263:$S$310</definedName>
    <definedName name="_5__123Graph_ACHART_2" hidden="1">[26]A!$C$31:$AJ$31</definedName>
    <definedName name="_5__123Graph_BChart_1A" hidden="1">[24]CPIINDEX!$S$263:$S$310</definedName>
    <definedName name="_5__123Graph_DCHART_8" localSheetId="3" hidden="1">#REF!</definedName>
    <definedName name="_5__123Graph_DCHART_8" hidden="1">#REF!</definedName>
    <definedName name="_50__123Graph_AINVENT_SALES" localSheetId="3" hidden="1">#REF!</definedName>
    <definedName name="_50__123Graph_AINVENT_SALES" hidden="1">#REF!</definedName>
    <definedName name="_51__123Graph_AMIMPMA_1" localSheetId="3" hidden="1">#REF!</definedName>
    <definedName name="_51__123Graph_AMIMPMA_1" hidden="1">#REF!</definedName>
    <definedName name="_52__123Graph_ANDA_OIN" localSheetId="3" hidden="1">#REF!</definedName>
    <definedName name="_52__123Graph_ANDA_OIN" hidden="1">#REF!</definedName>
    <definedName name="_53__123Graph_AR_BMONEY" localSheetId="3" hidden="1">#REF!</definedName>
    <definedName name="_53__123Graph_AR_BMONEY" hidden="1">#REF!</definedName>
    <definedName name="_6___123Graph_BChart_3A" localSheetId="3" hidden="1">[6]CPIINDEX!#REF!</definedName>
    <definedName name="_6___123Graph_BChart_3A" hidden="1">[6]CPIINDEX!#REF!</definedName>
    <definedName name="_6__123Graph_AChart_3A" hidden="1">[25]CPIINDEX!$O$203:$O$304</definedName>
    <definedName name="_6__123Graph_AIBA_IBRD" hidden="1">[28]WB!$Q$62:$AK$62</definedName>
    <definedName name="_6__123Graph_BCHART_1" hidden="1">[26]A!$C$28:$AJ$28</definedName>
    <definedName name="_6__123Graph_DGROWTH_CPI" localSheetId="3" hidden="1">[34]Data!#REF!</definedName>
    <definedName name="_6__123Graph_DGROWTH_CPI" hidden="1">[34]Data!#REF!</definedName>
    <definedName name="_6__123Graph_XCHART_8" localSheetId="3" hidden="1">#REF!</definedName>
    <definedName name="_6__123Graph_XCHART_8" hidden="1">#REF!</definedName>
    <definedName name="_64__123Graph_ASEIGNOR" localSheetId="3" hidden="1">[27]seignior!#REF!</definedName>
    <definedName name="_64__123Graph_ASEIGNOR" hidden="1">[27]seignior!#REF!</definedName>
    <definedName name="_65__123Graph_AWB_ADJ_PRJ" hidden="1">[10]WB!$Q$255:$AK$255</definedName>
    <definedName name="_66__123Graph_BCHART_1" hidden="1">[30]IPC1988!$E$176:$E$182</definedName>
    <definedName name="_67__123Graph_BCHART_2" hidden="1">[30]IPC1988!$D$176:$D$182</definedName>
    <definedName name="_7___123Graph_BChart_4A" localSheetId="3" hidden="1">[6]CPIINDEX!#REF!</definedName>
    <definedName name="_7___123Graph_BChart_4A" hidden="1">[6]CPIINDEX!#REF!</definedName>
    <definedName name="_7__123Graph_BCHART_2" hidden="1">[26]A!$C$36:$AJ$36</definedName>
    <definedName name="_7__123Graph_XREALEX_WAGE" localSheetId="3" hidden="1">[36]PRIVATE!#REF!</definedName>
    <definedName name="_7__123Graph_XREALEX_WAGE" hidden="1">[36]PRIVATE!#REF!</definedName>
    <definedName name="_79__123Graph_BCPI_ER_LOG" localSheetId="3" hidden="1">[35]ER!#REF!</definedName>
    <definedName name="_79__123Graph_BCPI_ER_LOG" hidden="1">[35]ER!#REF!</definedName>
    <definedName name="_8___123Graph_XChart_1A" hidden="1">[6]CPIINDEX!$B$263:$B$310</definedName>
    <definedName name="_8__123Graph_AChart_4A" hidden="1">[25]CPIINDEX!$O$239:$O$298</definedName>
    <definedName name="_8__123Graph_AIBA_IBRD" hidden="1">[28]WB!$Q$62:$AK$62</definedName>
    <definedName name="_8__123Graph_AWB_ADJ_PRJ" hidden="1">[28]WB!$Q$255:$AK$255</definedName>
    <definedName name="_8__123Graph_BCHART_1" hidden="1">[26]A!$C$28:$AJ$28</definedName>
    <definedName name="_9___123Graph_XChart_2A" hidden="1">[6]CPIINDEX!$B$203:$B$310</definedName>
    <definedName name="_9__123Graph_BCHART_1" hidden="1">[26]A!$C$28:$AJ$28</definedName>
    <definedName name="_9__123Graph_BCHART_2" hidden="1">[26]A!$C$36:$AJ$36</definedName>
    <definedName name="_9__123Graph_CCHART_1" hidden="1">[26]A!$C$24:$AJ$24</definedName>
    <definedName name="_90__123Graph_BIBA_IBRD" localSheetId="3" hidden="1">[35]WB!#REF!</definedName>
    <definedName name="_90__123Graph_BIBA_IBRD" hidden="1">[35]WB!#REF!</definedName>
    <definedName name="_91__123Graph_BNDA_OIN" localSheetId="3" hidden="1">#REF!</definedName>
    <definedName name="_91__123Graph_BNDA_OIN" hidden="1">#REF!</definedName>
    <definedName name="_92__123Graph_BR_BMONEY" localSheetId="3" hidden="1">#REF!</definedName>
    <definedName name="_92__123Graph_BR_BMONEY" hidden="1">#REF!</definedName>
    <definedName name="_AMO_ContentDefinition_680586719" hidden="1">"'Partitions:225'"</definedName>
    <definedName name="_AMO_ContentDefinition_680586719.0" hidden="1">"'&lt;ContentDefinition name=""Extract TS IDs"" rsid=""680586719"" type=""StoredProcess"" format=""REPORTXML"" imgfmt=""ACTIVEX"" created=""04/08/2012 11:26:50"" modifed=""04/08/2012 11:26:50"" user=""CBK"" apply=""False"" thread=""BACKGROUND"" css=""C:\Pr'"</definedName>
    <definedName name="_AMO_ContentDefinition_680586719.1" hidden="1">"'ogram Files\SAS\Shared Files\BIClientStyles\AMODefault.css"" range=""Extract_TS_IDs"" auto=""False"" rdc=""False"" mig=""False"" xTime=""00:00:14.8749048"" rTime=""00:00:05.0312178"" bgnew=""False"" nFmt=""False"" grphSet=""False"" imgY=""0"" imgX=""'"</definedName>
    <definedName name="_AMO_ContentDefinition_680586719.10" hidden="1">"'::N/A"" /&gt;_x000D_
  &lt;param n=""UIParameter_32"" v=""fnote7::0"" /&gt;_x000D_
  &lt;param n=""UIParameter_33"" v=""ts_name8::"" /&gt;_x000D_
  &lt;param n=""UIParameter_34"" v=""d_type8::AC"" /&gt;_x000D_
  &lt;param n=""UIParameter_35"" v=""s_mgntd8::N/A"" /&gt;_x000D_
  &lt;param n=""UIParameter_36"" '"</definedName>
    <definedName name="_AMO_ContentDefinition_680586719.100" hidden="1">"'"" /&gt;_x000D_
  &lt;param n=""UIParameter_450"" v=""d_type112::AC"" /&gt;_x000D_
  &lt;param n=""UIParameter_451"" v=""s_mgntd112::N/A"" /&gt;_x000D_
  &lt;param n=""UIParameter_452"" v=""fnote112::0"" /&gt;_x000D_
  &lt;param n=""UIParameter_453"" v=""ts_name113::"" /&gt;_x000D_
  &lt;param n=""UIParamete'"</definedName>
    <definedName name="_AMO_ContentDefinition_680586719.101" hidden="1">"'r_454"" v=""d_type113::AC"" /&gt;_x000D_
  &lt;param n=""UIParameter_455"" v=""s_mgntd113::N/A"" /&gt;_x000D_
  &lt;param n=""UIParameter_456"" v=""fnote113::0"" /&gt;_x000D_
  &lt;param n=""UIParameter_457"" v=""ts_name114::"" /&gt;_x000D_
  &lt;param n=""UIParameter_458"" v=""d_type114::AC"" /&gt;_x000D_'"</definedName>
    <definedName name="_AMO_ContentDefinition_680586719.102" hidden="1">"'
  &lt;param n=""UIParameter_459"" v=""s_mgntd114::N/A"" /&gt;_x000D_
  &lt;param n=""UIParameter_460"" v=""fnote114::0"" /&gt;_x000D_
  &lt;param n=""UIParameter_461"" v=""ts_name115::"" /&gt;_x000D_
  &lt;param n=""UIParameter_462"" v=""d_type115::AC"" /&gt;_x000D_
  &lt;param n=""UIParameter_463""'"</definedName>
    <definedName name="_AMO_ContentDefinition_680586719.103" hidden="1">"' v=""s_mgntd115::N/A"" /&gt;_x000D_
  &lt;param n=""UIParameter_464"" v=""fnote115::0"" /&gt;_x000D_
  &lt;param n=""UIParameter_465"" v=""ts_name116::"" /&gt;_x000D_
  &lt;param n=""UIParameter_466"" v=""d_type116::AC"" /&gt;_x000D_
  &lt;param n=""UIParameter_467"" v=""s_mgntd116::N/A"" /&gt;_x000D_
  &lt;p'"</definedName>
    <definedName name="_AMO_ContentDefinition_680586719.104" hidden="1">"'aram n=""UIParameter_468"" v=""fnote116::0"" /&gt;_x000D_
  &lt;param n=""UIParameter_469"" v=""ts_name117::"" /&gt;_x000D_
  &lt;param n=""UIParameter_470"" v=""d_type117::AC"" /&gt;_x000D_
  &lt;param n=""UIParameter_471"" v=""s_mgntd117::N/A"" /&gt;_x000D_
  &lt;param n=""UIParameter_472"" v=""'"</definedName>
    <definedName name="_AMO_ContentDefinition_680586719.105" hidden="1">"'fnote117::0"" /&gt;_x000D_
  &lt;param n=""UIParameter_473"" v=""ts_name118::"" /&gt;_x000D_
  &lt;param n=""UIParameter_474"" v=""d_type118::AC"" /&gt;_x000D_
  &lt;param n=""UIParameter_475"" v=""s_mgntd118::N/A"" /&gt;_x000D_
  &lt;param n=""UIParameter_476"" v=""fnote118::0"" /&gt;_x000D_
  &lt;param n=""'"</definedName>
    <definedName name="_AMO_ContentDefinition_680586719.106" hidden="1">"'UIParameter_477"" v=""ts_name119::"" /&gt;_x000D_
  &lt;param n=""UIParameter_478"" v=""d_type119::AC"" /&gt;_x000D_
  &lt;param n=""UIParameter_479"" v=""s_mgntd119::N/A"" /&gt;_x000D_
  &lt;param n=""UIParameter_480"" v=""fnote119::0"" /&gt;_x000D_
  &lt;param n=""UIParameter_481"" v=""ts_name12'"</definedName>
    <definedName name="_AMO_ContentDefinition_680586719.107" hidden="1">"'0::"" /&gt;_x000D_
  &lt;param n=""UIParameter_482"" v=""d_type120::AC"" /&gt;_x000D_
  &lt;param n=""UIParameter_483"" v=""s_mgntd120::N/A"" /&gt;_x000D_
  &lt;param n=""UIParameter_484"" v=""fnote120::0"" /&gt;_x000D_
  &lt;param n=""UIParameter_485"" v=""ts_name121::"" /&gt;_x000D_
  &lt;param n=""UIParam'"</definedName>
    <definedName name="_AMO_ContentDefinition_680586719.108" hidden="1">"'eter_486"" v=""d_type121::AC"" /&gt;_x000D_
  &lt;param n=""UIParameter_487"" v=""s_mgntd121::N/A"" /&gt;_x000D_
  &lt;param n=""UIParameter_488"" v=""fnote121::0"" /&gt;_x000D_
  &lt;param n=""UIParameter_489"" v=""ts_name122::"" /&gt;_x000D_
  &lt;param n=""UIParameter_490"" v=""d_type122::AC"" '"</definedName>
    <definedName name="_AMO_ContentDefinition_680586719.109" hidden="1">"'/&gt;_x000D_
  &lt;param n=""UIParameter_491"" v=""s_mgntd122::N/A"" /&gt;_x000D_
  &lt;param n=""UIParameter_492"" v=""fnote122::0"" /&gt;_x000D_
  &lt;param n=""UIParameter_493"" v=""ts_name123::"" /&gt;_x000D_
  &lt;param n=""UIParameter_494"" v=""d_type123::AC"" /&gt;_x000D_
  &lt;param n=""UIParameter_4'"</definedName>
    <definedName name="_AMO_ContentDefinition_680586719.11" hidden="1">"'v=""fnote8::0"" /&gt;_x000D_
  &lt;param n=""UIParameter_37"" v=""ts_name9::"" /&gt;_x000D_
  &lt;param n=""UIParameter_38"" v=""d_type9::AC"" /&gt;_x000D_
  &lt;param n=""UIParameter_39"" v=""s_mgntd9::N/A"" /&gt;_x000D_
  &lt;param n=""UIParameter_40"" v=""fnote9::0"" /&gt;_x000D_
  &lt;param n=""UIParamet'"</definedName>
    <definedName name="_AMO_ContentDefinition_680586719.110" hidden="1">"'95"" v=""s_mgntd123::N/A"" /&gt;_x000D_
  &lt;param n=""UIParameter_496"" v=""fnote123::0"" /&gt;_x000D_
  &lt;param n=""UIParameter_497"" v=""ts_name124::"" /&gt;_x000D_
  &lt;param n=""UIParameter_498"" v=""d_type124::AC"" /&gt;_x000D_
  &lt;param n=""UIParameter_499"" v=""s_mgntd124::N/A"" /&gt;_x000D_
'"</definedName>
    <definedName name="_AMO_ContentDefinition_680586719.111" hidden="1">"'  &lt;param n=""UIParameter_500"" v=""fnote124::0"" /&gt;_x000D_
  &lt;param n=""UIParameter_501"" v=""ts_name125::"" /&gt;_x000D_
  &lt;param n=""UIParameter_502"" v=""d_type125::AC"" /&gt;_x000D_
  &lt;param n=""UIParameter_503"" v=""s_mgntd125::N/A"" /&gt;_x000D_
  &lt;param n=""UIParameter_504""'"</definedName>
    <definedName name="_AMO_ContentDefinition_680586719.112" hidden="1">"' v=""fnote125::0"" /&gt;_x000D_
  &lt;param n=""UIParameter_505"" v=""ts_name126::"" /&gt;_x000D_
  &lt;param n=""UIParameter_506"" v=""d_type126::AC"" /&gt;_x000D_
  &lt;param n=""UIParameter_507"" v=""s_mgntd126::N/A"" /&gt;_x000D_
  &lt;param n=""UIParameter_508"" v=""fnote126::0"" /&gt;_x000D_
  &lt;param'"</definedName>
    <definedName name="_AMO_ContentDefinition_680586719.113" hidden="1">"' n=""UIParameter_509"" v=""ts_name127::"" /&gt;_x000D_
  &lt;param n=""UIParameter_510"" v=""d_type127::AC"" /&gt;_x000D_
  &lt;param n=""UIParameter_511"" v=""s_mgntd127::N/A"" /&gt;_x000D_
  &lt;param n=""UIParameter_512"" v=""fnote127::0"" /&gt;_x000D_
  &lt;param n=""UIParameter_513"" v=""ts_n'"</definedName>
    <definedName name="_AMO_ContentDefinition_680586719.114" hidden="1">"'ame128::"" /&gt;_x000D_
  &lt;param n=""UIParameter_514"" v=""d_type128::AC"" /&gt;_x000D_
  &lt;param n=""UIParameter_515"" v=""s_mgntd128::N/A"" /&gt;_x000D_
  &lt;param n=""UIParameter_516"" v=""fnote128::0"" /&gt;_x000D_
  &lt;param n=""UIParameter_517"" v=""ts_name129::"" /&gt;_x000D_
  &lt;param n=""UI'"</definedName>
    <definedName name="_AMO_ContentDefinition_680586719.115" hidden="1">"'Parameter_518"" v=""d_type129::AC"" /&gt;_x000D_
  &lt;param n=""UIParameter_519"" v=""s_mgntd129::N/A"" /&gt;_x000D_
  &lt;param n=""UIParameter_520"" v=""fnote129::0"" /&gt;_x000D_
  &lt;param n=""UIParameter_521"" v=""ts_name130::"" /&gt;_x000D_
  &lt;param n=""UIParameter_522"" v=""d_type130::'"</definedName>
    <definedName name="_AMO_ContentDefinition_680586719.116" hidden="1">"'AC"" /&gt;_x000D_
  &lt;param n=""UIParameter_523"" v=""s_mgntd130::N/A"" /&gt;_x000D_
  &lt;param n=""UIParameter_524"" v=""fnote130::0"" /&gt;_x000D_
  &lt;param n=""UIParameter_525"" v=""ts_name131::"" /&gt;_x000D_
  &lt;param n=""UIParameter_526"" v=""d_type131::AC"" /&gt;_x000D_
  &lt;param n=""UIParame'"</definedName>
    <definedName name="_AMO_ContentDefinition_680586719.117" hidden="1">"'ter_527"" v=""s_mgntd131::N/A"" /&gt;_x000D_
  &lt;param n=""UIParameter_528"" v=""fnote131::0"" /&gt;_x000D_
  &lt;param n=""UIParameter_529"" v=""ts_name132::"" /&gt;_x000D_
  &lt;param n=""UIParameter_530"" v=""d_type132::AC"" /&gt;_x000D_
  &lt;param n=""UIParameter_531"" v=""s_mgntd132::N/A""'"</definedName>
    <definedName name="_AMO_ContentDefinition_680586719.118" hidden="1">"' /&gt;_x000D_
  &lt;param n=""UIParameter_532"" v=""fnote132::0"" /&gt;_x000D_
  &lt;param n=""UIParameter_533"" v=""ts_name133::"" /&gt;_x000D_
  &lt;param n=""UIParameter_534"" v=""d_type133::AC"" /&gt;_x000D_
  &lt;param n=""UIParameter_535"" v=""s_mgntd133::N/A"" /&gt;_x000D_
  &lt;param n=""UIParameter_'"</definedName>
    <definedName name="_AMO_ContentDefinition_680586719.119" hidden="1">"'536"" v=""fnote133::0"" /&gt;_x000D_
  &lt;param n=""UIParameter_537"" v=""ts_name134::"" /&gt;_x000D_
  &lt;param n=""UIParameter_538"" v=""d_type134::AC"" /&gt;_x000D_
  &lt;param n=""UIParameter_539"" v=""s_mgntd134::N/A"" /&gt;_x000D_
  &lt;param n=""UIParameter_540"" v=""fnote134::0"" /&gt;_x000D_
  &lt;'"</definedName>
    <definedName name="_AMO_ContentDefinition_680586719.12" hidden="1">"'er_41"" v=""ts_name10::"" /&gt;_x000D_
  &lt;param n=""UIParameter_42"" v=""d_type10::AC"" /&gt;_x000D_
  &lt;param n=""UIParameter_43"" v=""s_mgntd10::N/A"" /&gt;_x000D_
  &lt;param n=""UIParameter_44"" v=""fnote10::0"" /&gt;_x000D_
  &lt;param n=""UIParameter_45"" v=""ts_name11::"" /&gt;_x000D_
  &lt;param'"</definedName>
    <definedName name="_AMO_ContentDefinition_680586719.120" hidden="1">"'param n=""UIParameter_541"" v=""ts_name135::"" /&gt;_x000D_
  &lt;param n=""UIParameter_542"" v=""d_type135::AC"" /&gt;_x000D_
  &lt;param n=""UIParameter_543"" v=""s_mgntd135::N/A"" /&gt;_x000D_
  &lt;param n=""UIParameter_544"" v=""fnote135::0"" /&gt;_x000D_
  &lt;param n=""UIParameter_545"" v='"</definedName>
    <definedName name="_AMO_ContentDefinition_680586719.121" hidden="1">"'""ts_name136::"" /&gt;_x000D_
  &lt;param n=""UIParameter_546"" v=""d_type136::AC"" /&gt;_x000D_
  &lt;param n=""UIParameter_547"" v=""s_mgntd136::N/A"" /&gt;_x000D_
  &lt;param n=""UIParameter_548"" v=""fnote136::0"" /&gt;_x000D_
  &lt;param n=""UIParameter_549"" v=""ts_name137::"" /&gt;_x000D_
  &lt;param '"</definedName>
    <definedName name="_AMO_ContentDefinition_680586719.122" hidden="1">"'n=""UIParameter_550"" v=""d_type137::AC"" /&gt;_x000D_
  &lt;param n=""UIParameter_551"" v=""s_mgntd137::N/A"" /&gt;_x000D_
  &lt;param n=""UIParameter_552"" v=""fnote137::0"" /&gt;_x000D_
  &lt;param n=""UIParameter_553"" v=""ts_name138::"" /&gt;_x000D_
  &lt;param n=""UIParameter_554"" v=""d_typ'"</definedName>
    <definedName name="_AMO_ContentDefinition_680586719.123" hidden="1">"'e138::AC"" /&gt;_x000D_
  &lt;param n=""UIParameter_555"" v=""s_mgntd138::N/A"" /&gt;_x000D_
  &lt;param n=""UIParameter_556"" v=""fnote138::0"" /&gt;_x000D_
  &lt;param n=""UIParameter_557"" v=""ts_name139::"" /&gt;_x000D_
  &lt;param n=""UIParameter_558"" v=""d_type139::AC"" /&gt;_x000D_
  &lt;param n=""UI'"</definedName>
    <definedName name="_AMO_ContentDefinition_680586719.124" hidden="1">"'Parameter_559"" v=""s_mgntd139::N/A"" /&gt;_x000D_
  &lt;param n=""UIParameter_560"" v=""fnote139::0"" /&gt;_x000D_
  &lt;param n=""UIParameter_561"" v=""ts_name140::"" /&gt;_x000D_
  &lt;param n=""UIParameter_562"" v=""d_type140::AC"" /&gt;_x000D_
  &lt;param n=""UIParameter_563"" v=""s_mgntd140:'"</definedName>
    <definedName name="_AMO_ContentDefinition_680586719.125" hidden="1">"':N/A"" /&gt;_x000D_
  &lt;param n=""UIParameter_564"" v=""fnote140::0"" /&gt;_x000D_
  &lt;param n=""UIParameter_565"" v=""ts_name141::"" /&gt;_x000D_
  &lt;param n=""UIParameter_566"" v=""d_type141::AC"" /&gt;_x000D_
  &lt;param n=""UIParameter_567"" v=""s_mgntd141::N/A"" /&gt;_x000D_
  &lt;param n=""UIPara'"</definedName>
    <definedName name="_AMO_ContentDefinition_680586719.126" hidden="1">"'meter_568"" v=""fnote141::0"" /&gt;_x000D_
  &lt;param n=""UIParameter_569"" v=""ts_name142::"" /&gt;_x000D_
  &lt;param n=""UIParameter_570"" v=""d_type142::AC"" /&gt;_x000D_
  &lt;param n=""UIParameter_571"" v=""s_mgntd142::N/A"" /&gt;_x000D_
  &lt;param n=""UIParameter_572"" v=""fnote142::0"" /'"</definedName>
    <definedName name="_AMO_ContentDefinition_680586719.127" hidden="1">"'&gt;_x000D_
  &lt;param n=""UIParameter_573"" v=""ts_name143::"" /&gt;_x000D_
  &lt;param n=""UIParameter_574"" v=""d_type143::AC"" /&gt;_x000D_
  &lt;param n=""UIParameter_575"" v=""s_mgntd143::N/A"" /&gt;_x000D_
  &lt;param n=""UIParameter_576"" v=""fnote143::0"" /&gt;_x000D_
  &lt;param n=""UIParameter_5'"</definedName>
    <definedName name="_AMO_ContentDefinition_680586719.128" hidden="1">"'77"" v=""ts_name144::"" /&gt;_x000D_
  &lt;param n=""UIParameter_578"" v=""d_type144::AC"" /&gt;_x000D_
  &lt;param n=""UIParameter_579"" v=""s_mgntd144::N/A"" /&gt;_x000D_
  &lt;param n=""UIParameter_580"" v=""fnote144::0"" /&gt;_x000D_
  &lt;param n=""UIParameter_581"" v=""ts_name145::"" /&gt;_x000D_
  &lt;'"</definedName>
    <definedName name="_AMO_ContentDefinition_680586719.129" hidden="1">"'param n=""UIParameter_582"" v=""d_type145::AC"" /&gt;_x000D_
  &lt;param n=""UIParameter_583"" v=""s_mgntd145::N/A"" /&gt;_x000D_
  &lt;param n=""UIParameter_584"" v=""fnote145::0"" /&gt;_x000D_
  &lt;param n=""UIParameter_585"" v=""ts_name146::"" /&gt;_x000D_
  &lt;param n=""UIParameter_586"" v='"</definedName>
    <definedName name="_AMO_ContentDefinition_680586719.13" hidden="1">"' n=""UIParameter_46"" v=""d_type11::AC"" /&gt;_x000D_
  &lt;param n=""UIParameter_47"" v=""s_mgntd11::N/A"" /&gt;_x000D_
  &lt;param n=""UIParameter_48"" v=""fnote11::0"" /&gt;_x000D_
  &lt;param n=""UIParameter_49"" v=""ts_name12::"" /&gt;_x000D_
  &lt;param n=""UIParameter_50"" v=""d_type12::AC'"</definedName>
    <definedName name="_AMO_ContentDefinition_680586719.130" hidden="1">"'""d_type146::AC"" /&gt;_x000D_
  &lt;param n=""UIParameter_587"" v=""s_mgntd146::N/A"" /&gt;_x000D_
  &lt;param n=""UIParameter_588"" v=""fnote146::0"" /&gt;_x000D_
  &lt;param n=""UIParameter_589"" v=""ts_name147::"" /&gt;_x000D_
  &lt;param n=""UIParameter_590"" v=""d_type147::AC"" /&gt;_x000D_
  &lt;param'"</definedName>
    <definedName name="_AMO_ContentDefinition_680586719.131" hidden="1">"' n=""UIParameter_591"" v=""s_mgntd147::N/A"" /&gt;_x000D_
  &lt;param n=""UIParameter_592"" v=""fnote147::0"" /&gt;_x000D_
  &lt;param n=""UIParameter_593"" v=""ts_name148::"" /&gt;_x000D_
  &lt;param n=""UIParameter_594"" v=""d_type148::AC"" /&gt;_x000D_
  &lt;param n=""UIParameter_595"" v=""s_mg'"</definedName>
    <definedName name="_AMO_ContentDefinition_680586719.132" hidden="1">"'ntd148::N/A"" /&gt;_x000D_
  &lt;param n=""UIParameter_596"" v=""fnote148::0"" /&gt;_x000D_
  &lt;param n=""UIParameter_597"" v=""ts_name149::"" /&gt;_x000D_
  &lt;param n=""UIParameter_598"" v=""d_type149::AC"" /&gt;_x000D_
  &lt;param n=""UIParameter_599"" v=""s_mgntd149::N/A"" /&gt;_x000D_
  &lt;param n=""'"</definedName>
    <definedName name="_AMO_ContentDefinition_680586719.133" hidden="1">"'UIParameter_600"" v=""fnote149::0"" /&gt;_x000D_
  &lt;param n=""UIParameter_601"" v=""ts_name150::"" /&gt;_x000D_
  &lt;param n=""UIParameter_602"" v=""d_type150::AC"" /&gt;_x000D_
  &lt;param n=""UIParameter_603"" v=""s_mgntd150::N/A"" /&gt;_x000D_
  &lt;param n=""UIParameter_604"" v=""fnote150:'"</definedName>
    <definedName name="_AMO_ContentDefinition_680586719.134" hidden="1">"':0"" /&gt;_x000D_
  &lt;param n=""UIParameter_605"" v=""ts_name151::"" /&gt;_x000D_
  &lt;param n=""UIParameter_606"" v=""d_type151::AC"" /&gt;_x000D_
  &lt;param n=""UIParameter_607"" v=""s_mgntd151::N/A"" /&gt;_x000D_
  &lt;param n=""UIParameter_608"" v=""fnote151::0"" /&gt;_x000D_
  &lt;param n=""UIParame'"</definedName>
    <definedName name="_AMO_ContentDefinition_680586719.135" hidden="1">"'ter_609"" v=""ts_name152::"" /&gt;_x000D_
  &lt;param n=""UIParameter_610"" v=""d_type152::AC"" /&gt;_x000D_
  &lt;param n=""UIParameter_611"" v=""s_mgntd152::N/A"" /&gt;_x000D_
  &lt;param n=""UIParameter_612"" v=""fnote152::0"" /&gt;_x000D_
  &lt;param n=""UIParameter_613"" v=""ts_name153::"" /&gt;'"</definedName>
    <definedName name="_AMO_ContentDefinition_680586719.136" hidden="1">"'_x000D_
  &lt;param n=""UIParameter_614"" v=""d_type153::AC"" /&gt;_x000D_
  &lt;param n=""UIParameter_615"" v=""s_mgntd153::N/A"" /&gt;_x000D_
  &lt;param n=""UIParameter_616"" v=""fnote153::0"" /&gt;_x000D_
  &lt;param n=""UIParameter_617"" v=""ts_name154::"" /&gt;_x000D_
  &lt;param n=""UIParameter_61'"</definedName>
    <definedName name="_AMO_ContentDefinition_680586719.137" hidden="1">"'8"" v=""d_type154::AC"" /&gt;_x000D_
  &lt;param n=""UIParameter_619"" v=""s_mgntd154::N/A"" /&gt;_x000D_
  &lt;param n=""UIParameter_620"" v=""fnote154::0"" /&gt;_x000D_
  &lt;param n=""UIParameter_621"" v=""ts_name155::"" /&gt;_x000D_
  &lt;param n=""UIParameter_622"" v=""d_type155::AC"" /&gt;_x000D_
  &lt;'"</definedName>
    <definedName name="_AMO_ContentDefinition_680586719.138" hidden="1">"'param n=""UIParameter_623"" v=""s_mgntd155::N/A"" /&gt;_x000D_
  &lt;param n=""UIParameter_624"" v=""fnote155::0"" /&gt;_x000D_
  &lt;param n=""UIParameter_625"" v=""ts_name156::"" /&gt;_x000D_
  &lt;param n=""UIParameter_626"" v=""d_type156::AC"" /&gt;_x000D_
  &lt;param n=""UIParameter_627"" v='"</definedName>
    <definedName name="_AMO_ContentDefinition_680586719.139" hidden="1">"'""s_mgntd156::"" /&gt;_x000D_
  &lt;param n=""UIParameter_628"" v=""fnote156::0"" /&gt;_x000D_
  &lt;param n=""UIParameter_629"" v=""ts_name157::"" /&gt;_x000D_
  &lt;param n=""UIParameter_630"" v=""d_type157::AC"" /&gt;_x000D_
  &lt;param n=""UIParameter_631"" v=""s_mgntd157::N/A"" /&gt;_x000D_
  &lt;param '"</definedName>
    <definedName name="_AMO_ContentDefinition_680586719.14" hidden="1">"'"" /&gt;_x000D_
  &lt;param n=""UIParameter_51"" v=""s_mgntd12::N/A"" /&gt;_x000D_
  &lt;param n=""UIParameter_52"" v=""fnote12::0"" /&gt;_x000D_
  &lt;param n=""UIParameter_53"" v=""ts_name13::"" /&gt;_x000D_
  &lt;param n=""UIParameter_54"" v=""d_type13::AC"" /&gt;_x000D_
  &lt;param n=""UIParameter_55"" v'"</definedName>
    <definedName name="_AMO_ContentDefinition_680586719.140" hidden="1">"'n=""UIParameter_632"" v=""fnote157::0"" /&gt;_x000D_
  &lt;param n=""UIParameter_633"" v=""ts_name158::"" /&gt;_x000D_
  &lt;param n=""UIParameter_634"" v=""d_type158::AC"" /&gt;_x000D_
  &lt;param n=""UIParameter_635"" v=""s_mgntd158::N/A"" /&gt;_x000D_
  &lt;param n=""UIParameter_636"" v=""fnote'"</definedName>
    <definedName name="_AMO_ContentDefinition_680586719.141" hidden="1">"'158::0"" /&gt;_x000D_
  &lt;param n=""UIParameter_637"" v=""ts_name159::"" /&gt;_x000D_
  &lt;param n=""UIParameter_638"" v=""d_type159::AC"" /&gt;_x000D_
  &lt;param n=""UIParameter_639"" v=""s_mgntd159::N/A"" /&gt;_x000D_
  &lt;param n=""UIParameter_640"" v=""fnote159::0"" /&gt;_x000D_
  &lt;param n=""UIPa'"</definedName>
    <definedName name="_AMO_ContentDefinition_680586719.142" hidden="1">"'rameter_641"" v=""ts_name160::"" /&gt;_x000D_
  &lt;param n=""UIParameter_642"" v=""d_type160::AC"" /&gt;_x000D_
  &lt;param n=""UIParameter_643"" v=""s_mgntd160::N/A"" /&gt;_x000D_
  &lt;param n=""UIParameter_644"" v=""fnote160::0"" /&gt;_x000D_
  &lt;param n=""UIParameter_645"" v=""ts_name161::'"</definedName>
    <definedName name="_AMO_ContentDefinition_680586719.143" hidden="1">"'"" /&gt;_x000D_
  &lt;param n=""UIParameter_646"" v=""d_type161::AC"" /&gt;_x000D_
  &lt;param n=""UIParameter_647"" v=""s_mgntd161::N/A"" /&gt;_x000D_
  &lt;param n=""UIParameter_648"" v=""fnote161::0"" /&gt;_x000D_
  &lt;param n=""UIParameter_649"" v=""ts_name162::"" /&gt;_x000D_
  &lt;param n=""UIParamete'"</definedName>
    <definedName name="_AMO_ContentDefinition_680586719.144" hidden="1">"'r_650"" v=""d_type162::AC"" /&gt;_x000D_
  &lt;param n=""UIParameter_651"" v=""s_mgntd162::N/A"" /&gt;_x000D_
  &lt;param n=""UIParameter_652"" v=""fnote162::0"" /&gt;_x000D_
  &lt;param n=""UIParameter_653"" v=""ts_name163::"" /&gt;_x000D_
  &lt;param n=""UIParameter_654"" v=""d_type163::AC"" /&gt;_x000D_'"</definedName>
    <definedName name="_AMO_ContentDefinition_680586719.145" hidden="1">"'
  &lt;param n=""UIParameter_655"" v=""s_mgntd163::N/A"" /&gt;_x000D_
  &lt;param n=""UIParameter_656"" v=""fnote163::0"" /&gt;_x000D_
  &lt;param n=""UIParameter_657"" v=""ts_name164::"" /&gt;_x000D_
  &lt;param n=""UIParameter_658"" v=""d_type164::AC"" /&gt;_x000D_
  &lt;param n=""UIParameter_659""'"</definedName>
    <definedName name="_AMO_ContentDefinition_680586719.146" hidden="1">"' v=""s_mgntd164::N/A"" /&gt;_x000D_
  &lt;param n=""UIParameter_660"" v=""fnote164::0"" /&gt;_x000D_
  &lt;param n=""UIParameter_661"" v=""ts_name165::"" /&gt;_x000D_
  &lt;param n=""UIParameter_662"" v=""d_type165::AC"" /&gt;_x000D_
  &lt;param n=""UIParameter_663"" v=""s_mgntd165::N/A"" /&gt;_x000D_
  &lt;p'"</definedName>
    <definedName name="_AMO_ContentDefinition_680586719.147" hidden="1">"'aram n=""UIParameter_664"" v=""fnote165::0"" /&gt;_x000D_
  &lt;param n=""UIParameter_665"" v=""ts_name166::"" /&gt;_x000D_
  &lt;param n=""UIParameter_666"" v=""d_type166::AC"" /&gt;_x000D_
  &lt;param n=""UIParameter_667"" v=""s_mgntd166::N/A"" /&gt;_x000D_
  &lt;param n=""UIParameter_668"" v=""'"</definedName>
    <definedName name="_AMO_ContentDefinition_680586719.148" hidden="1">"'fnote166::0"" /&gt;_x000D_
  &lt;param n=""UIParameter_669"" v=""ts_name167::"" /&gt;_x000D_
  &lt;param n=""UIParameter_670"" v=""d_type167::AC"" /&gt;_x000D_
  &lt;param n=""UIParameter_671"" v=""s_mgntd167::N/A"" /&gt;_x000D_
  &lt;param n=""UIParameter_672"" v=""fnote167::0"" /&gt;_x000D_
  &lt;param n=""'"</definedName>
    <definedName name="_AMO_ContentDefinition_680586719.149" hidden="1">"'UIParameter_673"" v=""ts_name168::"" /&gt;_x000D_
  &lt;param n=""UIParameter_674"" v=""d_type168::AC"" /&gt;_x000D_
  &lt;param n=""UIParameter_675"" v=""s_mgntd168::N/A"" /&gt;_x000D_
  &lt;param n=""UIParameter_676"" v=""fnote168::0"" /&gt;_x000D_
  &lt;param n=""UIParameter_677"" v=""ts_name16'"</definedName>
    <definedName name="_AMO_ContentDefinition_680586719.15" hidden="1">"'=""s_mgntd13::N/A"" /&gt;_x000D_
  &lt;param n=""UIParameter_56"" v=""fnote13::0"" /&gt;_x000D_
  &lt;param n=""UIParameter_57"" v=""ts_name14::"" /&gt;_x000D_
  &lt;param n=""UIParameter_58"" v=""d_type14::AC"" /&gt;_x000D_
  &lt;param n=""UIParameter_59"" v=""s_mgntd14::N/A"" /&gt;_x000D_
  &lt;param n=""U'"</definedName>
    <definedName name="_AMO_ContentDefinition_680586719.150" hidden="1">"'9::"" /&gt;_x000D_
  &lt;param n=""UIParameter_678"" v=""d_type169::AC"" /&gt;_x000D_
  &lt;param n=""UIParameter_679"" v=""s_mgntd169::N/A"" /&gt;_x000D_
  &lt;param n=""UIParameter_680"" v=""fnote169::0"" /&gt;_x000D_
  &lt;param n=""UIParameter_681"" v=""ts_name170::"" /&gt;_x000D_
  &lt;param n=""UIParam'"</definedName>
    <definedName name="_AMO_ContentDefinition_680586719.151" hidden="1">"'eter_682"" v=""d_type170::AC"" /&gt;_x000D_
  &lt;param n=""UIParameter_683"" v=""s_mgntd170::N/A"" /&gt;_x000D_
  &lt;param n=""UIParameter_684"" v=""fnote170::0"" /&gt;_x000D_
  &lt;param n=""UIParameter_685"" v=""ts_name171::"" /&gt;_x000D_
  &lt;param n=""UIParameter_686"" v=""d_type171::AC"" '"</definedName>
    <definedName name="_AMO_ContentDefinition_680586719.152" hidden="1">"'/&gt;_x000D_
  &lt;param n=""UIParameter_687"" v=""s_mgntd171::N/A"" /&gt;_x000D_
  &lt;param n=""UIParameter_688"" v=""fnote171::0"" /&gt;_x000D_
  &lt;param n=""UIParameter_689"" v=""ts_name172::"" /&gt;_x000D_
  &lt;param n=""UIParameter_690"" v=""d_type172::AC"" /&gt;_x000D_
  &lt;param n=""UIParameter_6'"</definedName>
    <definedName name="_AMO_ContentDefinition_680586719.153" hidden="1">"'91"" v=""s_mgntd172::N/A"" /&gt;_x000D_
  &lt;param n=""UIParameter_692"" v=""fnote172::0"" /&gt;_x000D_
  &lt;param n=""UIParameter_693"" v=""ts_name173::"" /&gt;_x000D_
  &lt;param n=""UIParameter_694"" v=""d_type173::AC"" /&gt;_x000D_
  &lt;param n=""UIParameter_695"" v=""s_mgntd173::N/A"" /&gt;_x000D_
'"</definedName>
    <definedName name="_AMO_ContentDefinition_680586719.154" hidden="1">"'  &lt;param n=""UIParameter_696"" v=""fnote173::0"" /&gt;_x000D_
  &lt;param n=""UIParameter_697"" v=""ts_name174::"" /&gt;_x000D_
  &lt;param n=""UIParameter_698"" v=""d_type174::AC"" /&gt;_x000D_
  &lt;param n=""UIParameter_699"" v=""s_mgntd174::N/A"" /&gt;_x000D_
  &lt;param n=""UIParameter_700""'"</definedName>
    <definedName name="_AMO_ContentDefinition_680586719.155" hidden="1">"' v=""fnote174::0"" /&gt;_x000D_
  &lt;param n=""UIParameter_701"" v=""ts_name175::"" /&gt;_x000D_
  &lt;param n=""UIParameter_702"" v=""d_type175::AC"" /&gt;_x000D_
  &lt;param n=""UIParameter_703"" v=""s_mgntd175::N/A"" /&gt;_x000D_
  &lt;param n=""UIParameter_704"" v=""fnote175::0"" /&gt;_x000D_
  &lt;param'"</definedName>
    <definedName name="_AMO_ContentDefinition_680586719.156" hidden="1">"' n=""UIParameter_705"" v=""ts_name176::"" /&gt;_x000D_
  &lt;param n=""UIParameter_706"" v=""d_type176::AC"" /&gt;_x000D_
  &lt;param n=""UIParameter_707"" v=""s_mgntd176::N/A"" /&gt;_x000D_
  &lt;param n=""UIParameter_708"" v=""fnote176::0"" /&gt;_x000D_
  &lt;param n=""UIParameter_709"" v=""ts_n'"</definedName>
    <definedName name="_AMO_ContentDefinition_680586719.157" hidden="1">"'ame177::"" /&gt;_x000D_
  &lt;param n=""UIParameter_710"" v=""d_type177::AC"" /&gt;_x000D_
  &lt;param n=""UIParameter_711"" v=""s_mgntd177::N/A"" /&gt;_x000D_
  &lt;param n=""UIParameter_712"" v=""fnote177::0"" /&gt;_x000D_
  &lt;param n=""UIParameter_713"" v=""ts_name178::"" /&gt;_x000D_
  &lt;param n=""UI'"</definedName>
    <definedName name="_AMO_ContentDefinition_680586719.158" hidden="1">"'Parameter_714"" v=""d_type178::AC"" /&gt;_x000D_
  &lt;param n=""UIParameter_715"" v=""s_mgntd178::N/A"" /&gt;_x000D_
  &lt;param n=""UIParameter_716"" v=""fnote178::0"" /&gt;_x000D_
  &lt;param n=""UIParameter_717"" v=""ts_name179::"" /&gt;_x000D_
  &lt;param n=""UIParameter_718"" v=""d_type179::'"</definedName>
    <definedName name="_AMO_ContentDefinition_680586719.159" hidden="1">"'AC"" /&gt;_x000D_
  &lt;param n=""UIParameter_719"" v=""s_mgntd179::N/A"" /&gt;_x000D_
  &lt;param n=""UIParameter_720"" v=""fnote179::0"" /&gt;_x000D_
  &lt;param n=""UIParameter_721"" v=""ts_name180::"" /&gt;_x000D_
  &lt;param n=""UIParameter_722"" v=""d_type180::AC"" /&gt;_x000D_
  &lt;param n=""UIParame'"</definedName>
    <definedName name="_AMO_ContentDefinition_680586719.16" hidden="1">"'IParameter_60"" v=""fnote14::0"" /&gt;_x000D_
  &lt;param n=""UIParameter_61"" v=""ts_name15::"" /&gt;_x000D_
  &lt;param n=""UIParameter_62"" v=""d_type15::AC"" /&gt;_x000D_
  &lt;param n=""UIParameter_63"" v=""s_mgntd15::N/A"" /&gt;_x000D_
  &lt;param n=""UIParameter_64"" v=""fnote15::0"" /&gt;_x000D_
  '"</definedName>
    <definedName name="_AMO_ContentDefinition_680586719.160" hidden="1">"'ter_723"" v=""s_mgntd180::N/A"" /&gt;_x000D_
  &lt;param n=""UIParameter_724"" v=""fnote180::0"" /&gt;_x000D_
  &lt;param n=""UIParameter_725"" v=""ts_name181::"" /&gt;_x000D_
  &lt;param n=""UIParameter_726"" v=""d_type181::AC"" /&gt;_x000D_
  &lt;param n=""UIParameter_727"" v=""s_mgntd181::N/A""'"</definedName>
    <definedName name="_AMO_ContentDefinition_680586719.161" hidden="1">"' /&gt;_x000D_
  &lt;param n=""UIParameter_728"" v=""fnote181::0"" /&gt;_x000D_
  &lt;param n=""UIParameter_729"" v=""ts_name182::"" /&gt;_x000D_
  &lt;param n=""UIParameter_730"" v=""d_type182::AC"" /&gt;_x000D_
  &lt;param n=""UIParameter_731"" v=""s_mgntd182::N/A"" /&gt;_x000D_
  &lt;param n=""UIParameter_'"</definedName>
    <definedName name="_AMO_ContentDefinition_680586719.162" hidden="1">"'732"" v=""fnote182::0"" /&gt;_x000D_
  &lt;param n=""UIParameter_733"" v=""ts_name183::"" /&gt;_x000D_
  &lt;param n=""UIParameter_734"" v=""d_type183::AC"" /&gt;_x000D_
  &lt;param n=""UIParameter_735"" v=""s_mgntd183::N/A"" /&gt;_x000D_
  &lt;param n=""UIParameter_736"" v=""fnote183::0"" /&gt;_x000D_
  &lt;'"</definedName>
    <definedName name="_AMO_ContentDefinition_680586719.163" hidden="1">"'param n=""UIParameter_737"" v=""ts_name184::"" /&gt;_x000D_
  &lt;param n=""UIParameter_738"" v=""d_type184::AC"" /&gt;_x000D_
  &lt;param n=""UIParameter_739"" v=""s_mgntd184::N/A"" /&gt;_x000D_
  &lt;param n=""UIParameter_740"" v=""fnote184::0"" /&gt;_x000D_
  &lt;param n=""UIParameter_741"" v='"</definedName>
    <definedName name="_AMO_ContentDefinition_680586719.164" hidden="1">"'""ts_name185::"" /&gt;_x000D_
  &lt;param n=""UIParameter_742"" v=""d_type185::AC"" /&gt;_x000D_
  &lt;param n=""UIParameter_743"" v=""s_mgntd185::N/A"" /&gt;_x000D_
  &lt;param n=""UIParameter_744"" v=""fnote185::0"" /&gt;_x000D_
  &lt;param n=""UIParameter_745"" v=""ts_name186::"" /&gt;_x000D_
  &lt;param '"</definedName>
    <definedName name="_AMO_ContentDefinition_680586719.165" hidden="1">"'n=""UIParameter_746"" v=""d_type186::AC"" /&gt;_x000D_
  &lt;param n=""UIParameter_747"" v=""s_mgntd186::N/A"" /&gt;_x000D_
  &lt;param n=""UIParameter_748"" v=""fnote186::0"" /&gt;_x000D_
  &lt;param n=""UIParameter_749"" v=""ts_name187::"" /&gt;_x000D_
  &lt;param n=""UIParameter_750"" v=""d_typ'"</definedName>
    <definedName name="_AMO_ContentDefinition_680586719.166" hidden="1">"'e187::AC"" /&gt;_x000D_
  &lt;param n=""UIParameter_751"" v=""s_mgntd187::N/A"" /&gt;_x000D_
  &lt;param n=""UIParameter_752"" v=""fnote187::0"" /&gt;_x000D_
  &lt;param n=""UIParameter_753"" v=""ts_name188::"" /&gt;_x000D_
  &lt;param n=""UIParameter_754"" v=""d_type188::AC"" /&gt;_x000D_
  &lt;param n=""UI'"</definedName>
    <definedName name="_AMO_ContentDefinition_680586719.167" hidden="1">"'Parameter_755"" v=""s_mgntd188::N/A"" /&gt;_x000D_
  &lt;param n=""UIParameter_756"" v=""fnote188::0"" /&gt;_x000D_
  &lt;param n=""UIParameter_757"" v=""ts_name189::"" /&gt;_x000D_
  &lt;param n=""UIParameter_758"" v=""d_type189::AC"" /&gt;_x000D_
  &lt;param n=""UIParameter_759"" v=""s_mgntd189:'"</definedName>
    <definedName name="_AMO_ContentDefinition_680586719.168" hidden="1">"':N/A"" /&gt;_x000D_
  &lt;param n=""UIParameter_760"" v=""fnote189::0"" /&gt;_x000D_
  &lt;param n=""UIParameter_761"" v=""ts_name190::"" /&gt;_x000D_
  &lt;param n=""UIParameter_762"" v=""d_type190::AC"" /&gt;_x000D_
  &lt;param n=""UIParameter_763"" v=""s_mgntd190::N/A"" /&gt;_x000D_
  &lt;param n=""UIPara'"</definedName>
    <definedName name="_AMO_ContentDefinition_680586719.169" hidden="1">"'meter_764"" v=""fnote190::0"" /&gt;_x000D_
  &lt;param n=""UIParameter_765"" v=""ts_name191::"" /&gt;_x000D_
  &lt;param n=""UIParameter_766"" v=""d_type191::AC"" /&gt;_x000D_
  &lt;param n=""UIParameter_767"" v=""s_mgntd191::N/A"" /&gt;_x000D_
  &lt;param n=""UIParameter_768"" v=""fnote191::0"" /'"</definedName>
    <definedName name="_AMO_ContentDefinition_680586719.17" hidden="1">"'&lt;param n=""UIParameter_65"" v=""ts_name16::"" /&gt;_x000D_
  &lt;param n=""UIParameter_66"" v=""d_type16::AC"" /&gt;_x000D_
  &lt;param n=""UIParameter_67"" v=""s_mgntd16::N/A"" /&gt;_x000D_
  &lt;param n=""UIParameter_68"" v=""fnote16::0"" /&gt;_x000D_
  &lt;param n=""UIParameter_69"" v=""ts_name'"</definedName>
    <definedName name="_AMO_ContentDefinition_680586719.170" hidden="1">"'&gt;_x000D_
  &lt;param n=""UIParameter_769"" v=""ts_name192::"" /&gt;_x000D_
  &lt;param n=""UIParameter_770"" v=""d_type192::AC"" /&gt;_x000D_
  &lt;param n=""UIParameter_771"" v=""s_mgntd192::N/A"" /&gt;_x000D_
  &lt;param n=""UIParameter_772"" v=""fnote192::0"" /&gt;_x000D_
  &lt;param n=""UIParameter_7'"</definedName>
    <definedName name="_AMO_ContentDefinition_680586719.171" hidden="1">"'73"" v=""ts_name193::"" /&gt;_x000D_
  &lt;param n=""UIParameter_774"" v=""d_type193::AC"" /&gt;_x000D_
  &lt;param n=""UIParameter_775"" v=""s_mgntd193::N/A"" /&gt;_x000D_
  &lt;param n=""UIParameter_776"" v=""fnote193::0"" /&gt;_x000D_
  &lt;param n=""UIParameter_777"" v=""ts_name194::"" /&gt;_x000D_
  &lt;'"</definedName>
    <definedName name="_AMO_ContentDefinition_680586719.172" hidden="1">"'param n=""UIParameter_778"" v=""d_type194::AC"" /&gt;_x000D_
  &lt;param n=""UIParameter_779"" v=""s_mgntd194::N/A"" /&gt;_x000D_
  &lt;param n=""UIParameter_780"" v=""fnote194::0"" /&gt;_x000D_
  &lt;param n=""UIParameter_781"" v=""ts_name195::"" /&gt;_x000D_
  &lt;param n=""UIParameter_782"" v='"</definedName>
    <definedName name="_AMO_ContentDefinition_680586719.173" hidden="1">"'""d_type195::AC"" /&gt;_x000D_
  &lt;param n=""UIParameter_783"" v=""s_mgntd195::N/A"" /&gt;_x000D_
  &lt;param n=""UIParameter_784"" v=""fnote195::0"" /&gt;_x000D_
  &lt;param n=""UIParameter_785"" v=""ts_name196::"" /&gt;_x000D_
  &lt;param n=""UIParameter_786"" v=""d_type196::AC"" /&gt;_x000D_
  &lt;param'"</definedName>
    <definedName name="_AMO_ContentDefinition_680586719.174" hidden="1">"' n=""UIParameter_787"" v=""s_mgntd196::N/A"" /&gt;_x000D_
  &lt;param n=""UIParameter_788"" v=""fnote196::0"" /&gt;_x000D_
  &lt;param n=""UIParameter_789"" v=""ts_name197::"" /&gt;_x000D_
  &lt;param n=""UIParameter_790"" v=""d_type197::AC"" /&gt;_x000D_
  &lt;param n=""UIParameter_791"" v=""s_mg'"</definedName>
    <definedName name="_AMO_ContentDefinition_680586719.175" hidden="1">"'ntd197::N/A"" /&gt;_x000D_
  &lt;param n=""UIParameter_792"" v=""fnote197::0"" /&gt;_x000D_
  &lt;param n=""UIParameter_793"" v=""ts_name198::"" /&gt;_x000D_
  &lt;param n=""UIParameter_794"" v=""d_type198::AC"" /&gt;_x000D_
  &lt;param n=""UIParameter_795"" v=""s_mgntd198::N/A"" /&gt;_x000D_
  &lt;param n=""'"</definedName>
    <definedName name="_AMO_ContentDefinition_680586719.176" hidden="1">"'UIParameter_796"" v=""fnote198::0"" /&gt;_x000D_
  &lt;param n=""UIParameter_797"" v=""ts_name199::"" /&gt;_x000D_
  &lt;param n=""UIParameter_798"" v=""d_type199::AC"" /&gt;_x000D_
  &lt;param n=""UIParameter_799"" v=""s_mgntd199::N/A"" /&gt;_x000D_
  &lt;param n=""UIParameter_800"" v=""fnote199:'"</definedName>
    <definedName name="_AMO_ContentDefinition_680586719.177" hidden="1">"':0"" /&gt;_x000D_
  &lt;param n=""UIParameter_801"" v=""ts_name200::"" /&gt;_x000D_
  &lt;param n=""UIParameter_802"" v=""d_type200::AC"" /&gt;_x000D_
  &lt;param n=""UIParameter_803"" v=""s_mgntd200::N/A"" /&gt;_x000D_
  &lt;param n=""UIParameter_804"" v=""fnote200::0"" /&gt;_x000D_
  &lt;param n=""UIParame'"</definedName>
    <definedName name="_AMO_ContentDefinition_680586719.178" hidden="1">"'ter_805"" v=""ts_name201::"" /&gt;_x000D_
  &lt;param n=""UIParameter_806"" v=""d_type201::AC"" /&gt;_x000D_
  &lt;param n=""UIParameter_807"" v=""s_mgntd201::N/A"" /&gt;_x000D_
  &lt;param n=""UIParameter_808"" v=""fnote201::0"" /&gt;_x000D_
  &lt;param n=""UIParameter_809"" v=""ts_name202::"" /&gt;'"</definedName>
    <definedName name="_AMO_ContentDefinition_680586719.179" hidden="1">"'_x000D_
  &lt;param n=""UIParameter_810"" v=""d_type202::AC"" /&gt;_x000D_
  &lt;param n=""UIParameter_811"" v=""s_mgntd202::N/A"" /&gt;_x000D_
  &lt;param n=""UIParameter_812"" v=""fnote202::0"" /&gt;_x000D_
  &lt;param n=""UIParameter_813"" v=""ts_name203::"" /&gt;_x000D_
  &lt;param n=""UIParameter_81'"</definedName>
    <definedName name="_AMO_ContentDefinition_680586719.18" hidden="1">"'17::"" /&gt;_x000D_
  &lt;param n=""UIParameter_70"" v=""d_type17::AC"" /&gt;_x000D_
  &lt;param n=""UIParameter_71"" v=""s_mgntd17::N/A"" /&gt;_x000D_
  &lt;param n=""UIParameter_72"" v=""fnote17::0"" /&gt;_x000D_
  &lt;param n=""UIParameter_73"" v=""ts_name18::"" /&gt;_x000D_
  &lt;param n=""UIParameter_7'"</definedName>
    <definedName name="_AMO_ContentDefinition_680586719.180" hidden="1">"'4"" v=""d_type203::AC"" /&gt;_x000D_
  &lt;param n=""UIParameter_815"" v=""s_mgntd203::N/A"" /&gt;_x000D_
  &lt;param n=""UIParameter_816"" v=""fnote203::0"" /&gt;_x000D_
  &lt;param n=""UIParameter_817"" v=""ts_name204::"" /&gt;_x000D_
  &lt;param n=""UIParameter_818"" v=""d_type204::AC"" /&gt;_x000D_
  &lt;'"</definedName>
    <definedName name="_AMO_ContentDefinition_680586719.181" hidden="1">"'param n=""UIParameter_819"" v=""s_mgntd204::N/A"" /&gt;_x000D_
  &lt;param n=""UIParameter_820"" v=""fnote204::0"" /&gt;_x000D_
  &lt;param n=""UIParameter_821"" v=""ts_name205::"" /&gt;_x000D_
  &lt;param n=""UIParameter_822"" v=""d_type205::AC"" /&gt;_x000D_
  &lt;param n=""UIParameter_823"" v='"</definedName>
    <definedName name="_AMO_ContentDefinition_680586719.182" hidden="1">"'""s_mgntd205::N/A"" /&gt;_x000D_
  &lt;param n=""UIParameter_824"" v=""fnote205::0"" /&gt;_x000D_
  &lt;param n=""UIParameter_825"" v=""ts_name206::"" /&gt;_x000D_
  &lt;param n=""UIParameter_826"" v=""d_type206::AC"" /&gt;_x000D_
  &lt;param n=""UIParameter_827"" v=""s_mgntd206::N/A"" /&gt;_x000D_
  &lt;para'"</definedName>
    <definedName name="_AMO_ContentDefinition_680586719.183" hidden="1">"'m n=""UIParameter_828"" v=""fnote206::0"" /&gt;_x000D_
  &lt;param n=""UIParameter_829"" v=""ts_name207::"" /&gt;_x000D_
  &lt;param n=""UIParameter_830"" v=""d_type207::AC"" /&gt;_x000D_
  &lt;param n=""UIParameter_831"" v=""s_mgntd207::N/A"" /&gt;_x000D_
  &lt;param n=""UIParameter_832"" v=""fno'"</definedName>
    <definedName name="_AMO_ContentDefinition_680586719.184" hidden="1">"'te207::0"" /&gt;_x000D_
  &lt;param n=""UIParameter_833"" v=""ts_name208::"" /&gt;_x000D_
  &lt;param n=""UIParameter_834"" v=""d_type208::AC"" /&gt;_x000D_
  &lt;param n=""UIParameter_835"" v=""s_mgntd208::N/A"" /&gt;_x000D_
  &lt;param n=""UIParameter_836"" v=""fnote208::0"" /&gt;_x000D_
  &lt;param n=""UI'"</definedName>
    <definedName name="_AMO_ContentDefinition_680586719.185" hidden="1">"'Parameter_837"" v=""ts_name209::"" /&gt;_x000D_
  &lt;param n=""UIParameter_838"" v=""d_type209::AC"" /&gt;_x000D_
  &lt;param n=""UIParameter_839"" v=""s_mgntd209::N/A"" /&gt;_x000D_
  &lt;param n=""UIParameter_840"" v=""fnote209::0"" /&gt;_x000D_
  &lt;param n=""UIParameter_841"" v=""ts_name210'"</definedName>
    <definedName name="_AMO_ContentDefinition_680586719.186" hidden="1">"'::"" /&gt;_x000D_
  &lt;param n=""UIParameter_842"" v=""d_type210::AC"" /&gt;_x000D_
  &lt;param n=""UIParameter_843"" v=""s_mgntd210::N/A"" /&gt;_x000D_
  &lt;param n=""UIParameter_844"" v=""fnote210::0"" /&gt;_x000D_
  &lt;param n=""UIParameter_845"" v=""ts_name211::"" /&gt;_x000D_
  &lt;param n=""UIParame'"</definedName>
    <definedName name="_AMO_ContentDefinition_680586719.187" hidden="1">"'ter_846"" v=""d_type211::AC"" /&gt;_x000D_
  &lt;param n=""UIParameter_847"" v=""s_mgntd211::N/A"" /&gt;_x000D_
  &lt;param n=""UIParameter_848"" v=""fnote211::0"" /&gt;_x000D_
  &lt;param n=""UIParameter_849"" v=""ts_name212::"" /&gt;_x000D_
  &lt;param n=""UIParameter_850"" v=""d_type212::AC"" /'"</definedName>
    <definedName name="_AMO_ContentDefinition_680586719.188" hidden="1">"'&gt;_x000D_
  &lt;param n=""UIParameter_851"" v=""s_mgntd212::N/A"" /&gt;_x000D_
  &lt;param n=""UIParameter_852"" v=""fnote212::0"" /&gt;_x000D_
  &lt;param n=""UIParameter_853"" v=""ts_name213::"" /&gt;_x000D_
  &lt;param n=""UIParameter_854"" v=""d_type213::AC"" /&gt;_x000D_
  &lt;param n=""UIParameter_85'"</definedName>
    <definedName name="_AMO_ContentDefinition_680586719.189" hidden="1">"'5"" v=""s_mgntd213::N/A"" /&gt;_x000D_
  &lt;param n=""UIParameter_856"" v=""fnote213::0"" /&gt;_x000D_
  &lt;param n=""UIParameter_857"" v=""ts_name214::"" /&gt;_x000D_
  &lt;param n=""UIParameter_858"" v=""d_type214::AC"" /&gt;_x000D_
  &lt;param n=""UIParameter_859"" v=""s_mgntd214::N/A"" /&gt;_x000D_
 '"</definedName>
    <definedName name="_AMO_ContentDefinition_680586719.19" hidden="1">"'4"" v=""d_type18::AC"" /&gt;_x000D_
  &lt;param n=""UIParameter_75"" v=""s_mgntd18::N/A"" /&gt;_x000D_
  &lt;param n=""UIParameter_76"" v=""fnote18::0"" /&gt;_x000D_
  &lt;param n=""UIParameter_77"" v=""ts_name19::"" /&gt;_x000D_
  &lt;param n=""UIParameter_78"" v=""d_type19::AC"" /&gt;_x000D_
  &lt;param n'"</definedName>
    <definedName name="_AMO_ContentDefinition_680586719.190" hidden="1">"' &lt;param n=""UIParameter_860"" v=""fnote214::0"" /&gt;_x000D_
  &lt;param n=""UIParameter_861"" v=""ts_name215::"" /&gt;_x000D_
  &lt;param n=""UIParameter_862"" v=""d_type215::AC"" /&gt;_x000D_
  &lt;param n=""UIParameter_863"" v=""s_mgntd215::N/A"" /&gt;_x000D_
  &lt;param n=""UIParameter_864"" '"</definedName>
    <definedName name="_AMO_ContentDefinition_680586719.191" hidden="1">"'v=""fnote215::0"" /&gt;_x000D_
  &lt;param n=""UIParameter_865"" v=""ts_name216::"" /&gt;_x000D_
  &lt;param n=""UIParameter_866"" v=""d_type216::AC"" /&gt;_x000D_
  &lt;param n=""UIParameter_867"" v=""s_mgntd216::N/A"" /&gt;_x000D_
  &lt;param n=""UIParameter_868"" v=""fnote216::0"" /&gt;_x000D_
  &lt;param'"</definedName>
    <definedName name="_AMO_ContentDefinition_680586719.192" hidden="1">"' n=""UIParameter_869"" v=""ts_name217::"" /&gt;_x000D_
  &lt;param n=""UIParameter_870"" v=""d_type217::AC"" /&gt;_x000D_
  &lt;param n=""UIParameter_871"" v=""s_mgntd217::N/A"" /&gt;_x000D_
  &lt;param n=""UIParameter_872"" v=""fnote217::0"" /&gt;_x000D_
  &lt;param n=""UIParameter_873"" v=""ts_n'"</definedName>
    <definedName name="_AMO_ContentDefinition_680586719.193" hidden="1">"'ame218::"" /&gt;_x000D_
  &lt;param n=""UIParameter_874"" v=""d_type218::AC"" /&gt;_x000D_
  &lt;param n=""UIParameter_875"" v=""s_mgntd218::N/A"" /&gt;_x000D_
  &lt;param n=""UIParameter_876"" v=""fnote218::0"" /&gt;_x000D_
  &lt;param n=""UIParameter_877"" v=""ts_name219::"" /&gt;_x000D_
  &lt;param n=""UI'"</definedName>
    <definedName name="_AMO_ContentDefinition_680586719.194" hidden="1">"'Parameter_878"" v=""d_type219::AC"" /&gt;_x000D_
  &lt;param n=""UIParameter_879"" v=""s_mgntd219::N/A"" /&gt;_x000D_
  &lt;param n=""UIParameter_880"" v=""fnote219::0"" /&gt;_x000D_
  &lt;param n=""UIParameter_881"" v=""ts_name220::"" /&gt;_x000D_
  &lt;param n=""UIParameter_882"" v=""d_type220::'"</definedName>
    <definedName name="_AMO_ContentDefinition_680586719.195" hidden="1">"'AC"" /&gt;_x000D_
  &lt;param n=""UIParameter_883"" v=""s_mgntd220::N/A"" /&gt;_x000D_
  &lt;param n=""UIParameter_884"" v=""fnote220::0"" /&gt;_x000D_
  &lt;param n=""UIParameter_885"" v=""ts_name221::"" /&gt;_x000D_
  &lt;param n=""UIParameter_886"" v=""d_type221::AC"" /&gt;_x000D_
  &lt;param n=""UIParame'"</definedName>
    <definedName name="_AMO_ContentDefinition_680586719.196" hidden="1">"'ter_887"" v=""s_mgntd221::N/A"" /&gt;_x000D_
  &lt;param n=""UIParameter_888"" v=""fnote221::0"" /&gt;_x000D_
  &lt;param n=""UIParameter_889"" v=""ts_name222::"" /&gt;_x000D_
  &lt;param n=""UIParameter_890"" v=""d_type222::AC"" /&gt;_x000D_
  &lt;param n=""UIParameter_891"" v=""s_mgntd222::N/A""'"</definedName>
    <definedName name="_AMO_ContentDefinition_680586719.197" hidden="1">"' /&gt;_x000D_
  &lt;param n=""UIParameter_892"" v=""fnote222::0"" /&gt;_x000D_
  &lt;param n=""UIParameter_893"" v=""ts_name223::"" /&gt;_x000D_
  &lt;param n=""UIParameter_894"" v=""d_type223::AC"" /&gt;_x000D_
  &lt;param n=""UIParameter_895"" v=""s_mgntd223::N/A"" /&gt;_x000D_
  &lt;param n=""UIParameter_'"</definedName>
    <definedName name="_AMO_ContentDefinition_680586719.198" hidden="1">"'896"" v=""fnote223::0"" /&gt;_x000D_
  &lt;param n=""UIParameter_897"" v=""ts_name224::"" /&gt;_x000D_
  &lt;param n=""UIParameter_898"" v=""d_type224::AC"" /&gt;_x000D_
  &lt;param n=""UIParameter_899"" v=""s_mgntd224::N/A"" /&gt;_x000D_
  &lt;param n=""UIParameter_900"" v=""fnote224::0"" /&gt;_x000D_
  &lt;'"</definedName>
    <definedName name="_AMO_ContentDefinition_680586719.199" hidden="1">"'param n=""UIParameter_901"" v=""ts_name225::"" /&gt;_x000D_
  &lt;param n=""UIParameter_902"" v=""d_type225::AC"" /&gt;_x000D_
  &lt;param n=""UIParameter_903"" v=""s_mgntd225::N/A"" /&gt;_x000D_
  &lt;param n=""UIParameter_904"" v=""fnote225::0"" /&gt;_x000D_
  &lt;param n=""UIParameter_905"" v='"</definedName>
    <definedName name="_AMO_ContentDefinition_680586719.2" hidden="1">"'0""&gt;_x000D_
  &lt;files&gt;d:\Documents and Settings\CBKUR1162\My Documents\My SAS Files\Add-In for Microsoft Office\_SOA_Extract_TS_IDs_1\Extract_TS_IDs.srx&lt;/files&gt;_x000D_
  &lt;param n=""DisplayName"" v=""Extract TS IDs"" /&gt;_x000D_
  &lt;param n=""ServerName"" v=""SASApp"" /&gt;_x000D_
 '"</definedName>
    <definedName name="_AMO_ContentDefinition_680586719.20" hidden="1">"'=""UIParameter_79"" v=""s_mgntd19::N/A"" /&gt;_x000D_
  &lt;param n=""UIParameter_80"" v=""fnote19::0"" /&gt;_x000D_
  &lt;param n=""UIParameter_81"" v=""ts_name20::"" /&gt;_x000D_
  &lt;param n=""UIParameter_82"" v=""d_type20::AC"" /&gt;_x000D_
  &lt;param n=""UIParameter_83"" v=""s_mgntd20::N/A'"</definedName>
    <definedName name="_AMO_ContentDefinition_680586719.200" hidden="1">"'""ts_name226::"" /&gt;_x000D_
  &lt;param n=""UIParameter_906"" v=""d_type226::AC"" /&gt;_x000D_
  &lt;param n=""UIParameter_907"" v=""s_mgntd226::N/A"" /&gt;_x000D_
  &lt;param n=""UIParameter_908"" v=""fnote226::0"" /&gt;_x000D_
  &lt;param n=""UIParameter_909"" v=""ts_name227::"" /&gt;_x000D_
  &lt;param '"</definedName>
    <definedName name="_AMO_ContentDefinition_680586719.201" hidden="1">"'n=""UIParameter_910"" v=""d_type227::AC"" /&gt;_x000D_
  &lt;param n=""UIParameter_911"" v=""s_mgntd227::N/A"" /&gt;_x000D_
  &lt;param n=""UIParameter_912"" v=""fnote227::0"" /&gt;_x000D_
  &lt;param n=""UIParameter_913"" v=""ts_name228::"" /&gt;_x000D_
  &lt;param n=""UIParameter_914"" v=""d_typ'"</definedName>
    <definedName name="_AMO_ContentDefinition_680586719.202" hidden="1">"'e228::AC"" /&gt;_x000D_
  &lt;param n=""UIParameter_915"" v=""s_mgntd228::N/A"" /&gt;_x000D_
  &lt;param n=""UIParameter_916"" v=""fnote228::0"" /&gt;_x000D_
  &lt;param n=""UIParameter_917"" v=""ts_name229::"" /&gt;_x000D_
  &lt;param n=""UIParameter_918"" v=""d_type229::AC"" /&gt;_x000D_
  &lt;param n=""UI'"</definedName>
    <definedName name="_AMO_ContentDefinition_680586719.203" hidden="1">"'Parameter_919"" v=""s_mgntd229::N/A"" /&gt;_x000D_
  &lt;param n=""UIParameter_920"" v=""fnote229::0"" /&gt;_x000D_
  &lt;param n=""UIParameter_921"" v=""ts_name230::"" /&gt;_x000D_
  &lt;param n=""UIParameter_922"" v=""d_type230::AC"" /&gt;_x000D_
  &lt;param n=""UIParameter_923"" v=""s_mgntd230:'"</definedName>
    <definedName name="_AMO_ContentDefinition_680586719.204" hidden="1">"':N/A"" /&gt;_x000D_
  &lt;param n=""UIParameter_924"" v=""fnote230::0"" /&gt;_x000D_
  &lt;param n=""UIParameter_925"" v=""ts_name231::"" /&gt;_x000D_
  &lt;param n=""UIParameter_926"" v=""d_type231::AC"" /&gt;_x000D_
  &lt;param n=""UIParameter_927"" v=""s_mgntd231::N/A"" /&gt;_x000D_
  &lt;param n=""UIPara'"</definedName>
    <definedName name="_AMO_ContentDefinition_680586719.205" hidden="1">"'meter_928"" v=""fnote231::0"" /&gt;_x000D_
  &lt;param n=""UIParameter_929"" v=""ts_name232::"" /&gt;_x000D_
  &lt;param n=""UIParameter_930"" v=""d_type232::AC"" /&gt;_x000D_
  &lt;param n=""UIParameter_931"" v=""s_mgntd232::N/A"" /&gt;_x000D_
  &lt;param n=""UIParameter_932"" v=""fnote232::0"" /'"</definedName>
    <definedName name="_AMO_ContentDefinition_680586719.206" hidden="1">"'&gt;_x000D_
  &lt;param n=""UIParameter_933"" v=""ts_name233::"" /&gt;_x000D_
  &lt;param n=""UIParameter_934"" v=""d_type233::AC"" /&gt;_x000D_
  &lt;param n=""UIParameter_935"" v=""s_mgntd233::N/A"" /&gt;_x000D_
  &lt;param n=""UIParameter_936"" v=""fnote233::0"" /&gt;_x000D_
  &lt;param n=""UIParameter_9'"</definedName>
    <definedName name="_AMO_ContentDefinition_680586719.207" hidden="1">"'37"" v=""ts_name234::"" /&gt;_x000D_
  &lt;param n=""UIParameter_938"" v=""d_type234::AC"" /&gt;_x000D_
  &lt;param n=""UIParameter_939"" v=""s_mgntd234::N/A"" /&gt;_x000D_
  &lt;param n=""UIParameter_940"" v=""fnote234::0"" /&gt;_x000D_
  &lt;param n=""UIParameter_941"" v=""ts_name235::"" /&gt;_x000D_
  &lt;'"</definedName>
    <definedName name="_AMO_ContentDefinition_680586719.208" hidden="1">"'param n=""UIParameter_942"" v=""d_type235::AC"" /&gt;_x000D_
  &lt;param n=""UIParameter_943"" v=""s_mgntd235::N/A"" /&gt;_x000D_
  &lt;param n=""UIParameter_944"" v=""fnote235::0"" /&gt;_x000D_
  &lt;param n=""UIParameter_945"" v=""ts_name236::"" /&gt;_x000D_
  &lt;param n=""UIParameter_946"" v='"</definedName>
    <definedName name="_AMO_ContentDefinition_680586719.209" hidden="1">"'""d_type236::AC"" /&gt;_x000D_
  &lt;param n=""UIParameter_947"" v=""s_mgntd236::N/A"" /&gt;_x000D_
  &lt;param n=""UIParameter_948"" v=""fnote236::0"" /&gt;_x000D_
  &lt;param n=""UIParameter_949"" v=""ts_name237::"" /&gt;_x000D_
  &lt;param n=""UIParameter_950"" v=""d_type237::AC"" /&gt;_x000D_
  &lt;param'"</definedName>
    <definedName name="_AMO_ContentDefinition_680586719.21" hidden="1">"'"" /&gt;_x000D_
  &lt;param n=""UIParameter_84"" v=""fnote20::0"" /&gt;_x000D_
  &lt;param n=""UIParameter_85"" v=""ts_name21::"" /&gt;_x000D_
  &lt;param n=""UIParameter_86"" v=""d_type21::AC"" /&gt;_x000D_
  &lt;param n=""UIParameter_87"" v=""s_mgntd21::N/A"" /&gt;_x000D_
  &lt;param n=""UIParameter_88"" v'"</definedName>
    <definedName name="_AMO_ContentDefinition_680586719.210" hidden="1">"' n=""UIParameter_951"" v=""s_mgntd237::N/A"" /&gt;_x000D_
  &lt;param n=""UIParameter_952"" v=""fnote237::0"" /&gt;_x000D_
  &lt;param n=""UIParameter_953"" v=""ts_name238::"" /&gt;_x000D_
  &lt;param n=""UIParameter_954"" v=""d_type238::AC"" /&gt;_x000D_
  &lt;param n=""UIParameter_955"" v=""s_mg'"</definedName>
    <definedName name="_AMO_ContentDefinition_680586719.211" hidden="1">"'ntd238::N/A"" /&gt;_x000D_
  &lt;param n=""UIParameter_956"" v=""fnote238::0"" /&gt;_x000D_
  &lt;param n=""UIParameter_957"" v=""ts_name239::"" /&gt;_x000D_
  &lt;param n=""UIParameter_958"" v=""d_type239::AC"" /&gt;_x000D_
  &lt;param n=""UIParameter_959"" v=""s_mgntd239::N/A"" /&gt;_x000D_
  &lt;param n=""'"</definedName>
    <definedName name="_AMO_ContentDefinition_680586719.212" hidden="1">"'UIParameter_960"" v=""fnote239::0"" /&gt;_x000D_
  &lt;param n=""UIParameter_961"" v=""ts_name240::"" /&gt;_x000D_
  &lt;param n=""UIParameter_962"" v=""d_type240::AC"" /&gt;_x000D_
  &lt;param n=""UIParameter_963"" v=""s_mgntd240::AC"" /&gt;_x000D_
  &lt;param n=""UIParameter_964"" v=""fnote240:'"</definedName>
    <definedName name="_AMO_ContentDefinition_680586719.213" hidden="1">"':0"" /&gt;_x000D_
  &lt;param n=""UIParameter_965"" v=""ts_name241::"" /&gt;_x000D_
  &lt;param n=""UIParameter_966"" v=""d_type241::AC"" /&gt;_x000D_
  &lt;param n=""UIParameter_967"" v=""s_mgntd241::N/A"" /&gt;_x000D_
  &lt;param n=""UIParameter_968"" v=""fnote241::0"" /&gt;_x000D_
  &lt;param n=""UIParame'"</definedName>
    <definedName name="_AMO_ContentDefinition_680586719.214" hidden="1">"'ter_969"" v=""ts_name242::"" /&gt;_x000D_
  &lt;param n=""UIParameter_970"" v=""d_type242::AC"" /&gt;_x000D_
  &lt;param n=""UIParameter_971"" v=""s_mgntd242::N/A"" /&gt;_x000D_
  &lt;param n=""UIParameter_972"" v=""fnote242::0"" /&gt;_x000D_
  &lt;param n=""UIParameter_973"" v=""ts_name243::"" /&gt;'"</definedName>
    <definedName name="_AMO_ContentDefinition_680586719.215" hidden="1">"'_x000D_
  &lt;param n=""UIParameter_974"" v=""d_type243::AC"" /&gt;_x000D_
  &lt;param n=""UIParameter_975"" v=""s_mgntd243::N/A"" /&gt;_x000D_
  &lt;param n=""UIParameter_976"" v=""fnote243::0"" /&gt;_x000D_
  &lt;param n=""UIParameter_977"" v=""ts_name244::"" /&gt;_x000D_
  &lt;param n=""UIParameter_97'"</definedName>
    <definedName name="_AMO_ContentDefinition_680586719.216" hidden="1">"'8"" v=""d_type244::AC"" /&gt;_x000D_
  &lt;param n=""UIParameter_979"" v=""s_mgntd244::N/A"" /&gt;_x000D_
  &lt;param n=""UIParameter_980"" v=""fnote244::0"" /&gt;_x000D_
  &lt;param n=""UIParameter_981"" v=""ts_name245::"" /&gt;_x000D_
  &lt;param n=""UIParameter_982"" v=""d_type245::AC"" /&gt;_x000D_
  &lt;'"</definedName>
    <definedName name="_AMO_ContentDefinition_680586719.217" hidden="1">"'param n=""UIParameter_983"" v=""s_mgntd245::N/A"" /&gt;_x000D_
  &lt;param n=""UIParameter_984"" v=""fnote245::0"" /&gt;_x000D_
  &lt;param n=""UIParameter_985"" v=""ts_name246::"" /&gt;_x000D_
  &lt;param n=""UIParameter_986"" v=""d_type246::AC"" /&gt;_x000D_
  &lt;param n=""UIParameter_987"" v='"</definedName>
    <definedName name="_AMO_ContentDefinition_680586719.218" hidden="1">"'""s_mgntd246::N/A"" /&gt;_x000D_
  &lt;param n=""UIParameter_988"" v=""fnote246::0"" /&gt;_x000D_
  &lt;param n=""UIParameter_989"" v=""ts_name247::"" /&gt;_x000D_
  &lt;param n=""UIParameter_990"" v=""d_type247::AC"" /&gt;_x000D_
  &lt;param n=""UIParameter_991"" v=""s_mgntd247::N/A"" /&gt;_x000D_
  &lt;para'"</definedName>
    <definedName name="_AMO_ContentDefinition_680586719.219" hidden="1">"'m n=""UIParameter_992"" v=""fnote247::0"" /&gt;_x000D_
  &lt;param n=""UIParameter_993"" v=""ts_name248::"" /&gt;_x000D_
  &lt;param n=""UIParameter_994"" v=""d_type248::AC"" /&gt;_x000D_
  &lt;param n=""UIParameter_995"" v=""s_mgntd248::N/A"" /&gt;_x000D_
  &lt;param n=""UIParameter_996"" v=""fno'"</definedName>
    <definedName name="_AMO_ContentDefinition_680586719.22" hidden="1">"'=""fnote21::0"" /&gt;_x000D_
  &lt;param n=""UIParameter_89"" v=""ts_name22::"" /&gt;_x000D_
  &lt;param n=""UIParameter_90"" v=""d_type22::AC"" /&gt;_x000D_
  &lt;param n=""UIParameter_91"" v=""s_mgntd22::N/A"" /&gt;_x000D_
  &lt;param n=""UIParameter_92"" v=""fnote22::0"" /&gt;_x000D_
  &lt;param n=""UIPar'"</definedName>
    <definedName name="_AMO_ContentDefinition_680586719.220" hidden="1">"'te248::0"" /&gt;_x000D_
  &lt;param n=""UIParameter_997"" v=""ts_name249::"" /&gt;_x000D_
  &lt;param n=""UIParameter_998"" v=""d_type249::AC"" /&gt;_x000D_
  &lt;param n=""UIParameter_999"" v=""s_mgntd249::N/A"" /&gt;_x000D_
  &lt;param n=""UIParameter_1000"" v=""fnote249::0"" /&gt;_x000D_
  &lt;param n=""U'"</definedName>
    <definedName name="_AMO_ContentDefinition_680586719.221" hidden="1">"'IParameter_1001"" v=""ts_name250::"" /&gt;_x000D_
  &lt;param n=""UIParameter_1002"" v=""d_type250::AC"" /&gt;_x000D_
  &lt;param n=""UIParameter_1003"" v=""s_mgntd250::N/A"" /&gt;_x000D_
  &lt;param n=""UIParameter_1004"" v=""fnote250::0"" /&gt;_x000D_
  &lt;param n=""UIParameter_1005"" v=""_runs'"</definedName>
    <definedName name="_AMO_ContentDefinition_680586719.222" hidden="1">"'ource::0"" /&gt;_x000D_
  &lt;param n=""UIParameter_1006"" v=""_datasetname::ETSS.ETSS_FINAL_OUTPUT"" /&gt;_x000D_
  &lt;param n=""UIParameters"" v=""1007"" /&gt;_x000D_
  &lt;param n=""StoredProcessID"" v=""A58KUIMC.B1000B1Q"" /&gt;_x000D_
  &lt;param n=""StoredProcessPath"" v=""ETSSAddHocReports'"</definedName>
    <definedName name="_AMO_ContentDefinition_680586719.223" hidden="1">"'/Extract TS IDs"" /&gt;_x000D_
  &lt;param n=""RepositoryName"" v=""Foundation"" /&gt;_x000D_
  &lt;param n=""ClassName"" v=""SAS.OfficeAddin.StoredProcess"" /&gt;_x000D_
  &lt;param n=""_ROM_Version_"" v=""1.1"" /&gt;_x000D_
  &lt;param n=""_ROM_Application_"" v=""ODS"" /&gt;_x000D_
  &lt;param n=""_ROM_App'"</definedName>
    <definedName name="_AMO_ContentDefinition_680586719.224" hidden="1">"'Version_"" v=""9.1.3SP4"" /&gt;_x000D_
  &lt;param n=""maxReportCols"" v=""4"" /&gt;_x000D_
  &lt;fids n=""Extract_TS_IDs.srx"" v=""0"" /&gt;_x000D_
  &lt;ExcelXMLOptions AdjColWidths=""True"" RowOpt=""InsertEntire"" ColOpt=""InsertCells"" /&gt;_x000D_
&lt;/ContentDefinition&gt;'"</definedName>
    <definedName name="_AMO_ContentDefinition_680586719.23" hidden="1">"'ameter_93"" v=""ts_name23::"" /&gt;_x000D_
  &lt;param n=""UIParameter_94"" v=""d_type23::AC"" /&gt;_x000D_
  &lt;param n=""UIParameter_95"" v=""s_mgntd23::N/A"" /&gt;_x000D_
  &lt;param n=""UIParameter_96"" v=""fnote23::0"" /&gt;_x000D_
  &lt;param n=""UIParameter_97"" v=""ts_name24::"" /&gt;_x000D_
  &lt;pa'"</definedName>
    <definedName name="_AMO_ContentDefinition_680586719.24" hidden="1">"'ram n=""UIParameter_98"" v=""d_type24::AC"" /&gt;_x000D_
  &lt;param n=""UIParameter_99"" v=""s_mgntd24::N/A"" /&gt;_x000D_
  &lt;param n=""UIParameter_100"" v=""fnote24::0"" /&gt;_x000D_
  &lt;param n=""UIParameter_101"" v=""ts_name25::"" /&gt;_x000D_
  &lt;param n=""UIParameter_102"" v=""d_type2'"</definedName>
    <definedName name="_AMO_ContentDefinition_680586719.25" hidden="1">"'5::AC"" /&gt;_x000D_
  &lt;param n=""UIParameter_103"" v=""s_mgntd25::N/A"" /&gt;_x000D_
  &lt;param n=""UIParameter_104"" v=""fnote25::0"" /&gt;_x000D_
  &lt;param n=""UIParameter_105"" v=""ts_name26::"" /&gt;_x000D_
  &lt;param n=""UIParameter_106"" v=""d_type26::AC"" /&gt;_x000D_
  &lt;param n=""UIParamet'"</definedName>
    <definedName name="_AMO_ContentDefinition_680586719.26" hidden="1">"'er_107"" v=""s_mgntd26::N/A"" /&gt;_x000D_
  &lt;param n=""UIParameter_108"" v=""fnote26::0"" /&gt;_x000D_
  &lt;param n=""UIParameter_109"" v=""ts_name27::"" /&gt;_x000D_
  &lt;param n=""UIParameter_110"" v=""d_type27::AC"" /&gt;_x000D_
  &lt;param n=""UIParameter_111"" v=""s_mgntd27::N/A"" /&gt;_x000D_
 '"</definedName>
    <definedName name="_AMO_ContentDefinition_680586719.27" hidden="1">"' &lt;param n=""UIParameter_112"" v=""fnote27::0"" /&gt;_x000D_
  &lt;param n=""UIParameter_113"" v=""ts_name28::"" /&gt;_x000D_
  &lt;param n=""UIParameter_114"" v=""d_type28::AC"" /&gt;_x000D_
  &lt;param n=""UIParameter_115"" v=""s_mgntd28::N/A"" /&gt;_x000D_
  &lt;param n=""UIParameter_116"" v=""f'"</definedName>
    <definedName name="_AMO_ContentDefinition_680586719.28" hidden="1">"'note28::0"" /&gt;_x000D_
  &lt;param n=""UIParameter_117"" v=""ts_name29::"" /&gt;_x000D_
  &lt;param n=""UIParameter_118"" v=""d_type29::AC"" /&gt;_x000D_
  &lt;param n=""UIParameter_119"" v=""s_mgntd29::N/A"" /&gt;_x000D_
  &lt;param n=""UIParameter_120"" v=""fnote29::0"" /&gt;_x000D_
  &lt;param n=""UIPar'"</definedName>
    <definedName name="_AMO_ContentDefinition_680586719.29" hidden="1">"'ameter_121"" v=""ts_name30::"" /&gt;_x000D_
  &lt;param n=""UIParameter_122"" v=""d_type30::AC"" /&gt;_x000D_
  &lt;param n=""UIParameter_123"" v=""s_mgntd30::N/A"" /&gt;_x000D_
  &lt;param n=""UIParameter_124"" v=""fnote30::0"" /&gt;_x000D_
  &lt;param n=""UIParameter_125"" v=""ts_name31::"" /&gt;_x000D_
'"</definedName>
    <definedName name="_AMO_ContentDefinition_680586719.3" hidden="1">"' &lt;param n=""ResultsOnServer"" v=""False"" /&gt;_x000D_
  &lt;param n=""AMO_Version"" v=""2.1"" /&gt;_x000D_
  &lt;param n=""UIParameter_0"" v=""startdatetxt::20100101"" /&gt;_x000D_
  &lt;param n=""UIParameter_1"" v=""numofobs::12"" /&gt;_x000D_
  &lt;param n=""UIParameter_2"" v=""load_ts::V"" /&gt;_x000D_'"</definedName>
    <definedName name="_AMO_ContentDefinition_680586719.30" hidden="1">"'  &lt;param n=""UIParameter_126"" v=""d_type31::AC"" /&gt;_x000D_
  &lt;param n=""UIParameter_127"" v=""s_mgntd31::N/A"" /&gt;_x000D_
  &lt;param n=""UIParameter_128"" v=""fnote31::0"" /&gt;_x000D_
  &lt;param n=""UIParameter_129"" v=""ts_name32::"" /&gt;_x000D_
  &lt;param n=""UIParameter_130"" v=""'"</definedName>
    <definedName name="_AMO_ContentDefinition_680586719.31" hidden="1">"'d_type32::AC"" /&gt;_x000D_
  &lt;param n=""UIParameter_131"" v=""s_mgntd32::N/A"" /&gt;_x000D_
  &lt;param n=""UIParameter_132"" v=""fnote32::0"" /&gt;_x000D_
  &lt;param n=""UIParameter_133"" v=""ts_name33::"" /&gt;_x000D_
  &lt;param n=""UIParameter_134"" v=""d_type33::AC"" /&gt;_x000D_
  &lt;param n=""UI'"</definedName>
    <definedName name="_AMO_ContentDefinition_680586719.32" hidden="1">"'Parameter_135"" v=""s_mgntd33::N/A"" /&gt;_x000D_
  &lt;param n=""UIParameter_136"" v=""fnote33::0"" /&gt;_x000D_
  &lt;param n=""UIParameter_137"" v=""ts_name34::"" /&gt;_x000D_
  &lt;param n=""UIParameter_138"" v=""d_type34::AC"" /&gt;_x000D_
  &lt;param n=""UIParameter_139"" v=""s_mgntd34::N/A'"</definedName>
    <definedName name="_AMO_ContentDefinition_680586719.33" hidden="1">"'"" /&gt;_x000D_
  &lt;param n=""UIParameter_140"" v=""fnote34::0"" /&gt;_x000D_
  &lt;param n=""UIParameter_141"" v=""ts_name35::"" /&gt;_x000D_
  &lt;param n=""UIParameter_142"" v=""d_type35::AC"" /&gt;_x000D_
  &lt;param n=""UIParameter_143"" v=""s_mgntd35::N/A"" /&gt;_x000D_
  &lt;param n=""UIParameter_1'"</definedName>
    <definedName name="_AMO_ContentDefinition_680586719.34" hidden="1">"'44"" v=""fnote35::0"" /&gt;_x000D_
  &lt;param n=""UIParameter_145"" v=""ts_name36::"" /&gt;_x000D_
  &lt;param n=""UIParameter_146"" v=""d_type36::AC"" /&gt;_x000D_
  &lt;param n=""UIParameter_147"" v=""s_mgntd36::N/A"" /&gt;_x000D_
  &lt;param n=""UIParameter_148"" v=""fnote36::0"" /&gt;_x000D_
  &lt;param'"</definedName>
    <definedName name="_AMO_ContentDefinition_680586719.35" hidden="1">"' n=""UIParameter_149"" v=""ts_name37::"" /&gt;_x000D_
  &lt;param n=""UIParameter_150"" v=""d_type37::AC"" /&gt;_x000D_
  &lt;param n=""UIParameter_151"" v=""s_mgntd37::N/A"" /&gt;_x000D_
  &lt;param n=""UIParameter_152"" v=""fnote37::0"" /&gt;_x000D_
  &lt;param n=""UIParameter_153"" v=""ts_name3'"</definedName>
    <definedName name="_AMO_ContentDefinition_680586719.36" hidden="1">"'8::"" /&gt;_x000D_
  &lt;param n=""UIParameter_154"" v=""d_type38::AC"" /&gt;_x000D_
  &lt;param n=""UIParameter_155"" v=""s_mgntd38::N/A"" /&gt;_x000D_
  &lt;param n=""UIParameter_156"" v=""fnote38::0"" /&gt;_x000D_
  &lt;param n=""UIParameter_157"" v=""ts_name39::"" /&gt;_x000D_
  &lt;param n=""UIParameter'"</definedName>
    <definedName name="_AMO_ContentDefinition_680586719.37" hidden="1">"'_158"" v=""d_type39::AC"" /&gt;_x000D_
  &lt;param n=""UIParameter_159"" v=""s_mgntd39::N/A"" /&gt;_x000D_
  &lt;param n=""UIParameter_160"" v=""fnote39::0"" /&gt;_x000D_
  &lt;param n=""UIParameter_161"" v=""ts_name40::"" /&gt;_x000D_
  &lt;param n=""UIParameter_162"" v=""d_type40::AC"" /&gt;_x000D_
  &lt;pa'"</definedName>
    <definedName name="_AMO_ContentDefinition_680586719.38" hidden="1">"'ram n=""UIParameter_163"" v=""s_mgntd40::N/A"" /&gt;_x000D_
  &lt;param n=""UIParameter_164"" v=""fnote40::0"" /&gt;_x000D_
  &lt;param n=""UIParameter_165"" v=""ts_name41::"" /&gt;_x000D_
  &lt;param n=""UIParameter_166"" v=""d_type41::AC"" /&gt;_x000D_
  &lt;param n=""UIParameter_167"" v=""s_mgn'"</definedName>
    <definedName name="_AMO_ContentDefinition_680586719.39" hidden="1">"'td41::N/A"" /&gt;_x000D_
  &lt;param n=""UIParameter_168"" v=""fnote41::0"" /&gt;_x000D_
  &lt;param n=""UIParameter_169"" v=""ts_name42::"" /&gt;_x000D_
  &lt;param n=""UIParameter_170"" v=""d_type42::AC"" /&gt;_x000D_
  &lt;param n=""UIParameter_171"" v=""s_mgntd42::N/A"" /&gt;_x000D_
  &lt;param n=""UIPar'"</definedName>
    <definedName name="_AMO_ContentDefinition_680586719.4" hidden="1">"'
  &lt;param n=""UIParameter_3"" v=""year_source_field::Y"" /&gt;_x000D_
  &lt;param n=""UIParameter_4"" v=""freq::M"" /&gt;_x000D_
  &lt;param n=""UIParameter_5"" v=""ts_name1::mafm1"" /&gt;_x000D_
  &lt;param n=""UIParameter_6"" v=""d_type1::AC"" /&gt;_x000D_
  &lt;param n=""UIParameter_7"" v=""s_m'"</definedName>
    <definedName name="_AMO_ContentDefinition_680586719.40" hidden="1">"'ameter_172"" v=""fnote42::0"" /&gt;_x000D_
  &lt;param n=""UIParameter_173"" v=""ts_name43::"" /&gt;_x000D_
  &lt;param n=""UIParameter_174"" v=""d_type43::AC"" /&gt;_x000D_
  &lt;param n=""UIParameter_175"" v=""s_mgntd43::N/A"" /&gt;_x000D_
  &lt;param n=""UIParameter_176"" v=""fnote43::0"" /&gt;_x000D_
 '"</definedName>
    <definedName name="_AMO_ContentDefinition_680586719.41" hidden="1">"' &lt;param n=""UIParameter_177"" v=""ts_name44::"" /&gt;_x000D_
  &lt;param n=""UIParameter_178"" v=""d_type44::AC"" /&gt;_x000D_
  &lt;param n=""UIParameter_179"" v=""s_mgntd44::N/A"" /&gt;_x000D_
  &lt;param n=""UIParameter_180"" v=""fnote44::0"" /&gt;_x000D_
  &lt;param n=""UIParameter_181"" v=""t'"</definedName>
    <definedName name="_AMO_ContentDefinition_680586719.42" hidden="1">"'s_name45::"" /&gt;_x000D_
  &lt;param n=""UIParameter_182"" v=""d_type45::AC"" /&gt;_x000D_
  &lt;param n=""UIParameter_183"" v=""s_mgntd45::N/A"" /&gt;_x000D_
  &lt;param n=""UIParameter_184"" v=""fnote45::0"" /&gt;_x000D_
  &lt;param n=""UIParameter_185"" v=""ts_name46::"" /&gt;_x000D_
  &lt;param n=""UIPa'"</definedName>
    <definedName name="_AMO_ContentDefinition_680586719.43" hidden="1">"'rameter_186"" v=""d_type46::AC"" /&gt;_x000D_
  &lt;param n=""UIParameter_187"" v=""s_mgntd46::N/A"" /&gt;_x000D_
  &lt;param n=""UIParameter_188"" v=""fnote46::0"" /&gt;_x000D_
  &lt;param n=""UIParameter_189"" v=""ts_name47::"" /&gt;_x000D_
  &lt;param n=""UIParameter_190"" v=""d_type47::AC"" /&gt;'"</definedName>
    <definedName name="_AMO_ContentDefinition_680586719.44" hidden="1">"'_x000D_
  &lt;param n=""UIParameter_191"" v=""s_mgntd47::N/A"" /&gt;_x000D_
  &lt;param n=""UIParameter_192"" v=""fnote47::0"" /&gt;_x000D_
  &lt;param n=""UIParameter_193"" v=""ts_name48::"" /&gt;_x000D_
  &lt;param n=""UIParameter_194"" v=""d_type48::AC"" /&gt;_x000D_
  &lt;param n=""UIParameter_195"" v'"</definedName>
    <definedName name="_AMO_ContentDefinition_680586719.45" hidden="1">"'=""s_mgntd48::N/A"" /&gt;_x000D_
  &lt;param n=""UIParameter_196"" v=""fnote48::0"" /&gt;_x000D_
  &lt;param n=""UIParameter_197"" v=""ts_name49::"" /&gt;_x000D_
  &lt;param n=""UIParameter_198"" v=""d_type49::AC"" /&gt;_x000D_
  &lt;param n=""UIParameter_199"" v=""s_mgntd49::N/A"" /&gt;_x000D_
  &lt;param n'"</definedName>
    <definedName name="_AMO_ContentDefinition_680586719.46" hidden="1">"'=""UIParameter_200"" v=""fnote49::0"" /&gt;_x000D_
  &lt;param n=""UIParameter_201"" v=""ts_name50::"" /&gt;_x000D_
  &lt;param n=""UIParameter_202"" v=""d_type50::AC"" /&gt;_x000D_
  &lt;param n=""UIParameter_203"" v=""s_mgntd50::N/A"" /&gt;_x000D_
  &lt;param n=""UIParameter_204"" v=""fnote50::'"</definedName>
    <definedName name="_AMO_ContentDefinition_680586719.47" hidden="1">"'0"" /&gt;_x000D_
  &lt;param n=""UIParameter_205"" v=""ts_name51::"" /&gt;_x000D_
  &lt;param n=""UIParameter_206"" v=""d_type51::AC"" /&gt;_x000D_
  &lt;param n=""UIParameter_207"" v=""s_mgntd51::N/A"" /&gt;_x000D_
  &lt;param n=""UIParameter_208"" v=""fnote51::0"" /&gt;_x000D_
  &lt;param n=""UIParameter_'"</definedName>
    <definedName name="_AMO_ContentDefinition_680586719.48" hidden="1">"'209"" v=""ts_name52::"" /&gt;_x000D_
  &lt;param n=""UIParameter_210"" v=""d_type52::AC"" /&gt;_x000D_
  &lt;param n=""UIParameter_211"" v=""s_mgntd52::N/A"" /&gt;_x000D_
  &lt;param n=""UIParameter_212"" v=""fnote52::0"" /&gt;_x000D_
  &lt;param n=""UIParameter_213"" v=""ts_name53::"" /&gt;_x000D_
  &lt;para'"</definedName>
    <definedName name="_AMO_ContentDefinition_680586719.49" hidden="1">"'m n=""UIParameter_214"" v=""d_type53::AC"" /&gt;_x000D_
  &lt;param n=""UIParameter_215"" v=""s_mgntd53::N/A"" /&gt;_x000D_
  &lt;param n=""UIParameter_216"" v=""fnote53::0"" /&gt;_x000D_
  &lt;param n=""UIParameter_217"" v=""ts_name54::"" /&gt;_x000D_
  &lt;param n=""UIParameter_218"" v=""d_type5'"</definedName>
    <definedName name="_AMO_ContentDefinition_680586719.5" hidden="1">"'gntd1::9"" /&gt;_x000D_
  &lt;param n=""UIParameter_8"" v=""fnote1::0"" /&gt;_x000D_
  &lt;param n=""UIParameter_9"" v=""ts_name2::mafm2"" /&gt;_x000D_
  &lt;param n=""UIParameter_10"" v=""d_type2::AC"" /&gt;_x000D_
  &lt;param n=""UIParameter_11"" v=""s_mgntd2::6"" /&gt;_x000D_
  &lt;param n=""UIParameter_'"</definedName>
    <definedName name="_AMO_ContentDefinition_680586719.50" hidden="1">"'4::AC"" /&gt;_x000D_
  &lt;param n=""UIParameter_219"" v=""s_mgntd54::N/A"" /&gt;_x000D_
  &lt;param n=""UIParameter_220"" v=""fnote54::0"" /&gt;_x000D_
  &lt;param n=""UIParameter_221"" v=""ts_name55::"" /&gt;_x000D_
  &lt;param n=""UIParameter_222"" v=""d_type55::AC"" /&gt;_x000D_
  &lt;param n=""UIParamet'"</definedName>
    <definedName name="_AMO_ContentDefinition_680586719.51" hidden="1">"'er_223"" v=""s_mgntd55::N/A"" /&gt;_x000D_
  &lt;param n=""UIParameter_224"" v=""fnote55::0"" /&gt;_x000D_
  &lt;param n=""UIParameter_225"" v=""ts_name56::"" /&gt;_x000D_
  &lt;param n=""UIParameter_226"" v=""d_type56::AC"" /&gt;_x000D_
  &lt;param n=""UIParameter_227"" v=""s_mgntd56::N/A"" /&gt;_x000D_
 '"</definedName>
    <definedName name="_AMO_ContentDefinition_680586719.52" hidden="1">"' &lt;param n=""UIParameter_228"" v=""fnote56::0"" /&gt;_x000D_
  &lt;param n=""UIParameter_229"" v=""ts_name57::"" /&gt;_x000D_
  &lt;param n=""UIParameter_230"" v=""d_type57::AC"" /&gt;_x000D_
  &lt;param n=""UIParameter_231"" v=""s_mgntd57::N/A"" /&gt;_x000D_
  &lt;param n=""UIParameter_232"" v=""f'"</definedName>
    <definedName name="_AMO_ContentDefinition_680586719.53" hidden="1">"'note57::0"" /&gt;_x000D_
  &lt;param n=""UIParameter_233"" v=""ts_name58::"" /&gt;_x000D_
  &lt;param n=""UIParameter_234"" v=""d_type58::AC"" /&gt;_x000D_
  &lt;param n=""UIParameter_235"" v=""s_mgntd58::N/A"" /&gt;_x000D_
  &lt;param n=""UIParameter_236"" v=""fnote58::0"" /&gt;_x000D_
  &lt;param n=""UIPar'"</definedName>
    <definedName name="_AMO_ContentDefinition_680586719.54" hidden="1">"'ameter_237"" v=""ts_name59::"" /&gt;_x000D_
  &lt;param n=""UIParameter_238"" v=""d_type59::AC"" /&gt;_x000D_
  &lt;param n=""UIParameter_239"" v=""s_mgntd59::N/A"" /&gt;_x000D_
  &lt;param n=""UIParameter_240"" v=""fnote59::0"" /&gt;_x000D_
  &lt;param n=""UIParameter_241"" v=""ts_name60::"" /&gt;_x000D_
'"</definedName>
    <definedName name="_AMO_ContentDefinition_680586719.55" hidden="1">"'  &lt;param n=""UIParameter_242"" v=""d_type60::AC"" /&gt;_x000D_
  &lt;param n=""UIParameter_243"" v=""s_mgntd60::N/A"" /&gt;_x000D_
  &lt;param n=""UIParameter_244"" v=""fnote60::0"" /&gt;_x000D_
  &lt;param n=""UIParameter_245"" v=""ts_name61::"" /&gt;_x000D_
  &lt;param n=""UIParameter_246"" v=""'"</definedName>
    <definedName name="_AMO_ContentDefinition_680586719.56" hidden="1">"'d_type61::AC"" /&gt;_x000D_
  &lt;param n=""UIParameter_247"" v=""s_mgntd61::N/A"" /&gt;_x000D_
  &lt;param n=""UIParameter_248"" v=""fnote61::0"" /&gt;_x000D_
  &lt;param n=""UIParameter_249"" v=""ts_name62::"" /&gt;_x000D_
  &lt;param n=""UIParameter_250"" v=""d_type62::AC"" /&gt;_x000D_
  &lt;param n=""UI'"</definedName>
    <definedName name="_AMO_ContentDefinition_680586719.57" hidden="1">"'Parameter_251"" v=""s_mgntd62::N/A"" /&gt;_x000D_
  &lt;param n=""UIParameter_252"" v=""fnote62::0"" /&gt;_x000D_
  &lt;param n=""UIParameter_253"" v=""ts_name63::"" /&gt;_x000D_
  &lt;param n=""UIParameter_254"" v=""d_type63::AC"" /&gt;_x000D_
  &lt;param n=""UIParameter_255"" v=""s_mgntd63::N/A'"</definedName>
    <definedName name="_AMO_ContentDefinition_680586719.58" hidden="1">"'"" /&gt;_x000D_
  &lt;param n=""UIParameter_256"" v=""fnote63::0"" /&gt;_x000D_
  &lt;param n=""UIParameter_257"" v=""ts_name64::"" /&gt;_x000D_
  &lt;param n=""UIParameter_258"" v=""d_type64::AC"" /&gt;_x000D_
  &lt;param n=""UIParameter_259"" v=""s_mgntd64::N/A"" /&gt;_x000D_
  &lt;param n=""UIParameter_2'"</definedName>
    <definedName name="_AMO_ContentDefinition_680586719.59" hidden="1">"'60"" v=""fnote64::0"" /&gt;_x000D_
  &lt;param n=""UIParameter_261"" v=""ts_name65::"" /&gt;_x000D_
  &lt;param n=""UIParameter_262"" v=""d_type65::AC"" /&gt;_x000D_
  &lt;param n=""UIParameter_263"" v=""s_mgntd65::N/A"" /&gt;_x000D_
  &lt;param n=""UIParameter_264"" v=""fnote65::0"" /&gt;_x000D_
  &lt;param'"</definedName>
    <definedName name="_AMO_ContentDefinition_680586719.6" hidden="1">"'12"" v=""fnote2::0"" /&gt;_x000D_
  &lt;param n=""UIParameter_13"" v=""ts_name3::"" /&gt;_x000D_
  &lt;param n=""UIParameter_14"" v=""d_type3::AC"" /&gt;_x000D_
  &lt;param n=""UIParameter_15"" v=""s_mgntd3::N/A"" /&gt;_x000D_
  &lt;param n=""UIParameter_16"" v=""fnote3::0"" /&gt;_x000D_
  &lt;param n=""UIPa'"</definedName>
    <definedName name="_AMO_ContentDefinition_680586719.60" hidden="1">"' n=""UIParameter_265"" v=""ts_name66::"" /&gt;_x000D_
  &lt;param n=""UIParameter_266"" v=""d_type66::AC"" /&gt;_x000D_
  &lt;param n=""UIParameter_267"" v=""s_mgntd66::N/A"" /&gt;_x000D_
  &lt;param n=""UIParameter_268"" v=""fnote66::0"" /&gt;_x000D_
  &lt;param n=""UIParameter_269"" v=""ts_name6'"</definedName>
    <definedName name="_AMO_ContentDefinition_680586719.61" hidden="1">"'7::"" /&gt;_x000D_
  &lt;param n=""UIParameter_270"" v=""d_type67::AC"" /&gt;_x000D_
  &lt;param n=""UIParameter_271"" v=""s_mgntd67::N/A"" /&gt;_x000D_
  &lt;param n=""UIParameter_272"" v=""fnote67::0"" /&gt;_x000D_
  &lt;param n=""UIParameter_273"" v=""ts_name68::"" /&gt;_x000D_
  &lt;param n=""UIParameter'"</definedName>
    <definedName name="_AMO_ContentDefinition_680586719.62" hidden="1">"'_274"" v=""d_type68::AC"" /&gt;_x000D_
  &lt;param n=""UIParameter_275"" v=""s_mgntd68::N/A"" /&gt;_x000D_
  &lt;param n=""UIParameter_276"" v=""fnote68::0"" /&gt;_x000D_
  &lt;param n=""UIParameter_277"" v=""ts_name69::"" /&gt;_x000D_
  &lt;param n=""UIParameter_278"" v=""d_type69::AC"" /&gt;_x000D_
  &lt;pa'"</definedName>
    <definedName name="_AMO_ContentDefinition_680586719.63" hidden="1">"'ram n=""UIParameter_279"" v=""s_mgntd69::N/A"" /&gt;_x000D_
  &lt;param n=""UIParameter_280"" v=""fnote69::0"" /&gt;_x000D_
  &lt;param n=""UIParameter_281"" v=""ts_name70::"" /&gt;_x000D_
  &lt;param n=""UIParameter_282"" v=""d_type70::AC"" /&gt;_x000D_
  &lt;param n=""UIParameter_283"" v=""s_mgn'"</definedName>
    <definedName name="_AMO_ContentDefinition_680586719.64" hidden="1">"'td70::N/A"" /&gt;_x000D_
  &lt;param n=""UIParameter_284"" v=""fnote70::0"" /&gt;_x000D_
  &lt;param n=""UIParameter_285"" v=""ts_name71::"" /&gt;_x000D_
  &lt;param n=""UIParameter_286"" v=""d_type71::AC"" /&gt;_x000D_
  &lt;param n=""UIParameter_287"" v=""s_mgntd71::N/A"" /&gt;_x000D_
  &lt;param n=""UIPar'"</definedName>
    <definedName name="_AMO_ContentDefinition_680586719.65" hidden="1">"'ameter_288"" v=""fnote71::0"" /&gt;_x000D_
  &lt;param n=""UIParameter_289"" v=""ts_name72::"" /&gt;_x000D_
  &lt;param n=""UIParameter_290"" v=""d_type72::AC"" /&gt;_x000D_
  &lt;param n=""UIParameter_291"" v=""s_mgntd72::N/A"" /&gt;_x000D_
  &lt;param n=""UIParameter_292"" v=""fnote72::0"" /&gt;_x000D_
 '"</definedName>
    <definedName name="_AMO_ContentDefinition_680586719.66" hidden="1">"' &lt;param n=""UIParameter_293"" v=""ts_name73::"" /&gt;_x000D_
  &lt;param n=""UIParameter_294"" v=""d_type73::AC"" /&gt;_x000D_
  &lt;param n=""UIParameter_295"" v=""s_mgntd73::N/A"" /&gt;_x000D_
  &lt;param n=""UIParameter_296"" v=""fnote73::0"" /&gt;_x000D_
  &lt;param n=""UIParameter_297"" v=""t'"</definedName>
    <definedName name="_AMO_ContentDefinition_680586719.67" hidden="1">"'s_name74::"" /&gt;_x000D_
  &lt;param n=""UIParameter_298"" v=""d_type74::AC"" /&gt;_x000D_
  &lt;param n=""UIParameter_299"" v=""s_mgntd74::N/A"" /&gt;_x000D_
  &lt;param n=""UIParameter_300"" v=""fnote74::0"" /&gt;_x000D_
  &lt;param n=""UIParameter_301"" v=""ts_name75::"" /&gt;_x000D_
  &lt;param n=""UIPa'"</definedName>
    <definedName name="_AMO_ContentDefinition_680586719.68" hidden="1">"'rameter_302"" v=""d_type75::AC"" /&gt;_x000D_
  &lt;param n=""UIParameter_303"" v=""s_mgntd75::N/A"" /&gt;_x000D_
  &lt;param n=""UIParameter_304"" v=""fnote75::0"" /&gt;_x000D_
  &lt;param n=""UIParameter_305"" v=""ts_name76::"" /&gt;_x000D_
  &lt;param n=""UIParameter_306"" v=""d_type76::AC"" /&gt;'"</definedName>
    <definedName name="_AMO_ContentDefinition_680586719.69" hidden="1">"'_x000D_
  &lt;param n=""UIParameter_307"" v=""s_mgntd76::N/A"" /&gt;_x000D_
  &lt;param n=""UIParameter_308"" v=""fnote76::0"" /&gt;_x000D_
  &lt;param n=""UIParameter_309"" v=""ts_name77::"" /&gt;_x000D_
  &lt;param n=""UIParameter_310"" v=""d_type77::AC"" /&gt;_x000D_
  &lt;param n=""UIParameter_311"" v'"</definedName>
    <definedName name="_AMO_ContentDefinition_680586719.7" hidden="1">"'rameter_17"" v=""ts_name4::"" /&gt;_x000D_
  &lt;param n=""UIParameter_18"" v=""d_type4::AC"" /&gt;_x000D_
  &lt;param n=""UIParameter_19"" v=""s_mgntd4::N/A"" /&gt;_x000D_
  &lt;param n=""UIParameter_20"" v=""fnote4::0"" /&gt;_x000D_
  &lt;param n=""UIParameter_21"" v=""ts_name5::"" /&gt;_x000D_
  &lt;param'"</definedName>
    <definedName name="_AMO_ContentDefinition_680586719.70" hidden="1">"'=""s_mgntd77::N/A"" /&gt;_x000D_
  &lt;param n=""UIParameter_312"" v=""fnote77::0"" /&gt;_x000D_
  &lt;param n=""UIParameter_313"" v=""ts_name78::"" /&gt;_x000D_
  &lt;param n=""UIParameter_314"" v=""d_type78::AC"" /&gt;_x000D_
  &lt;param n=""UIParameter_315"" v=""s_mgntd78::N/A"" /&gt;_x000D_
  &lt;param n'"</definedName>
    <definedName name="_AMO_ContentDefinition_680586719.71" hidden="1">"'=""UIParameter_316"" v=""fnote78::0"" /&gt;_x000D_
  &lt;param n=""UIParameter_317"" v=""ts_name79::"" /&gt;_x000D_
  &lt;param n=""UIParameter_318"" v=""d_type79::AC"" /&gt;_x000D_
  &lt;param n=""UIParameter_319"" v=""s_mgntd79::N/A"" /&gt;_x000D_
  &lt;param n=""UIParameter_320"" v=""fnote79::'"</definedName>
    <definedName name="_AMO_ContentDefinition_680586719.72" hidden="1">"'0"" /&gt;_x000D_
  &lt;param n=""UIParameter_321"" v=""ts_name80::"" /&gt;_x000D_
  &lt;param n=""UIParameter_322"" v=""d_type80::AC"" /&gt;_x000D_
  &lt;param n=""UIParameter_323"" v=""s_mgntd80::N/A"" /&gt;_x000D_
  &lt;param n=""UIParameter_324"" v=""fnote80::0"" /&gt;_x000D_
  &lt;param n=""UIParameter_'"</definedName>
    <definedName name="_AMO_ContentDefinition_680586719.73" hidden="1">"'325"" v=""ts_name81::"" /&gt;_x000D_
  &lt;param n=""UIParameter_326"" v=""d_type81::AC"" /&gt;_x000D_
  &lt;param n=""UIParameter_327"" v=""s_mgntd81::N/A"" /&gt;_x000D_
  &lt;param n=""UIParameter_328"" v=""fnote81::0"" /&gt;_x000D_
  &lt;param n=""UIParameter_329"" v=""ts_name82::"" /&gt;_x000D_
  &lt;para'"</definedName>
    <definedName name="_AMO_ContentDefinition_680586719.74" hidden="1">"'m n=""UIParameter_330"" v=""d_type82::AC"" /&gt;_x000D_
  &lt;param n=""UIParameter_331"" v=""s_mgntd82::N/A"" /&gt;_x000D_
  &lt;param n=""UIParameter_332"" v=""fnote82::0"" /&gt;_x000D_
  &lt;param n=""UIParameter_333"" v=""ts_name83::"" /&gt;_x000D_
  &lt;param n=""UIParameter_334"" v=""d_type8'"</definedName>
    <definedName name="_AMO_ContentDefinition_680586719.75" hidden="1">"'3::AC"" /&gt;_x000D_
  &lt;param n=""UIParameter_335"" v=""s_mgntd83::N/A"" /&gt;_x000D_
  &lt;param n=""UIParameter_336"" v=""fnote83::0"" /&gt;_x000D_
  &lt;param n=""UIParameter_337"" v=""ts_name84::"" /&gt;_x000D_
  &lt;param n=""UIParameter_338"" v=""d_type84::AC"" /&gt;_x000D_
  &lt;param n=""UIParamet'"</definedName>
    <definedName name="_AMO_ContentDefinition_680586719.76" hidden="1">"'er_339"" v=""s_mgntd84::N/A"" /&gt;_x000D_
  &lt;param n=""UIParameter_340"" v=""fnote84::0"" /&gt;_x000D_
  &lt;param n=""UIParameter_341"" v=""ts_name85::"" /&gt;_x000D_
  &lt;param n=""UIParameter_342"" v=""d_type85::AC"" /&gt;_x000D_
  &lt;param n=""UIParameter_343"" v=""s_mgntd85::N/A"" /&gt;_x000D_
 '"</definedName>
    <definedName name="_AMO_ContentDefinition_680586719.77" hidden="1">"' &lt;param n=""UIParameter_344"" v=""fnote85::0"" /&gt;_x000D_
  &lt;param n=""UIParameter_345"" v=""ts_name86::"" /&gt;_x000D_
  &lt;param n=""UIParameter_346"" v=""d_type86::AC"" /&gt;_x000D_
  &lt;param n=""UIParameter_347"" v=""s_mgntd86::N/A"" /&gt;_x000D_
  &lt;param n=""UIParameter_348"" v=""f'"</definedName>
    <definedName name="_AMO_ContentDefinition_680586719.78" hidden="1">"'note86::0"" /&gt;_x000D_
  &lt;param n=""UIParameter_349"" v=""ts_name87::"" /&gt;_x000D_
  &lt;param n=""UIParameter_350"" v=""d_type87::AC"" /&gt;_x000D_
  &lt;param n=""UIParameter_351"" v=""s_mgntd87::N/A"" /&gt;_x000D_
  &lt;param n=""UIParameter_352"" v=""fnote87::0"" /&gt;_x000D_
  &lt;param n=""UIPar'"</definedName>
    <definedName name="_AMO_ContentDefinition_680586719.79" hidden="1">"'ameter_353"" v=""ts_name88::"" /&gt;_x000D_
  &lt;param n=""UIParameter_354"" v=""d_type88::AC"" /&gt;_x000D_
  &lt;param n=""UIParameter_355"" v=""s_mgntd88::N/A"" /&gt;_x000D_
  &lt;param n=""UIParameter_356"" v=""fnote88::0"" /&gt;_x000D_
  &lt;param n=""UIParameter_357"" v=""ts_name89::"" /&gt;_x000D_
'"</definedName>
    <definedName name="_AMO_ContentDefinition_680586719.8" hidden="1">"' n=""UIParameter_22"" v=""d_type5::AC"" /&gt;_x000D_
  &lt;param n=""UIParameter_23"" v=""s_mgntd5::N/A"" /&gt;_x000D_
  &lt;param n=""UIParameter_24"" v=""fnote5::0"" /&gt;_x000D_
  &lt;param n=""UIParameter_25"" v=""ts_name6::"" /&gt;_x000D_
  &lt;param n=""UIParameter_26"" v=""d_type6::AC"" /&gt;_x000D_'"</definedName>
    <definedName name="_AMO_ContentDefinition_680586719.80" hidden="1">"'  &lt;param n=""UIParameter_358"" v=""d_type89::AC"" /&gt;_x000D_
  &lt;param n=""UIParameter_359"" v=""s_mgntd89::N/A"" /&gt;_x000D_
  &lt;param n=""UIParameter_360"" v=""fnote89::0"" /&gt;_x000D_
  &lt;param n=""UIParameter_361"" v=""ts_name90::"" /&gt;_x000D_
  &lt;param n=""UIParameter_362"" v=""'"</definedName>
    <definedName name="_AMO_ContentDefinition_680586719.81" hidden="1">"'d_type90::AC"" /&gt;_x000D_
  &lt;param n=""UIParameter_363"" v=""s_mgntd90::N/A"" /&gt;_x000D_
  &lt;param n=""UIParameter_364"" v=""fnote90::0"" /&gt;_x000D_
  &lt;param n=""UIParameter_365"" v=""ts_name91::"" /&gt;_x000D_
  &lt;param n=""UIParameter_366"" v=""d_type91::AC"" /&gt;_x000D_
  &lt;param n=""UI'"</definedName>
    <definedName name="_AMO_ContentDefinition_680586719.82" hidden="1">"'Parameter_367"" v=""s_mgntd91::N/A"" /&gt;_x000D_
  &lt;param n=""UIParameter_368"" v=""fnote91::0"" /&gt;_x000D_
  &lt;param n=""UIParameter_369"" v=""ts_name92::"" /&gt;_x000D_
  &lt;param n=""UIParameter_370"" v=""d_type92::AC"" /&gt;_x000D_
  &lt;param n=""UIParameter_371"" v=""s_mgntd92::N/A'"</definedName>
    <definedName name="_AMO_ContentDefinition_680586719.83" hidden="1">"'"" /&gt;_x000D_
  &lt;param n=""UIParameter_372"" v=""fnote92::0"" /&gt;_x000D_
  &lt;param n=""UIParameter_373"" v=""ts_name93::"" /&gt;_x000D_
  &lt;param n=""UIParameter_374"" v=""d_type93::AC"" /&gt;_x000D_
  &lt;param n=""UIParameter_375"" v=""s_mgntd93::N/A"" /&gt;_x000D_
  &lt;param n=""UIParameter_3'"</definedName>
    <definedName name="_AMO_ContentDefinition_680586719.84" hidden="1">"'76"" v=""fnote93::0"" /&gt;_x000D_
  &lt;param n=""UIParameter_377"" v=""ts_name94::"" /&gt;_x000D_
  &lt;param n=""UIParameter_378"" v=""d_type94::AC"" /&gt;_x000D_
  &lt;param n=""UIParameter_379"" v=""s_mgntd94::N/A"" /&gt;_x000D_
  &lt;param n=""UIParameter_380"" v=""fnote94::0"" /&gt;_x000D_
  &lt;param'"</definedName>
    <definedName name="_AMO_ContentDefinition_680586719.85" hidden="1">"' n=""UIParameter_381"" v=""ts_name95::"" /&gt;_x000D_
  &lt;param n=""UIParameter_382"" v=""d_type95::AC"" /&gt;_x000D_
  &lt;param n=""UIParameter_383"" v=""s_mgntd95::N/A"" /&gt;_x000D_
  &lt;param n=""UIParameter_384"" v=""fnote95::0"" /&gt;_x000D_
  &lt;param n=""UIParameter_385"" v=""ts_name9'"</definedName>
    <definedName name="_AMO_ContentDefinition_680586719.86" hidden="1">"'6::"" /&gt;_x000D_
  &lt;param n=""UIParameter_386"" v=""d_type96::AC"" /&gt;_x000D_
  &lt;param n=""UIParameter_387"" v=""s_mgntd96::N/A"" /&gt;_x000D_
  &lt;param n=""UIParameter_388"" v=""fnote96::0"" /&gt;_x000D_
  &lt;param n=""UIParameter_389"" v=""ts_name97::"" /&gt;_x000D_
  &lt;param n=""UIParameter'"</definedName>
    <definedName name="_AMO_ContentDefinition_680586719.87" hidden="1">"'_390"" v=""d_type97::AC"" /&gt;_x000D_
  &lt;param n=""UIParameter_391"" v=""s_mgntd97::N/A"" /&gt;_x000D_
  &lt;param n=""UIParameter_392"" v=""fnote97::0"" /&gt;_x000D_
  &lt;param n=""UIParameter_393"" v=""ts_name98::"" /&gt;_x000D_
  &lt;param n=""UIParameter_394"" v=""d_type98::AC"" /&gt;_x000D_
  &lt;pa'"</definedName>
    <definedName name="_AMO_ContentDefinition_680586719.88" hidden="1">"'ram n=""UIParameter_395"" v=""s_mgntd98::N/A"" /&gt;_x000D_
  &lt;param n=""UIParameter_396"" v=""fnote98::0"" /&gt;_x000D_
  &lt;param n=""UIParameter_397"" v=""ts_name99::"" /&gt;_x000D_
  &lt;param n=""UIParameter_398"" v=""d_type99::AC"" /&gt;_x000D_
  &lt;param n=""UIParameter_399"" v=""s_mgn'"</definedName>
    <definedName name="_AMO_ContentDefinition_680586719.89" hidden="1">"'td99::N/A"" /&gt;_x000D_
  &lt;param n=""UIParameter_400"" v=""fnote99::0"" /&gt;_x000D_
  &lt;param n=""UIParameter_401"" v=""ts_name100::"" /&gt;_x000D_
  &lt;param n=""UIParameter_402"" v=""d_type100::AC"" /&gt;_x000D_
  &lt;param n=""UIParameter_403"" v=""s_mgntd100::N/A"" /&gt;_x000D_
  &lt;param n=""UI'"</definedName>
    <definedName name="_AMO_ContentDefinition_680586719.9" hidden="1">"'
  &lt;param n=""UIParameter_27"" v=""s_mgntd6::N/A"" /&gt;_x000D_
  &lt;param n=""UIParameter_28"" v=""fnote6::0"" /&gt;_x000D_
  &lt;param n=""UIParameter_29"" v=""ts_name7::"" /&gt;_x000D_
  &lt;param n=""UIParameter_30"" v=""d_type7::AC"" /&gt;_x000D_
  &lt;param n=""UIParameter_31"" v=""s_mgntd7'"</definedName>
    <definedName name="_AMO_ContentDefinition_680586719.90" hidden="1">"'Parameter_404"" v=""fnote100::0"" /&gt;_x000D_
  &lt;param n=""UIParameter_405"" v=""ts_name101::"" /&gt;_x000D_
  &lt;param n=""UIParameter_406"" v=""d_type101::AC"" /&gt;_x000D_
  &lt;param n=""UIParameter_407"" v=""s_mgntd101::N/A"" /&gt;_x000D_
  &lt;param n=""UIParameter_408"" v=""fnote101::'"</definedName>
    <definedName name="_AMO_ContentDefinition_680586719.91" hidden="1">"'0"" /&gt;_x000D_
  &lt;param n=""UIParameter_409"" v=""ts_name102::"" /&gt;_x000D_
  &lt;param n=""UIParameter_410"" v=""d_type102::AC"" /&gt;_x000D_
  &lt;param n=""UIParameter_411"" v=""s_mgntd102::N/A"" /&gt;_x000D_
  &lt;param n=""UIParameter_412"" v=""fnote102::0"" /&gt;_x000D_
  &lt;param n=""UIParamet'"</definedName>
    <definedName name="_AMO_ContentDefinition_680586719.92" hidden="1">"'er_413"" v=""ts_name103::"" /&gt;_x000D_
  &lt;param n=""UIParameter_414"" v=""d_type103::AC"" /&gt;_x000D_
  &lt;param n=""UIParameter_415"" v=""s_mgntd103::N/A"" /&gt;_x000D_
  &lt;param n=""UIParameter_416"" v=""fnote103::0"" /&gt;_x000D_
  &lt;param n=""UIParameter_417"" v=""ts_name104::"" /&gt;_x000D_'"</definedName>
    <definedName name="_AMO_ContentDefinition_680586719.93" hidden="1">"'
  &lt;param n=""UIParameter_418"" v=""d_type104::AC"" /&gt;_x000D_
  &lt;param n=""UIParameter_419"" v=""s_mgntd104::N/A"" /&gt;_x000D_
  &lt;param n=""UIParameter_420"" v=""fnote104::0"" /&gt;_x000D_
  &lt;param n=""UIParameter_421"" v=""ts_name105::"" /&gt;_x000D_
  &lt;param n=""UIParameter_422'"</definedName>
    <definedName name="_AMO_ContentDefinition_680586719.94" hidden="1">"'"" v=""d_type105::AC"" /&gt;_x000D_
  &lt;param n=""UIParameter_423"" v=""s_mgntd105::N/A"" /&gt;_x000D_
  &lt;param n=""UIParameter_424"" v=""fnote105::0"" /&gt;_x000D_
  &lt;param n=""UIParameter_425"" v=""ts_name106::"" /&gt;_x000D_
  &lt;param n=""UIParameter_426"" v=""d_type106::AC"" /&gt;_x000D_
  &lt;p'"</definedName>
    <definedName name="_AMO_ContentDefinition_680586719.95" hidden="1">"'aram n=""UIParameter_427"" v=""s_mgntd106::N/A"" /&gt;_x000D_
  &lt;param n=""UIParameter_428"" v=""fnote106::0"" /&gt;_x000D_
  &lt;param n=""UIParameter_429"" v=""ts_name107::"" /&gt;_x000D_
  &lt;param n=""UIParameter_430"" v=""d_type107::AC"" /&gt;_x000D_
  &lt;param n=""UIParameter_431"" v=""'"</definedName>
    <definedName name="_AMO_ContentDefinition_680586719.96" hidden="1">"'s_mgntd107::N/A"" /&gt;_x000D_
  &lt;param n=""UIParameter_432"" v=""fnote107::0"" /&gt;_x000D_
  &lt;param n=""UIParameter_433"" v=""ts_name108::"" /&gt;_x000D_
  &lt;param n=""UIParameter_434"" v=""d_type108::AC"" /&gt;_x000D_
  &lt;param n=""UIParameter_435"" v=""s_mgntd108::N/A"" /&gt;_x000D_
  &lt;param '"</definedName>
    <definedName name="_AMO_ContentDefinition_680586719.97" hidden="1">"'n=""UIParameter_436"" v=""fnote108::0"" /&gt;_x000D_
  &lt;param n=""UIParameter_437"" v=""ts_name109::"" /&gt;_x000D_
  &lt;param n=""UIParameter_438"" v=""d_type109::AC"" /&gt;_x000D_
  &lt;param n=""UIParameter_439"" v=""s_mgntd109::N/A"" /&gt;_x000D_
  &lt;param n=""UIParameter_440"" v=""fnote'"</definedName>
    <definedName name="_AMO_ContentDefinition_680586719.98" hidden="1">"'109::0"" /&gt;_x000D_
  &lt;param n=""UIParameter_441"" v=""ts_name110::"" /&gt;_x000D_
  &lt;param n=""UIParameter_442"" v=""d_type110::AC"" /&gt;_x000D_
  &lt;param n=""UIParameter_443"" v=""s_mgntd110::N/A"" /&gt;_x000D_
  &lt;param n=""UIParameter_444"" v=""fnote110::0"" /&gt;_x000D_
  &lt;param n=""UIPa'"</definedName>
    <definedName name="_AMO_ContentDefinition_680586719.99" hidden="1">"'rameter_445"" v=""ts_name111::"" /&gt;_x000D_
  &lt;param n=""UIParameter_446"" v=""d_type111::AC"" /&gt;_x000D_
  &lt;param n=""UIParameter_447"" v=""s_mgntd111::N/A"" /&gt;_x000D_
  &lt;param n=""UIParameter_448"" v=""fnote111::0"" /&gt;_x000D_
  &lt;param n=""UIParameter_449"" v=""ts_name112::'"</definedName>
    <definedName name="_AMO_ContentLocation_680586719_ROM_F0.SEC2.Print_1.SEC1.BDY.Print" hidden="1">"'&lt;ContentLocation path=""F0.SEC2.Print_1.SEC1.BDY.Print"" rsid=""680586719"" tag=""ROM"" fid=""0""&gt;&lt;param n=""tableSig"" v=""R:R=14:C=4:FCR=2:FCC=1"" /&gt;&lt;param n=""leftMargin"" v=""0"" /&gt;&lt;/ContentLocation&gt;'"</definedName>
    <definedName name="_AMO_UniqueIdentifier" hidden="1">"'611f1fb8-c223-48c7-bca5-898713a7b5eb'"</definedName>
    <definedName name="_AMO_XmlVersion" hidden="1">"'1'"</definedName>
    <definedName name="_asq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asq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dez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dez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Dist_Bin" localSheetId="3" hidden="1">#REF!</definedName>
    <definedName name="_Dist_Bin" hidden="1">#REF!</definedName>
    <definedName name="_Dist_Values" localSheetId="3" hidden="1">#REF!</definedName>
    <definedName name="_Dist_Values" hidden="1">#REF!</definedName>
    <definedName name="_f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f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f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f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Fill" localSheetId="3" hidden="1">#REF!</definedName>
    <definedName name="_Fill" hidden="1">#REF!</definedName>
    <definedName name="_Fill1" localSheetId="3" hidden="1">#REF!</definedName>
    <definedName name="_Fill1" hidden="1">#REF!</definedName>
    <definedName name="_Filler" hidden="1">[37]A!$A$43:$A$598</definedName>
    <definedName name="_FILLL" localSheetId="3" hidden="1">[38]Fund_Credit!#REF!</definedName>
    <definedName name="_FILLL" hidden="1">[38]Fund_Credit!#REF!</definedName>
    <definedName name="_filterd" hidden="1">[39]C!$P$428:$T$428</definedName>
    <definedName name="_xlnm._FilterDatabase" localSheetId="0" hidden="1">DATA!$A$1:$CI$268</definedName>
    <definedName name="_xlnm._FilterDatabase" hidden="1">[40]C!$P$428:$T$428</definedName>
    <definedName name="_ge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ge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Ger200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Ger200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ger2001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ger2001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gt4" localSheetId="3" hidden="1">{#N/A,#N/A,FALSE,"DOC";"TB_28",#N/A,FALSE,"FITB_28";"TB_91",#N/A,FALSE,"FITB_91";"TB_182",#N/A,FALSE,"FITB_182";"TB_273",#N/A,FALSE,"FITB_273";"TB_364",#N/A,FALSE,"FITB_364 ";"SUMMARY",#N/A,FALSE,"Summary"}</definedName>
    <definedName name="_gt4" hidden="1">{#N/A,#N/A,FALSE,"DOC";"TB_28",#N/A,FALSE,"FITB_28";"TB_91",#N/A,FALSE,"FITB_91";"TB_182",#N/A,FALSE,"FITB_182";"TB_273",#N/A,FALSE,"FITB_273";"TB_364",#N/A,FALSE,"FITB_364 ";"SUMMARY",#N/A,FALSE,"Summary"}</definedName>
    <definedName name="_ip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ip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Key1" localSheetId="3" hidden="1">#REF!</definedName>
    <definedName name="_Key1" hidden="1">#REF!</definedName>
    <definedName name="_Key2" localSheetId="3" hidden="1">#REF!</definedName>
    <definedName name="_Key2" hidden="1">#REF!</definedName>
    <definedName name="_LL2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_LL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_Mai10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Mai10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Mar10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Mar10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Mar1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Mar1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_Order1" hidden="1">0</definedName>
    <definedName name="_Order2" hidden="1">0</definedName>
    <definedName name="_Parse_In" localSheetId="3" hidden="1">#REF!</definedName>
    <definedName name="_Parse_In" hidden="1">#REF!</definedName>
    <definedName name="_Parse_Out" localSheetId="3" hidden="1">#REF!</definedName>
    <definedName name="_Parse_Out" hidden="1">#REF!</definedName>
    <definedName name="_Regression_Int" hidden="1">1</definedName>
    <definedName name="_Regression_Out" hidden="1">[41]C!$AK$18:$AK$18</definedName>
    <definedName name="_Regression_X" hidden="1">[41]C!$AK$11:$AU$11</definedName>
    <definedName name="_Regression_Y" hidden="1">[41]C!$AK$10:$AU$10</definedName>
    <definedName name="_Sort" localSheetId="3" hidden="1">#REF!</definedName>
    <definedName name="_Sort" hidden="1">#REF!</definedName>
    <definedName name="_SRT11" localSheetId="3" hidden="1">{"Minpmon",#N/A,FALSE,"Monthinput"}</definedName>
    <definedName name="_SRT11" hidden="1">{"Minpmon",#N/A,FALSE,"Monthinput"}</definedName>
    <definedName name="_ty" localSheetId="3" hidden="1">'[22]Time series'!#REF!</definedName>
    <definedName name="_ty" hidden="1">'[22]Time series'!#REF!</definedName>
    <definedName name="_xlchart.v1.0" hidden="1">피벗_수정불가!$HH$18</definedName>
    <definedName name="_xlchart.v1.1" hidden="1">피벗_수정불가!$HI$16:$HQ$16</definedName>
    <definedName name="_xlchart.v1.2" hidden="1">피벗_수정불가!$HI$18:$HQ$18</definedName>
    <definedName name="_xlchart.v1.3" hidden="1">피벗_수정불가!$HH$17</definedName>
    <definedName name="_xlchart.v1.4" hidden="1">피벗_수정불가!$HI$16:$HQ$16</definedName>
    <definedName name="_xlchart.v1.5" hidden="1">피벗_수정불가!$HI$17:$HQ$17</definedName>
    <definedName name="_xlchart.v1.6" hidden="1">피벗_수정불가!$HH$19</definedName>
    <definedName name="_xlchart.v1.7" hidden="1">피벗_수정불가!$HI$16:$HQ$16</definedName>
    <definedName name="_xlchart.v1.8" hidden="1">피벗_수정불가!$HI$19:$HQ$19</definedName>
    <definedName name="a" localSheetId="3" hidden="1">#REF!</definedName>
    <definedName name="a" hidden="1">#REF!</definedName>
    <definedName name="aa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a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aaa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aa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aaaaaa" localSheetId="3" hidden="1">{"Riqfin97",#N/A,FALSE,"Tran";"Riqfinpro",#N/A,FALSE,"Tran"}</definedName>
    <definedName name="aaaaaa" hidden="1">{"Riqfin97",#N/A,FALSE,"Tran";"Riqfinpro",#N/A,FALSE,"Tran"}</definedName>
    <definedName name="abu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abu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AccessDatabase" hidden="1">"C:\ncux\bud\rms_inv.mdb"</definedName>
    <definedName name="ACwvu.PLA1." localSheetId="3" hidden="1">'[42]COP FED'!#REF!</definedName>
    <definedName name="ACwvu.PLA1." hidden="1">'[42]COP FED'!#REF!</definedName>
    <definedName name="ACwvu.PLA2." hidden="1">'[42]COP FED'!$A$1:$N$49</definedName>
    <definedName name="ACwvu.Print." localSheetId="3" hidden="1">[43]Med!#REF!</definedName>
    <definedName name="ACwvu.Print." hidden="1">[43]Med!#REF!</definedName>
    <definedName name="AlgeriaCCS1" localSheetId="3" hidden="1">#REF!</definedName>
    <definedName name="AlgeriaCCS1" hidden="1">#REF!</definedName>
    <definedName name="anscount" hidden="1">1</definedName>
    <definedName name="Argentina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Argentin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as" localSheetId="3" hidden="1">{"TRADE_COMP",#N/A,FALSE,"TAB23APP";"BOP",#N/A,FALSE,"TAB6";"DOT",#N/A,FALSE,"TAB24APP";"EXTDEBT",#N/A,FALSE,"TAB25APP"}</definedName>
    <definedName name="as" hidden="1">{"TRADE_COMP",#N/A,FALSE,"TAB23APP";"BOP",#N/A,FALSE,"TAB6";"DOT",#N/A,FALSE,"TAB24APP";"EXTDEBT",#N/A,FALSE,"TAB25APP"}</definedName>
    <definedName name="asd" localSheetId="3" hidden="1">{"Riqfin97",#N/A,FALSE,"Tran";"Riqfinpro",#N/A,FALSE,"Tran"}</definedName>
    <definedName name="asd" hidden="1">{"Riqfin97",#N/A,FALSE,"Tran";"Riqfinpro",#N/A,FALSE,"Tran"}</definedName>
    <definedName name="asdasd" localSheetId="3" hidden="1">{"Riqfin97",#N/A,FALSE,"Tran";"Riqfinpro",#N/A,FALSE,"Tran"}</definedName>
    <definedName name="asdasd" hidden="1">{"Riqfin97",#N/A,FALSE,"Tran";"Riqfinpro",#N/A,FALSE,"Tran"}</definedName>
    <definedName name="asdasdad" localSheetId="3" hidden="1">{"Riqfin97",#N/A,FALSE,"Tran";"Riqfinpro",#N/A,FALSE,"Tran"}</definedName>
    <definedName name="asdasdad" hidden="1">{"Riqfin97",#N/A,FALSE,"Tran";"Riqfinpro",#N/A,FALSE,"Tran"}</definedName>
    <definedName name="asdasdadad" localSheetId="3" hidden="1">{"Riqfin97",#N/A,FALSE,"Tran";"Riqfinpro",#N/A,FALSE,"Tran"}</definedName>
    <definedName name="asdasdadad" hidden="1">{"Riqfin97",#N/A,FALSE,"Tran";"Riqfinpro",#N/A,FALSE,"Tran"}</definedName>
    <definedName name="asdf" localSheetId="3" hidden="1">{"BOP_TAB",#N/A,FALSE,"N";"MIDTERM_TAB",#N/A,FALSE,"O"}</definedName>
    <definedName name="asdf" hidden="1">{"BOP_TAB",#N/A,FALSE,"N";"MIDTERM_TAB",#N/A,FALSE,"O"}</definedName>
    <definedName name="asdfsd" localSheetId="3" hidden="1">[32]A!#REF!</definedName>
    <definedName name="asdfsd" hidden="1">[32]A!#REF!</definedName>
    <definedName name="ase" localSheetId="3" hidden="1">{"Minpmon",#N/A,FALSE,"Monthinput"}</definedName>
    <definedName name="ase" hidden="1">{"Minpmon",#N/A,FALSE,"Monthinput"}</definedName>
    <definedName name="asq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asq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b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b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bb" localSheetId="3" hidden="1">{"Riqfin97",#N/A,FALSE,"Tran";"Riqfinpro",#N/A,FALSE,"Tran"}</definedName>
    <definedName name="bb" hidden="1">{"Riqfin97",#N/A,FALSE,"Tran";"Riqfinpro",#N/A,FALSE,"Tran"}</definedName>
    <definedName name="bbbb" localSheetId="3" hidden="1">{"Minpmon",#N/A,FALSE,"Monthinput"}</definedName>
    <definedName name="bbbb" hidden="1">{"Minpmon",#N/A,FALSE,"Monthinput"}</definedName>
    <definedName name="bbbbb" localSheetId="3" hidden="1">{"Riqfin97",#N/A,FALSE,"Tran";"Riqfinpro",#N/A,FALSE,"Tran"}</definedName>
    <definedName name="bbbbb" hidden="1">{"Riqfin97",#N/A,FALSE,"Tran";"Riqfinpro",#N/A,FALSE,"Tran"}</definedName>
    <definedName name="bfftsy" localSheetId="3" hidden="1">[10]ER!#REF!</definedName>
    <definedName name="bfftsy" hidden="1">[10]ER!#REF!</definedName>
    <definedName name="bfsdhtr" localSheetId="3" hidden="1">[10]WB!#REF!</definedName>
    <definedName name="bfsdhtr" hidden="1">[10]WB!#REF!</definedName>
    <definedName name="bg" localSheetId="3" hidden="1">{"Tab1",#N/A,FALSE,"P";"Tab2",#N/A,FALSE,"P"}</definedName>
    <definedName name="bg" hidden="1">{"Tab1",#N/A,FALSE,"P";"Tab2",#N/A,FALSE,"P"}</definedName>
    <definedName name="BLPH1" hidden="1">'[44]Ex rate bloom'!$A$4</definedName>
    <definedName name="BLPH10" localSheetId="3" hidden="1">#REF!</definedName>
    <definedName name="BLPH10" hidden="1">#REF!</definedName>
    <definedName name="BLPH100" localSheetId="3" hidden="1">[45]SpotExchangeRates!#REF!</definedName>
    <definedName name="BLPH100" hidden="1">[45]SpotExchangeRates!#REF!</definedName>
    <definedName name="BLPH101" localSheetId="3" hidden="1">[45]SpotExchangeRates!#REF!</definedName>
    <definedName name="BLPH101" hidden="1">[45]SpotExchangeRates!#REF!</definedName>
    <definedName name="BLPH102" localSheetId="3" hidden="1">[45]SpotExchangeRates!#REF!</definedName>
    <definedName name="BLPH102" hidden="1">[45]SpotExchangeRates!#REF!</definedName>
    <definedName name="BLPH103" localSheetId="3" hidden="1">[45]SpotExchangeRates!#REF!</definedName>
    <definedName name="BLPH103" hidden="1">[45]SpotExchangeRates!#REF!</definedName>
    <definedName name="BLPH104" localSheetId="3" hidden="1">[45]SpotExchangeRates!#REF!</definedName>
    <definedName name="BLPH104" hidden="1">[45]SpotExchangeRates!#REF!</definedName>
    <definedName name="BLPH105" localSheetId="3" hidden="1">[45]SpotExchangeRates!#REF!</definedName>
    <definedName name="BLPH105" hidden="1">[45]SpotExchangeRates!#REF!</definedName>
    <definedName name="BLPH106" localSheetId="3" hidden="1">[45]SpotExchangeRates!#REF!</definedName>
    <definedName name="BLPH106" hidden="1">[45]SpotExchangeRates!#REF!</definedName>
    <definedName name="BLPH107" localSheetId="3" hidden="1">[45]SpotExchangeRates!#REF!</definedName>
    <definedName name="BLPH107" hidden="1">[45]SpotExchangeRates!#REF!</definedName>
    <definedName name="BLPH108" localSheetId="3" hidden="1">[45]SpotExchangeRates!#REF!</definedName>
    <definedName name="BLPH108" hidden="1">[45]SpotExchangeRates!#REF!</definedName>
    <definedName name="BLPH109" localSheetId="3" hidden="1">[45]SpotExchangeRates!#REF!</definedName>
    <definedName name="BLPH109" hidden="1">[45]SpotExchangeRates!#REF!</definedName>
    <definedName name="BLPH110" localSheetId="3" hidden="1">[45]SpotExchangeRates!#REF!</definedName>
    <definedName name="BLPH110" hidden="1">[45]SpotExchangeRates!#REF!</definedName>
    <definedName name="BLPH111" localSheetId="3" hidden="1">[45]SpotExchangeRates!#REF!</definedName>
    <definedName name="BLPH111" hidden="1">[45]SpotExchangeRates!#REF!</definedName>
    <definedName name="BLPH112" localSheetId="3" hidden="1">[45]SpotExchangeRates!#REF!</definedName>
    <definedName name="BLPH112" hidden="1">[45]SpotExchangeRates!#REF!</definedName>
    <definedName name="BLPH113" localSheetId="3" hidden="1">[45]SpotExchangeRates!#REF!</definedName>
    <definedName name="BLPH113" hidden="1">[45]SpotExchangeRates!#REF!</definedName>
    <definedName name="BLPH114" localSheetId="3" hidden="1">[45]SpotExchangeRates!#REF!</definedName>
    <definedName name="BLPH114" hidden="1">[45]SpotExchangeRates!#REF!</definedName>
    <definedName name="BLPH115" localSheetId="3" hidden="1">[45]SpotExchangeRates!#REF!</definedName>
    <definedName name="BLPH115" hidden="1">[45]SpotExchangeRates!#REF!</definedName>
    <definedName name="BLPH116" localSheetId="3" hidden="1">[45]SpotExchangeRates!#REF!</definedName>
    <definedName name="BLPH116" hidden="1">[45]SpotExchangeRates!#REF!</definedName>
    <definedName name="BLPH117" localSheetId="3" hidden="1">[45]SpotExchangeRates!#REF!</definedName>
    <definedName name="BLPH117" hidden="1">[45]SpotExchangeRates!#REF!</definedName>
    <definedName name="BLPH118" localSheetId="3" hidden="1">[45]SpotExchangeRates!#REF!</definedName>
    <definedName name="BLPH118" hidden="1">[45]SpotExchangeRates!#REF!</definedName>
    <definedName name="BLPH119" localSheetId="3" hidden="1">[45]SpotExchangeRates!#REF!</definedName>
    <definedName name="BLPH119" hidden="1">[45]SpotExchangeRates!#REF!</definedName>
    <definedName name="BLPH12" localSheetId="3" hidden="1">#REF!</definedName>
    <definedName name="BLPH12" hidden="1">#REF!</definedName>
    <definedName name="BLPH120" localSheetId="3" hidden="1">[45]SpotExchangeRates!#REF!</definedName>
    <definedName name="BLPH120" hidden="1">[45]SpotExchangeRates!#REF!</definedName>
    <definedName name="BLPH121" localSheetId="3" hidden="1">[45]SpotExchangeRates!#REF!</definedName>
    <definedName name="BLPH121" hidden="1">[45]SpotExchangeRates!#REF!</definedName>
    <definedName name="BLPH122" localSheetId="3" hidden="1">[45]SpotExchangeRates!#REF!</definedName>
    <definedName name="BLPH122" hidden="1">[45]SpotExchangeRates!#REF!</definedName>
    <definedName name="BLPH123" localSheetId="3" hidden="1">[45]SpotExchangeRates!#REF!</definedName>
    <definedName name="BLPH123" hidden="1">[45]SpotExchangeRates!#REF!</definedName>
    <definedName name="BLPH124" localSheetId="3" hidden="1">[45]SpotExchangeRates!#REF!</definedName>
    <definedName name="BLPH124" hidden="1">[45]SpotExchangeRates!#REF!</definedName>
    <definedName name="BLPH125" localSheetId="3" hidden="1">[45]SpotExchangeRates!#REF!</definedName>
    <definedName name="BLPH125" hidden="1">[45]SpotExchangeRates!#REF!</definedName>
    <definedName name="BLPH126" localSheetId="3" hidden="1">[45]SpotExchangeRates!#REF!</definedName>
    <definedName name="BLPH126" hidden="1">[45]SpotExchangeRates!#REF!</definedName>
    <definedName name="BLPH127" localSheetId="3" hidden="1">[45]SpotExchangeRates!#REF!</definedName>
    <definedName name="BLPH127" hidden="1">[45]SpotExchangeRates!#REF!</definedName>
    <definedName name="BLPH128" localSheetId="3" hidden="1">[45]SpotExchangeRates!#REF!</definedName>
    <definedName name="BLPH128" hidden="1">[45]SpotExchangeRates!#REF!</definedName>
    <definedName name="BLPH129" localSheetId="3" hidden="1">[45]SpotExchangeRates!#REF!</definedName>
    <definedName name="BLPH129" hidden="1">[45]SpotExchangeRates!#REF!</definedName>
    <definedName name="BLPH13" localSheetId="3" hidden="1">#REF!</definedName>
    <definedName name="BLPH13" hidden="1">#REF!</definedName>
    <definedName name="BLPH130" localSheetId="3" hidden="1">[45]SpotExchangeRates!#REF!</definedName>
    <definedName name="BLPH130" hidden="1">[45]SpotExchangeRates!#REF!</definedName>
    <definedName name="BLPH131" localSheetId="3" hidden="1">[45]SpotExchangeRates!#REF!</definedName>
    <definedName name="BLPH131" hidden="1">[45]SpotExchangeRates!#REF!</definedName>
    <definedName name="BLPH132" localSheetId="3" hidden="1">[45]SpotExchangeRates!#REF!</definedName>
    <definedName name="BLPH132" hidden="1">[45]SpotExchangeRates!#REF!</definedName>
    <definedName name="BLPH133" localSheetId="3" hidden="1">[45]SpotExchangeRates!#REF!</definedName>
    <definedName name="BLPH133" hidden="1">[45]SpotExchangeRates!#REF!</definedName>
    <definedName name="BLPH134" localSheetId="3" hidden="1">[45]SpotExchangeRates!#REF!</definedName>
    <definedName name="BLPH134" hidden="1">[45]SpotExchangeRates!#REF!</definedName>
    <definedName name="BLPH135" localSheetId="3" hidden="1">[45]SpotExchangeRates!#REF!</definedName>
    <definedName name="BLPH135" hidden="1">[45]SpotExchangeRates!#REF!</definedName>
    <definedName name="BLPH136" localSheetId="3" hidden="1">[45]SpotExchangeRates!#REF!</definedName>
    <definedName name="BLPH136" hidden="1">[45]SpotExchangeRates!#REF!</definedName>
    <definedName name="BLPH137" localSheetId="3" hidden="1">[45]SpotExchangeRates!#REF!</definedName>
    <definedName name="BLPH137" hidden="1">[45]SpotExchangeRates!#REF!</definedName>
    <definedName name="BLPH138" localSheetId="3" hidden="1">[45]SpotExchangeRates!#REF!</definedName>
    <definedName name="BLPH138" hidden="1">[45]SpotExchangeRates!#REF!</definedName>
    <definedName name="BLPH139" localSheetId="3" hidden="1">[45]SpotExchangeRates!#REF!</definedName>
    <definedName name="BLPH139" hidden="1">[45]SpotExchangeRates!#REF!</definedName>
    <definedName name="BLPH14" localSheetId="3" hidden="1">[46]Raw_1!#REF!</definedName>
    <definedName name="BLPH14" hidden="1">[46]Raw_1!#REF!</definedName>
    <definedName name="BLPH140" localSheetId="3" hidden="1">[45]SpotExchangeRates!#REF!</definedName>
    <definedName name="BLPH140" hidden="1">[45]SpotExchangeRates!#REF!</definedName>
    <definedName name="BLPH141" localSheetId="3" hidden="1">[45]SpotExchangeRates!#REF!</definedName>
    <definedName name="BLPH141" hidden="1">[45]SpotExchangeRates!#REF!</definedName>
    <definedName name="BLPH142" localSheetId="3" hidden="1">[45]SpotExchangeRates!#REF!</definedName>
    <definedName name="BLPH142" hidden="1">[45]SpotExchangeRates!#REF!</definedName>
    <definedName name="BLPH143" localSheetId="3" hidden="1">[45]SpotExchangeRates!#REF!</definedName>
    <definedName name="BLPH143" hidden="1">[45]SpotExchangeRates!#REF!</definedName>
    <definedName name="BLPH144" localSheetId="3" hidden="1">[45]SpotExchangeRates!#REF!</definedName>
    <definedName name="BLPH144" hidden="1">[45]SpotExchangeRates!#REF!</definedName>
    <definedName name="BLPH145" localSheetId="3" hidden="1">[45]SpotExchangeRates!#REF!</definedName>
    <definedName name="BLPH145" hidden="1">[45]SpotExchangeRates!#REF!</definedName>
    <definedName name="BLPH146" localSheetId="3" hidden="1">[45]SpotExchangeRates!#REF!</definedName>
    <definedName name="BLPH146" hidden="1">[45]SpotExchangeRates!#REF!</definedName>
    <definedName name="BLPH147" localSheetId="3" hidden="1">[45]SpotExchangeRates!#REF!</definedName>
    <definedName name="BLPH147" hidden="1">[45]SpotExchangeRates!#REF!</definedName>
    <definedName name="BLPH148" localSheetId="3" hidden="1">[45]SpotExchangeRates!#REF!</definedName>
    <definedName name="BLPH148" hidden="1">[45]SpotExchangeRates!#REF!</definedName>
    <definedName name="BLPH149" localSheetId="3" hidden="1">[45]SpotExchangeRates!#REF!</definedName>
    <definedName name="BLPH149" hidden="1">[45]SpotExchangeRates!#REF!</definedName>
    <definedName name="BLPH15" localSheetId="3" hidden="1">[45]SpotExchangeRates!#REF!</definedName>
    <definedName name="BLPH15" hidden="1">[45]SpotExchangeRates!#REF!</definedName>
    <definedName name="BLPH150" localSheetId="3" hidden="1">[45]SpotExchangeRates!#REF!</definedName>
    <definedName name="BLPH150" hidden="1">[45]SpotExchangeRates!#REF!</definedName>
    <definedName name="BLPH151" localSheetId="3" hidden="1">[45]SpotExchangeRates!#REF!</definedName>
    <definedName name="BLPH151" hidden="1">[45]SpotExchangeRates!#REF!</definedName>
    <definedName name="BLPH152" localSheetId="3" hidden="1">[45]SpotExchangeRates!#REF!</definedName>
    <definedName name="BLPH152" hidden="1">[45]SpotExchangeRates!#REF!</definedName>
    <definedName name="BLPH153" localSheetId="3" hidden="1">[45]SpotExchangeRates!#REF!</definedName>
    <definedName name="BLPH153" hidden="1">[45]SpotExchangeRates!#REF!</definedName>
    <definedName name="BLPH154" localSheetId="3" hidden="1">[45]SpotExchangeRates!#REF!</definedName>
    <definedName name="BLPH154" hidden="1">[45]SpotExchangeRates!#REF!</definedName>
    <definedName name="BLPH155" localSheetId="3" hidden="1">[45]SpotExchangeRates!#REF!</definedName>
    <definedName name="BLPH155" hidden="1">[45]SpotExchangeRates!#REF!</definedName>
    <definedName name="BLPH156" localSheetId="3" hidden="1">[45]SpotExchangeRates!#REF!</definedName>
    <definedName name="BLPH156" hidden="1">[45]SpotExchangeRates!#REF!</definedName>
    <definedName name="BLPH157" localSheetId="3" hidden="1">[45]SpotExchangeRates!#REF!</definedName>
    <definedName name="BLPH157" hidden="1">[45]SpotExchangeRates!#REF!</definedName>
    <definedName name="BLPH158" localSheetId="3" hidden="1">[45]SpotExchangeRates!#REF!</definedName>
    <definedName name="BLPH158" hidden="1">[45]SpotExchangeRates!#REF!</definedName>
    <definedName name="BLPH159" localSheetId="3" hidden="1">[45]SpotExchangeRates!#REF!</definedName>
    <definedName name="BLPH159" hidden="1">[45]SpotExchangeRates!#REF!</definedName>
    <definedName name="BLPH16" localSheetId="3" hidden="1">[45]SpotExchangeRates!#REF!</definedName>
    <definedName name="BLPH16" hidden="1">[45]SpotExchangeRates!#REF!</definedName>
    <definedName name="BLPH160" localSheetId="3" hidden="1">[45]SpotExchangeRates!#REF!</definedName>
    <definedName name="BLPH160" hidden="1">[45]SpotExchangeRates!#REF!</definedName>
    <definedName name="BLPH161" localSheetId="3" hidden="1">[45]SpotExchangeRates!#REF!</definedName>
    <definedName name="BLPH161" hidden="1">[45]SpotExchangeRates!#REF!</definedName>
    <definedName name="BLPH162" localSheetId="3" hidden="1">[45]SpotExchangeRates!#REF!</definedName>
    <definedName name="BLPH162" hidden="1">[45]SpotExchangeRates!#REF!</definedName>
    <definedName name="BLPH163" localSheetId="3" hidden="1">[45]SpotExchangeRates!#REF!</definedName>
    <definedName name="BLPH163" hidden="1">[45]SpotExchangeRates!#REF!</definedName>
    <definedName name="BLPH164" localSheetId="3" hidden="1">[45]StockMarketIndices!#REF!</definedName>
    <definedName name="BLPH164" hidden="1">[45]StockMarketIndices!#REF!</definedName>
    <definedName name="BLPH165" localSheetId="3" hidden="1">[45]StockMarketIndices!#REF!</definedName>
    <definedName name="BLPH165" hidden="1">[45]StockMarketIndices!#REF!</definedName>
    <definedName name="BLPH166" hidden="1">[45]StockMarketIndices!$J$7</definedName>
    <definedName name="BLPH167" hidden="1">[45]StockMarketIndices!$I$7</definedName>
    <definedName name="BLPH168" hidden="1">[45]StockMarketIndices!$H$7</definedName>
    <definedName name="BLPH169" localSheetId="3" hidden="1">[45]StockMarketIndices!#REF!</definedName>
    <definedName name="BLPH169" hidden="1">[45]StockMarketIndices!#REF!</definedName>
    <definedName name="BLPH17" localSheetId="3" hidden="1">[45]SpotExchangeRates!#REF!</definedName>
    <definedName name="BLPH17" hidden="1">[45]SpotExchangeRates!#REF!</definedName>
    <definedName name="BLPH170" localSheetId="3" hidden="1">[45]StockMarketIndices!#REF!</definedName>
    <definedName name="BLPH170" hidden="1">[45]StockMarketIndices!#REF!</definedName>
    <definedName name="BLPH171" hidden="1">[45]StockMarketIndices!$G$7</definedName>
    <definedName name="BLPH172" hidden="1">[45]StockMarketIndices!$F$7</definedName>
    <definedName name="BLPH173" localSheetId="3" hidden="1">[45]StockMarketIndices!#REF!</definedName>
    <definedName name="BLPH173" hidden="1">[45]StockMarketIndices!#REF!</definedName>
    <definedName name="BLPH174" hidden="1">[45]StockMarketIndices!$E$7</definedName>
    <definedName name="BLPH175" localSheetId="3" hidden="1">[45]StockMarketIndices!#REF!</definedName>
    <definedName name="BLPH175" hidden="1">[45]StockMarketIndices!#REF!</definedName>
    <definedName name="BLPH176" hidden="1">[45]StockMarketIndices!$D$7</definedName>
    <definedName name="BLPH177" hidden="1">[45]StockMarketIndices!$B$7</definedName>
    <definedName name="BLPH18" localSheetId="3" hidden="1">[45]SpotExchangeRates!#REF!</definedName>
    <definedName name="BLPH18" hidden="1">[45]SpotExchangeRates!#REF!</definedName>
    <definedName name="BLPH19" localSheetId="3" hidden="1">[45]SpotExchangeRates!#REF!</definedName>
    <definedName name="BLPH19" hidden="1">[45]SpotExchangeRates!#REF!</definedName>
    <definedName name="BLPH2" hidden="1">'[44]Ex rate bloom'!$D$4</definedName>
    <definedName name="BLPH20" localSheetId="3" hidden="1">[45]SpotExchangeRates!#REF!</definedName>
    <definedName name="BLPH20" hidden="1">[45]SpotExchangeRates!#REF!</definedName>
    <definedName name="BLPH20023" localSheetId="3" hidden="1">#REF!</definedName>
    <definedName name="BLPH20023" hidden="1">#REF!</definedName>
    <definedName name="BLPH21" localSheetId="3" hidden="1">[45]SpotExchangeRates!#REF!</definedName>
    <definedName name="BLPH21" hidden="1">[45]SpotExchangeRates!#REF!</definedName>
    <definedName name="BLPH22" localSheetId="3" hidden="1">[45]SpotExchangeRates!#REF!</definedName>
    <definedName name="BLPH22" hidden="1">[45]SpotExchangeRates!#REF!</definedName>
    <definedName name="BLPH23" localSheetId="3" hidden="1">[45]SpotExchangeRates!#REF!</definedName>
    <definedName name="BLPH23" hidden="1">[45]SpotExchangeRates!#REF!</definedName>
    <definedName name="BLPH24" localSheetId="3" hidden="1">[45]SpotExchangeRates!#REF!</definedName>
    <definedName name="BLPH24" hidden="1">[45]SpotExchangeRates!#REF!</definedName>
    <definedName name="BLPH25" localSheetId="3" hidden="1">[45]SpotExchangeRates!#REF!</definedName>
    <definedName name="BLPH25" hidden="1">[45]SpotExchangeRates!#REF!</definedName>
    <definedName name="BLPH26" localSheetId="3" hidden="1">[45]SpotExchangeRates!#REF!</definedName>
    <definedName name="BLPH26" hidden="1">[45]SpotExchangeRates!#REF!</definedName>
    <definedName name="BLPH27" localSheetId="3" hidden="1">[45]SpotExchangeRates!#REF!</definedName>
    <definedName name="BLPH27" hidden="1">[45]SpotExchangeRates!#REF!</definedName>
    <definedName name="BLPH28" localSheetId="3" hidden="1">[45]SpotExchangeRates!#REF!</definedName>
    <definedName name="BLPH28" hidden="1">[45]SpotExchangeRates!#REF!</definedName>
    <definedName name="BLPH29" localSheetId="3" hidden="1">[45]SpotExchangeRates!#REF!</definedName>
    <definedName name="BLPH29" hidden="1">[45]SpotExchangeRates!#REF!</definedName>
    <definedName name="BLPH3" hidden="1">'[44]Ex rate bloom'!$G$4</definedName>
    <definedName name="BLPH30" localSheetId="3" hidden="1">[45]SpotExchangeRates!#REF!</definedName>
    <definedName name="BLPH30" hidden="1">[45]SpotExchangeRates!#REF!</definedName>
    <definedName name="BLPH31" localSheetId="3" hidden="1">[45]SpotExchangeRates!#REF!</definedName>
    <definedName name="BLPH31" hidden="1">[45]SpotExchangeRates!#REF!</definedName>
    <definedName name="BLPH32" localSheetId="3" hidden="1">[45]SpotExchangeRates!#REF!</definedName>
    <definedName name="BLPH32" hidden="1">[45]SpotExchangeRates!#REF!</definedName>
    <definedName name="BLPH33" localSheetId="3" hidden="1">[45]SpotExchangeRates!#REF!</definedName>
    <definedName name="BLPH33" hidden="1">[45]SpotExchangeRates!#REF!</definedName>
    <definedName name="BLPH34" localSheetId="3" hidden="1">[45]SpotExchangeRates!#REF!</definedName>
    <definedName name="BLPH34" hidden="1">[45]SpotExchangeRates!#REF!</definedName>
    <definedName name="BLPH35" localSheetId="3" hidden="1">[45]SpotExchangeRates!#REF!</definedName>
    <definedName name="BLPH35" hidden="1">[45]SpotExchangeRates!#REF!</definedName>
    <definedName name="BLPH36" localSheetId="3" hidden="1">[45]SpotExchangeRates!#REF!</definedName>
    <definedName name="BLPH36" hidden="1">[45]SpotExchangeRates!#REF!</definedName>
    <definedName name="BLPH37" localSheetId="3" hidden="1">[45]SpotExchangeRates!#REF!</definedName>
    <definedName name="BLPH37" hidden="1">[45]SpotExchangeRates!#REF!</definedName>
    <definedName name="BLPH38" localSheetId="3" hidden="1">[45]SpotExchangeRates!#REF!</definedName>
    <definedName name="BLPH38" hidden="1">[45]SpotExchangeRates!#REF!</definedName>
    <definedName name="BLPH39" localSheetId="3" hidden="1">[45]SpotExchangeRates!#REF!</definedName>
    <definedName name="BLPH39" hidden="1">[45]SpotExchangeRates!#REF!</definedName>
    <definedName name="BLPH4" hidden="1">'[44]Ex rate bloom'!$J$4</definedName>
    <definedName name="BLPH40" localSheetId="3" hidden="1">[45]SpotExchangeRates!#REF!</definedName>
    <definedName name="BLPH40" hidden="1">[45]SpotExchangeRates!#REF!</definedName>
    <definedName name="BLPH40000004" hidden="1">[47]SPOTS!$A$7</definedName>
    <definedName name="BLPH40000007" hidden="1">[47]SPOTS!$B$7</definedName>
    <definedName name="BLPH40000008" hidden="1">[47]SPOTS!$B$8</definedName>
    <definedName name="BLPH40000009" hidden="1">[47]SPOTS!$B$9</definedName>
    <definedName name="BLPH4000002" localSheetId="3" hidden="1">[48]embi_day!#REF!</definedName>
    <definedName name="BLPH4000002" hidden="1">[48]embi_day!#REF!</definedName>
    <definedName name="BLPH40000026" hidden="1">[47]FUTURES!$I$18</definedName>
    <definedName name="BLPH40000027" hidden="1">[47]FUTURES!$I$21</definedName>
    <definedName name="BLPH40000028" hidden="1">[47]FUTURES!$I$22</definedName>
    <definedName name="BLPH4000003" localSheetId="3" hidden="1">[48]embi_day!#REF!</definedName>
    <definedName name="BLPH4000003" hidden="1">[48]embi_day!#REF!</definedName>
    <definedName name="BLPH40000036" hidden="1">[47]FUTURES!$H$6</definedName>
    <definedName name="BLPH4000004" localSheetId="3" hidden="1">[48]embi_day!#REF!</definedName>
    <definedName name="BLPH4000004" hidden="1">[48]embi_day!#REF!</definedName>
    <definedName name="BLPH4000005" localSheetId="3" hidden="1">[48]embi_day!#REF!</definedName>
    <definedName name="BLPH4000005" hidden="1">[48]embi_day!#REF!</definedName>
    <definedName name="BLPH40000050" hidden="1">[47]FUTURES!$I$6</definedName>
    <definedName name="BLPH40000058" hidden="1">[47]FUTURES!$H$23</definedName>
    <definedName name="BLPH40000059" hidden="1">[47]SPOTS!$D$7</definedName>
    <definedName name="BLPH4000006" localSheetId="3" hidden="1">[48]embi_day!#REF!</definedName>
    <definedName name="BLPH4000006" hidden="1">[48]embi_day!#REF!</definedName>
    <definedName name="BLPH40000060" hidden="1">[47]SPOTS!$F$7</definedName>
    <definedName name="BLPH40000061" hidden="1">[47]SPOTS!$H$7</definedName>
    <definedName name="BLPH40000062" hidden="1">[47]FUTURES!$H$17</definedName>
    <definedName name="BLPH40000063" hidden="1">[47]FUTURES!$H$16</definedName>
    <definedName name="BLPH40000064" hidden="1">[47]FUTURES!$H$15</definedName>
    <definedName name="BLPH40000065" hidden="1">[47]FUTURES!$H$14</definedName>
    <definedName name="BLPH40000066" hidden="1">[47]FUTURES!$H$13</definedName>
    <definedName name="BLPH40000067" hidden="1">[47]FUTURES!$H$12</definedName>
    <definedName name="BLPH40000068" hidden="1">[47]FUTURES!$H$11</definedName>
    <definedName name="BLPH40000069" hidden="1">[47]FUTURES!$H$10</definedName>
    <definedName name="BLPH4000007" localSheetId="3" hidden="1">[48]embi_day!#REF!</definedName>
    <definedName name="BLPH4000007" hidden="1">[48]embi_day!#REF!</definedName>
    <definedName name="BLPH40000070" hidden="1">[47]FUTURES!$H$9</definedName>
    <definedName name="BLPH40000071" hidden="1">[47]FUTURES!$H$7</definedName>
    <definedName name="BLPH40000073" hidden="1">[47]FUTURES!$I$9</definedName>
    <definedName name="BLPH40000074" hidden="1">[47]FUTURES!$I$12</definedName>
    <definedName name="BLPH40000075" hidden="1">[47]FUTURES!$H$24</definedName>
    <definedName name="BLPH4000008" localSheetId="3" hidden="1">[48]embi_day!#REF!</definedName>
    <definedName name="BLPH4000008" hidden="1">[48]embi_day!#REF!</definedName>
    <definedName name="BLPH4000009" localSheetId="3" hidden="1">[48]embi_day!#REF!</definedName>
    <definedName name="BLPH4000009" hidden="1">[48]embi_day!#REF!</definedName>
    <definedName name="BLPH4000011" localSheetId="3" hidden="1">[48]embi_day!#REF!</definedName>
    <definedName name="BLPH4000011" hidden="1">[48]embi_day!#REF!</definedName>
    <definedName name="BLPH4000012" localSheetId="3" hidden="1">[48]embi_day!#REF!</definedName>
    <definedName name="BLPH4000012" hidden="1">[48]embi_day!#REF!</definedName>
    <definedName name="BLPH4000014" localSheetId="3" hidden="1">[48]embi_day!#REF!</definedName>
    <definedName name="BLPH4000014" hidden="1">[48]embi_day!#REF!</definedName>
    <definedName name="BLPH4000015" localSheetId="3" hidden="1">[48]embi_day!#REF!</definedName>
    <definedName name="BLPH4000015" hidden="1">[48]embi_day!#REF!</definedName>
    <definedName name="BLPH41" localSheetId="3" hidden="1">[45]SpotExchangeRates!#REF!</definedName>
    <definedName name="BLPH41" hidden="1">[45]SpotExchangeRates!#REF!</definedName>
    <definedName name="BLPH42" localSheetId="3" hidden="1">[45]SpotExchangeRates!#REF!</definedName>
    <definedName name="BLPH42" hidden="1">[45]SpotExchangeRates!#REF!</definedName>
    <definedName name="BLPH43" localSheetId="3" hidden="1">[45]SpotExchangeRates!#REF!</definedName>
    <definedName name="BLPH43" hidden="1">[45]SpotExchangeRates!#REF!</definedName>
    <definedName name="BLPH44" localSheetId="3" hidden="1">[45]SpotExchangeRates!#REF!</definedName>
    <definedName name="BLPH44" hidden="1">[45]SpotExchangeRates!#REF!</definedName>
    <definedName name="BLPH45" localSheetId="3" hidden="1">[45]SpotExchangeRates!#REF!</definedName>
    <definedName name="BLPH45" hidden="1">[45]SpotExchangeRates!#REF!</definedName>
    <definedName name="BLPH46" localSheetId="3" hidden="1">[45]SpotExchangeRates!#REF!</definedName>
    <definedName name="BLPH46" hidden="1">[45]SpotExchangeRates!#REF!</definedName>
    <definedName name="BLPH47" localSheetId="3" hidden="1">#REF!</definedName>
    <definedName name="BLPH47" hidden="1">#REF!</definedName>
    <definedName name="BLPH5" hidden="1">'[44]Ex rate bloom'!$M$4</definedName>
    <definedName name="BLPH56" localSheetId="3" hidden="1">[45]SpotExchangeRates!#REF!</definedName>
    <definedName name="BLPH56" hidden="1">[45]SpotExchangeRates!#REF!</definedName>
    <definedName name="BLPH57" localSheetId="3" hidden="1">[45]SpotExchangeRates!#REF!</definedName>
    <definedName name="BLPH57" hidden="1">[45]SpotExchangeRates!#REF!</definedName>
    <definedName name="BLPH58" localSheetId="3" hidden="1">[45]SpotExchangeRates!#REF!</definedName>
    <definedName name="BLPH58" hidden="1">[45]SpotExchangeRates!#REF!</definedName>
    <definedName name="BLPH6" hidden="1">'[44]Ex rate bloom'!$P$4</definedName>
    <definedName name="BLPH7" hidden="1">'[44]Ex rate bloom'!$S$4</definedName>
    <definedName name="BLPH78" localSheetId="3" hidden="1">[48]GenericIR!#REF!</definedName>
    <definedName name="BLPH78" hidden="1">[48]GenericIR!#REF!</definedName>
    <definedName name="BLPH8" hidden="1">'[49]Ex rate bloom'!$V$4</definedName>
    <definedName name="BLPH86" localSheetId="3" hidden="1">[45]SpotExchangeRates!#REF!</definedName>
    <definedName name="BLPH86" hidden="1">[45]SpotExchangeRates!#REF!</definedName>
    <definedName name="BLPH87" localSheetId="3" hidden="1">[45]SpotExchangeRates!#REF!</definedName>
    <definedName name="BLPH87" hidden="1">[45]SpotExchangeRates!#REF!</definedName>
    <definedName name="BLPH88" hidden="1">[45]SpotExchangeRates!$D$10</definedName>
    <definedName name="BLPH89" localSheetId="3" hidden="1">[45]SpotExchangeRates!#REF!</definedName>
    <definedName name="BLPH89" hidden="1">[45]SpotExchangeRates!#REF!</definedName>
    <definedName name="BLPH9" localSheetId="3" hidden="1">'[50]Excel History Wizard'!#REF!</definedName>
    <definedName name="BLPH9" hidden="1">'[50]Excel History Wizard'!#REF!</definedName>
    <definedName name="BLPH90" hidden="1">[45]SpotExchangeRates!$E$10</definedName>
    <definedName name="BLPH91" hidden="1">[45]SpotExchangeRates!$F$10</definedName>
    <definedName name="BLPH92" localSheetId="3" hidden="1">[45]SpotExchangeRates!#REF!</definedName>
    <definedName name="BLPH92" hidden="1">[45]SpotExchangeRates!#REF!</definedName>
    <definedName name="BLPH93" localSheetId="3" hidden="1">[45]SpotExchangeRates!#REF!</definedName>
    <definedName name="BLPH93" hidden="1">[45]SpotExchangeRates!#REF!</definedName>
    <definedName name="BLPH94" hidden="1">[45]SpotExchangeRates!$G$10</definedName>
    <definedName name="BLPH95" hidden="1">[45]SpotExchangeRates!$H$10</definedName>
    <definedName name="BLPH96" hidden="1">[45]SpotExchangeRates!$I$10</definedName>
    <definedName name="BLPH97" localSheetId="3" hidden="1">[45]SpotExchangeRates!#REF!</definedName>
    <definedName name="BLPH97" hidden="1">[45]SpotExchangeRates!#REF!</definedName>
    <definedName name="BLPH98" localSheetId="3" hidden="1">[45]SpotExchangeRates!#REF!</definedName>
    <definedName name="BLPH98" hidden="1">[45]SpotExchangeRates!#REF!</definedName>
    <definedName name="BLPH99" localSheetId="3" hidden="1">[45]SpotExchangeRates!#REF!</definedName>
    <definedName name="BLPH99" hidden="1">[45]SpotExchangeRates!#REF!</definedName>
    <definedName name="board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board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brf" localSheetId="3" hidden="1">{"Tab1",#N/A,FALSE,"P";"Tab2",#N/A,FALSE,"P"}</definedName>
    <definedName name="brf" hidden="1">{"Tab1",#N/A,FALSE,"P";"Tab2",#N/A,FALSE,"P"}</definedName>
    <definedName name="BundesländerAlt" localSheetId="3" hidden="1">{#N/A,#N/A,FALSE,"MZ GRV";#N/A,#N/A,FALSE,"MZ ArV";#N/A,#N/A,FALSE,"MZ AnV";#N/A,#N/A,FALSE,"MZ KnV"}</definedName>
    <definedName name="BundesländerAlt" hidden="1">{#N/A,#N/A,FALSE,"MZ GRV";#N/A,#N/A,FALSE,"MZ ArV";#N/A,#N/A,FALSE,"MZ AnV";#N/A,#N/A,FALSE,"MZ KnV"}</definedName>
    <definedName name="bv" localSheetId="3" hidden="1">{"Main Economic Indicators",#N/A,FALSE,"C"}</definedName>
    <definedName name="bv" hidden="1">{"Main Economic Indicators",#N/A,FALSE,"C"}</definedName>
    <definedName name="caja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1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1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2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3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BWorkbookPriority" hidden="1">-944898989</definedName>
    <definedName name="cc" localSheetId="3" hidden="1">{"Riqfin97",#N/A,FALSE,"Tran";"Riqfinpro",#N/A,FALSE,"Tran"}</definedName>
    <definedName name="cc" hidden="1">{"Riqfin97",#N/A,FALSE,"Tran";"Riqfinpro",#N/A,FALSE,"Tran"}</definedName>
    <definedName name="ccc" localSheetId="3" hidden="1">{"Riqfin97",#N/A,FALSE,"Tran";"Riqfinpro",#N/A,FALSE,"Tran"}</definedName>
    <definedName name="ccc" hidden="1">{"Riqfin97",#N/A,FALSE,"Tran";"Riqfinpro",#N/A,FALSE,"Tran"}</definedName>
    <definedName name="ccccc" localSheetId="3" hidden="1">{"Minpmon",#N/A,FALSE,"Monthinput"}</definedName>
    <definedName name="ccccc" hidden="1">{"Minpmon",#N/A,FALSE,"Monthinput"}</definedName>
    <definedName name="cccm" localSheetId="3" hidden="1">{"Riqfin97",#N/A,FALSE,"Tran";"Riqfinpro",#N/A,FALSE,"Tran"}</definedName>
    <definedName name="cccm" hidden="1">{"Riqfin97",#N/A,FALSE,"Tran";"Riqfinpro",#N/A,FALSE,"Tran"}</definedName>
    <definedName name="cde" localSheetId="3" hidden="1">{"Riqfin97",#N/A,FALSE,"Tran";"Riqfinpro",#N/A,FALSE,"Tran"}</definedName>
    <definedName name="cde" hidden="1">{"Riqfin97",#N/A,FALSE,"Tran";"Riqfinpro",#N/A,FALSE,"Tran"}</definedName>
    <definedName name="cdert" localSheetId="3" hidden="1">{"Minpmon",#N/A,FALSE,"Monthinput"}</definedName>
    <definedName name="cdert" hidden="1">{"Minpmon",#N/A,FALSE,"Monthinput"}</definedName>
    <definedName name="char20" hidden="1">'[51]Savings &amp; Invest.'!$M$5</definedName>
    <definedName name="chart19" hidden="1">[52]C!$P$428:$T$428</definedName>
    <definedName name="chart27" hidden="1">0</definedName>
    <definedName name="chart28" hidden="1">0</definedName>
    <definedName name="chart35" hidden="1">'[51]Savings &amp; Invest.'!$M$5:$T$5</definedName>
    <definedName name="chart9" hidden="1">[53]CPIINDEX!$B$263:$B$310</definedName>
    <definedName name="Chartsik" hidden="1">[54]REER!$I$53:$AM$53</definedName>
    <definedName name="CIQWBGuid" hidden="1">"WDI_Healthcare_Confirmations.xlsx"</definedName>
    <definedName name="Code" localSheetId="3" hidden="1">#REF!</definedName>
    <definedName name="Code" hidden="1">#REF!</definedName>
    <definedName name="COMP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0705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0705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0705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0705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2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mp2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ntents2" localSheetId="3" hidden="1">[55]MSRV!#REF!</definedName>
    <definedName name="contents2" hidden="1">[55]MSRV!#REF!</definedName>
    <definedName name="copi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pi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pi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opi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cp" localSheetId="3" hidden="1">'[56]C Summary'!#REF!</definedName>
    <definedName name="cp" hidden="1">'[56]C Summary'!#REF!</definedName>
    <definedName name="Cwvu.a." localSheetId="3" hidden="1">[57]BOP!$A$36:$IV$36,[57]BOP!$A$44:$IV$44,[57]BOP!$A$59:$IV$59,[57]BOP!#REF!,[57]BOP!#REF!,[57]BOP!$A$81:$IV$88</definedName>
    <definedName name="Cwvu.a." hidden="1">[57]BOP!$A$36:$IV$36,[57]BOP!$A$44:$IV$44,[57]BOP!$A$59:$IV$59,[57]BOP!#REF!,[57]BOP!#REF!,[57]BOP!$A$81:$IV$88</definedName>
    <definedName name="Cwvu.bop." localSheetId="3" hidden="1">[57]BOP!$A$36:$IV$36,[57]BOP!$A$44:$IV$44,[57]BOP!$A$59:$IV$59,[57]BOP!#REF!,[57]BOP!#REF!,[57]BOP!$A$81:$IV$88</definedName>
    <definedName name="Cwvu.bop." hidden="1">[57]BOP!$A$36:$IV$36,[57]BOP!$A$44:$IV$44,[57]BOP!$A$59:$IV$59,[57]BOP!#REF!,[57]BOP!#REF!,[57]BOP!$A$81:$IV$88</definedName>
    <definedName name="Cwvu.bop.sr." localSheetId="3" hidden="1">[57]BOP!$A$36:$IV$36,[57]BOP!$A$44:$IV$44,[57]BOP!$A$59:$IV$59,[57]BOP!#REF!,[57]BOP!#REF!,[57]BOP!$A$81:$IV$88</definedName>
    <definedName name="Cwvu.bop.sr." hidden="1">[57]BOP!$A$36:$IV$36,[57]BOP!$A$44:$IV$44,[57]BOP!$A$59:$IV$59,[57]BOP!#REF!,[57]BOP!#REF!,[57]BOP!$A$81:$IV$88</definedName>
    <definedName name="Cwvu.bopsdr.sr." localSheetId="3" hidden="1">[57]BOP!$A$36:$IV$36,[57]BOP!$A$44:$IV$44,[57]BOP!$A$59:$IV$59,[57]BOP!#REF!,[57]BOP!#REF!,[57]BOP!$A$81:$IV$88</definedName>
    <definedName name="Cwvu.bopsdr.sr." hidden="1">[57]BOP!$A$36:$IV$36,[57]BOP!$A$44:$IV$44,[57]BOP!$A$59:$IV$59,[57]BOP!#REF!,[57]BOP!#REF!,[57]BOP!$A$81:$IV$88</definedName>
    <definedName name="Cwvu.cotton." localSheetId="3" hidden="1">[57]BOP!$A$36:$IV$36,[57]BOP!$A$44:$IV$44,[57]BOP!$A$59:$IV$59,[57]BOP!#REF!,[57]BOP!#REF!,[57]BOP!$A$79:$IV$79,[57]BOP!$A$81:$IV$88,[57]BOP!#REF!</definedName>
    <definedName name="Cwvu.cotton." hidden="1">[57]BOP!$A$36:$IV$36,[57]BOP!$A$44:$IV$44,[57]BOP!$A$59:$IV$59,[57]BOP!#REF!,[57]BOP!#REF!,[57]BOP!$A$79:$IV$79,[57]BOP!$A$81:$IV$88,[57]BOP!#REF!</definedName>
    <definedName name="Cwvu.cottonall." localSheetId="3" hidden="1">[57]BOP!$A$36:$IV$36,[57]BOP!$A$44:$IV$44,[57]BOP!$A$59:$IV$59,[57]BOP!#REF!,[57]BOP!#REF!,[57]BOP!$A$79:$IV$79,[57]BOP!$A$81:$IV$88</definedName>
    <definedName name="Cwvu.cottonall." hidden="1">[57]BOP!$A$36:$IV$36,[57]BOP!$A$44:$IV$44,[57]BOP!$A$59:$IV$59,[57]BOP!#REF!,[57]BOP!#REF!,[57]BOP!$A$79:$IV$79,[57]BOP!$A$81:$IV$88</definedName>
    <definedName name="Cwvu.exportdetails." localSheetId="3" hidden="1">[57]BOP!$A$36:$IV$36,[57]BOP!$A$44:$IV$44,[57]BOP!$A$59:$IV$59,[57]BOP!#REF!,[57]BOP!#REF!,[57]BOP!$A$79:$IV$79,[57]BOP!#REF!</definedName>
    <definedName name="Cwvu.exportdetails." hidden="1">[57]BOP!$A$36:$IV$36,[57]BOP!$A$44:$IV$44,[57]BOP!$A$59:$IV$59,[57]BOP!#REF!,[57]BOP!#REF!,[57]BOP!$A$79:$IV$79,[57]BOP!#REF!</definedName>
    <definedName name="Cwvu.exports." localSheetId="3" hidden="1">[57]BOP!$A$36:$IV$36,[57]BOP!$A$44:$IV$44,[57]BOP!$A$59:$IV$59,[57]BOP!#REF!,[57]BOP!#REF!,[57]BOP!$A$79:$IV$79,[57]BOP!$A$81:$IV$88,[57]BOP!#REF!</definedName>
    <definedName name="Cwvu.exports." hidden="1">[57]BOP!$A$36:$IV$36,[57]BOP!$A$44:$IV$44,[57]BOP!$A$59:$IV$59,[57]BOP!#REF!,[57]BOP!#REF!,[57]BOP!$A$79:$IV$79,[57]BOP!$A$81:$IV$88,[57]BOP!#REF!</definedName>
    <definedName name="Cwvu.gold." localSheetId="3" hidden="1">[57]BOP!$A$36:$IV$36,[57]BOP!$A$44:$IV$44,[57]BOP!$A$59:$IV$59,[57]BOP!#REF!,[57]BOP!#REF!,[57]BOP!$A$79:$IV$79,[57]BOP!$A$81:$IV$88,[57]BOP!#REF!</definedName>
    <definedName name="Cwvu.gold." hidden="1">[57]BOP!$A$36:$IV$36,[57]BOP!$A$44:$IV$44,[57]BOP!$A$59:$IV$59,[57]BOP!#REF!,[57]BOP!#REF!,[57]BOP!$A$79:$IV$79,[57]BOP!$A$81:$IV$88,[57]BOP!#REF!</definedName>
    <definedName name="Cwvu.goldall." localSheetId="3" hidden="1">[57]BOP!$A$36:$IV$36,[57]BOP!$A$44:$IV$44,[57]BOP!$A$59:$IV$59,[57]BOP!#REF!,[57]BOP!#REF!,[57]BOP!$A$79:$IV$79,[57]BOP!$A$81:$IV$88,[57]BOP!#REF!</definedName>
    <definedName name="Cwvu.goldall." hidden="1">[57]BOP!$A$36:$IV$36,[57]BOP!$A$44:$IV$44,[57]BOP!$A$59:$IV$59,[57]BOP!#REF!,[57]BOP!#REF!,[57]BOP!$A$79:$IV$79,[57]BOP!$A$81:$IV$88,[57]BOP!#REF!</definedName>
    <definedName name="Cwvu.IMPORT." localSheetId="3" hidden="1">#REF!</definedName>
    <definedName name="Cwvu.IMPORT." hidden="1">#REF!</definedName>
    <definedName name="Cwvu.imports." localSheetId="3" hidden="1">[57]BOP!$A$36:$IV$36,[57]BOP!$A$44:$IV$44,[57]BOP!$A$59:$IV$59,[57]BOP!#REF!,[57]BOP!#REF!,[57]BOP!$A$79:$IV$79,[57]BOP!$A$81:$IV$88,[57]BOP!#REF!,[57]BOP!#REF!</definedName>
    <definedName name="Cwvu.imports." hidden="1">[57]BOP!$A$36:$IV$36,[57]BOP!$A$44:$IV$44,[57]BOP!$A$59:$IV$59,[57]BOP!#REF!,[57]BOP!#REF!,[57]BOP!$A$79:$IV$79,[57]BOP!$A$81:$IV$88,[57]BOP!#REF!,[57]BOP!#REF!</definedName>
    <definedName name="Cwvu.importsall." localSheetId="3" hidden="1">[57]BOP!$A$36:$IV$36,[57]BOP!$A$44:$IV$44,[57]BOP!$A$59:$IV$59,[57]BOP!#REF!,[57]BOP!#REF!,[57]BOP!$A$79:$IV$79,[57]BOP!$A$81:$IV$88,[57]BOP!#REF!,[57]BOP!#REF!</definedName>
    <definedName name="Cwvu.importsall." hidden="1">[57]BOP!$A$36:$IV$36,[57]BOP!$A$44:$IV$44,[57]BOP!$A$59:$IV$59,[57]BOP!#REF!,[57]BOP!#REF!,[57]BOP!$A$79:$IV$79,[57]BOP!$A$81:$IV$88,[57]BOP!#REF!,[57]BOP!#REF!</definedName>
    <definedName name="Cwvu.Print." hidden="1">[58]Indic!$A$109:$IV$109,[58]Indic!$A$196:$IV$197,[58]Indic!$A$208:$IV$209,[58]Indic!$A$217:$IV$218</definedName>
    <definedName name="Cwvu.sa97." hidden="1">[59]Rev!$A$23:$IV$26,[59]Rev!$A$37:$IV$38</definedName>
    <definedName name="Cwvu.tot." localSheetId="3" hidden="1">[57]BOP!$A$36:$IV$36,[57]BOP!$A$44:$IV$44,[57]BOP!$A$59:$IV$59,[57]BOP!#REF!,[57]BOP!#REF!,[57]BOP!$A$79:$IV$79</definedName>
    <definedName name="Cwvu.tot." hidden="1">[57]BOP!$A$36:$IV$36,[57]BOP!$A$44:$IV$44,[57]BOP!$A$59:$IV$59,[57]BOP!#REF!,[57]BOP!#REF!,[57]BOP!$A$79:$IV$79</definedName>
    <definedName name="D" localSheetId="3" hidden="1">{"Main Economic Indicators",#N/A,FALSE,"C"}</definedName>
    <definedName name="D" hidden="1">{"Main Economic Indicators",#N/A,FALSE,"C"}</definedName>
    <definedName name="data1" localSheetId="3" hidden="1">#REF!</definedName>
    <definedName name="data1" hidden="1">#REF!</definedName>
    <definedName name="data2" localSheetId="3" hidden="1">#REF!</definedName>
    <definedName name="data2" hidden="1">#REF!</definedName>
    <definedName name="data3" localSheetId="3" hidden="1">#REF!</definedName>
    <definedName name="data3" hidden="1">#REF!</definedName>
    <definedName name="dd" localSheetId="3" hidden="1">{"Riqfin97",#N/A,FALSE,"Tran";"Riqfinpro",#N/A,FALSE,"Tran"}</definedName>
    <definedName name="dd" hidden="1">{"Riqfin97",#N/A,FALSE,"Tran";"Riqfinpro",#N/A,FALSE,"Tran"}</definedName>
    <definedName name="ddd" localSheetId="3" hidden="1">{"Riqfin97",#N/A,FALSE,"Tran";"Riqfinpro",#N/A,FALSE,"Tran"}</definedName>
    <definedName name="ddd" hidden="1">{"Riqfin97",#N/A,FALSE,"Tran";"Riqfinpro",#N/A,FALSE,"Tran"}</definedName>
    <definedName name="dddd" localSheetId="3" hidden="1">{"Minpmon",#N/A,FALSE,"Monthinput"}</definedName>
    <definedName name="dddd" hidden="1">{"Minpmon",#N/A,FALSE,"Monthinput"}</definedName>
    <definedName name="ddddd" localSheetId="3" hidden="1">{"Riqfin97",#N/A,FALSE,"Tran";"Riqfinpro",#N/A,FALSE,"Tran"}</definedName>
    <definedName name="ddddd" hidden="1">{"Riqfin97",#N/A,FALSE,"Tran";"Riqfinpro",#N/A,FALSE,"Tran"}</definedName>
    <definedName name="dddddd" localSheetId="3" hidden="1">{"Tab1",#N/A,FALSE,"P";"Tab2",#N/A,FALSE,"P"}</definedName>
    <definedName name="dddddd" hidden="1">{"Tab1",#N/A,FALSE,"P";"Tab2",#N/A,FALSE,"P"}</definedName>
    <definedName name="der" localSheetId="3" hidden="1">{"Tab1",#N/A,FALSE,"P";"Tab2",#N/A,FALSE,"P"}</definedName>
    <definedName name="der" hidden="1">{"Tab1",#N/A,FALSE,"P";"Tab2",#N/A,FALSE,"P"}</definedName>
    <definedName name="DEZ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DEZ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dfd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dfd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dfdf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e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dfe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dhdh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dhdh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DIR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DIR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Discount" localSheetId="3" hidden="1">#REF!</definedName>
    <definedName name="Discount" hidden="1">#REF!</definedName>
    <definedName name="display_area_2" localSheetId="3" hidden="1">#REF!</definedName>
    <definedName name="display_area_2" hidden="1">#REF!</definedName>
    <definedName name="DME_Dirty" hidden="1">"False"</definedName>
    <definedName name="DME_LocalFile" hidden="1">"True"</definedName>
    <definedName name="drth" localSheetId="3" hidden="1">{"Minpmon",#N/A,FALSE,"Monthinput"}</definedName>
    <definedName name="drth" hidden="1">{"Minpmon",#N/A,FALSE,"Monthinput"}</definedName>
    <definedName name="dsa" localSheetId="3" hidden="1">{"Tab1",#N/A,FALSE,"P";"Tab2",#N/A,FALSE,"P"}</definedName>
    <definedName name="dsa" hidden="1">{"Tab1",#N/A,FALSE,"P";"Tab2",#N/A,FALSE,"P"}</definedName>
    <definedName name="dsfsdfad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dsfsdfad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edr" localSheetId="3" hidden="1">{"Riqfin97",#N/A,FALSE,"Tran";"Riqfinpro",#N/A,FALSE,"Tran"}</definedName>
    <definedName name="edr" hidden="1">{"Riqfin97",#N/A,FALSE,"Tran";"Riqfinpro",#N/A,FALSE,"Tran"}</definedName>
    <definedName name="ee" localSheetId="3" hidden="1">{"Tab1",#N/A,FALSE,"P";"Tab2",#N/A,FALSE,"P"}</definedName>
    <definedName name="ee" hidden="1">{"Tab1",#N/A,FALSE,"P";"Tab2",#N/A,FALSE,"P"}</definedName>
    <definedName name="eede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eede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eee" localSheetId="3" hidden="1">{"Tab1",#N/A,FALSE,"P";"Tab2",#N/A,FALSE,"P"}</definedName>
    <definedName name="eee" hidden="1">{"Tab1",#N/A,FALSE,"P";"Tab2",#N/A,FALSE,"P"}</definedName>
    <definedName name="eeee" localSheetId="3" hidden="1">{"Riqfin97",#N/A,FALSE,"Tran";"Riqfinpro",#N/A,FALSE,"Tran"}</definedName>
    <definedName name="eeee" hidden="1">{"Riqfin97",#N/A,FALSE,"Tran";"Riqfinpro",#N/A,FALSE,"Tran"}</definedName>
    <definedName name="eeeee" localSheetId="3" hidden="1">{"Riqfin97",#N/A,FALSE,"Tran";"Riqfinpro",#N/A,FALSE,"Tran"}</definedName>
    <definedName name="eeeee" hidden="1">{"Riqfin97",#N/A,FALSE,"Tran";"Riqfinpro",#N/A,FALSE,"Tran"}</definedName>
    <definedName name="ele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rgferger" localSheetId="3" hidden="1">{"Main Economic Indicators",#N/A,FALSE,"C"}</definedName>
    <definedName name="ergferger" hidden="1">{"Main Economic Indicators",#N/A,FALSE,"C"}</definedName>
    <definedName name="ert" localSheetId="3" hidden="1">{"Minpmon",#N/A,FALSE,"Monthinput"}</definedName>
    <definedName name="ert" hidden="1">{"Minpmon",#N/A,FALSE,"Monthinput"}</definedName>
    <definedName name="erty" localSheetId="3" hidden="1">{"Riqfin97",#N/A,FALSE,"Tran";"Riqfinpro",#N/A,FALSE,"Tran"}</definedName>
    <definedName name="erty" hidden="1">{"Riqfin97",#N/A,FALSE,"Tran";"Riqfinpro",#N/A,FALSE,"Tran"}</definedName>
    <definedName name="ertyyeawet" localSheetId="3" hidden="1">'[22]Time series'!#REF!</definedName>
    <definedName name="ertyyeawet" hidden="1">'[22]Time series'!#REF!</definedName>
    <definedName name="erwre" localSheetId="3" hidden="1">{"'Resources'!$A$1:$W$34","'Balance Sheet'!$A$1:$W$58","'SFD'!$A$1:$J$52"}</definedName>
    <definedName name="erwre" hidden="1">{"'Resources'!$A$1:$W$34","'Balance Sheet'!$A$1:$W$58","'SFD'!$A$1:$J$52"}</definedName>
    <definedName name="ewqr" localSheetId="3" hidden="1">[29]Data!#REF!</definedName>
    <definedName name="ewqr" hidden="1">[29]Data!#REF!</definedName>
    <definedName name="f" localSheetId="3" hidden="1">{"Main Economic Indicators",#N/A,FALSE,"C"}</definedName>
    <definedName name="f" hidden="1">{"Main Economic Indicators",#N/A,FALSE,"C"}</definedName>
    <definedName name="FCode" localSheetId="3" hidden="1">#REF!</definedName>
    <definedName name="FCode" hidden="1">#REF!</definedName>
    <definedName name="fed" localSheetId="3" hidden="1">{"Riqfin97",#N/A,FALSE,"Tran";"Riqfinpro",#N/A,FALSE,"Tran"}</definedName>
    <definedName name="fed" hidden="1">{"Riqfin97",#N/A,FALSE,"Tran";"Riqfinpro",#N/A,FALSE,"Tran"}</definedName>
    <definedName name="fer" localSheetId="3" hidden="1">{"Riqfin97",#N/A,FALSE,"Tran";"Riqfinpro",#N/A,FALSE,"Tran"}</definedName>
    <definedName name="fer" hidden="1">{"Riqfin97",#N/A,FALSE,"Tran";"Riqfinpro",#N/A,FALSE,"Tran"}</definedName>
    <definedName name="ff" localSheetId="3" hidden="1">{"Tab1",#N/A,FALSE,"P";"Tab2",#N/A,FALSE,"P"}</definedName>
    <definedName name="ff" hidden="1">{"Tab1",#N/A,FALSE,"P";"Tab2",#N/A,FALSE,"P"}</definedName>
    <definedName name="fff" localSheetId="3" hidden="1">{"Tab1",#N/A,FALSE,"P";"Tab2",#N/A,FALSE,"P"}</definedName>
    <definedName name="fff" hidden="1">{"Tab1",#N/A,FALSE,"P";"Tab2",#N/A,FALSE,"P"}</definedName>
    <definedName name="ffff" localSheetId="3" hidden="1">{"Riqfin97",#N/A,FALSE,"Tran";"Riqfinpro",#N/A,FALSE,"Tran"}</definedName>
    <definedName name="ffff" hidden="1">{"Riqfin97",#N/A,FALSE,"Tran";"Riqfinpro",#N/A,FALSE,"Tran"}</definedName>
    <definedName name="ffffff" localSheetId="3" hidden="1">{"Tab1",#N/A,FALSE,"P";"Tab2",#N/A,FALSE,"P"}</definedName>
    <definedName name="ffffff" hidden="1">{"Tab1",#N/A,FALSE,"P";"Tab2",#N/A,FALSE,"P"}</definedName>
    <definedName name="fffffff" localSheetId="3" hidden="1">{"Minpmon",#N/A,FALSE,"Monthinput"}</definedName>
    <definedName name="fffffff" hidden="1">{"Minpmon",#N/A,FALSE,"Monthinput"}</definedName>
    <definedName name="ffggg" localSheetId="3" hidden="1">{"Tab1",#N/A,FALSE,"P";"Tab2",#N/A,FALSE,"P"}</definedName>
    <definedName name="ffggg" hidden="1">{"Tab1",#N/A,FALSE,"P";"Tab2",#N/A,FALSE,"P"}</definedName>
    <definedName name="fgf" localSheetId="3" hidden="1">{"Riqfin97",#N/A,FALSE,"Tran";"Riqfinpro",#N/A,FALSE,"Tran"}</definedName>
    <definedName name="fgf" hidden="1">{"Riqfin97",#N/A,FALSE,"Tran";"Riqfinpro",#N/A,FALSE,"Tran"}</definedName>
    <definedName name="fghg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fghg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fhjekwf" localSheetId="3" hidden="1">{"Main Economic Indicators",#N/A,FALSE,"C"}</definedName>
    <definedName name="fhjekwf" hidden="1">{"Main Economic Indicators",#N/A,FALSE,"C"}</definedName>
    <definedName name="FIG2wp1" localSheetId="3" hidden="1">#REF!</definedName>
    <definedName name="FIG2wp1" hidden="1">#REF!</definedName>
    <definedName name="Financing" localSheetId="3" hidden="1">{"Tab1",#N/A,FALSE,"P";"Tab2",#N/A,FALSE,"P"}</definedName>
    <definedName name="Financing" hidden="1">{"Tab1",#N/A,FALSE,"P";"Tab2",#N/A,FALSE,"P"}</definedName>
    <definedName name="fiscal" localSheetId="3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fiscal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fre" localSheetId="3" hidden="1">{"Tab1",#N/A,FALSE,"P";"Tab2",#N/A,FALSE,"P"}</definedName>
    <definedName name="fre" hidden="1">{"Tab1",#N/A,FALSE,"P";"Tab2",#N/A,FALSE,"P"}</definedName>
    <definedName name="fshrts" hidden="1">[10]WB!$Q$255:$AK$255</definedName>
    <definedName name="ftr" localSheetId="3" hidden="1">{"Riqfin97",#N/A,FALSE,"Tran";"Riqfinpro",#N/A,FALSE,"Tran"}</definedName>
    <definedName name="ftr" hidden="1">{"Riqfin97",#N/A,FALSE,"Tran";"Riqfinpro",#N/A,FALSE,"Tran"}</definedName>
    <definedName name="fty" localSheetId="3" hidden="1">{"Riqfin97",#N/A,FALSE,"Tran";"Riqfinpro",#N/A,FALSE,"Tran"}</definedName>
    <definedName name="fty" hidden="1">{"Riqfin97",#N/A,FALSE,"Tran";"Riqfinpro",#N/A,FALSE,"Tran"}</definedName>
    <definedName name="fuck" localSheetId="3" hidden="1">#REF!</definedName>
    <definedName name="fuck" hidden="1">#REF!</definedName>
    <definedName name="gbnj" localSheetId="3" hidden="1">{"Tab1",#N/A,FALSE,"P";"Tab2",#N/A,FALSE,"P"}</definedName>
    <definedName name="gbnj" hidden="1">{"Tab1",#N/A,FALSE,"P";"Tab2",#N/A,FALSE,"P"}</definedName>
    <definedName name="ger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ger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gere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gere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gerencial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gerencial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gffd" localSheetId="3" hidden="1">{"Riqfin97",#N/A,FALSE,"Tran";"Riqfinpro",#N/A,FALSE,"Tran"}</definedName>
    <definedName name="gffd" hidden="1">{"Riqfin97",#N/A,FALSE,"Tran";"Riqfinpro",#N/A,FALSE,"Tran"}</definedName>
    <definedName name="gg" localSheetId="3" hidden="1">{"TBILLS_ALL",#N/A,FALSE,"FITB_all"}</definedName>
    <definedName name="gg" hidden="1">{"TBILLS_ALL",#N/A,FALSE,"FITB_all"}</definedName>
    <definedName name="ggg" localSheetId="3" hidden="1">{"Riqfin97",#N/A,FALSE,"Tran";"Riqfinpro",#N/A,FALSE,"Tran"}</definedName>
    <definedName name="ggg" hidden="1">{"Riqfin97",#N/A,FALSE,"Tran";"Riqfinpro",#N/A,FALSE,"Tran"}</definedName>
    <definedName name="gggg" localSheetId="3" hidden="1">{"Minpmon",#N/A,FALSE,"Monthinput"}</definedName>
    <definedName name="gggg" hidden="1">{"Minpmon",#N/A,FALSE,"Monthinput"}</definedName>
    <definedName name="ggggg" localSheetId="3" hidden="1">'[60]J(Priv.Cap)'!#REF!</definedName>
    <definedName name="ggggg" hidden="1">'[60]J(Priv.Cap)'!#REF!</definedName>
    <definedName name="gggggggg" localSheetId="3" hidden="1">{"Tab1",#N/A,FALSE,"P";"Tab2",#N/A,FALSE,"P"}</definedName>
    <definedName name="gggggggg" hidden="1">{"Tab1",#N/A,FALSE,"P";"Tab2",#N/A,FALSE,"P"}</definedName>
    <definedName name="ght" localSheetId="3" hidden="1">{"Tab1",#N/A,FALSE,"P";"Tab2",#N/A,FALSE,"P"}</definedName>
    <definedName name="ght" hidden="1">{"Tab1",#N/A,FALSE,"P";"Tab2",#N/A,FALSE,"P"}</definedName>
    <definedName name="graph" hidden="1">[61]Report1!$G$227:$G$243</definedName>
    <definedName name="gre" localSheetId="3" hidden="1">{"Riqfin97",#N/A,FALSE,"Tran";"Riqfinpro",#N/A,FALSE,"Tran"}</definedName>
    <definedName name="gre" hidden="1">{"Riqfin97",#N/A,FALSE,"Tran";"Riqfinpro",#N/A,FALSE,"Tran"}</definedName>
    <definedName name="guyana1003" localSheetId="3" hidden="1">{"Main Economic Indicators",#N/A,FALSE,"C"}</definedName>
    <definedName name="guyana1003" hidden="1">{"Main Economic Indicators",#N/A,FALSE,"C"}</definedName>
    <definedName name="gyu" localSheetId="3" hidden="1">{"Tab1",#N/A,FALSE,"P";"Tab2",#N/A,FALSE,"P"}</definedName>
    <definedName name="gyu" hidden="1">{"Tab1",#N/A,FALSE,"P";"Tab2",#N/A,FALSE,"P"}</definedName>
    <definedName name="hfrstes" localSheetId="3" hidden="1">[10]ER!#REF!</definedName>
    <definedName name="hfrstes" hidden="1">[10]ER!#REF!</definedName>
    <definedName name="hfshfrt" hidden="1">[10]WB!$Q$62:$AK$62</definedName>
    <definedName name="hgfd" localSheetId="3" hidden="1">{#N/A,#N/A,FALSE,"I";#N/A,#N/A,FALSE,"J";#N/A,#N/A,FALSE,"K";#N/A,#N/A,FALSE,"L";#N/A,#N/A,FALSE,"M";#N/A,#N/A,FALSE,"N";#N/A,#N/A,FALSE,"O"}</definedName>
    <definedName name="hgfd" hidden="1">{#N/A,#N/A,FALSE,"I";#N/A,#N/A,FALSE,"J";#N/A,#N/A,FALSE,"K";#N/A,#N/A,FALSE,"L";#N/A,#N/A,FALSE,"M";#N/A,#N/A,FALSE,"N";#N/A,#N/A,FALSE,"O"}</definedName>
    <definedName name="hhh" localSheetId="3" hidden="1">'[62]J(Priv.Cap)'!#REF!</definedName>
    <definedName name="hhh" hidden="1">'[62]J(Priv.Cap)'!#REF!</definedName>
    <definedName name="hhhhh" localSheetId="3" hidden="1">{"Tab1",#N/A,FALSE,"P";"Tab2",#N/A,FALSE,"P"}</definedName>
    <definedName name="hhhhh" hidden="1">{"Tab1",#N/A,FALSE,"P";"Tab2",#N/A,FALSE,"P"}</definedName>
    <definedName name="HiddenRows" localSheetId="3" hidden="1">#REF!</definedName>
    <definedName name="HiddenRows" hidden="1">#REF!</definedName>
    <definedName name="hio" localSheetId="3" hidden="1">{"Tab1",#N/A,FALSE,"P";"Tab2",#N/A,FALSE,"P"}</definedName>
    <definedName name="hio" hidden="1">{"Tab1",#N/A,FALSE,"P";"Tab2",#N/A,FALSE,"P"}</definedName>
    <definedName name="hjk" localSheetId="3" hidden="1">{"Riqfin97",#N/A,FALSE,"Tran";"Riqfinpro",#N/A,FALSE,"Tran"}</definedName>
    <definedName name="hjk" hidden="1">{"Riqfin97",#N/A,FALSE,"Tran";"Riqfinpro",#N/A,FALSE,"Tran"}</definedName>
    <definedName name="hn" localSheetId="3" hidden="1">{"Riqfin97",#N/A,FALSE,"Tran";"Riqfinpro",#N/A,FALSE,"Tran"}</definedName>
    <definedName name="hn" hidden="1">{"Riqfin97",#N/A,FALSE,"Tran";"Riqfinpro",#N/A,FALSE,"Tran"}</definedName>
    <definedName name="hpu" localSheetId="3" hidden="1">{"Tab1",#N/A,FALSE,"P";"Tab2",#N/A,FALSE,"P"}</definedName>
    <definedName name="hpu" hidden="1">{"Tab1",#N/A,FALSE,"P";"Tab2",#N/A,FALSE,"P"}</definedName>
    <definedName name="HTML_CodePage" hidden="1">1252</definedName>
    <definedName name="HTML_Control" localSheetId="3" hidden="1">{"'Resources'!$A$1:$W$34","'Balance Sheet'!$A$1:$W$58","'SFD'!$A$1:$J$52"}</definedName>
    <definedName name="HTML_Control" hidden="1">{"'Resources'!$A$1:$W$34","'Balance Sheet'!$A$1:$W$58","'SFD'!$A$1:$J$52"}</definedName>
    <definedName name="HTML_Control_2" localSheetId="3" hidden="1">{"'web page'!$A$1:$G$48"}</definedName>
    <definedName name="HTML_Control_2" hidden="1">{"'web page'!$A$1:$G$48"}</definedName>
    <definedName name="HTML_Description" hidden="1">""</definedName>
    <definedName name="HTML_Email" hidden="1">""</definedName>
    <definedName name="HTML_Header" hidden="1">"Balance Sheet"</definedName>
    <definedName name="HTML_LastUpdate" hidden="1">"11/14/97"</definedName>
    <definedName name="HTML_LineAfter" hidden="1">FALSE</definedName>
    <definedName name="HTML_LineBefore" hidden="1">FALSE</definedName>
    <definedName name="HTML_Name" hidden="1">"Frank M. Meek"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"Q:\DATA\AR\98FYFS\SEPT97\ESAF\esafadmfsHL.htm"</definedName>
    <definedName name="HTML_PathTemplate" hidden="1">"C:\AsianDem\Database 98\Forecasts\HTMLTemp.htm"</definedName>
    <definedName name="HTML_Title" hidden="1">"ADMFS97HTMLlinks"</definedName>
    <definedName name="HTML1_1" hidden="1">"[BOLE8097b.xls]Inflación!$C$3:$D$31"</definedName>
    <definedName name="HTML1_10" hidden="1">""</definedName>
    <definedName name="HTML1_11" hidden="1">1</definedName>
    <definedName name="HTML1_12" hidden="1">"k:\pim01.htm"</definedName>
    <definedName name="HTML1_2" hidden="1">1</definedName>
    <definedName name="HTML1_3" hidden="1">""</definedName>
    <definedName name="HTML1_4" hidden="1">""</definedName>
    <definedName name="HTML1_5" hidden="1">""</definedName>
    <definedName name="HTML1_6" hidden="1">-4146</definedName>
    <definedName name="HTML1_7" hidden="1">-4146</definedName>
    <definedName name="HTML1_8" hidden="1">""</definedName>
    <definedName name="HTML1_9" hidden="1">""</definedName>
    <definedName name="HTML10_1" hidden="1">"[BOLE8097b.xls]Bcambycomer!$B$8:$D$36"</definedName>
    <definedName name="HTML10_10" hidden="1">""</definedName>
    <definedName name="HTML10_11" hidden="1">1</definedName>
    <definedName name="HTML10_12" hidden="1">"k:\pim11.htm"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"13/05/98"</definedName>
    <definedName name="HTML10_9" hidden="1">"Alfredo Hernandez"</definedName>
    <definedName name="HTML11_1" hidden="1">"[BOLE8097b.xls]Ingresos!$B$5:$H$35"</definedName>
    <definedName name="HTML11_10" hidden="1">""</definedName>
    <definedName name="HTML11_11" hidden="1">1</definedName>
    <definedName name="HTML11_12" hidden="1">"k:\pim12.htm"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"21/05/98"</definedName>
    <definedName name="HTML11_9" hidden="1">"Alfredo Hernandez"</definedName>
    <definedName name="HTML12_1" hidden="1">"[BOLE8097b.xls]Egresos!$B$5:$H$35"</definedName>
    <definedName name="HTML12_10" hidden="1">""</definedName>
    <definedName name="HTML12_11" hidden="1">1</definedName>
    <definedName name="HTML12_12" hidden="1">"k:\pim13.htm"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"18/05/98"</definedName>
    <definedName name="HTML12_9" hidden="1">"Alfredo Hernandez"</definedName>
    <definedName name="HTML13_1" hidden="1">"[BOLE8097b.xls]Exfob!$B$5:$I$36"</definedName>
    <definedName name="HTML13_10" hidden="1">""</definedName>
    <definedName name="HTML13_11" hidden="1">1</definedName>
    <definedName name="HTML13_12" hidden="1">"k:\pim14.htm"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"18/05/98"</definedName>
    <definedName name="HTML13_9" hidden="1">"Alfredo Hernandez"</definedName>
    <definedName name="HTML14_1" hidden="1">"[BOLE8097b.xls]Impocif!$B$5:$I$35"</definedName>
    <definedName name="HTML14_10" hidden="1">""</definedName>
    <definedName name="HTML14_11" hidden="1">1</definedName>
    <definedName name="HTML14_12" hidden="1">"k:\pim15.htm"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"18/05/98"</definedName>
    <definedName name="HTML14_9" hidden="1">"Alfredo Hernandez"</definedName>
    <definedName name="HTML15_1" hidden="1">"[BOLE8097b.xls]Dpúbext!$C$3:$I$33"</definedName>
    <definedName name="HTML15_10" hidden="1">""</definedName>
    <definedName name="HTML15_11" hidden="1">1</definedName>
    <definedName name="HTML15_12" hidden="1">"k:\pim16.htm"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"18/05/98"</definedName>
    <definedName name="HTML15_9" hidden="1">"Alfredo Hernandez"</definedName>
    <definedName name="HTML16_1" hidden="1">"[BOLE8097b.xls]DpúintBdeG!$C$3:$F$33"</definedName>
    <definedName name="HTML16_10" hidden="1">""</definedName>
    <definedName name="HTML16_11" hidden="1">1</definedName>
    <definedName name="HTML16_12" hidden="1">"k:/pim17.htm"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"18/05/98"</definedName>
    <definedName name="HTML16_9" hidden="1">"Alfredo Hernandez"</definedName>
    <definedName name="HTML17_1" hidden="1">"[BOLE8097b.xls]Dpúintsecpú!$C$3:$H$33"</definedName>
    <definedName name="HTML17_10" hidden="1">""</definedName>
    <definedName name="HTML17_11" hidden="1">1</definedName>
    <definedName name="HTML17_12" hidden="1">"k:\pim18.htm"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"18/05/98"</definedName>
    <definedName name="HTML17_9" hidden="1">"Alfredo Hernandez"</definedName>
    <definedName name="HTML18_1" hidden="1">"[BOLE8097b.xls]Bmonetaria!$C$3:$F$31"</definedName>
    <definedName name="HTML18_10" hidden="1">""</definedName>
    <definedName name="HTML18_11" hidden="1">1</definedName>
    <definedName name="HTML18_12" hidden="1">"k:pim08.htm"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"21/05/98"</definedName>
    <definedName name="HTML18_9" hidden="1">"Alfredo Hernandez"</definedName>
    <definedName name="HTML19_1" hidden="1">"[BOLE8097b.xls]Gcingre!$C$3:$H$31"</definedName>
    <definedName name="HTML19_10" hidden="1">""</definedName>
    <definedName name="HTML19_11" hidden="1">1</definedName>
    <definedName name="HTML19_12" hidden="1">"k:\pim18.htm"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"[BOLE8097b.xls]Tinterés!$C$3:$E$33"</definedName>
    <definedName name="HTML2_10" hidden="1">""</definedName>
    <definedName name="HTML2_11" hidden="1">1</definedName>
    <definedName name="HTML2_12" hidden="1">"K:\pim03.htm"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20_1" hidden="1">"[BOLE8097b.xls]Gcgtosyresp!$C$3:$G$32"</definedName>
    <definedName name="HTML20_10" hidden="1">""</definedName>
    <definedName name="HTML20_11" hidden="1">1</definedName>
    <definedName name="HTML20_12" hidden="1">"k:\pim19.htm"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" hidden="1">"[BOLE8097b.xls]Pib!$C$3:$E$31"</definedName>
    <definedName name="HTML21_10" hidden="1">""</definedName>
    <definedName name="HTML21_11" hidden="1">1</definedName>
    <definedName name="HTML21_12" hidden="1">"k:\pim20.htm"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" hidden="1">"[BOLE8097b.xls]Dpúintsecpú!$C$3:$H$32"</definedName>
    <definedName name="HTML22_10" hidden="1">""</definedName>
    <definedName name="HTML22_11" hidden="1">1</definedName>
    <definedName name="HTML22_12" hidden="1">"k:\pim17.htm"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" hidden="1">"'[ESTADISTICAS ANUALES.xls]TCambio'!$B$6:$F$31"</definedName>
    <definedName name="HTML23_10" hidden="1">""</definedName>
    <definedName name="HTML23_11" hidden="1">1</definedName>
    <definedName name="HTML23_12" hidden="1">"K:\internet\pim02.htm"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" hidden="1">"'[ESTADISTICAS ANUALES.xls]Ainbdg'!$C$3:$F$32"</definedName>
    <definedName name="HTML24_10" hidden="1">""</definedName>
    <definedName name="HTML24_11" hidden="1">1</definedName>
    <definedName name="HTML24_12" hidden="1">"K:\internet\pim06.htm"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" hidden="1">"'[ESTADISTICAS ANUALES.xls]Crbancario'!$C$3:$F$28"</definedName>
    <definedName name="HTML25_10" hidden="1">""</definedName>
    <definedName name="HTML25_11" hidden="1">1</definedName>
    <definedName name="HTML25_12" hidden="1">"K:\internet\pim07.htm"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"19/08/98"</definedName>
    <definedName name="HTML25_9" hidden="1">""</definedName>
    <definedName name="HTML26_1" hidden="1">"'[ESTADISTICAS ANUALES.xls]Amonetarios'!$C$3:$E$29"</definedName>
    <definedName name="HTML26_10" hidden="1">""</definedName>
    <definedName name="HTML26_11" hidden="1">1</definedName>
    <definedName name="HTML26_12" hidden="1">"K:\internet\pim10.htm"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" hidden="1">"'[ESTADISTICAS ANUALES.xls]Rmin'!$C$3:$D$29"</definedName>
    <definedName name="HTML27_10" hidden="1">""</definedName>
    <definedName name="HTML27_11" hidden="1">1</definedName>
    <definedName name="HTML27_12" hidden="1">"K:\internet\pim04.htm"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" hidden="1">"'[ESTADISTICAS ANUALES.xls]Depbcos'!$C$3:$F$28"</definedName>
    <definedName name="HTML28_10" hidden="1">""</definedName>
    <definedName name="HTML28_11" hidden="1">1</definedName>
    <definedName name="HTML28_12" hidden="1">"K:\internet\pim09.htm"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3_1" hidden="1">"[BOLE8097b.xls]TCambio!$B$6:$F$35"</definedName>
    <definedName name="HTML3_10" hidden="1">""</definedName>
    <definedName name="HTML3_11" hidden="1">1</definedName>
    <definedName name="HTML3_12" hidden="1">"k:\pim02.htm"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"21/05/98"</definedName>
    <definedName name="HTML3_9" hidden="1">"Alfredo Hernandez"</definedName>
    <definedName name="HTML4_1" hidden="1">"[BOLE8097b.xls]Rmin!$C$3:$D$32"</definedName>
    <definedName name="HTML4_10" hidden="1">""</definedName>
    <definedName name="HTML4_11" hidden="1">1</definedName>
    <definedName name="HTML4_12" hidden="1">"K:\pim04.htm"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"21/05/98"</definedName>
    <definedName name="HTML4_9" hidden="1">"Alfredo Hernandez"</definedName>
    <definedName name="HTML5_1" hidden="1">"[BOLE8097b.xls]Emoneta!$C$3:$D$30"</definedName>
    <definedName name="HTML5_10" hidden="1">""</definedName>
    <definedName name="HTML5_11" hidden="1">1</definedName>
    <definedName name="HTML5_12" hidden="1">"k:\pim05.htm"</definedName>
    <definedName name="HTML5_2" hidden="1">1</definedName>
    <definedName name="HTML5_3" hidden="1">""</definedName>
    <definedName name="HTML5_4" hidden="1">""</definedName>
    <definedName name="HTML5_5" hidden="1">""</definedName>
    <definedName name="HTML5_6" hidden="1">-4146</definedName>
    <definedName name="HTML5_7" hidden="1">-4146</definedName>
    <definedName name="HTML5_8" hidden="1">"11/05/98"</definedName>
    <definedName name="HTML5_9" hidden="1">"Alfredo Hernandez"</definedName>
    <definedName name="HTML6_1" hidden="1">"[BOLE8097b.xls]Depbcos!$C$3:$F$31"</definedName>
    <definedName name="HTML6_10" hidden="1">""</definedName>
    <definedName name="HTML6_11" hidden="1">1</definedName>
    <definedName name="HTML6_12" hidden="1">"k:\pim09.htm"</definedName>
    <definedName name="HTML6_2" hidden="1">1</definedName>
    <definedName name="HTML6_3" hidden="1">""</definedName>
    <definedName name="HTML6_4" hidden="1">""</definedName>
    <definedName name="HTML6_5" hidden="1">""</definedName>
    <definedName name="HTML6_6" hidden="1">-4146</definedName>
    <definedName name="HTML6_7" hidden="1">-4146</definedName>
    <definedName name="HTML6_8" hidden="1">""</definedName>
    <definedName name="HTML6_9" hidden="1">""</definedName>
    <definedName name="HTML7_1" hidden="1">"[BOLE8097b.xls]Ainbdg!$C$3:$F$34"</definedName>
    <definedName name="HTML7_10" hidden="1">""</definedName>
    <definedName name="HTML7_11" hidden="1">1</definedName>
    <definedName name="HTML7_12" hidden="1">"k:\pim06.htm"</definedName>
    <definedName name="HTML7_2" hidden="1">1</definedName>
    <definedName name="HTML7_3" hidden="1">""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"21/05/98"</definedName>
    <definedName name="HTML7_9" hidden="1">"Alfredo Hernandez"</definedName>
    <definedName name="HTML8_1" hidden="1">"[BOLE8097b.xls]Crbancario!$C$3:$F$31"</definedName>
    <definedName name="HTML8_10" hidden="1">""</definedName>
    <definedName name="HTML8_11" hidden="1">1</definedName>
    <definedName name="HTML8_12" hidden="1">"k:\pim07.htm"</definedName>
    <definedName name="HTML8_2" hidden="1">1</definedName>
    <definedName name="HTML8_3" hidden="1">""</definedName>
    <definedName name="HTML8_4" hidden="1">""</definedName>
    <definedName name="HTML8_5" hidden="1">""</definedName>
    <definedName name="HTML8_6" hidden="1">-4146</definedName>
    <definedName name="HTML8_7" hidden="1">-4146</definedName>
    <definedName name="HTML8_8" hidden="1">"11/05/98"</definedName>
    <definedName name="HTML8_9" hidden="1">"Alfredo Hernandez"</definedName>
    <definedName name="HTML9_1" hidden="1">"[BOLE8097b.xls]Amonetarios!$C$3:$E$32"</definedName>
    <definedName name="HTML9_10" hidden="1">""</definedName>
    <definedName name="HTML9_11" hidden="1">1</definedName>
    <definedName name="HTML9_12" hidden="1">"k:\pim10.htm"</definedName>
    <definedName name="HTML9_2" hidden="1">1</definedName>
    <definedName name="HTML9_3" hidden="1">""</definedName>
    <definedName name="HTML9_4" hidden="1">""</definedName>
    <definedName name="HTML9_5" hidden="1">""</definedName>
    <definedName name="HTML9_6" hidden="1">-4146</definedName>
    <definedName name="HTML9_7" hidden="1">-4146</definedName>
    <definedName name="HTML9_8" hidden="1">""</definedName>
    <definedName name="HTML9_9" hidden="1">""</definedName>
    <definedName name="HTMLCount" hidden="1">28</definedName>
    <definedName name="huh" localSheetId="3" hidden="1">{"'Basic'!$A$1:$F$96"}</definedName>
    <definedName name="huh" hidden="1">{"'Basic'!$A$1:$F$96"}</definedName>
    <definedName name="hui" localSheetId="3" hidden="1">{"Tab1",#N/A,FALSE,"P";"Tab2",#N/A,FALSE,"P"}</definedName>
    <definedName name="hui" hidden="1">{"Tab1",#N/A,FALSE,"P";"Tab2",#N/A,FALSE,"P"}</definedName>
    <definedName name="huo" localSheetId="3" hidden="1">{"Tab1",#N/A,FALSE,"P";"Tab2",#N/A,FALSE,"P"}</definedName>
    <definedName name="huo" hidden="1">{"Tab1",#N/A,FALSE,"P";"Tab2",#N/A,FALSE,"P"}</definedName>
    <definedName name="ii" localSheetId="3" hidden="1">{"Tab1",#N/A,FALSE,"P";"Tab2",#N/A,FALSE,"P"}</definedName>
    <definedName name="ii" hidden="1">{"Tab1",#N/A,FALSE,"P";"Tab2",#N/A,FALSE,"P"}</definedName>
    <definedName name="ikjh" localSheetId="3" hidden="1">{"Riqfin97",#N/A,FALSE,"Tran";"Riqfinpro",#N/A,FALSE,"Tran"}</definedName>
    <definedName name="ikjh" hidden="1">{"Riqfin97",#N/A,FALSE,"Tran";"Riqfinpro",#N/A,FALSE,"Tran"}</definedName>
    <definedName name="ilo" localSheetId="3" hidden="1">{"Riqfin97",#N/A,FALSE,"Tran";"Riqfinpro",#N/A,FALSE,"Tran"}</definedName>
    <definedName name="ilo" hidden="1">{"Riqfin97",#N/A,FALSE,"Tran";"Riqfinpro",#N/A,FALSE,"Tran"}</definedName>
    <definedName name="ilu" localSheetId="3" hidden="1">{"Riqfin97",#N/A,FALSE,"Tran";"Riqfinpro",#N/A,FALSE,"Tran"}</definedName>
    <definedName name="ilu" hidden="1">{"Riqfin97",#N/A,FALSE,"Tran";"Riqfinpro",#N/A,FALSE,"Tran"}</definedName>
    <definedName name="input_in" localSheetId="3" hidden="1">{"TRADE_COMP",#N/A,FALSE,"TAB23APP";"BOP",#N/A,FALSE,"TAB6";"DOT",#N/A,FALSE,"TAB24APP";"EXTDEBT",#N/A,FALSE,"TAB25APP"}</definedName>
    <definedName name="input_in" hidden="1">{"TRADE_COMP",#N/A,FALSE,"TAB23APP";"BOP",#N/A,FALSE,"TAB6";"DOT",#N/A,FALSE,"TAB24APP";"EXTDEBT",#N/A,FALSE,"TAB25APP"}</definedName>
    <definedName name="IQ_ADDIN" hidden="1">"AUTO"</definedName>
    <definedName name="IQ_DNTM" hidden="1">700000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MTD" hidden="1">800000</definedName>
    <definedName name="IQ_NAMES_REVISION_DATE_" hidden="1">41401.4855902778</definedName>
    <definedName name="IQ_QTD" hidden="1">750000</definedName>
    <definedName name="IQ_TODAY" hidden="1">0</definedName>
    <definedName name="IQ_YTDMONTH" hidden="1">130000</definedName>
    <definedName name="JAN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JAN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jgukg" localSheetId="3" hidden="1">{#N/A,#N/A,FALSE,"DOC";"TB_28",#N/A,FALSE,"FITB_28";"TB_91",#N/A,FALSE,"FITB_91";"TB_182",#N/A,FALSE,"FITB_182";"TB_273",#N/A,FALSE,"FITB_273";"TB_364",#N/A,FALSE,"FITB_364 ";"SUMMARY",#N/A,FALSE,"Summary"}</definedName>
    <definedName name="jgukg" hidden="1">{#N/A,#N/A,FALSE,"DOC";"TB_28",#N/A,FALSE,"FITB_28";"TB_91",#N/A,FALSE,"FITB_91";"TB_182",#N/A,FALSE,"FITB_182";"TB_273",#N/A,FALSE,"FITB_273";"TB_364",#N/A,FALSE,"FITB_364 ";"SUMMARY",#N/A,FALSE,"Summary"}</definedName>
    <definedName name="jhgf" localSheetId="3" hidden="1">{"MONA",#N/A,FALSE,"S"}</definedName>
    <definedName name="jhgf" hidden="1">{"MONA",#N/A,FALSE,"S"}</definedName>
    <definedName name="JHI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JHI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JHY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JHY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jj" localSheetId="3" hidden="1">{"Riqfin97",#N/A,FALSE,"Tran";"Riqfinpro",#N/A,FALSE,"Tran"}</definedName>
    <definedName name="jj" hidden="1">{"Riqfin97",#N/A,FALSE,"Tran";"Riqfinpro",#N/A,FALSE,"Tran"}</definedName>
    <definedName name="jjj" localSheetId="3" hidden="1">[63]M!#REF!</definedName>
    <definedName name="jjj" hidden="1">[63]M!#REF!</definedName>
    <definedName name="jjjj" localSheetId="3" hidden="1">{"Tab1",#N/A,FALSE,"P";"Tab2",#N/A,FALSE,"P"}</definedName>
    <definedName name="jjjj" hidden="1">{"Tab1",#N/A,FALSE,"P";"Tab2",#N/A,FALSE,"P"}</definedName>
    <definedName name="jjjjjj" localSheetId="3" hidden="1">'[60]J(Priv.Cap)'!#REF!</definedName>
    <definedName name="jjjjjj" hidden="1">'[60]J(Priv.Cap)'!#REF!</definedName>
    <definedName name="jkbjkb" localSheetId="3" hidden="1">{"DEPOSITS",#N/A,FALSE,"COMML_MON";"LOANS",#N/A,FALSE,"COMML_MON"}</definedName>
    <definedName name="jkbjkb" hidden="1">{"DEPOSITS",#N/A,FALSE,"COMML_MON";"LOANS",#N/A,FALSE,"COMML_MON"}</definedName>
    <definedName name="ju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ju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jui" localSheetId="3" hidden="1">{"Riqfin97",#N/A,FALSE,"Tran";"Riqfinpro",#N/A,FALSE,"Tran"}</definedName>
    <definedName name="jui" hidden="1">{"Riqfin97",#N/A,FALSE,"Tran";"Riqfinpro",#N/A,FALSE,"Tran"}</definedName>
    <definedName name="juy" localSheetId="3" hidden="1">{"Tab1",#N/A,FALSE,"P";"Tab2",#N/A,FALSE,"P"}</definedName>
    <definedName name="juy" hidden="1">{"Tab1",#N/A,FALSE,"P";"Tab2",#N/A,FALSE,"P"}</definedName>
    <definedName name="k" localSheetId="3" hidden="1">{"Riqfin97",#N/A,FALSE,"Tran";"Riqfinpro",#N/A,FALSE,"Tran"}</definedName>
    <definedName name="k" hidden="1">{"Riqfin97",#N/A,FALSE,"Tran";"Riqfinpro",#N/A,FALSE,"Tran"}</definedName>
    <definedName name="kb" localSheetId="3" hidden="1">{"Riqfin97",#N/A,FALSE,"Tran";"Riqfinpro",#N/A,FALSE,"Tran"}</definedName>
    <definedName name="kb" hidden="1">{"Riqfin97",#N/A,FALSE,"Tran";"Riqfinpro",#N/A,FALSE,"Tran"}</definedName>
    <definedName name="kio" localSheetId="3" hidden="1">{"Tab1",#N/A,FALSE,"P";"Tab2",#N/A,FALSE,"P"}</definedName>
    <definedName name="kio" hidden="1">{"Tab1",#N/A,FALSE,"P";"Tab2",#N/A,FALSE,"P"}</definedName>
    <definedName name="kiu" localSheetId="3" hidden="1">{"Riqfin97",#N/A,FALSE,"Tran";"Riqfinpro",#N/A,FALSE,"Tran"}</definedName>
    <definedName name="kiu" hidden="1">{"Riqfin97",#N/A,FALSE,"Tran";"Riqfinpro",#N/A,FALSE,"Tran"}</definedName>
    <definedName name="kjas" localSheetId="3" hidden="1">{"Riqfin97",#N/A,FALSE,"Tran";"Riqfinpro",#N/A,FALSE,"Tran"}</definedName>
    <definedName name="kjas" hidden="1">{"Riqfin97",#N/A,FALSE,"Tran";"Riqfinpro",#N/A,FALSE,"Tran"}</definedName>
    <definedName name="kjg" localSheetId="3" hidden="1">{#N/A,#N/A,FALSE,"SimInp1";#N/A,#N/A,FALSE,"SimInp2";#N/A,#N/A,FALSE,"SimOut1";#N/A,#N/A,FALSE,"SimOut2";#N/A,#N/A,FALSE,"SimOut3";#N/A,#N/A,FALSE,"SimOut4";#N/A,#N/A,FALSE,"SimOut5"}</definedName>
    <definedName name="kjg" hidden="1">{#N/A,#N/A,FALSE,"SimInp1";#N/A,#N/A,FALSE,"SimInp2";#N/A,#N/A,FALSE,"SimOut1";#N/A,#N/A,FALSE,"SimOut2";#N/A,#N/A,FALSE,"SimOut3";#N/A,#N/A,FALSE,"SimOut4";#N/A,#N/A,FALSE,"SimOut5"}</definedName>
    <definedName name="kjhg" localSheetId="3" hidden="1">{"BOP_TAB",#N/A,FALSE,"N";"MIDTERM_TAB",#N/A,FALSE,"O";"FUND_CRED",#N/A,FALSE,"P";"DEBT_TAB1",#N/A,FALSE,"Q";"DEBT_TAB2",#N/A,FALSE,"Q";"FORFIN_TAB1",#N/A,FALSE,"R";"FORFIN_TAB2",#N/A,FALSE,"R";"BOP_ANALY",#N/A,FALSE,"U"}</definedName>
    <definedName name="kjhg" hidden="1">{"BOP_TAB",#N/A,FALSE,"N";"MIDTERM_TAB",#N/A,FALSE,"O";"FUND_CRED",#N/A,FALSE,"P";"DEBT_TAB1",#N/A,FALSE,"Q";"DEBT_TAB2",#N/A,FALSE,"Q";"FORFIN_TAB1",#N/A,FALSE,"R";"FORFIN_TAB2",#N/A,FALSE,"R";"BOP_ANALY",#N/A,FALSE,"U"}</definedName>
    <definedName name="kjkj" localSheetId="3" hidden="1">{"Main Economic Indicators",#N/A,FALSE,"C"}</definedName>
    <definedName name="kjkj" hidden="1">{"Main Economic Indicators",#N/A,FALSE,"C"}</definedName>
    <definedName name="kk" localSheetId="3" hidden="1">{"Tab1",#N/A,FALSE,"P";"Tab2",#N/A,FALSE,"P"}</definedName>
    <definedName name="kk" hidden="1">{"Tab1",#N/A,FALSE,"P";"Tab2",#N/A,FALSE,"P"}</definedName>
    <definedName name="kkk" localSheetId="3" hidden="1">{"Tab1",#N/A,FALSE,"P";"Tab2",#N/A,FALSE,"P"}</definedName>
    <definedName name="kkk" hidden="1">{"Tab1",#N/A,FALSE,"P";"Tab2",#N/A,FALSE,"P"}</definedName>
    <definedName name="kkkk" localSheetId="3" hidden="1">[64]M!#REF!</definedName>
    <definedName name="kkkk" hidden="1">[64]M!#REF!</definedName>
    <definedName name="kkkkk" localSheetId="3" hidden="1">'[65]J(Priv.Cap)'!#REF!</definedName>
    <definedName name="kkkkk" hidden="1">'[65]J(Priv.Cap)'!#REF!</definedName>
    <definedName name="kl" localSheetId="3" hidden="1">{"Riqfin97",#N/A,FALSE,"Tran";"Riqfinpro",#N/A,FALSE,"Tran"}</definedName>
    <definedName name="kl" hidden="1">{"Riqfin97",#N/A,FALSE,"Tran";"Riqfinpro",#N/A,FALSE,"Tran"}</definedName>
    <definedName name="kljlkh" localSheetId="3" hidden="1">{"TRADE_COMP",#N/A,FALSE,"TAB23APP";"BOP",#N/A,FALSE,"TAB6";"DOT",#N/A,FALSE,"TAB24APP";"EXTDEBT",#N/A,FALSE,"TAB25APP"}</definedName>
    <definedName name="kljlkh" hidden="1">{"TRADE_COMP",#N/A,FALSE,"TAB23APP";"BOP",#N/A,FALSE,"TAB6";"DOT",#N/A,FALSE,"TAB24APP";"EXTDEBT",#N/A,FALSE,"TAB25APP"}</definedName>
    <definedName name="km" localSheetId="3" hidden="1">{"Tab1",#N/A,FALSE,"P";"Tab2",#N/A,FALSE,"P"}</definedName>
    <definedName name="km" hidden="1">{"Tab1",#N/A,FALSE,"P";"Tab2",#N/A,FALSE,"P"}</definedName>
    <definedName name="kol" localSheetId="3" hidden="1">#REF!</definedName>
    <definedName name="kol" hidden="1">#REF!</definedName>
    <definedName name="kossi" localSheetId="3" hidden="1">'[18]Dep fonct'!#REF!</definedName>
    <definedName name="kossi" hidden="1">'[18]Dep fonct'!#REF!</definedName>
    <definedName name="kuy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kuy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LEDA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LEDA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limcount" hidden="1">3</definedName>
    <definedName name="lkjh" localSheetId="3" hidden="1">{"Riqfin97",#N/A,FALSE,"Tran";"Riqfinpro",#N/A,FALSE,"Tran"}</definedName>
    <definedName name="lkjh" hidden="1">{"Riqfin97",#N/A,FALSE,"Tran";"Riqfinpro",#N/A,FALSE,"Tran"}</definedName>
    <definedName name="ll" localSheetId="3" hidden="1">{"Tab1",#N/A,FALSE,"P";"Tab2",#N/A,FALSE,"P"}</definedName>
    <definedName name="ll" hidden="1">{"Tab1",#N/A,FALSE,"P";"Tab2",#N/A,FALSE,"P"}</definedName>
    <definedName name="lll" localSheetId="3" hidden="1">{"Riqfin97",#N/A,FALSE,"Tran";"Riqfinpro",#N/A,FALSE,"Tran"}</definedName>
    <definedName name="lll" hidden="1">{"Riqfin97",#N/A,FALSE,"Tran";"Riqfinpro",#N/A,FALSE,"Tran"}</definedName>
    <definedName name="llll" localSheetId="3" hidden="1">[63]M!#REF!</definedName>
    <definedName name="llll" hidden="1">[63]M!#REF!</definedName>
    <definedName name="lllll" localSheetId="3" hidden="1">{"Tab1",#N/A,FALSE,"P";"Tab2",#N/A,FALSE,"P"}</definedName>
    <definedName name="lllll" hidden="1">{"Tab1",#N/A,FALSE,"P";"Tab2",#N/A,FALSE,"P"}</definedName>
    <definedName name="llllll" localSheetId="3" hidden="1">{"Minpmon",#N/A,FALSE,"Monthinput"}</definedName>
    <definedName name="llllll" hidden="1">{"Minpmon",#N/A,FALSE,"Monthinput"}</definedName>
    <definedName name="lta" localSheetId="3" hidden="1">{"Riqfin97",#N/A,FALSE,"Tran";"Riqfinpro",#N/A,FALSE,"Tran"}</definedName>
    <definedName name="lta" hidden="1">{"Riqfin97",#N/A,FALSE,"Tran";"Riqfinpro",#N/A,FALSE,"Tran"}</definedName>
    <definedName name="MAI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MAI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MDTab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DTab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" localSheetId="3" hidden="1">{"Riqfin97",#N/A,FALSE,"Tran";"Riqfinpro",#N/A,FALSE,"Tran"}</definedName>
    <definedName name="mmm" hidden="1">{"Riqfin97",#N/A,FALSE,"Tran";"Riqfinpro",#N/A,FALSE,"Tran"}</definedName>
    <definedName name="mmmm" localSheetId="3" hidden="1">{"Tab1",#N/A,FALSE,"P";"Tab2",#N/A,FALSE,"P"}</definedName>
    <definedName name="mmmm" hidden="1">{"Tab1",#N/A,FALSE,"P";"Tab2",#N/A,FALSE,"P"}</definedName>
    <definedName name="mmmmm" localSheetId="3" hidden="1">{"Riqfin97",#N/A,FALSE,"Tran";"Riqfinpro",#N/A,FALSE,"Tran"}</definedName>
    <definedName name="mmmmm" hidden="1">{"Riqfin97",#N/A,FALSE,"Tran";"Riqfinpro",#N/A,FALSE,"Tran"}</definedName>
    <definedName name="mn" localSheetId="3" hidden="1">{"Riqfin97",#N/A,FALSE,"Tran";"Riqfinpro",#N/A,FALSE,"Tran"}</definedName>
    <definedName name="mn" hidden="1">{"Riqfin97",#N/A,FALSE,"Tran";"Riqfinpro",#N/A,FALSE,"Tran"}</definedName>
    <definedName name="MOR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MOR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mte" localSheetId="3" hidden="1">{"Riqfin97",#N/A,FALSE,"Tran";"Riqfinpro",#N/A,FALSE,"Tran"}</definedName>
    <definedName name="mte" hidden="1">{"Riqfin97",#N/A,FALSE,"Tran";"Riqfinpro",#N/A,FALSE,"Tran"}</definedName>
    <definedName name="n" localSheetId="3" hidden="1">{"Minpmon",#N/A,FALSE,"Monthinput"}</definedName>
    <definedName name="n" hidden="1">{"Minpmon",#N/A,FALSE,"Monthinput"}</definedName>
    <definedName name="new" localSheetId="3" hidden="1">{"TBILLS_ALL",#N/A,FALSE,"FITB_all"}</definedName>
    <definedName name="new" hidden="1">{"TBILLS_ALL",#N/A,FALSE,"FITB_all"}</definedName>
    <definedName name="newnew" localSheetId="3" hidden="1">{"TBILLS_ALL",#N/A,FALSE,"FITB_all"}</definedName>
    <definedName name="newnew" hidden="1">{"TBILLS_ALL",#N/A,FALSE,"FITB_all"}</definedName>
    <definedName name="nfrtrs" hidden="1">[10]WB!$Q$257:$AK$257</definedName>
    <definedName name="nn" localSheetId="3" hidden="1">{"Riqfin97",#N/A,FALSE,"Tran";"Riqfinpro",#N/A,FALSE,"Tran"}</definedName>
    <definedName name="nn" hidden="1">{"Riqfin97",#N/A,FALSE,"Tran";"Riqfinpro",#N/A,FALSE,"Tran"}</definedName>
    <definedName name="nnga" localSheetId="3" hidden="1">#REF!</definedName>
    <definedName name="nnga" hidden="1">#REF!</definedName>
    <definedName name="nnn" localSheetId="3" hidden="1">{"Tab1",#N/A,FALSE,"P";"Tab2",#N/A,FALSE,"P"}</definedName>
    <definedName name="nnn" hidden="1">{"Tab1",#N/A,FALSE,"P";"Tab2",#N/A,FALSE,"P"}</definedName>
    <definedName name="old" localSheetId="3" hidden="1">{"TBILLS_ALL",#N/A,FALSE,"FITB_all"}</definedName>
    <definedName name="old" hidden="1">{"TBILLS_ALL",#N/A,FALSE,"FITB_all"}</definedName>
    <definedName name="oliu" localSheetId="3" hidden="1">{"WEO",#N/A,FALSE,"T"}</definedName>
    <definedName name="oliu" hidden="1">{"WEO",#N/A,FALSE,"T"}</definedName>
    <definedName name="oo" localSheetId="3" hidden="1">{"Riqfin97",#N/A,FALSE,"Tran";"Riqfinpro",#N/A,FALSE,"Tran"}</definedName>
    <definedName name="oo" hidden="1">{"Riqfin97",#N/A,FALSE,"Tran";"Riqfinpro",#N/A,FALSE,"Tran"}</definedName>
    <definedName name="ooo" localSheetId="3" hidden="1">{"Tab1",#N/A,FALSE,"P";"Tab2",#N/A,FALSE,"P"}</definedName>
    <definedName name="ooo" hidden="1">{"Tab1",#N/A,FALSE,"P";"Tab2",#N/A,FALSE,"P"}</definedName>
    <definedName name="oooo" localSheetId="3" hidden="1">{"Tab1",#N/A,FALSE,"P";"Tab2",#N/A,FALSE,"P"}</definedName>
    <definedName name="oooo" hidden="1">{"Tab1",#N/A,FALSE,"P";"Tab2",#N/A,FALSE,"P"}</definedName>
    <definedName name="opu" localSheetId="3" hidden="1">{"Riqfin97",#N/A,FALSE,"Tran";"Riqfinpro",#N/A,FALSE,"Tran"}</definedName>
    <definedName name="opu" hidden="1">{"Riqfin97",#N/A,FALSE,"Tran";"Riqfinpro",#N/A,FALSE,"Tran"}</definedName>
    <definedName name="oqui89" localSheetId="3" hidden="1">[57]BOP!$A$36:$IV$36,[57]BOP!$A$44:$IV$44,[57]BOP!$A$59:$IV$59,[57]BOP!#REF!,[57]BOP!#REF!,[57]BOP!$A$79:$IV$79,[57]BOP!$A$81:$IV$88,[57]BOP!#REF!</definedName>
    <definedName name="oqui89" hidden="1">[57]BOP!$A$36:$IV$36,[57]BOP!$A$44:$IV$44,[57]BOP!$A$59:$IV$59,[57]BOP!#REF!,[57]BOP!#REF!,[57]BOP!$A$79:$IV$79,[57]BOP!$A$81:$IV$88,[57]BOP!#REF!</definedName>
    <definedName name="OrderTable" localSheetId="3" hidden="1">#REF!</definedName>
    <definedName name="OrderTable" hidden="1">#REF!</definedName>
    <definedName name="otro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otro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OUT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OUT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p" localSheetId="3" hidden="1">{"Riqfin97",#N/A,FALSE,"Tran";"Riqfinpro",#N/A,FALSE,"Tran"}</definedName>
    <definedName name="p" hidden="1">{"Riqfin97",#N/A,FALSE,"Tran";"Riqfinpro",#N/A,FALSE,"Tran"}</definedName>
    <definedName name="pit" localSheetId="3" hidden="1">{"Riqfin97",#N/A,FALSE,"Tran";"Riqfinpro",#N/A,FALSE,"Tran"}</definedName>
    <definedName name="pit" hidden="1">{"Riqfin97",#N/A,FALSE,"Tran";"Riqfinpro",#N/A,FALSE,"Tran"}</definedName>
    <definedName name="pol" localSheetId="3" hidden="1">[32]A!#REF!</definedName>
    <definedName name="pol" hidden="1">[32]A!#REF!</definedName>
    <definedName name="popl" localSheetId="3" hidden="1">#REF!</definedName>
    <definedName name="popl" hidden="1">#REF!</definedName>
    <definedName name="pp" localSheetId="3" hidden="1">{"Riqfin97",#N/A,FALSE,"Tran";"Riqfinpro",#N/A,FALSE,"Tran"}</definedName>
    <definedName name="pp" hidden="1">{"Riqfin97",#N/A,FALSE,"Tran";"Riqfinpro",#N/A,FALSE,"Tran"}</definedName>
    <definedName name="ppp" localSheetId="3" hidden="1">{"Riqfin97",#N/A,FALSE,"Tran";"Riqfinpro",#N/A,FALSE,"Tran"}</definedName>
    <definedName name="ppp" hidden="1">{"Riqfin97",#N/A,FALSE,"Tran";"Riqfinpro",#N/A,FALSE,"Tran"}</definedName>
    <definedName name="pppppp" localSheetId="3" hidden="1">{"Riqfin97",#N/A,FALSE,"Tran";"Riqfinpro",#N/A,FALSE,"Tran"}</definedName>
    <definedName name="pppppp" hidden="1">{"Riqfin97",#N/A,FALSE,"Tran";"Riqfinpro",#N/A,FALSE,"Tran"}</definedName>
    <definedName name="_xlnm.Print_Area" localSheetId="4">'시군구별 분석 보고서'!$E$1:$V$246</definedName>
    <definedName name="ProdForm" localSheetId="3" hidden="1">#REF!</definedName>
    <definedName name="ProdForm" hidden="1">#REF!</definedName>
    <definedName name="Product" localSheetId="3" hidden="1">#REF!</definedName>
    <definedName name="Product" hidden="1">#REF!</definedName>
    <definedName name="qaz" localSheetId="3" hidden="1">{"Tab1",#N/A,FALSE,"P";"Tab2",#N/A,FALSE,"P"}</definedName>
    <definedName name="qaz" hidden="1">{"Tab1",#N/A,FALSE,"P";"Tab2",#N/A,FALSE,"P"}</definedName>
    <definedName name="QCNR2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QCNR2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qer" localSheetId="3" hidden="1">{"Tab1",#N/A,FALSE,"P";"Tab2",#N/A,FALSE,"P"}</definedName>
    <definedName name="qer" hidden="1">{"Tab1",#N/A,FALSE,"P";"Tab2",#N/A,FALSE,"P"}</definedName>
    <definedName name="qq" localSheetId="3" hidden="1">'[62]J(Priv.Cap)'!#REF!</definedName>
    <definedName name="qq" hidden="1">'[62]J(Priv.Cap)'!#REF!</definedName>
    <definedName name="qqq" localSheetId="3" hidden="1">{"Minpmon",#N/A,FALSE,"Monthinput"}</definedName>
    <definedName name="qqq" hidden="1">{"Minpmon",#N/A,FALSE,"Monthinput"}</definedName>
    <definedName name="qqqqq" localSheetId="3" hidden="1">{"Minpmon",#N/A,FALSE,"Monthinput"}</definedName>
    <definedName name="qqqqq" hidden="1">{"Minpmon",#N/A,FALSE,"Monthinput"}</definedName>
    <definedName name="qqqqqq" localSheetId="3" hidden="1">{"Riqfin97",#N/A,FALSE,"Tran";"Riqfinpro",#N/A,FALSE,"Tran"}</definedName>
    <definedName name="qqqqqq" hidden="1">{"Riqfin97",#N/A,FALSE,"Tran";"Riqfinpro",#N/A,FALSE,"Tran"}</definedName>
    <definedName name="qqqqqqqqqq" localSheetId="3" hidden="1">{"Riqfin97",#N/A,FALSE,"Tran";"Riqfinpro",#N/A,FALSE,"Tran"}</definedName>
    <definedName name="qqqqqqqqqq" hidden="1">{"Riqfin97",#N/A,FALSE,"Tran";"Riqfinpro",#N/A,FALSE,"Tran"}</definedName>
    <definedName name="qwer" localSheetId="3" hidden="1">{"Tab1",#N/A,FALSE,"P";"Tab2",#N/A,FALSE,"P"}</definedName>
    <definedName name="qwer" hidden="1">{"Tab1",#N/A,FALSE,"P";"Tab2",#N/A,FALSE,"P"}</definedName>
    <definedName name="RCArea" localSheetId="3" hidden="1">#REF!</definedName>
    <definedName name="RCArea" hidden="1">#REF!</definedName>
    <definedName name="re" hidden="1">#N/A</definedName>
    <definedName name="remu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emu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ES.BPAR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ES.BPAR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ft" localSheetId="3" hidden="1">{"Riqfin97",#N/A,FALSE,"Tran";"Riqfinpro",#N/A,FALSE,"Tran"}</definedName>
    <definedName name="rft" hidden="1">{"Riqfin97",#N/A,FALSE,"Tran";"Riqfinpro",#N/A,FALSE,"Tran"}</definedName>
    <definedName name="rfv" localSheetId="3" hidden="1">{"Tab1",#N/A,FALSE,"P";"Tab2",#N/A,FALSE,"P"}</definedName>
    <definedName name="rfv" hidden="1">{"Tab1",#N/A,FALSE,"P";"Tab2",#N/A,FALSE,"P"}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"Before"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TRUE</definedName>
    <definedName name="RiskUseDifferentSeedForEachSim" hidden="1">FALSE</definedName>
    <definedName name="RiskUseFixedSeed" hidden="1">FALSE</definedName>
    <definedName name="RiskUseMultipleCPUs" hidden="1">TRUE</definedName>
    <definedName name="rr" localSheetId="3" hidden="1">{"Riqfin97",#N/A,FALSE,"Tran";"Riqfinpro",#N/A,FALSE,"Tran"}</definedName>
    <definedName name="rr" hidden="1">{"Riqfin97",#N/A,FALSE,"Tran";"Riqfinpro",#N/A,FALSE,"Tran"}</definedName>
    <definedName name="rrr" localSheetId="3" hidden="1">{"Riqfin97",#N/A,FALSE,"Tran";"Riqfinpro",#N/A,FALSE,"Tran"}</definedName>
    <definedName name="rrr" hidden="1">{"Riqfin97",#N/A,FALSE,"Tran";"Riqfinpro",#N/A,FALSE,"Tran"}</definedName>
    <definedName name="rrrgg" localSheetId="3" hidden="1">{"Riqfin97",#N/A,FALSE,"Tran";"Riqfinpro",#N/A,FALSE,"Tran"}</definedName>
    <definedName name="rrrgg" hidden="1">{"Riqfin97",#N/A,FALSE,"Tran";"Riqfinpro",#N/A,FALSE,"Tran"}</definedName>
    <definedName name="rrrr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rr" localSheetId="3" hidden="1">{"Tab1",#N/A,FALSE,"P";"Tab2",#N/A,FALSE,"P"}</definedName>
    <definedName name="rrrrrr" hidden="1">{"Tab1",#N/A,FALSE,"P";"Tab2",#N/A,FALSE,"P"}</definedName>
    <definedName name="rrrrrrr" localSheetId="3" hidden="1">{"Tab1",#N/A,FALSE,"P";"Tab2",#N/A,FALSE,"P"}</definedName>
    <definedName name="rrrrrrr" hidden="1">{"Tab1",#N/A,FALSE,"P";"Tab2",#N/A,FALSE,"P"}</definedName>
    <definedName name="rt" localSheetId="3" hidden="1">{"Minpmon",#N/A,FALSE,"Monthinput"}</definedName>
    <definedName name="rt" hidden="1">{"Minpmon",#N/A,FALSE,"Monthinput"}</definedName>
    <definedName name="rte" localSheetId="3" hidden="1">{"Riqfin97",#N/A,FALSE,"Tran";"Riqfinpro",#N/A,FALSE,"Tran"}</definedName>
    <definedName name="rte" hidden="1">{"Riqfin97",#N/A,FALSE,"Tran";"Riqfinpro",#N/A,FALSE,"Tran"}</definedName>
    <definedName name="RTP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TP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tre" localSheetId="3" hidden="1">{"Main Economic Indicators",#N/A,FALSE,"C"}</definedName>
    <definedName name="rtre" hidden="1">{"Main Economic Indicators",#N/A,FALSE,"C"}</definedName>
    <definedName name="rty" localSheetId="3" hidden="1">{"Riqfin97",#N/A,FALSE,"Tran";"Riqfinpro",#N/A,FALSE,"Tran"}</definedName>
    <definedName name="rty" hidden="1">{"Riqfin97",#N/A,FALSE,"Tran";"Riqfinpro",#N/A,FALSE,"Tran"}</definedName>
    <definedName name="rtyty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tyty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tyty1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tyty1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Rwvu.Export." localSheetId="3" hidden="1">#REF!,#REF!</definedName>
    <definedName name="Rwvu.Export." hidden="1">#REF!,#REF!</definedName>
    <definedName name="Rwvu.IMPORT." localSheetId="3" hidden="1">#REF!</definedName>
    <definedName name="Rwvu.IMPORT." hidden="1">#REF!</definedName>
    <definedName name="Rwvu.PLA2." localSheetId="3" hidden="1">'[42]COP FED'!#REF!</definedName>
    <definedName name="Rwvu.PLA2." hidden="1">'[42]COP FED'!#REF!</definedName>
    <definedName name="Rwvu.Print." hidden="1">#N/A</definedName>
    <definedName name="Rwvu.sa97." hidden="1">[59]Rev!$B$1:$B$65536,[59]Rev!$C$1:$D$65536,[59]Rev!$AB$1:$AB$65536,[59]Rev!$L$1:$Q$65536</definedName>
    <definedName name="rx" localSheetId="3" hidden="1">#REF!</definedName>
    <definedName name="rx" hidden="1">#REF!</definedName>
    <definedName name="ry" localSheetId="3" hidden="1">#REF!</definedName>
    <definedName name="ry" hidden="1">#REF!</definedName>
    <definedName name="s" localSheetId="3" hidden="1">#REF!</definedName>
    <definedName name="s" hidden="1">#REF!</definedName>
    <definedName name="sa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sa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sad" localSheetId="3" hidden="1">{"Riqfin97",#N/A,FALSE,"Tran";"Riqfinpro",#N/A,FALSE,"Tran"}</definedName>
    <definedName name="sad" hidden="1">{"Riqfin97",#N/A,FALSE,"Tran";"Riqfinpro",#N/A,FALSE,"Tran"}</definedName>
    <definedName name="SAPBEXhrIndnt" hidden="1">"Wide"</definedName>
    <definedName name="SAPBEXrevision" hidden="1">1</definedName>
    <definedName name="SAPBEXsysID" hidden="1">"BWP"</definedName>
    <definedName name="SAPBEXwbID" hidden="1">"3JWNKPJPDI66MGYD92LLP8GMR"</definedName>
    <definedName name="SAPsysID" hidden="1">"708C5W7SBKP804JT78WJ0JNKI"</definedName>
    <definedName name="SAPwbID" hidden="1">"ARS"</definedName>
    <definedName name="sar" localSheetId="3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sar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sdf" localSheetId="3" hidden="1">{"Main Economic Indicators",#N/A,FALSE,"C"}</definedName>
    <definedName name="sdf" hidden="1">{"Main Economic Indicators",#N/A,FALSE,"C"}</definedName>
    <definedName name="sdkljsdklf" localSheetId="3" hidden="1">{"Main Economic Indicators",#N/A,FALSE,"C"}</definedName>
    <definedName name="sdkljsdklf" hidden="1">{"Main Economic Indicators",#N/A,FALSE,"C"}</definedName>
    <definedName name="sdr" localSheetId="3" hidden="1">{"Riqfin97",#N/A,FALSE,"Tran";"Riqfinpro",#N/A,FALSE,"Tran"}</definedName>
    <definedName name="sdr" hidden="1">{"Riqfin97",#N/A,FALSE,"Tran";"Riqfinpro",#N/A,FALSE,"Tran"}</definedName>
    <definedName name="sdsd" localSheetId="3" hidden="1">{"Riqfin97",#N/A,FALSE,"Tran";"Riqfinpro",#N/A,FALSE,"Tran"}</definedName>
    <definedName name="sdsd" hidden="1">{"Riqfin97",#N/A,FALSE,"Tran";"Riqfinpro",#N/A,FALSE,"Tran"}</definedName>
    <definedName name="sencount" hidden="1">2</definedName>
    <definedName name="ser" localSheetId="3" hidden="1">{"Riqfin97",#N/A,FALSE,"Tran";"Riqfinpro",#N/A,FALSE,"Tran"}</definedName>
    <definedName name="ser" hidden="1">{"Riqfin97",#N/A,FALSE,"Tran";"Riqfinpro",#N/A,FALSE,"Tran"}</definedName>
    <definedName name="solver_lin" hidden="1">0</definedName>
    <definedName name="solver_num" hidden="1">0</definedName>
    <definedName name="solver_typ" hidden="1">1</definedName>
    <definedName name="solver_val" hidden="1">0</definedName>
    <definedName name="SpecialPrice" localSheetId="3" hidden="1">#REF!</definedName>
    <definedName name="SpecialPrice" hidden="1">#REF!</definedName>
    <definedName name="SR" localSheetId="3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SR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sraff" localSheetId="3" hidden="1">{"CBA",#N/A,FALSE,"TAB4";"MS",#N/A,FALSE,"TAB5";"BANKLOANS",#N/A,FALSE,"TAB21APP ";"INTEREST",#N/A,FALSE,"TAB22APP"}</definedName>
    <definedName name="sraff" hidden="1">{"CBA",#N/A,FALSE,"TAB4";"MS",#N/A,FALSE,"TAB5";"BANKLOANS",#N/A,FALSE,"TAB21APP ";"INTEREST",#N/A,FALSE,"TAB22APP"}</definedName>
    <definedName name="srv" localSheetId="3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srv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ss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ss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ssss" localSheetId="3" hidden="1">{"Riqfin97",#N/A,FALSE,"Tran";"Riqfinpro",#N/A,FALSE,"Tran"}</definedName>
    <definedName name="ssss" hidden="1">{"Riqfin97",#N/A,FALSE,"Tran";"Riqfinpro",#N/A,FALSE,"Tran"}</definedName>
    <definedName name="swe" localSheetId="3" hidden="1">{"Tab1",#N/A,FALSE,"P";"Tab2",#N/A,FALSE,"P"}</definedName>
    <definedName name="swe" hidden="1">{"Tab1",#N/A,FALSE,"P";"Tab2",#N/A,FALSE,"P"}</definedName>
    <definedName name="Swvu.PLA1." localSheetId="3" hidden="1">'[42]COP FED'!#REF!</definedName>
    <definedName name="Swvu.PLA1." hidden="1">'[42]COP FED'!#REF!</definedName>
    <definedName name="Swvu.PLA2." hidden="1">'[42]COP FED'!$A$1:$N$49</definedName>
    <definedName name="Swvu.Print." localSheetId="3" hidden="1">[43]Med!#REF!</definedName>
    <definedName name="Swvu.Print." hidden="1">[43]Med!#REF!</definedName>
    <definedName name="sxc" localSheetId="3" hidden="1">{"Riqfin97",#N/A,FALSE,"Tran";"Riqfinpro",#N/A,FALSE,"Tran"}</definedName>
    <definedName name="sxc" hidden="1">{"Riqfin97",#N/A,FALSE,"Tran";"Riqfinpro",#N/A,FALSE,"Tran"}</definedName>
    <definedName name="sxe" localSheetId="3" hidden="1">{"Riqfin97",#N/A,FALSE,"Tran";"Riqfinpro",#N/A,FALSE,"Tran"}</definedName>
    <definedName name="sxe" hidden="1">{"Riqfin97",#N/A,FALSE,"Tran";"Riqfinpro",#N/A,FALSE,"Tran"}</definedName>
    <definedName name="T0" localSheetId="3" hidden="1">{"Main Economic Indicators",#N/A,FALSE,"C"}</definedName>
    <definedName name="T0" hidden="1">{"Main Economic Indicators",#N/A,FALSE,"C"}</definedName>
    <definedName name="table6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x" localSheetId="3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tabx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tbl_ProdInfo" localSheetId="3" hidden="1">#REF!</definedName>
    <definedName name="tbl_ProdInfo" hidden="1">#REF!</definedName>
    <definedName name="tenou" localSheetId="3" hidden="1">'[18]Dep fonct'!#REF!</definedName>
    <definedName name="tenou" hidden="1">'[18]Dep fonct'!#REF!</definedName>
    <definedName name="test" localSheetId="3" hidden="1">{"Riqfin97",#N/A,FALSE,"Tran";"Riqfinpro",#N/A,FALSE,"Tran"}</definedName>
    <definedName name="test" hidden="1">{"Riqfin97",#N/A,FALSE,"Tran";"Riqfinpro",#N/A,FALSE,"Tran"}</definedName>
    <definedName name="tj" localSheetId="3" hidden="1">{"Riqfin97",#N/A,FALSE,"Tran";"Riqfinpro",#N/A,FALSE,"Tran"}</definedName>
    <definedName name="tj" hidden="1">{"Riqfin97",#N/A,FALSE,"Tran";"Riqfinpro",#N/A,FALSE,"Tran"}</definedName>
    <definedName name="tretry" localSheetId="3" hidden="1">[29]Data!#REF!</definedName>
    <definedName name="tretry" hidden="1">[29]Data!#REF!</definedName>
    <definedName name="TROCATO43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TROCATO4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TROCATO89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TROCATO89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tt" localSheetId="3" hidden="1">{"Tab1",#N/A,FALSE,"P";"Tab2",#N/A,FALSE,"P"}</definedName>
    <definedName name="tt" hidden="1">{"Tab1",#N/A,FALSE,"P";"Tab2",#N/A,FALSE,"P"}</definedName>
    <definedName name="ttt" localSheetId="3" hidden="1">{"Tab1",#N/A,FALSE,"P";"Tab2",#N/A,FALSE,"P"}</definedName>
    <definedName name="ttt" hidden="1">{"Tab1",#N/A,FALSE,"P";"Tab2",#N/A,FALSE,"P"}</definedName>
    <definedName name="tttt" localSheetId="3" hidden="1">{"Tab1",#N/A,FALSE,"P";"Tab2",#N/A,FALSE,"P"}</definedName>
    <definedName name="tttt" hidden="1">{"Tab1",#N/A,FALSE,"P";"Tab2",#N/A,FALSE,"P"}</definedName>
    <definedName name="ttttt" localSheetId="3" hidden="1">[63]M!#REF!</definedName>
    <definedName name="ttttt" hidden="1">[63]M!#REF!</definedName>
    <definedName name="ttttttttt" localSheetId="3" hidden="1">{"Minpmon",#N/A,FALSE,"Monthinput"}</definedName>
    <definedName name="ttttttttt" hidden="1">{"Minpmon",#N/A,FALSE,"Monthinput"}</definedName>
    <definedName name="ttyy" localSheetId="3" hidden="1">{"Riqfin97",#N/A,FALSE,"Tran";"Riqfinpro",#N/A,FALSE,"Tran"}</definedName>
    <definedName name="ttyy" hidden="1">{"Riqfin97",#N/A,FALSE,"Tran";"Riqfinpro",#N/A,FALSE,"Tran"}</definedName>
    <definedName name="twryrwe" localSheetId="3" hidden="1">[33]PRIVATE!#REF!</definedName>
    <definedName name="twryrwe" hidden="1">[33]PRIVATE!#REF!</definedName>
    <definedName name="tyi" localSheetId="3" hidden="1">'[18]Dep fonct'!#REF!</definedName>
    <definedName name="tyi" hidden="1">'[18]Dep fonct'!#REF!</definedName>
    <definedName name="tyui" localSheetId="3" hidden="1">{"Riqfin97",#N/A,FALSE,"Tran";"Riqfinpro",#N/A,FALSE,"Tran"}</definedName>
    <definedName name="tyui" hidden="1">{"Riqfin97",#N/A,FALSE,"Tran";"Riqfinpro",#N/A,FALSE,"Tran"}</definedName>
    <definedName name="tz" localSheetId="3" hidden="1">{#N/A,#N/A,FALSE,"MZ GRV";#N/A,#N/A,FALSE,"MZ ArV";#N/A,#N/A,FALSE,"MZ AnV";#N/A,#N/A,FALSE,"MZ KnV"}</definedName>
    <definedName name="tz" hidden="1">{#N/A,#N/A,FALSE,"MZ GRV";#N/A,#N/A,FALSE,"MZ ArV";#N/A,#N/A,FALSE,"MZ AnV";#N/A,#N/A,FALSE,"MZ KnV"}</definedName>
    <definedName name="uu" localSheetId="3" hidden="1">{"Riqfin97",#N/A,FALSE,"Tran";"Riqfinpro",#N/A,FALSE,"Tran"}</definedName>
    <definedName name="uu" hidden="1">{"Riqfin97",#N/A,FALSE,"Tran";"Riqfinpro",#N/A,FALSE,"Tran"}</definedName>
    <definedName name="uuu" localSheetId="3" hidden="1">{"Riqfin97",#N/A,FALSE,"Tran";"Riqfinpro",#N/A,FALSE,"Tran"}</definedName>
    <definedName name="uuu" hidden="1">{"Riqfin97",#N/A,FALSE,"Tran";"Riqfinpro",#N/A,FALSE,"Tran"}</definedName>
    <definedName name="uuuuuu" localSheetId="3" hidden="1">{"Riqfin97",#N/A,FALSE,"Tran";"Riqfinpro",#N/A,FALSE,"Tran"}</definedName>
    <definedName name="uuuuuu" hidden="1">{"Riqfin97",#N/A,FALSE,"Tran";"Riqfinpro",#N/A,FALSE,"Tran"}</definedName>
    <definedName name="v" localSheetId="3" hidden="1">#REF!</definedName>
    <definedName name="v" hidden="1">#REF!</definedName>
    <definedName name="vv" localSheetId="3" hidden="1">{"Tab1",#N/A,FALSE,"P";"Tab2",#N/A,FALSE,"P"}</definedName>
    <definedName name="vv" hidden="1">{"Tab1",#N/A,FALSE,"P";"Tab2",#N/A,FALSE,"P"}</definedName>
    <definedName name="vvv" localSheetId="3" hidden="1">{"Tab1",#N/A,FALSE,"P";"Tab2",#N/A,FALSE,"P"}</definedName>
    <definedName name="vvv" hidden="1">{"Tab1",#N/A,FALSE,"P";"Tab2",#N/A,FALSE,"P"}</definedName>
    <definedName name="vvvv" localSheetId="3" hidden="1">{"Minpmon",#N/A,FALSE,"Monthinput"}</definedName>
    <definedName name="vvvv" hidden="1">{"Minpmon",#N/A,FALSE,"Monthinput"}</definedName>
    <definedName name="w" localSheetId="3" hidden="1">{"PRI",#N/A,FALSE,"Data";"QUA",#N/A,FALSE,"Data";"STR",#N/A,FALSE,"Data";"VAL",#N/A,FALSE,"Data";"WEO",#N/A,FALSE,"Data";"WGT",#N/A,FALSE,"Data"}</definedName>
    <definedName name="w" hidden="1">{"PRI",#N/A,FALSE,"Data";"QUA",#N/A,FALSE,"Data";"STR",#N/A,FALSE,"Data";"VAL",#N/A,FALSE,"Data";"WEO",#N/A,FALSE,"Data";"WGT",#N/A,FALSE,"Data"}</definedName>
    <definedName name="wer" localSheetId="3" hidden="1">{"Riqfin97",#N/A,FALSE,"Tran";"Riqfinpro",#N/A,FALSE,"Tran"}</definedName>
    <definedName name="wer" hidden="1">{"Riqfin97",#N/A,FALSE,"Tran";"Riqfinpro",#N/A,FALSE,"Tran"}</definedName>
    <definedName name="what" localSheetId="3" hidden="1">{"ca",#N/A,FALSE,"Detailed BOP";"ka",#N/A,FALSE,"Detailed BOP";"btl",#N/A,FALSE,"Detailed BOP";#N/A,#N/A,FALSE,"Debt  Stock TBL";"imfprint",#N/A,FALSE,"IMF";"imfdebtservice",#N/A,FALSE,"IMF";"tradeprint",#N/A,FALSE,"Trade"}</definedName>
    <definedName name="what" hidden="1">{"ca",#N/A,FALSE,"Detailed BOP";"ka",#N/A,FALSE,"Detailed BOP";"btl",#N/A,FALSE,"Detailed BOP";#N/A,#N/A,FALSE,"Debt  Stock TBL";"imfprint",#N/A,FALSE,"IMF";"imfdebtservice",#N/A,FALSE,"IMF";"tradeprint",#N/A,FALSE,"Trade"}</definedName>
    <definedName name="wht?" localSheetId="3" hidden="1">{"'Basic'!$A$1:$F$96"}</definedName>
    <definedName name="wht?" hidden="1">{"'Basic'!$A$1:$F$96"}</definedName>
    <definedName name="wrn.97REDBOP." localSheetId="3" hidden="1">{"TRADE_COMP",#N/A,FALSE,"TAB23APP";"BOP",#N/A,FALSE,"TAB6";"DOT",#N/A,FALSE,"TAB24APP";"EXTDEBT",#N/A,FALSE,"TAB25APP"}</definedName>
    <definedName name="wrn.97REDBOP." hidden="1">{"TRADE_COMP",#N/A,FALSE,"TAB23APP";"BOP",#N/A,FALSE,"TAB6";"DOT",#N/A,FALSE,"TAB24APP";"EXTDEBT",#N/A,FALSE,"TAB25APP"}</definedName>
    <definedName name="wrn.98RED." localSheetId="3" hidden="1">{#N/A,#N/A,FALSE,"RED1SA";#N/A,#N/A,FALSE,"RED2SA";#N/A,#N/A,FALSE,"RED3SA";#N/A,#N/A,FALSE,"RED4SA";#N/A,#N/A,FALSE,"RED5SA";#N/A,#N/A,FALSE,"RED6SA";#N/A,#N/A,FALSE,"RED7SA";#N/A,#N/A,FALSE,"RED8SA";#N/A,#N/A,FALSE,"RED9SA";#N/A,#N/A,FALSE,"RED10SA";#N/A,#N/A,FALSE,"RED11SA";#N/A,#N/A,FALSE,"RED12SA";#N/A,#N/A,FALSE,"RED13SA";#N/A,#N/A,FALSE,"RED14SA";#N/A,#N/A,FALSE,"RED15SA";#N/A,#N/A,FALSE,"RED16SA";#N/A,#N/A,FALSE,"RED17SA"}</definedName>
    <definedName name="wrn.98RED." hidden="1">{#N/A,#N/A,FALSE,"RED1SA";#N/A,#N/A,FALSE,"RED2SA";#N/A,#N/A,FALSE,"RED3SA";#N/A,#N/A,FALSE,"RED4SA";#N/A,#N/A,FALSE,"RED5SA";#N/A,#N/A,FALSE,"RED6SA";#N/A,#N/A,FALSE,"RED7SA";#N/A,#N/A,FALSE,"RED8SA";#N/A,#N/A,FALSE,"RED9SA";#N/A,#N/A,FALSE,"RED10SA";#N/A,#N/A,FALSE,"RED11SA";#N/A,#N/A,FALSE,"RED12SA";#N/A,#N/A,FALSE,"RED13SA";#N/A,#N/A,FALSE,"RED14SA";#N/A,#N/A,FALSE,"RED15SA";#N/A,#N/A,FALSE,"RED16SA";#N/A,#N/A,FALSE,"RED17SA"}</definedName>
    <definedName name="wrn.AE201." localSheetId="3" hidden="1">{#N/A,#N/A,FALSE,"Prod Nac GN";#N/A,#N/A,FALSE,"Prod Nac GN";#N/A,#N/A,FALSE,"Base Dados mil m3";#N/A,#N/A,FALSE,"Prod Ter Est 3D";#N/A,#N/A,FALSE,"Prod Ter 3D";#N/A,#N/A,FALSE,"Prod Mar 3D"}</definedName>
    <definedName name="wrn.AE201." hidden="1">{#N/A,#N/A,FALSE,"Prod Nac GN";#N/A,#N/A,FALSE,"Prod Nac GN";#N/A,#N/A,FALSE,"Base Dados mil m3";#N/A,#N/A,FALSE,"Prod Ter Est 3D";#N/A,#N/A,FALSE,"Prod Ter 3D";#N/A,#N/A,FALSE,"Prod Mar 3D"}</definedName>
    <definedName name="wrn.ajusteurs." localSheetId="3" hidden="1">{#N/A,#N/A,FALSE,"ajusteurs";#N/A,#N/A,FALSE,"Tab13";#N/A,#N/A,FALSE,"Tab12";#N/A,#N/A,FALSE,"Tab11";#N/A,#N/A,FALSE,"Tab8";#N/A,#N/A,FALSE,"Tab7";#N/A,#N/A,FALSE,"Tab5";#N/A,#N/A,FALSE,"Tab4";#N/A,#N/A,FALSE,"Tab3"}</definedName>
    <definedName name="wrn.ajusteurs." hidden="1">{#N/A,#N/A,FALSE,"ajusteurs";#N/A,#N/A,FALSE,"Tab13";#N/A,#N/A,FALSE,"Tab12";#N/A,#N/A,FALSE,"Tab11";#N/A,#N/A,FALSE,"Tab8";#N/A,#N/A,FALSE,"Tab7";#N/A,#N/A,FALSE,"Tab5";#N/A,#N/A,FALSE,"Tab4";#N/A,#N/A,FALSE,"Tab3"}</definedName>
    <definedName name="wrn.annual." localSheetId="3" hidden="1">{"annual-cbr",#N/A,FALSE,"CENTBANK";"annual(banks)",#N/A,FALSE,"COMBANKS"}</definedName>
    <definedName name="wrn.annual." hidden="1">{"annual-cbr",#N/A,FALSE,"CENTBANK";"annual(banks)",#N/A,FALSE,"COMBANKS"}</definedName>
    <definedName name="wrn.ANNUAL_TABLES_01." localSheetId="3" hidden="1">{"SCEN_A01",#N/A,FALSE,"Prog_BSyst";"SCEN_A01",#N/A,FALSE,"Prog_BCM";"SCEN_A01",#N/A,FALSE,"Prog_ComB";"SCEN_A01",#N/A,FALSE,"Prog_Gov";"SCEN_A01",#N/A,FALSE,"B_mrks99";"SCEN_A01",#N/A,FALSE,"IN";"SCEN_A01",#N/A,FALSE,"OUT"}</definedName>
    <definedName name="wrn.ANNUAL_TABLES_01." hidden="1">{"SCEN_A01",#N/A,FALSE,"Prog_BSyst";"SCEN_A01",#N/A,FALSE,"Prog_BCM";"SCEN_A01",#N/A,FALSE,"Prog_ComB";"SCEN_A01",#N/A,FALSE,"Prog_Gov";"SCEN_A01",#N/A,FALSE,"B_mrks99";"SCEN_A01",#N/A,FALSE,"IN";"SCEN_A01",#N/A,FALSE,"OUT"}</definedName>
    <definedName name="wrn.ARMRED97." localSheetId="3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wrn.ARMRED97." hidden="1">{"PRIVATE",#N/A,FALSE,"TAB14APP";"EMPL_BUDG",#N/A,FALSE,"TAB13APP";"WAGES_ST",#N/A,FALSE,"TAB11APP";"EMPL_PUBL",#N/A,FALSE,"TAB12APP";"LABORMKT",#N/A,FALSE,"TAB10APP";"EMPLOY",#N/A,FALSE,"TAB9APP";"MAINCOM",#N/A,FALSE,"TAB8APP";"PCPI",#N/A,FALSE,"TAB7APP";"ENERGY",#N/A,FALSE,"TAB6APP";"ELECTR",#N/A,FALSE,"TAB5APP";"SELINDCOM",#N/A,FALSE,"TAB4APP";"SEL_AGRI",#N/A,FALSE,"TAB3APP";"NGDP_CP",#N/A,FALSE,"TAB2APP";"NGDP_O",#N/A,FALSE,"TAB1APP";"BASICIND",#N/A,FALSE,"redversion"}</definedName>
    <definedName name="wrn.ASID03" localSheetId="3" hidden="1">{#N/A,#N/A,FALSE,"ZN6095SULEATNEU";#N/A,#N/A,FALSE,"BNZLBT95";#N/A,#N/A,FALSE,"Schich95";#N/A,#N/A,FALSE,"RTAQ8094";#N/A,#N/A,FALSE,"BNNEU";#N/A,#N/A,FALSE,"BNVERMW";#N/A,#N/A,FALSE,"BNVERMO";#N/A,#N/A,FALSE,"BNVERFW";#N/A,#N/A,FALSE,"BNVERFO";#N/A,#N/A,FALSE,"ZNAE6094";#N/A,#N/A,FALSE,"WFAEBZDAUE6094";#N/A,#N/A,FALSE,"RTZN wg. Todes"}</definedName>
    <definedName name="wrn.ASID03" hidden="1">{#N/A,#N/A,FALSE,"ZN6095SULEATNEU";#N/A,#N/A,FALSE,"BNZLBT95";#N/A,#N/A,FALSE,"Schich95";#N/A,#N/A,FALSE,"RTAQ8094";#N/A,#N/A,FALSE,"BNNEU";#N/A,#N/A,FALSE,"BNVERMW";#N/A,#N/A,FALSE,"BNVERMO";#N/A,#N/A,FALSE,"BNVERFW";#N/A,#N/A,FALSE,"BNVERFO";#N/A,#N/A,FALSE,"ZNAE6094";#N/A,#N/A,FALSE,"WFAEBZDAUE6094";#N/A,#N/A,FALSE,"RTZN wg. Todes"}</definedName>
    <definedName name="wrn.BALANÇOS." localSheetId="3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wrn.BALANÇOS." hidden="1">{#N/A,#N/A,FALSE,"B061196P";#N/A,#N/A,FALSE,"B061196";#N/A,#N/A,FALSE,"Relatório1";#N/A,#N/A,FALSE,"Relatório2";#N/A,#N/A,FALSE,"Relatório3";#N/A,#N/A,FALSE,"Relatório4 ";#N/A,#N/A,FALSE,"Relatório5";#N/A,#N/A,FALSE,"Relatório6";#N/A,#N/A,FALSE,"Relatório7";#N/A,#N/A,FALSE,"Relatório8"}</definedName>
    <definedName name="wrn.BMA." localSheetId="3" hidden="1">{"3",#N/A,FALSE,"BASE MONETARIA";"4",#N/A,FALSE,"BASE MONETARIA"}</definedName>
    <definedName name="wrn.BMA." hidden="1">{"3",#N/A,FALSE,"BASE MONETARIA";"4",#N/A,FALSE,"BASE MONETARIA"}</definedName>
    <definedName name="wrn.BOP_MIDTERM." localSheetId="3" hidden="1">{"BOP_TAB",#N/A,FALSE,"N";"MIDTERM_TAB",#N/A,FALSE,"O"}</definedName>
    <definedName name="wrn.BOP_MIDTERM." hidden="1">{"BOP_TAB",#N/A,FALSE,"N";"MIDTERM_TAB",#N/A,FALSE,"O"}</definedName>
    <definedName name="wrn.Briefing._.98." localSheetId="3" hidden="1">{#N/A,#N/A,FALSE,"COVER";"brief98",#N/A,FALSE,"CGovmt";"brief98",#N/A,FALSE,"RONFPS";"brief98",#N/A,FALSE,"CONSNFPS";"brief98",#N/A,FALSE,"SRCGOVT";"brief98",#N/A,FALSE,"SRNFPS";"brief98",#N/A,FALSE,"NFPSFIN";"brief98",#N/A,FALSE,"BOP";"brief98",#N/A,FALSE,"CENTBANK";"brief98",#N/A,FALSE,"COMBANKS";"brief98",#N/A,FALSE,"BSYSTEM";"brief98",#N/A,FALSE,"NBANKFINST";"brief98",#N/A,FALSE,"FSYSTEM";"brief98",#N/A,FALSE,"PERCRITERIA";"brief98",#N/A,FALSE,"MONAGGREG"}</definedName>
    <definedName name="wrn.Briefing._.98." hidden="1">{#N/A,#N/A,FALSE,"COVER";"brief98",#N/A,FALSE,"CGovmt";"brief98",#N/A,FALSE,"RONFPS";"brief98",#N/A,FALSE,"CONSNFPS";"brief98",#N/A,FALSE,"SRCGOVT";"brief98",#N/A,FALSE,"SRNFPS";"brief98",#N/A,FALSE,"NFPSFIN";"brief98",#N/A,FALSE,"BOP";"brief98",#N/A,FALSE,"CENTBANK";"brief98",#N/A,FALSE,"COMBANKS";"brief98",#N/A,FALSE,"BSYSTEM";"brief98",#N/A,FALSE,"NBANKFINST";"brief98",#N/A,FALSE,"FSYSTEM";"brief98",#N/A,FALSE,"PERCRITERIA";"brief98",#N/A,FALSE,"MONAGGREG"}</definedName>
    <definedName name="wrn.Briefing._.Tables." localSheetId="3" hidden="1">{#N/A,#N/A,TRUE,"Tab_1 Economic Ind.";#N/A,#N/A,TRUE,"Tab_2  Public Sector Op.";#N/A,#N/A,TRUE,"Tab_3";#N/A,#N/A,TRUE,"Tab_4 Monetary";#N/A,#N/A,TRUE,"Tab_5 Medium-Term Outlook";#N/A,#N/A,TRUE,"Tab_6";#N/A,#N/A,TRUE,"Tab_7 Indicators of Ext. Vul."}</definedName>
    <definedName name="wrn.Briefing._.Tables." hidden="1">{#N/A,#N/A,TRUE,"Tab_1 Economic Ind.";#N/A,#N/A,TRUE,"Tab_2  Public Sector Op.";#N/A,#N/A,TRUE,"Tab_3";#N/A,#N/A,TRUE,"Tab_4 Monetary";#N/A,#N/A,TRUE,"Tab_5 Medium-Term Outlook";#N/A,#N/A,TRUE,"Tab_6";#N/A,#N/A,TRUE,"Tab_7 Indicators of Ext. Vul."}</definedName>
    <definedName name="wrn.Coal._.Questionnaire." localSheetId="3" hidden="1">{#N/A,#N/A,FALSE,"Explanatory notes";#N/A,#N/A,FALSE,"Table 1A 1999";#N/A,#N/A,FALSE,"Table 2A 1999";#N/A,#N/A,FALSE,"Table 3A 1999";#N/A,#N/A,FALSE,"Table 4A 1999";#N/A,#N/A,FALSE,"Table 5A 1999";#N/A,#N/A,FALSE,"Table 6A 1999";#N/A,#N/A,FALSE,"Table 7A 1999";#N/A,#N/A,FALSE,"Table 8A 1999";#N/A,#N/A,FALSE,"Remarks"}</definedName>
    <definedName name="wrn.Coal._.Questionnaire." hidden="1">{#N/A,#N/A,FALSE,"Explanatory notes";#N/A,#N/A,FALSE,"Table 1A 1999";#N/A,#N/A,FALSE,"Table 2A 1999";#N/A,#N/A,FALSE,"Table 3A 1999";#N/A,#N/A,FALSE,"Table 4A 1999";#N/A,#N/A,FALSE,"Table 5A 1999";#N/A,#N/A,FALSE,"Table 6A 1999";#N/A,#N/A,FALSE,"Table 7A 1999";#N/A,#N/A,FALSE,"Table 8A 1999";#N/A,#N/A,FALSE,"Remarks"}</definedName>
    <definedName name="wrn.Electricity._.Questionnaire.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nglishset." localSheetId="3" hidden="1">{#N/A,#N/A,FALSE,"tab1eng";#N/A,#N/A,FALSE,"tab2eng";#N/A,#N/A,FALSE,"tab3eng";#N/A,#N/A,FALSE,"tab4eng";#N/A,#N/A,FALSE,"tab5eng";#N/A,#N/A,FALSE,"tab6eng";#N/A,#N/A,FALSE,"tab7eng";#N/A,#N/A,FALSE,"tab8eng";#N/A,#N/A,FALSE,"tab9eng";#N/A,#N/A,FALSE,"tab10eng";#N/A,#N/A,FALSE,"tab10eng";#N/A,#N/A,FALSE,"tab11eng";#N/A,#N/A,FALSE,"tab12eng";#N/A,#N/A,FALSE,"tab13eng";#N/A,#N/A,FALSE,"tab14"}</definedName>
    <definedName name="wrn.englishset." hidden="1">{#N/A,#N/A,FALSE,"tab1eng";#N/A,#N/A,FALSE,"tab2eng";#N/A,#N/A,FALSE,"tab3eng";#N/A,#N/A,FALSE,"tab4eng";#N/A,#N/A,FALSE,"tab5eng";#N/A,#N/A,FALSE,"tab6eng";#N/A,#N/A,FALSE,"tab7eng";#N/A,#N/A,FALSE,"tab8eng";#N/A,#N/A,FALSE,"tab9eng";#N/A,#N/A,FALSE,"tab10eng";#N/A,#N/A,FALSE,"tab10eng";#N/A,#N/A,FALSE,"tab11eng";#N/A,#N/A,FALSE,"tab12eng";#N/A,#N/A,FALSE,"tab13eng";#N/A,#N/A,FALSE,"tab14"}</definedName>
    <definedName name="wrn.FISCRED97." localSheetId="3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wrn.FISCRED97." hidden="1">{"CONSOLIDATED",#N/A,FALSE,"TAB2";"CONSOL_GDP",#N/A,FALSE,"TAB3";"STATE_OP",#N/A,FALSE,"TAB13APP";"STATE_GDP",#N/A,FALSE,"TAB14APP";"TAXREV",#N/A,FALSE,"TAB15APP";"CURREXP",#N/A,FALSE,"TAB16APP";"PEF",#N/A,FALSE,"TAB17APP";"PEF_GDP",#N/A,FALSE,"TAB18APP";"PENSION_AVG",#N/A,FALSE,"TAB19APP";"BENEFIT_UNEMP",#N/A,FALSE,"TAB20APP"}</definedName>
    <definedName name="wrn.Graf95_96." localSheetId="3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wrn.Graf95_96." hidden="1">{"g95_96m1",#N/A,FALSE,"Graf(95+96)M";"g95_96m2",#N/A,FALSE,"Graf(95+96)M";"g95_96mb1",#N/A,FALSE,"Graf(95+96)Mb";"g95_96mb2",#N/A,FALSE,"Graf(95+96)Mb";"g95_96f1",#N/A,FALSE,"Graf(95+96)F";"g95_96f2",#N/A,FALSE,"Graf(95+96)F";"g95_96fb1",#N/A,FALSE,"Graf(95+96)Fb";"g95_96fb2",#N/A,FALSE,"Graf(95+96)Fb"}</definedName>
    <definedName name="wrn.IMF._.RR._.Office." localSheetId="3" hidden="1">{"ca",#N/A,FALSE,"Detailed BOP";"ka",#N/A,FALSE,"Detailed BOP";"btl",#N/A,FALSE,"Detailed BOP";#N/A,#N/A,FALSE,"Debt  Stock TBL";"imfprint",#N/A,FALSE,"IMF";"imfdebtservice",#N/A,FALSE,"IMF";"tradeprint",#N/A,FALSE,"Trade"}</definedName>
    <definedName name="wrn.IMF._.RR._.Office." hidden="1">{"ca",#N/A,FALSE,"Detailed BOP";"ka",#N/A,FALSE,"Detailed BOP";"btl",#N/A,FALSE,"Detailed BOP";#N/A,#N/A,FALSE,"Debt  Stock TBL";"imfprint",#N/A,FALSE,"IMF";"imfdebtservice",#N/A,FALSE,"IMF";"tradeprint",#N/A,FALSE,"Trade"}</definedName>
    <definedName name="wrn.Input._.and._.output._.tables." localSheetId="3" hidden="1">{#N/A,#N/A,FALSE,"SimInp1";#N/A,#N/A,FALSE,"SimInp2";#N/A,#N/A,FALSE,"SimOut1";#N/A,#N/A,FALSE,"SimOut2";#N/A,#N/A,FALSE,"SimOut3";#N/A,#N/A,FALSE,"SimOut4";#N/A,#N/A,FALSE,"SimOut5"}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JANSEP97." localSheetId="3" hidden="1">{#N/A,#N/A,FALSE,"COVER";"sep97",#N/A,FALSE,"CGovmt";"sep97",#N/A,FALSE,"RONFPS";"sep97",#N/A,FALSE,"CONSNFPS";"sep97",#N/A,FALSE,"NFPSFIN";"sep97",#N/A,FALSE,"CENTBANK";"sep97",#N/A,FALSE,"COMBANKS";"sep97",#N/A,FALSE,"BSYSTEM";"sep97",#N/A,FALSE,"NBANKFINST";"sep97",#N/A,FALSE,"FSYSTEM";"sep97",#N/A,FALSE,"MONAGGREG";"sep97",#N/A,FALSE,"BOP";"sep97",#N/A,FALSE,"PERCRITERIA";"sep97",#N/A,FALSE,"SRCGOVT";"sep97",#N/A,FALSE,"SRNFPS"}</definedName>
    <definedName name="wrn.JANSEP97." hidden="1">{#N/A,#N/A,FALSE,"COVER";"sep97",#N/A,FALSE,"CGovmt";"sep97",#N/A,FALSE,"RONFPS";"sep97",#N/A,FALSE,"CONSNFPS";"sep97",#N/A,FALSE,"NFPSFIN";"sep97",#N/A,FALSE,"CENTBANK";"sep97",#N/A,FALSE,"COMBANKS";"sep97",#N/A,FALSE,"BSYSTEM";"sep97",#N/A,FALSE,"NBANKFINST";"sep97",#N/A,FALSE,"FSYSTEM";"sep97",#N/A,FALSE,"MONAGGREG";"sep97",#N/A,FALSE,"BOP";"sep97",#N/A,FALSE,"PERCRITERIA";"sep97",#N/A,FALSE,"SRCGOVT";"sep97",#N/A,FALSE,"SRNFPS"}</definedName>
    <definedName name="wrn.Main._.Economic._.Indicators." localSheetId="3" hidden="1">{"Main Economic Indicators",#N/A,FALSE,"C"}</definedName>
    <definedName name="wrn.Main._.Economic._.Indicators." hidden="1">{"Main Economic Indicators",#N/A,FALSE,"C"}</definedName>
    <definedName name="wrn.MDABOP." localSheetId="3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hidden="1">{"BOP_TAB",#N/A,FALSE,"N";"MIDTERM_TAB",#N/A,FALSE,"O";"FUND_CRED",#N/A,FALSE,"P";"DEBT_TAB1",#N/A,FALSE,"Q";"DEBT_TAB2",#N/A,FALSE,"Q";"FORFIN_TAB1",#N/A,FALSE,"R";"FORFIN_TAB2",#N/A,FALSE,"R";"BOP_ANALY",#N/A,FALSE,"U"}</definedName>
    <definedName name="wrn.Mikrozensus." localSheetId="3" hidden="1">{#N/A,#N/A,FALSE,"MZ GRV";#N/A,#N/A,FALSE,"MZ ArV";#N/A,#N/A,FALSE,"MZ AnV";#N/A,#N/A,FALSE,"MZ KnV"}</definedName>
    <definedName name="wrn.Mikrozensus." hidden="1">{#N/A,#N/A,FALSE,"MZ GRV";#N/A,#N/A,FALSE,"MZ ArV";#N/A,#N/A,FALSE,"MZ AnV";#N/A,#N/A,FALSE,"MZ KnV"}</definedName>
    <definedName name="wrn.MONA." localSheetId="3" hidden="1">{"MONA",#N/A,FALSE,"S"}</definedName>
    <definedName name="wrn.MONA." hidden="1">{"MONA",#N/A,FALSE,"S"}</definedName>
    <definedName name="wrn.Monthsheet." localSheetId="3" hidden="1">{"Minpmon",#N/A,FALSE,"Monthinput"}</definedName>
    <definedName name="wrn.Monthsheet." hidden="1">{"Minpmon",#N/A,FALSE,"Monthinput"}</definedName>
    <definedName name="wrn.original." localSheetId="3" hidden="1">{"Original",#N/A,FALSE,"CENTBANK";"Original",#N/A,FALSE,"COMBANKS"}</definedName>
    <definedName name="wrn.original." hidden="1">{"Original",#N/A,FALSE,"CENTBANK";"Original",#N/A,FALSE,"COMBANKS"}</definedName>
    <definedName name="wrn.Output._.tables." localSheetId="3" hidden="1">{#N/A,#N/A,FALSE,"I";#N/A,#N/A,FALSE,"J";#N/A,#N/A,FALSE,"K";#N/A,#N/A,FALSE,"L";#N/A,#N/A,FALSE,"M";#N/A,#N/A,FALSE,"N";#N/A,#N/A,FALSE,"O"}</definedName>
    <definedName name="wrn.Output._.tables." hidden="1">{#N/A,#N/A,FALSE,"I";#N/A,#N/A,FALSE,"J";#N/A,#N/A,FALSE,"K";#N/A,#N/A,FALSE,"L";#N/A,#N/A,FALSE,"M";#N/A,#N/A,FALSE,"N";#N/A,#N/A,FALSE,"O"}</definedName>
    <definedName name="wrn.OUTTURN_TABLES_00." localSheetId="3" hidden="1">{"REAL_00",#N/A,FALSE,"Prog_BSyst";"REAL_00",#N/A,FALSE,"Prog_BCM";"REAL_00",#N/A,FALSE,"Prog_ComB";"REAL_00",#N/A,FALSE,"Prog_Gov";"REAL_00",#N/A,FALSE,"IN";"REAL_00",#N/A,FALSE,"B_mrks99";"REAL_00",#N/A,FALSE,"B_mrks00"}</definedName>
    <definedName name="wrn.OUTTURN_TABLES_00." hidden="1">{"REAL_00",#N/A,FALSE,"Prog_BSyst";"REAL_00",#N/A,FALSE,"Prog_BCM";"REAL_00",#N/A,FALSE,"Prog_ComB";"REAL_00",#N/A,FALSE,"Prog_Gov";"REAL_00",#N/A,FALSE,"IN";"REAL_00",#N/A,FALSE,"B_mrks99";"REAL_00",#N/A,FALSE,"B_mrks00"}</definedName>
    <definedName name="wrn.OUTTURN_TABLES_99." localSheetId="3" hidden="1">{"REAL_99",#N/A,FALSE,"Prog_BSyst";"REAL_99",#N/A,FALSE,"Prog_BCM";"REAL_99",#N/A,FALSE,"Prog_ComB";"REAL_99",#N/A,FALSE,"Prog_Gov";"REAL_99",#N/A,FALSE,"B_mrks99"}</definedName>
    <definedName name="wrn.OUTTURN_TABLES_99." hidden="1">{"REAL_99",#N/A,FALSE,"Prog_BSyst";"REAL_99",#N/A,FALSE,"Prog_BCM";"REAL_99",#N/A,FALSE,"Prog_ComB";"REAL_99",#N/A,FALSE,"Prog_Gov";"REAL_99",#N/A,FALSE,"B_mrks99"}</definedName>
    <definedName name="wrn.PASMON." localSheetId="3" hidden="1">{"1",#N/A,FALSE,"Pasivos Mon";"2",#N/A,FALSE,"Pasivos Mon"}</definedName>
    <definedName name="wrn.PASMON." hidden="1">{"1",#N/A,FALSE,"Pasivos Mon";"2",#N/A,FALSE,"Pasivos Mon"}</definedName>
    <definedName name="wrn.Per._.cri." localSheetId="3" hidden="1">{#N/A,#N/A,FALSE,"Per Cri"}</definedName>
    <definedName name="wrn.Per._.cri." hidden="1">{#N/A,#N/A,FALSE,"Per Cri"}</definedName>
    <definedName name="wrn.Print._.Detailed._.Tables." localSheetId="3" hidden="1">{"ca",#N/A,FALSE,"Detailed BOP";"ka",#N/A,FALSE,"Detailed BOP";"btl",#N/A,FALSE,"Detailed BOP";#N/A,#N/A,FALSE,"Debt  Stock TBL";"imfprint",#N/A,FALSE,"IMF";"nirprintview",#N/A,FALSE,"NIR";"tradeprint",#N/A,FALSE,"Trade";"imfdebtservice",#N/A,FALSE,"IMF"}</definedName>
    <definedName name="wrn.Print._.Detailed._.Tables." hidden="1">{"ca",#N/A,FALSE,"Detailed BOP";"ka",#N/A,FALSE,"Detailed BOP";"btl",#N/A,FALSE,"Detailed BOP";#N/A,#N/A,FALSE,"Debt  Stock TBL";"imfprint",#N/A,FALSE,"IMF";"nirprintview",#N/A,FALSE,"NIR";"tradeprint",#N/A,FALSE,"Trade";"imfdebtservice",#N/A,FALSE,"IMF"}</definedName>
    <definedName name="wrn.Program." localSheetId="3" hidden="1">{"Tab1",#N/A,FALSE,"P";"Tab2",#N/A,FALSE,"P"}</definedName>
    <definedName name="wrn.Program." hidden="1">{"Tab1",#N/A,FALSE,"P";"Tab2",#N/A,FALSE,"P"}</definedName>
    <definedName name="wrn.QUARTERLY_TABLES_00." localSheetId="3" hidden="1">{"SCEN_Q00",#N/A,FALSE,"Prog_BSyst";"SCEN_Q00",#N/A,FALSE,"Prog_BCM";"SCEN_Q00",#N/A,FALSE,"Prog_ComB";"SCEN_Q00",#N/A,FALSE,"Prog_Gov";"SCEN_Q00",#N/A,FALSE,"IN"}</definedName>
    <definedName name="wrn.QUARTERLY_TABLES_00." hidden="1">{"SCEN_Q00",#N/A,FALSE,"Prog_BSyst";"SCEN_Q00",#N/A,FALSE,"Prog_BCM";"SCEN_Q00",#N/A,FALSE,"Prog_ComB";"SCEN_Q00",#N/A,FALSE,"Prog_Gov";"SCEN_Q00",#N/A,FALSE,"IN"}</definedName>
    <definedName name="wrn.quarters._.98." localSheetId="3" hidden="1">{"qu98",#N/A,FALSE,"CGovmt";"qu98",#N/A,FALSE,"RONFPS";"qu98",#N/A,FALSE,"CONSNFPS";"qu98",#N/A,FALSE,"NFPSFIN";"qu98",#N/A,FALSE,"CENTBANK";"qu98",#N/A,FALSE,"COMBANKS";"qu98",#N/A,FALSE,"BSYSTEM";"qu98",#N/A,FALSE,"NBANKFINST";"qu98",#N/A,FALSE,"FSYSTEM";"qu98",#N/A,FALSE,"MONAGGREG";"qu98",#N/A,FALSE,"BOP";"qu98",#N/A,FALSE,"SRCGOVT";"qu98",#N/A,FALSE,"SRNFPS";"qu98 (Deflator)",#N/A,FALSE,"Deflator";"qu98 (CPI)",#N/A,FALSE,"CPI"}</definedName>
    <definedName name="wrn.quarters._.98." hidden="1">{"qu98",#N/A,FALSE,"CGovmt";"qu98",#N/A,FALSE,"RONFPS";"qu98",#N/A,FALSE,"CONSNFPS";"qu98",#N/A,FALSE,"NFPSFIN";"qu98",#N/A,FALSE,"CENTBANK";"qu98",#N/A,FALSE,"COMBANKS";"qu98",#N/A,FALSE,"BSYSTEM";"qu98",#N/A,FALSE,"NBANKFINST";"qu98",#N/A,FALSE,"FSYSTEM";"qu98",#N/A,FALSE,"MONAGGREG";"qu98",#N/A,FALSE,"BOP";"qu98",#N/A,FALSE,"SRCGOVT";"qu98",#N/A,FALSE,"SRNFPS";"qu98 (Deflator)",#N/A,FALSE,"Deflator";"qu98 (CPI)",#N/A,FALSE,"CPI"}</definedName>
    <definedName name="wrn.RED97MON." localSheetId="3" hidden="1">{"CBA",#N/A,FALSE,"TAB4";"MS",#N/A,FALSE,"TAB5";"BANKLOANS",#N/A,FALSE,"TAB21APP ";"INTEREST",#N/A,FALSE,"TAB22APP"}</definedName>
    <definedName name="wrn.RED97MON." hidden="1">{"CBA",#N/A,FALSE,"TAB4";"MS",#N/A,FALSE,"TAB5";"BANKLOANS",#N/A,FALSE,"TAB21APP ";"INTEREST",#N/A,FALSE,"TAB22APP"}</definedName>
    <definedName name="wrn.Riqfin." localSheetId="3" hidden="1">{"Riqfin97",#N/A,FALSE,"Tran";"Riqfinpro",#N/A,FALSE,"Tran"}</definedName>
    <definedName name="wrn.Riqfin." hidden="1">{"Riqfin97",#N/A,FALSE,"Tran";"Riqfinpro",#N/A,FALSE,"Tran"}</definedName>
    <definedName name="wrn.RViZ96." localSheetId="3" hidden="1">{#N/A,#N/A,FALSE,"ZN6095SULEATNEU";#N/A,#N/A,FALSE,"BNZLBT95";#N/A,#N/A,FALSE,"Schich95";#N/A,#N/A,FALSE,"RTAQ8094";#N/A,#N/A,FALSE,"BNNEU";#N/A,#N/A,FALSE,"BNVERMW";#N/A,#N/A,FALSE,"BNVERMO";#N/A,#N/A,FALSE,"BNVERFW";#N/A,#N/A,FALSE,"BNVERFO";#N/A,#N/A,FALSE,"ZNAE6094";#N/A,#N/A,FALSE,"WFAEBZDAUE6094";#N/A,#N/A,FALSE,"RTZN wg. Todes"}</definedName>
    <definedName name="wrn.RViZ96." hidden="1">{#N/A,#N/A,FALSE,"ZN6095SULEATNEU";#N/A,#N/A,FALSE,"BNZLBT95";#N/A,#N/A,FALSE,"Schich95";#N/A,#N/A,FALSE,"RTAQ8094";#N/A,#N/A,FALSE,"BNNEU";#N/A,#N/A,FALSE,"BNVERMW";#N/A,#N/A,FALSE,"BNVERMO";#N/A,#N/A,FALSE,"BNVERFW";#N/A,#N/A,FALSE,"BNVERFO";#N/A,#N/A,FALSE,"ZNAE6094";#N/A,#N/A,FALSE,"WFAEBZDAUE6094";#N/A,#N/A,FALSE,"RTZN wg. Todes"}</definedName>
    <definedName name="wrn.Sel._.Ind." localSheetId="3" hidden="1">{#N/A,#N/A,FALSE,"Sel Ind"}</definedName>
    <definedName name="wrn.Sel._.Ind." hidden="1">{#N/A,#N/A,FALSE,"Sel Ind"}</definedName>
    <definedName name="wrn.SET_OF_TABLES." localSheetId="3" hidden="1">{#N/A,#N/A,TRUE,"Tab1";#N/A,#N/A,TRUE,"Tab2";#N/A,#N/A,TRUE,"Tab3";#N/A,#N/A,TRUE,"Tab4";#N/A,#N/A,TRUE,"Tab5";#N/A,#N/A,TRUE,"Tab6";#N/A,#N/A,TRUE,"Tab7";#N/A,#N/A,TRUE,"Tab8";#N/A,#N/A,TRUE,"Tab9";#N/A,#N/A,TRUE,"Tab10";#N/A,#N/A,TRUE,"Tab11";#N/A,#N/A,TRUE,"Tab12";#N/A,#N/A,TRUE,"Tab13";#N/A,#N/A,TRUE,"tab14";#N/A,#N/A,TRUE,"tab14fr"}</definedName>
    <definedName name="wrn.SET_OF_TABLES." hidden="1">{#N/A,#N/A,TRUE,"Tab1";#N/A,#N/A,TRUE,"Tab2";#N/A,#N/A,TRUE,"Tab3";#N/A,#N/A,TRUE,"Tab4";#N/A,#N/A,TRUE,"Tab5";#N/A,#N/A,TRUE,"Tab6";#N/A,#N/A,TRUE,"Tab7";#N/A,#N/A,TRUE,"Tab8";#N/A,#N/A,TRUE,"Tab9";#N/A,#N/A,TRUE,"Tab10";#N/A,#N/A,TRUE,"Tab11";#N/A,#N/A,TRUE,"Tab12";#N/A,#N/A,TRUE,"Tab13";#N/A,#N/A,TRUE,"tab14";#N/A,#N/A,TRUE,"tab14fr"}</definedName>
    <definedName name="wrn.sreport9899." localSheetId="3" hidden="1">{#N/A,#N/A,TRUE,"COVER";"srsep98",#N/A,TRUE,"CGovmt";"percentages",#N/A,TRUE,"CGovmt";"srsep98",#N/A,TRUE,"RONFPS";"percentages",#N/A,TRUE,"RONFPS";"srsep98",#N/A,TRUE,"CONSNFPS";"percentages",#N/A,TRUE,"CONSNFPS";"srsep98",#N/A,TRUE,"SRCGOVT";"srsep98",#N/A,TRUE,"SRNFPS";"srsep98",#N/A,TRUE,"NFPSFIN";"percentages",#N/A,TRUE,"NFPSFIN";"srsep98",#N/A,TRUE,"CENTBANK";"srsep98",#N/A,TRUE,"COMBANKS";"srsep98",#N/A,TRUE,"BSYSTEM";"srsep98",#N/A,TRUE,"NBANKFINST";"srsep98",#N/A,TRUE,"FSYSTEM";"srsep98",#N/A,TRUE,"MONAGGREG";"srsep98",#N/A,TRUE,"SRFSYSCRED";"srsep98",#N/A,TRUE,"SRFSYSTEM";"srsep98",#N/A,TRUE,"MACFLOWS";"srsep98",#N/A,TRUE,"SELINDICATORS";"srsep98",#N/A,TRUE,"Deflator";"srsep98",#N/A,TRUE,"PERCRITERIA";"srsep98",#N/A,TRUE,"CPI"}</definedName>
    <definedName name="wrn.sreport9899." hidden="1">{#N/A,#N/A,TRUE,"COVER";"srsep98",#N/A,TRUE,"CGovmt";"percentages",#N/A,TRUE,"CGovmt";"srsep98",#N/A,TRUE,"RONFPS";"percentages",#N/A,TRUE,"RONFPS";"srsep98",#N/A,TRUE,"CONSNFPS";"percentages",#N/A,TRUE,"CONSNFPS";"srsep98",#N/A,TRUE,"SRCGOVT";"srsep98",#N/A,TRUE,"SRNFPS";"srsep98",#N/A,TRUE,"NFPSFIN";"percentages",#N/A,TRUE,"NFPSFIN";"srsep98",#N/A,TRUE,"CENTBANK";"srsep98",#N/A,TRUE,"COMBANKS";"srsep98",#N/A,TRUE,"BSYSTEM";"srsep98",#N/A,TRUE,"NBANKFINST";"srsep98",#N/A,TRUE,"FSYSTEM";"srsep98",#N/A,TRUE,"MONAGGREG";"srsep98",#N/A,TRUE,"SRFSYSCRED";"srsep98",#N/A,TRUE,"SRFSYSTEM";"srsep98",#N/A,TRUE,"MACFLOWS";"srsep98",#N/A,TRUE,"SELINDICATORS";"srsep98",#N/A,TRUE,"Deflator";"srsep98",#N/A,TRUE,"PERCRITERIA";"srsep98",#N/A,TRUE,"CPI"}</definedName>
    <definedName name="wrn.STAFF_REPORT_TABLES." localSheetId="3" hidden="1">{"SR_tbs",#N/A,FALSE,"MGSSEI";"SR_tbs",#N/A,FALSE,"MGSBOX";"SR_tbs",#N/A,FALSE,"MGSOCIND"}</definedName>
    <definedName name="wrn.STAFF_REPORT_TABLES." hidden="1">{"SR_tbs",#N/A,FALSE,"MGSSEI";"SR_tbs",#N/A,FALSE,"MGSBOX";"SR_tbs",#N/A,FALSE,"MGSOCIND"}</definedName>
    <definedName name="wrn.staffreport.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uper." localSheetId="3" hidden="1">{#N/A,#N/A,FALSE,"Fórmulas";#N/A,#N/A,FALSE,"Proj100";#N/A,#N/A,FALSE,"Proj50";#N/A,#N/A,FALSE,"Proj25";#N/A,#N/A,FALSE,"Proj0";#N/A,#N/A,FALSE,"ProjLib";#N/A,#N/A,FALSE,"Aux"}</definedName>
    <definedName name="wrn.Super." hidden="1">{#N/A,#N/A,FALSE,"Fórmulas";#N/A,#N/A,FALSE,"Proj100";#N/A,#N/A,FALSE,"Proj50";#N/A,#N/A,FALSE,"Proj25";#N/A,#N/A,FALSE,"Proj0";#N/A,#N/A,FALSE,"ProjLib";#N/A,#N/A,FALSE,"Aux"}</definedName>
    <definedName name="wrn.TabARA." localSheetId="3" hidden="1">{"Page1",#N/A,FALSE,"ARA M&amp;F&amp;T";"Page2",#N/A,FALSE,"ARA M&amp;F&amp;T";"Page3",#N/A,FALSE,"ARA M&amp;F&amp;T"}</definedName>
    <definedName name="wrn.TabARA." hidden="1">{"Page1",#N/A,FALSE,"ARA M&amp;F&amp;T";"Page2",#N/A,FALSE,"ARA M&amp;F&amp;T";"Page3",#N/A,FALSE,"ARA M&amp;F&amp;T"}</definedName>
    <definedName name="wrn.Tabellen." localSheetId="3" hidden="1">{#N/A,#N/A,FALSE,"G RV Männer W";#N/A,#N/A,FALSE,"G RV Frauen W";#N/A,#N/A,FALSE,"G RV Männer O";#N/A,#N/A,FALSE,"G RV Frauen O";#N/A,#N/A,FALSE,"RTZahlbetrag"}</definedName>
    <definedName name="wrn.Tabellen." hidden="1">{#N/A,#N/A,FALSE,"G RV Männer W";#N/A,#N/A,FALSE,"G RV Frauen W";#N/A,#N/A,FALSE,"G RV Männer O";#N/A,#N/A,FALSE,"G RV Frauen O";#N/A,#N/A,FALSE,"RTZahlbetrag"}</definedName>
    <definedName name="wrn.Tb._.1._.Mc._.Flows." localSheetId="3" hidden="1">{#N/A,#N/A,FALSE,"Tb 1 Mc Flows"}</definedName>
    <definedName name="wrn.Tb._.1._.Mc._.Flows." hidden="1">{#N/A,#N/A,FALSE,"Tb 1 Mc Flows"}</definedName>
    <definedName name="wrn.Tb._.2._.NFPS." localSheetId="3" hidden="1">{#N/A,#N/A,FALSE,"Tb 2 NFPS"}</definedName>
    <definedName name="wrn.Tb._.2._.NFPS." hidden="1">{#N/A,#N/A,FALSE,"Tb 2 NFPS"}</definedName>
    <definedName name="wrn.Tb._.3._.C._.Gov." localSheetId="3" hidden="1">{#N/A,#N/A,FALSE,"tb 3 C Gov"}</definedName>
    <definedName name="wrn.Tb._.3._.C._.Gov." hidden="1">{#N/A,#N/A,FALSE,"tb 3 C Gov"}</definedName>
    <definedName name="wrn.Tb._.4._.MT._.Fiscal." localSheetId="3" hidden="1">{#N/A,#N/A,FALSE,"Tb 4 MT Fiscal"}</definedName>
    <definedName name="wrn.Tb._.4._.MT._.Fiscal." hidden="1">{#N/A,#N/A,FALSE,"Tb 4 MT Fiscal"}</definedName>
    <definedName name="wrn.Trade._.Output._.All." localSheetId="3" hidden="1">{"PRI",#N/A,FALSE,"Data";"QUA",#N/A,FALSE,"Data";"STR",#N/A,FALSE,"Data";"VAL",#N/A,FALSE,"Data";"WEO",#N/A,FALSE,"Data";"WGT",#N/A,FALSE,"Data"}</definedName>
    <definedName name="wrn.Trade._.Output._.All." hidden="1">{"PRI",#N/A,FALSE,"Data";"QUA",#N/A,FALSE,"Data";"STR",#N/A,FALSE,"Data";"VAL",#N/A,FALSE,"Data";"WEO",#N/A,FALSE,"Data";"WGT",#N/A,FALSE,"Data"}</definedName>
    <definedName name="wrn.Trade._.Table._.Core." localSheetId="3" hidden="1">{"WEO",#N/A,FALSE,"Data";"PRI",#N/A,FALSE,"Data";"QUA",#N/A,FALSE,"Data"}</definedName>
    <definedName name="wrn.Trade._.Table._.Core." hidden="1">{"WEO",#N/A,FALSE,"Data";"PRI",#N/A,FALSE,"Data";"QUA",#N/A,FALSE,"Data"}</definedName>
    <definedName name="wrn.WEO." localSheetId="3" hidden="1">{"WEO",#N/A,FALSE,"T"}</definedName>
    <definedName name="wrn.WEO." hidden="1">{"WEO",#N/A,FALSE,"T"}</definedName>
    <definedName name="wvu.a." localSheetId="3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bop." localSheetId="3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sr." localSheetId="3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sdr.sr." localSheetId="3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cotton." localSheetId="3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all." localSheetId="3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exportdetails." localSheetId="3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s." localSheetId="3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gold." localSheetId="3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all." localSheetId="3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Hypotheses." localSheetId="3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imports." localSheetId="3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all." localSheetId="3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PLA1." localSheetId="3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localSheetId="3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vu.Print." localSheetId="3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tot." localSheetId="3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w" localSheetId="3" hidden="1">[63]M!#REF!</definedName>
    <definedName name="ww" hidden="1">[63]M!#REF!</definedName>
    <definedName name="www" localSheetId="3" hidden="1">{"Riqfin97",#N/A,FALSE,"Tran";"Riqfinpro",#N/A,FALSE,"Tran"}</definedName>
    <definedName name="www" hidden="1">{"Riqfin97",#N/A,FALSE,"Tran";"Riqfinpro",#N/A,FALSE,"Tran"}</definedName>
    <definedName name="wwwjjj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w" localSheetId="3" hidden="1">[66]M!#REF!</definedName>
    <definedName name="wwww" hidden="1">[66]M!#REF!</definedName>
    <definedName name="wwwww" localSheetId="3" hidden="1">{"Minpmon",#N/A,FALSE,"Monthinput"}</definedName>
    <definedName name="wwwww" hidden="1">{"Minpmon",#N/A,FALSE,"Monthinput"}</definedName>
    <definedName name="wwwwwww" localSheetId="3" hidden="1">{"Riqfin97",#N/A,FALSE,"Tran";"Riqfinpro",#N/A,FALSE,"Tran"}</definedName>
    <definedName name="wwwwwww" hidden="1">{"Riqfin97",#N/A,FALSE,"Tran";"Riqfinpro",#N/A,FALSE,"Tran"}</definedName>
    <definedName name="xx" localSheetId="3" hidden="1">{"Riqfin97",#N/A,FALSE,"Tran";"Riqfinpro",#N/A,FALSE,"Tran"}</definedName>
    <definedName name="xx" hidden="1">{"Riqfin97",#N/A,FALSE,"Tran";"Riqfinpro",#N/A,FALSE,"Tran"}</definedName>
    <definedName name="xxx" localSheetId="3" hidden="1">[67]E!#REF!</definedName>
    <definedName name="xxx" hidden="1">[67]E!#REF!</definedName>
    <definedName name="xxxx" localSheetId="3" hidden="1">{"Riqfin97",#N/A,FALSE,"Tran";"Riqfinpro",#N/A,FALSE,"Tran"}</definedName>
    <definedName name="xxxx" hidden="1">{"Riqfin97",#N/A,FALSE,"Tran";"Riqfinpro",#N/A,FALSE,"Tran"}</definedName>
    <definedName name="yh" localSheetId="3" hidden="1">{"Riqfin97",#N/A,FALSE,"Tran";"Riqfinpro",#N/A,FALSE,"Tran"}</definedName>
    <definedName name="yh" hidden="1">{"Riqfin97",#N/A,FALSE,"Tran";"Riqfinpro",#N/A,FALSE,"Tran"}</definedName>
    <definedName name="yidjhlkfdj" localSheetId="3" hidden="1">{#N/A,#N/A,FALSE,"ZN6095SULEATNEU";#N/A,#N/A,FALSE,"BNZLBT95";#N/A,#N/A,FALSE,"Schich95";#N/A,#N/A,FALSE,"RTAQ8094";#N/A,#N/A,FALSE,"BNNEU";#N/A,#N/A,FALSE,"BNVERMW";#N/A,#N/A,FALSE,"BNVERMO";#N/A,#N/A,FALSE,"BNVERFW";#N/A,#N/A,FALSE,"BNVERFO";#N/A,#N/A,FALSE,"ZNAE6094";#N/A,#N/A,FALSE,"WFAEBZDAUE6094";#N/A,#N/A,FALSE,"RTZN wg. Todes"}</definedName>
    <definedName name="yidjhlkfdj" hidden="1">{#N/A,#N/A,FALSE,"ZN6095SULEATNEU";#N/A,#N/A,FALSE,"BNZLBT95";#N/A,#N/A,FALSE,"Schich95";#N/A,#N/A,FALSE,"RTAQ8094";#N/A,#N/A,FALSE,"BNNEU";#N/A,#N/A,FALSE,"BNVERMW";#N/A,#N/A,FALSE,"BNVERMO";#N/A,#N/A,FALSE,"BNVERFW";#N/A,#N/A,FALSE,"BNVERFO";#N/A,#N/A,FALSE,"ZNAE6094";#N/A,#N/A,FALSE,"WFAEBZDAUE6094";#N/A,#N/A,FALSE,"RTZN wg. Todes"}</definedName>
    <definedName name="yiop" localSheetId="3" hidden="1">{"Riqfin97",#N/A,FALSE,"Tran";"Riqfinpro",#N/A,FALSE,"Tran"}</definedName>
    <definedName name="yiop" hidden="1">{"Riqfin97",#N/A,FALSE,"Tran";"Riqfinpro",#N/A,FALSE,"Tran"}</definedName>
    <definedName name="yu" localSheetId="3" hidden="1">{"Tab1",#N/A,FALSE,"P";"Tab2",#N/A,FALSE,"P"}</definedName>
    <definedName name="yu" hidden="1">{"Tab1",#N/A,FALSE,"P";"Tab2",#N/A,FALSE,"P"}</definedName>
    <definedName name="yy" localSheetId="3" hidden="1">{"Tab1",#N/A,FALSE,"P";"Tab2",#N/A,FALSE,"P"}</definedName>
    <definedName name="yy" hidden="1">{"Tab1",#N/A,FALSE,"P";"Tab2",#N/A,FALSE,"P"}</definedName>
    <definedName name="yyuu" localSheetId="3" hidden="1">{"Riqfin97",#N/A,FALSE,"Tran";"Riqfinpro",#N/A,FALSE,"Tran"}</definedName>
    <definedName name="yyuu" hidden="1">{"Riqfin97",#N/A,FALSE,"Tran";"Riqfinpro",#N/A,FALSE,"Tran"}</definedName>
    <definedName name="yyy" localSheetId="3" hidden="1">{"Tab1",#N/A,FALSE,"P";"Tab2",#N/A,FALSE,"P"}</definedName>
    <definedName name="yyy" hidden="1">{"Tab1",#N/A,FALSE,"P";"Tab2",#N/A,FALSE,"P"}</definedName>
    <definedName name="yyyy" localSheetId="3" hidden="1">{"Riqfin97",#N/A,FALSE,"Tran";"Riqfinpro",#N/A,FALSE,"Tran"}</definedName>
    <definedName name="yyyy" hidden="1">{"Riqfin97",#N/A,FALSE,"Tran";"Riqfinpro",#N/A,FALSE,"Tran"}</definedName>
    <definedName name="yyyyyy" localSheetId="3" hidden="1">{"Minpmon",#N/A,FALSE,"Monthinput"}</definedName>
    <definedName name="yyyyyy" hidden="1">{"Minpmon",#N/A,FALSE,"Monthinput"}</definedName>
    <definedName name="Z_00C67BFA_FEDD_11D1_98B3_00C04FC96ABD_.wvu.Rows" localSheetId="3" hidden="1">[57]BOP!$A$36:$IV$36,[57]BOP!$A$44:$IV$44,[57]BOP!$A$59:$IV$59,[57]BOP!#REF!,[57]BOP!#REF!,[57]BOP!$A$81:$IV$88</definedName>
    <definedName name="Z_00C67BFA_FEDD_11D1_98B3_00C04FC96ABD_.wvu.Rows" hidden="1">[57]BOP!$A$36:$IV$36,[57]BOP!$A$44:$IV$44,[57]BOP!$A$59:$IV$59,[57]BOP!#REF!,[57]BOP!#REF!,[57]BOP!$A$81:$IV$88</definedName>
    <definedName name="Z_00C67BFB_FEDD_11D1_98B3_00C04FC96ABD_.wvu.Rows" localSheetId="3" hidden="1">[57]BOP!$A$36:$IV$36,[57]BOP!$A$44:$IV$44,[57]BOP!$A$59:$IV$59,[57]BOP!#REF!,[57]BOP!#REF!,[57]BOP!$A$81:$IV$88</definedName>
    <definedName name="Z_00C67BFB_FEDD_11D1_98B3_00C04FC96ABD_.wvu.Rows" hidden="1">[57]BOP!$A$36:$IV$36,[57]BOP!$A$44:$IV$44,[57]BOP!$A$59:$IV$59,[57]BOP!#REF!,[57]BOP!#REF!,[57]BOP!$A$81:$IV$88</definedName>
    <definedName name="Z_00C67BFC_FEDD_11D1_98B3_00C04FC96ABD_.wvu.Rows" localSheetId="3" hidden="1">[57]BOP!$A$36:$IV$36,[57]BOP!$A$44:$IV$44,[57]BOP!$A$59:$IV$59,[57]BOP!#REF!,[57]BOP!#REF!,[57]BOP!$A$81:$IV$88</definedName>
    <definedName name="Z_00C67BFC_FEDD_11D1_98B3_00C04FC96ABD_.wvu.Rows" hidden="1">[57]BOP!$A$36:$IV$36,[57]BOP!$A$44:$IV$44,[57]BOP!$A$59:$IV$59,[57]BOP!#REF!,[57]BOP!#REF!,[57]BOP!$A$81:$IV$88</definedName>
    <definedName name="Z_00C67BFD_FEDD_11D1_98B3_00C04FC96ABD_.wvu.Rows" localSheetId="3" hidden="1">[57]BOP!$A$36:$IV$36,[57]BOP!$A$44:$IV$44,[57]BOP!$A$59:$IV$59,[57]BOP!#REF!,[57]BOP!#REF!,[57]BOP!$A$81:$IV$88</definedName>
    <definedName name="Z_00C67BFD_FEDD_11D1_98B3_00C04FC96ABD_.wvu.Rows" hidden="1">[57]BOP!$A$36:$IV$36,[57]BOP!$A$44:$IV$44,[57]BOP!$A$59:$IV$59,[57]BOP!#REF!,[57]BOP!#REF!,[57]BOP!$A$81:$IV$88</definedName>
    <definedName name="Z_00C67BFE_FEDD_11D1_98B3_00C04FC96ABD_.wvu.Rows" localSheetId="3" hidden="1">[57]BOP!$A$36:$IV$36,[57]BOP!$A$44:$IV$44,[57]BOP!$A$59:$IV$59,[57]BOP!#REF!,[57]BOP!#REF!,[57]BOP!$A$79:$IV$79,[57]BOP!$A$81:$IV$88,[57]BOP!#REF!</definedName>
    <definedName name="Z_00C67BFE_FEDD_11D1_98B3_00C04FC96ABD_.wvu.Rows" hidden="1">[57]BOP!$A$36:$IV$36,[57]BOP!$A$44:$IV$44,[57]BOP!$A$59:$IV$59,[57]BOP!#REF!,[57]BOP!#REF!,[57]BOP!$A$79:$IV$79,[57]BOP!$A$81:$IV$88,[57]BOP!#REF!</definedName>
    <definedName name="Z_00C67BFF_FEDD_11D1_98B3_00C04FC96ABD_.wvu.Rows" localSheetId="3" hidden="1">[57]BOP!$A$36:$IV$36,[57]BOP!$A$44:$IV$44,[57]BOP!$A$59:$IV$59,[57]BOP!#REF!,[57]BOP!#REF!,[57]BOP!$A$79:$IV$79,[57]BOP!$A$81:$IV$88</definedName>
    <definedName name="Z_00C67BFF_FEDD_11D1_98B3_00C04FC96ABD_.wvu.Rows" hidden="1">[57]BOP!$A$36:$IV$36,[57]BOP!$A$44:$IV$44,[57]BOP!$A$59:$IV$59,[57]BOP!#REF!,[57]BOP!#REF!,[57]BOP!$A$79:$IV$79,[57]BOP!$A$81:$IV$88</definedName>
    <definedName name="Z_00C67C00_FEDD_11D1_98B3_00C04FC96ABD_.wvu.Rows" localSheetId="3" hidden="1">[57]BOP!$A$36:$IV$36,[57]BOP!$A$44:$IV$44,[57]BOP!$A$59:$IV$59,[57]BOP!#REF!,[57]BOP!#REF!,[57]BOP!$A$79:$IV$79,[57]BOP!#REF!</definedName>
    <definedName name="Z_00C67C00_FEDD_11D1_98B3_00C04FC96ABD_.wvu.Rows" hidden="1">[57]BOP!$A$36:$IV$36,[57]BOP!$A$44:$IV$44,[57]BOP!$A$59:$IV$59,[57]BOP!#REF!,[57]BOP!#REF!,[57]BOP!$A$79:$IV$79,[57]BOP!#REF!</definedName>
    <definedName name="Z_00C67C01_FEDD_11D1_98B3_00C04FC96ABD_.wvu.Rows" localSheetId="3" hidden="1">[57]BOP!$A$36:$IV$36,[57]BOP!$A$44:$IV$44,[57]BOP!$A$59:$IV$59,[57]BOP!#REF!,[57]BOP!#REF!,[57]BOP!$A$79:$IV$79,[57]BOP!$A$81:$IV$88,[57]BOP!#REF!</definedName>
    <definedName name="Z_00C67C01_FEDD_11D1_98B3_00C04FC96ABD_.wvu.Rows" hidden="1">[57]BOP!$A$36:$IV$36,[57]BOP!$A$44:$IV$44,[57]BOP!$A$59:$IV$59,[57]BOP!#REF!,[57]BOP!#REF!,[57]BOP!$A$79:$IV$79,[57]BOP!$A$81:$IV$88,[57]BOP!#REF!</definedName>
    <definedName name="Z_00C67C02_FEDD_11D1_98B3_00C04FC96ABD_.wvu.Rows" localSheetId="3" hidden="1">[57]BOP!$A$36:$IV$36,[57]BOP!$A$44:$IV$44,[57]BOP!$A$59:$IV$59,[57]BOP!#REF!,[57]BOP!#REF!,[57]BOP!$A$79:$IV$79,[57]BOP!$A$81:$IV$88,[57]BOP!#REF!</definedName>
    <definedName name="Z_00C67C02_FEDD_11D1_98B3_00C04FC96ABD_.wvu.Rows" hidden="1">[57]BOP!$A$36:$IV$36,[57]BOP!$A$44:$IV$44,[57]BOP!$A$59:$IV$59,[57]BOP!#REF!,[57]BOP!#REF!,[57]BOP!$A$79:$IV$79,[57]BOP!$A$81:$IV$88,[57]BOP!#REF!</definedName>
    <definedName name="Z_00C67C03_FEDD_11D1_98B3_00C04FC96ABD_.wvu.Rows" localSheetId="3" hidden="1">[57]BOP!$A$36:$IV$36,[57]BOP!$A$44:$IV$44,[57]BOP!$A$59:$IV$59,[57]BOP!#REF!,[57]BOP!#REF!,[57]BOP!$A$79:$IV$79,[57]BOP!$A$81:$IV$88,[57]BOP!#REF!</definedName>
    <definedName name="Z_00C67C03_FEDD_11D1_98B3_00C04FC96ABD_.wvu.Rows" hidden="1">[57]BOP!$A$36:$IV$36,[57]BOP!$A$44:$IV$44,[57]BOP!$A$59:$IV$59,[57]BOP!#REF!,[57]BOP!#REF!,[57]BOP!$A$79:$IV$79,[57]BOP!$A$81:$IV$88,[57]BOP!#REF!</definedName>
    <definedName name="Z_00C67C05_FEDD_11D1_98B3_00C04FC96ABD_.wvu.Rows" localSheetId="3" hidden="1">[57]BOP!$A$36:$IV$36,[57]BOP!$A$44:$IV$44,[57]BOP!$A$59:$IV$59,[57]BOP!#REF!,[57]BOP!#REF!,[57]BOP!$A$79:$IV$79,[57]BOP!$A$81:$IV$88,[57]BOP!#REF!,[57]BOP!#REF!</definedName>
    <definedName name="Z_00C67C05_FEDD_11D1_98B3_00C04FC96ABD_.wvu.Rows" hidden="1">[57]BOP!$A$36:$IV$36,[57]BOP!$A$44:$IV$44,[57]BOP!$A$59:$IV$59,[57]BOP!#REF!,[57]BOP!#REF!,[57]BOP!$A$79:$IV$79,[57]BOP!$A$81:$IV$88,[57]BOP!#REF!,[57]BOP!#REF!</definedName>
    <definedName name="Z_00C67C06_FEDD_11D1_98B3_00C04FC96ABD_.wvu.Rows" localSheetId="3" hidden="1">[57]BOP!$A$36:$IV$36,[57]BOP!$A$44:$IV$44,[57]BOP!$A$59:$IV$59,[57]BOP!#REF!,[57]BOP!#REF!,[57]BOP!$A$79:$IV$79,[57]BOP!$A$81:$IV$88,[57]BOP!#REF!,[57]BOP!#REF!</definedName>
    <definedName name="Z_00C67C06_FEDD_11D1_98B3_00C04FC96ABD_.wvu.Rows" hidden="1">[57]BOP!$A$36:$IV$36,[57]BOP!$A$44:$IV$44,[57]BOP!$A$59:$IV$59,[57]BOP!#REF!,[57]BOP!#REF!,[57]BOP!$A$79:$IV$79,[57]BOP!$A$81:$IV$88,[57]BOP!#REF!,[57]BOP!#REF!</definedName>
    <definedName name="Z_00C67C07_FEDD_11D1_98B3_00C04FC96ABD_.wvu.Rows" localSheetId="3" hidden="1">[57]BOP!$A$36:$IV$36,[57]BOP!$A$44:$IV$44,[57]BOP!$A$59:$IV$59,[57]BOP!#REF!,[57]BOP!#REF!,[57]BOP!$A$79:$IV$79</definedName>
    <definedName name="Z_00C67C07_FEDD_11D1_98B3_00C04FC96ABD_.wvu.Rows" hidden="1">[57]BOP!$A$36:$IV$36,[57]BOP!$A$44:$IV$44,[57]BOP!$A$59:$IV$59,[57]BOP!#REF!,[57]BOP!#REF!,[57]BOP!$A$79:$IV$79</definedName>
    <definedName name="Z_041FA3A7_30CF_11D1_A8EA_00A02466B35E_.wvu.Cols" hidden="1">[59]Rev!$B$1:$B$65536,[59]Rev!$C$1:$D$65536,[59]Rev!$AB$1:$AB$65536,[59]Rev!$L$1:$Q$65536</definedName>
    <definedName name="Z_041FA3A7_30CF_11D1_A8EA_00A02466B35E_.wvu.Rows" hidden="1">[59]Rev!$A$23:$IV$26,[59]Rev!$A$37:$IV$38</definedName>
    <definedName name="Z_112039D0_FF0B_11D1_98B3_00C04FC96ABD_.wvu.Rows" localSheetId="3" hidden="1">[57]BOP!$A$36:$IV$36,[57]BOP!$A$44:$IV$44,[57]BOP!$A$59:$IV$59,[57]BOP!#REF!,[57]BOP!#REF!,[57]BOP!$A$81:$IV$88</definedName>
    <definedName name="Z_112039D0_FF0B_11D1_98B3_00C04FC96ABD_.wvu.Rows" hidden="1">[57]BOP!$A$36:$IV$36,[57]BOP!$A$44:$IV$44,[57]BOP!$A$59:$IV$59,[57]BOP!#REF!,[57]BOP!#REF!,[57]BOP!$A$81:$IV$88</definedName>
    <definedName name="Z_112039D1_FF0B_11D1_98B3_00C04FC96ABD_.wvu.Rows" localSheetId="3" hidden="1">[57]BOP!$A$36:$IV$36,[57]BOP!$A$44:$IV$44,[57]BOP!$A$59:$IV$59,[57]BOP!#REF!,[57]BOP!#REF!,[57]BOP!$A$81:$IV$88</definedName>
    <definedName name="Z_112039D1_FF0B_11D1_98B3_00C04FC96ABD_.wvu.Rows" hidden="1">[57]BOP!$A$36:$IV$36,[57]BOP!$A$44:$IV$44,[57]BOP!$A$59:$IV$59,[57]BOP!#REF!,[57]BOP!#REF!,[57]BOP!$A$81:$IV$88</definedName>
    <definedName name="Z_112039D2_FF0B_11D1_98B3_00C04FC96ABD_.wvu.Rows" localSheetId="3" hidden="1">[57]BOP!$A$36:$IV$36,[57]BOP!$A$44:$IV$44,[57]BOP!$A$59:$IV$59,[57]BOP!#REF!,[57]BOP!#REF!,[57]BOP!$A$81:$IV$88</definedName>
    <definedName name="Z_112039D2_FF0B_11D1_98B3_00C04FC96ABD_.wvu.Rows" hidden="1">[57]BOP!$A$36:$IV$36,[57]BOP!$A$44:$IV$44,[57]BOP!$A$59:$IV$59,[57]BOP!#REF!,[57]BOP!#REF!,[57]BOP!$A$81:$IV$88</definedName>
    <definedName name="Z_112039D3_FF0B_11D1_98B3_00C04FC96ABD_.wvu.Rows" localSheetId="3" hidden="1">[57]BOP!$A$36:$IV$36,[57]BOP!$A$44:$IV$44,[57]BOP!$A$59:$IV$59,[57]BOP!#REF!,[57]BOP!#REF!,[57]BOP!$A$81:$IV$88</definedName>
    <definedName name="Z_112039D3_FF0B_11D1_98B3_00C04FC96ABD_.wvu.Rows" hidden="1">[57]BOP!$A$36:$IV$36,[57]BOP!$A$44:$IV$44,[57]BOP!$A$59:$IV$59,[57]BOP!#REF!,[57]BOP!#REF!,[57]BOP!$A$81:$IV$88</definedName>
    <definedName name="Z_112039D4_FF0B_11D1_98B3_00C04FC96ABD_.wvu.Rows" localSheetId="3" hidden="1">[57]BOP!$A$36:$IV$36,[57]BOP!$A$44:$IV$44,[57]BOP!$A$59:$IV$59,[57]BOP!#REF!,[57]BOP!#REF!,[57]BOP!$A$79:$IV$79,[57]BOP!$A$81:$IV$88,[57]BOP!#REF!</definedName>
    <definedName name="Z_112039D4_FF0B_11D1_98B3_00C04FC96ABD_.wvu.Rows" hidden="1">[57]BOP!$A$36:$IV$36,[57]BOP!$A$44:$IV$44,[57]BOP!$A$59:$IV$59,[57]BOP!#REF!,[57]BOP!#REF!,[57]BOP!$A$79:$IV$79,[57]BOP!$A$81:$IV$88,[57]BOP!#REF!</definedName>
    <definedName name="Z_112039D5_FF0B_11D1_98B3_00C04FC96ABD_.wvu.Rows" localSheetId="3" hidden="1">[57]BOP!$A$36:$IV$36,[57]BOP!$A$44:$IV$44,[57]BOP!$A$59:$IV$59,[57]BOP!#REF!,[57]BOP!#REF!,[57]BOP!$A$79:$IV$79,[57]BOP!$A$81:$IV$88</definedName>
    <definedName name="Z_112039D5_FF0B_11D1_98B3_00C04FC96ABD_.wvu.Rows" hidden="1">[57]BOP!$A$36:$IV$36,[57]BOP!$A$44:$IV$44,[57]BOP!$A$59:$IV$59,[57]BOP!#REF!,[57]BOP!#REF!,[57]BOP!$A$79:$IV$79,[57]BOP!$A$81:$IV$88</definedName>
    <definedName name="Z_112039D6_FF0B_11D1_98B3_00C04FC96ABD_.wvu.Rows" localSheetId="3" hidden="1">[57]BOP!$A$36:$IV$36,[57]BOP!$A$44:$IV$44,[57]BOP!$A$59:$IV$59,[57]BOP!#REF!,[57]BOP!#REF!,[57]BOP!$A$79:$IV$79,[57]BOP!#REF!</definedName>
    <definedName name="Z_112039D6_FF0B_11D1_98B3_00C04FC96ABD_.wvu.Rows" hidden="1">[57]BOP!$A$36:$IV$36,[57]BOP!$A$44:$IV$44,[57]BOP!$A$59:$IV$59,[57]BOP!#REF!,[57]BOP!#REF!,[57]BOP!$A$79:$IV$79,[57]BOP!#REF!</definedName>
    <definedName name="Z_112039D7_FF0B_11D1_98B3_00C04FC96ABD_.wvu.Rows" localSheetId="3" hidden="1">[57]BOP!$A$36:$IV$36,[57]BOP!$A$44:$IV$44,[57]BOP!$A$59:$IV$59,[57]BOP!#REF!,[57]BOP!#REF!,[57]BOP!$A$79:$IV$79,[57]BOP!$A$81:$IV$88,[57]BOP!#REF!</definedName>
    <definedName name="Z_112039D7_FF0B_11D1_98B3_00C04FC96ABD_.wvu.Rows" hidden="1">[57]BOP!$A$36:$IV$36,[57]BOP!$A$44:$IV$44,[57]BOP!$A$59:$IV$59,[57]BOP!#REF!,[57]BOP!#REF!,[57]BOP!$A$79:$IV$79,[57]BOP!$A$81:$IV$88,[57]BOP!#REF!</definedName>
    <definedName name="Z_112039D8_FF0B_11D1_98B3_00C04FC96ABD_.wvu.Rows" localSheetId="3" hidden="1">[57]BOP!$A$36:$IV$36,[57]BOP!$A$44:$IV$44,[57]BOP!$A$59:$IV$59,[57]BOP!#REF!,[57]BOP!#REF!,[57]BOP!$A$79:$IV$79,[57]BOP!$A$81:$IV$88,[57]BOP!#REF!</definedName>
    <definedName name="Z_112039D8_FF0B_11D1_98B3_00C04FC96ABD_.wvu.Rows" hidden="1">[57]BOP!$A$36:$IV$36,[57]BOP!$A$44:$IV$44,[57]BOP!$A$59:$IV$59,[57]BOP!#REF!,[57]BOP!#REF!,[57]BOP!$A$79:$IV$79,[57]BOP!$A$81:$IV$88,[57]BOP!#REF!</definedName>
    <definedName name="Z_112039D9_FF0B_11D1_98B3_00C04FC96ABD_.wvu.Rows" localSheetId="3" hidden="1">[57]BOP!$A$36:$IV$36,[57]BOP!$A$44:$IV$44,[57]BOP!$A$59:$IV$59,[57]BOP!#REF!,[57]BOP!#REF!,[57]BOP!$A$79:$IV$79,[57]BOP!$A$81:$IV$88,[57]BOP!#REF!</definedName>
    <definedName name="Z_112039D9_FF0B_11D1_98B3_00C04FC96ABD_.wvu.Rows" hidden="1">[57]BOP!$A$36:$IV$36,[57]BOP!$A$44:$IV$44,[57]BOP!$A$59:$IV$59,[57]BOP!#REF!,[57]BOP!#REF!,[57]BOP!$A$79:$IV$79,[57]BOP!$A$81:$IV$88,[57]BOP!#REF!</definedName>
    <definedName name="Z_112039DB_FF0B_11D1_98B3_00C04FC96ABD_.wvu.Rows" localSheetId="3" hidden="1">[57]BOP!$A$36:$IV$36,[57]BOP!$A$44:$IV$44,[57]BOP!$A$59:$IV$59,[57]BOP!#REF!,[57]BOP!#REF!,[57]BOP!$A$79:$IV$79,[57]BOP!$A$81:$IV$88,[57]BOP!#REF!,[57]BOP!#REF!</definedName>
    <definedName name="Z_112039DB_FF0B_11D1_98B3_00C04FC96ABD_.wvu.Rows" hidden="1">[57]BOP!$A$36:$IV$36,[57]BOP!$A$44:$IV$44,[57]BOP!$A$59:$IV$59,[57]BOP!#REF!,[57]BOP!#REF!,[57]BOP!$A$79:$IV$79,[57]BOP!$A$81:$IV$88,[57]BOP!#REF!,[57]BOP!#REF!</definedName>
    <definedName name="Z_112039DC_FF0B_11D1_98B3_00C04FC96ABD_.wvu.Rows" localSheetId="3" hidden="1">[57]BOP!$A$36:$IV$36,[57]BOP!$A$44:$IV$44,[57]BOP!$A$59:$IV$59,[57]BOP!#REF!,[57]BOP!#REF!,[57]BOP!$A$79:$IV$79,[57]BOP!$A$81:$IV$88,[57]BOP!#REF!,[57]BOP!#REF!</definedName>
    <definedName name="Z_112039DC_FF0B_11D1_98B3_00C04FC96ABD_.wvu.Rows" hidden="1">[57]BOP!$A$36:$IV$36,[57]BOP!$A$44:$IV$44,[57]BOP!$A$59:$IV$59,[57]BOP!#REF!,[57]BOP!#REF!,[57]BOP!$A$79:$IV$79,[57]BOP!$A$81:$IV$88,[57]BOP!#REF!,[57]BOP!#REF!</definedName>
    <definedName name="Z_112039DD_FF0B_11D1_98B3_00C04FC96ABD_.wvu.Rows" localSheetId="3" hidden="1">[57]BOP!$A$36:$IV$36,[57]BOP!$A$44:$IV$44,[57]BOP!$A$59:$IV$59,[57]BOP!#REF!,[57]BOP!#REF!,[57]BOP!$A$79:$IV$79</definedName>
    <definedName name="Z_112039DD_FF0B_11D1_98B3_00C04FC96ABD_.wvu.Rows" hidden="1">[57]BOP!$A$36:$IV$36,[57]BOP!$A$44:$IV$44,[57]BOP!$A$59:$IV$59,[57]BOP!#REF!,[57]BOP!#REF!,[57]BOP!$A$79:$IV$79</definedName>
    <definedName name="Z_112B8339_2081_11D2_BFD2_00A02466506E_.wvu.PrintTitles" hidden="1">[68]SUMMARY!$B$1:$D$65536,[68]SUMMARY!$A$3:$IV$5</definedName>
    <definedName name="Z_112B833B_2081_11D2_BFD2_00A02466506E_.wvu.PrintTitles" hidden="1">[68]SUMMARY!$B$1:$D$65536,[68]SUMMARY!$A$3:$IV$5</definedName>
    <definedName name="Z_1A87067C_7102_4E77_BC8D_D9D9112AA17F_.wvu.Cols" localSheetId="3" hidden="1">#REF!</definedName>
    <definedName name="Z_1A87067C_7102_4E77_BC8D_D9D9112AA17F_.wvu.Cols" hidden="1">#REF!</definedName>
    <definedName name="Z_1A87067C_7102_4E77_BC8D_D9D9112AA17F_.wvu.PrintArea" localSheetId="3" hidden="1">#REF!</definedName>
    <definedName name="Z_1A87067C_7102_4E77_BC8D_D9D9112AA17F_.wvu.PrintArea" hidden="1">#REF!</definedName>
    <definedName name="Z_1A87067C_7102_4E77_BC8D_D9D9112AA17F_.wvu.PrintTitles" localSheetId="3" hidden="1">#REF!</definedName>
    <definedName name="Z_1A87067C_7102_4E77_BC8D_D9D9112AA17F_.wvu.PrintTitles" hidden="1">#REF!</definedName>
    <definedName name="Z_1A87067C_7102_4E77_BC8D_D9D9112AA17F_.wvu.Rows" localSheetId="3" hidden="1">#REF!</definedName>
    <definedName name="Z_1A87067C_7102_4E77_BC8D_D9D9112AA17F_.wvu.Rows" hidden="1">#REF!</definedName>
    <definedName name="Z_1A8C061B_2301_11D3_BFD1_000039E37209_.wvu.Cols" hidden="1">'[69]IDA-tab7'!$K$1:$T$65536,'[69]IDA-tab7'!$V$1:$AE$65536,'[69]IDA-tab7'!$AG$1:$AP$65536</definedName>
    <definedName name="Z_1A8C061B_2301_11D3_BFD1_000039E37209_.wvu.Rows" hidden="1">'[69]IDA-tab7'!$A$10:$IV$11,'[69]IDA-tab7'!$A$14:$IV$14,'[69]IDA-tab7'!$A$18:$IV$18</definedName>
    <definedName name="Z_1A8C061C_2301_11D3_BFD1_000039E37209_.wvu.Cols" hidden="1">'[69]IDA-tab7'!$K$1:$T$65536,'[69]IDA-tab7'!$V$1:$AE$65536,'[69]IDA-tab7'!$AG$1:$AP$65536</definedName>
    <definedName name="Z_1A8C061C_2301_11D3_BFD1_000039E37209_.wvu.Rows" hidden="1">'[69]IDA-tab7'!$A$10:$IV$11,'[69]IDA-tab7'!$A$14:$IV$14,'[69]IDA-tab7'!$A$18:$IV$18</definedName>
    <definedName name="Z_1A8C061E_2301_11D3_BFD1_000039E37209_.wvu.Cols" hidden="1">'[69]IDA-tab7'!$K$1:$T$65536,'[69]IDA-tab7'!$V$1:$AE$65536,'[69]IDA-tab7'!$AG$1:$AP$65536</definedName>
    <definedName name="Z_1A8C061E_2301_11D3_BFD1_000039E37209_.wvu.Rows" hidden="1">'[69]IDA-tab7'!$A$10:$IV$11,'[69]IDA-tab7'!$A$14:$IV$14,'[69]IDA-tab7'!$A$18:$IV$18</definedName>
    <definedName name="Z_1A8C061F_2301_11D3_BFD1_000039E37209_.wvu.Cols" hidden="1">'[69]IDA-tab7'!$K$1:$T$65536,'[69]IDA-tab7'!$V$1:$AE$65536,'[69]IDA-tab7'!$AG$1:$AP$65536</definedName>
    <definedName name="Z_1A8C061F_2301_11D3_BFD1_000039E37209_.wvu.Rows" hidden="1">'[69]IDA-tab7'!$A$10:$IV$11,'[69]IDA-tab7'!$A$14:$IV$14,'[69]IDA-tab7'!$A$18:$IV$18</definedName>
    <definedName name="Z_1F4C2007_FFA7_11D1_98B6_00C04FC96ABD_.wvu.Rows" localSheetId="3" hidden="1">[57]BOP!$A$36:$IV$36,[57]BOP!$A$44:$IV$44,[57]BOP!$A$59:$IV$59,[57]BOP!#REF!,[57]BOP!#REF!,[57]BOP!$A$81:$IV$88</definedName>
    <definedName name="Z_1F4C2007_FFA7_11D1_98B6_00C04FC96ABD_.wvu.Rows" hidden="1">[57]BOP!$A$36:$IV$36,[57]BOP!$A$44:$IV$44,[57]BOP!$A$59:$IV$59,[57]BOP!#REF!,[57]BOP!#REF!,[57]BOP!$A$81:$IV$88</definedName>
    <definedName name="Z_1F4C2008_FFA7_11D1_98B6_00C04FC96ABD_.wvu.Rows" localSheetId="3" hidden="1">[57]BOP!$A$36:$IV$36,[57]BOP!$A$44:$IV$44,[57]BOP!$A$59:$IV$59,[57]BOP!#REF!,[57]BOP!#REF!,[57]BOP!$A$81:$IV$88</definedName>
    <definedName name="Z_1F4C2008_FFA7_11D1_98B6_00C04FC96ABD_.wvu.Rows" hidden="1">[57]BOP!$A$36:$IV$36,[57]BOP!$A$44:$IV$44,[57]BOP!$A$59:$IV$59,[57]BOP!#REF!,[57]BOP!#REF!,[57]BOP!$A$81:$IV$88</definedName>
    <definedName name="Z_1F4C2009_FFA7_11D1_98B6_00C04FC96ABD_.wvu.Rows" localSheetId="3" hidden="1">[57]BOP!$A$36:$IV$36,[57]BOP!$A$44:$IV$44,[57]BOP!$A$59:$IV$59,[57]BOP!#REF!,[57]BOP!#REF!,[57]BOP!$A$81:$IV$88</definedName>
    <definedName name="Z_1F4C2009_FFA7_11D1_98B6_00C04FC96ABD_.wvu.Rows" hidden="1">[57]BOP!$A$36:$IV$36,[57]BOP!$A$44:$IV$44,[57]BOP!$A$59:$IV$59,[57]BOP!#REF!,[57]BOP!#REF!,[57]BOP!$A$81:$IV$88</definedName>
    <definedName name="Z_1F4C200A_FFA7_11D1_98B6_00C04FC96ABD_.wvu.Rows" localSheetId="3" hidden="1">[57]BOP!$A$36:$IV$36,[57]BOP!$A$44:$IV$44,[57]BOP!$A$59:$IV$59,[57]BOP!#REF!,[57]BOP!#REF!,[57]BOP!$A$81:$IV$88</definedName>
    <definedName name="Z_1F4C200A_FFA7_11D1_98B6_00C04FC96ABD_.wvu.Rows" hidden="1">[57]BOP!$A$36:$IV$36,[57]BOP!$A$44:$IV$44,[57]BOP!$A$59:$IV$59,[57]BOP!#REF!,[57]BOP!#REF!,[57]BOP!$A$81:$IV$88</definedName>
    <definedName name="Z_1F4C200B_FFA7_11D1_98B6_00C04FC96ABD_.wvu.Rows" localSheetId="3" hidden="1">[57]BOP!$A$36:$IV$36,[57]BOP!$A$44:$IV$44,[57]BOP!$A$59:$IV$59,[57]BOP!#REF!,[57]BOP!#REF!,[57]BOP!$A$79:$IV$79,[57]BOP!$A$81:$IV$88,[57]BOP!#REF!</definedName>
    <definedName name="Z_1F4C200B_FFA7_11D1_98B6_00C04FC96ABD_.wvu.Rows" hidden="1">[57]BOP!$A$36:$IV$36,[57]BOP!$A$44:$IV$44,[57]BOP!$A$59:$IV$59,[57]BOP!#REF!,[57]BOP!#REF!,[57]BOP!$A$79:$IV$79,[57]BOP!$A$81:$IV$88,[57]BOP!#REF!</definedName>
    <definedName name="Z_1F4C200C_FFA7_11D1_98B6_00C04FC96ABD_.wvu.Rows" localSheetId="3" hidden="1">[57]BOP!$A$36:$IV$36,[57]BOP!$A$44:$IV$44,[57]BOP!$A$59:$IV$59,[57]BOP!#REF!,[57]BOP!#REF!,[57]BOP!$A$79:$IV$79,[57]BOP!$A$81:$IV$88</definedName>
    <definedName name="Z_1F4C200C_FFA7_11D1_98B6_00C04FC96ABD_.wvu.Rows" hidden="1">[57]BOP!$A$36:$IV$36,[57]BOP!$A$44:$IV$44,[57]BOP!$A$59:$IV$59,[57]BOP!#REF!,[57]BOP!#REF!,[57]BOP!$A$79:$IV$79,[57]BOP!$A$81:$IV$88</definedName>
    <definedName name="Z_1F4C200D_FFA7_11D1_98B6_00C04FC96ABD_.wvu.Rows" localSheetId="3" hidden="1">[57]BOP!$A$36:$IV$36,[57]BOP!$A$44:$IV$44,[57]BOP!$A$59:$IV$59,[57]BOP!#REF!,[57]BOP!#REF!,[57]BOP!$A$79:$IV$79,[57]BOP!#REF!</definedName>
    <definedName name="Z_1F4C200D_FFA7_11D1_98B6_00C04FC96ABD_.wvu.Rows" hidden="1">[57]BOP!$A$36:$IV$36,[57]BOP!$A$44:$IV$44,[57]BOP!$A$59:$IV$59,[57]BOP!#REF!,[57]BOP!#REF!,[57]BOP!$A$79:$IV$79,[57]BOP!#REF!</definedName>
    <definedName name="Z_1F4C200E_FFA7_11D1_98B6_00C04FC96ABD_.wvu.Rows" localSheetId="3" hidden="1">[57]BOP!$A$36:$IV$36,[57]BOP!$A$44:$IV$44,[57]BOP!$A$59:$IV$59,[57]BOP!#REF!,[57]BOP!#REF!,[57]BOP!$A$79:$IV$79,[57]BOP!$A$81:$IV$88,[57]BOP!#REF!</definedName>
    <definedName name="Z_1F4C200E_FFA7_11D1_98B6_00C04FC96ABD_.wvu.Rows" hidden="1">[57]BOP!$A$36:$IV$36,[57]BOP!$A$44:$IV$44,[57]BOP!$A$59:$IV$59,[57]BOP!#REF!,[57]BOP!#REF!,[57]BOP!$A$79:$IV$79,[57]BOP!$A$81:$IV$88,[57]BOP!#REF!</definedName>
    <definedName name="Z_1F4C200F_FFA7_11D1_98B6_00C04FC96ABD_.wvu.Rows" localSheetId="3" hidden="1">[57]BOP!$A$36:$IV$36,[57]BOP!$A$44:$IV$44,[57]BOP!$A$59:$IV$59,[57]BOP!#REF!,[57]BOP!#REF!,[57]BOP!$A$79:$IV$79,[57]BOP!$A$81:$IV$88,[57]BOP!#REF!</definedName>
    <definedName name="Z_1F4C200F_FFA7_11D1_98B6_00C04FC96ABD_.wvu.Rows" hidden="1">[57]BOP!$A$36:$IV$36,[57]BOP!$A$44:$IV$44,[57]BOP!$A$59:$IV$59,[57]BOP!#REF!,[57]BOP!#REF!,[57]BOP!$A$79:$IV$79,[57]BOP!$A$81:$IV$88,[57]BOP!#REF!</definedName>
    <definedName name="Z_1F4C2010_FFA7_11D1_98B6_00C04FC96ABD_.wvu.Rows" localSheetId="3" hidden="1">[57]BOP!$A$36:$IV$36,[57]BOP!$A$44:$IV$44,[57]BOP!$A$59:$IV$59,[57]BOP!#REF!,[57]BOP!#REF!,[57]BOP!$A$79:$IV$79,[57]BOP!$A$81:$IV$88,[57]BOP!#REF!</definedName>
    <definedName name="Z_1F4C2010_FFA7_11D1_98B6_00C04FC96ABD_.wvu.Rows" hidden="1">[57]BOP!$A$36:$IV$36,[57]BOP!$A$44:$IV$44,[57]BOP!$A$59:$IV$59,[57]BOP!#REF!,[57]BOP!#REF!,[57]BOP!$A$79:$IV$79,[57]BOP!$A$81:$IV$88,[57]BOP!#REF!</definedName>
    <definedName name="Z_1F4C2012_FFA7_11D1_98B6_00C04FC96ABD_.wvu.Rows" localSheetId="3" hidden="1">[57]BOP!$A$36:$IV$36,[57]BOP!$A$44:$IV$44,[57]BOP!$A$59:$IV$59,[57]BOP!#REF!,[57]BOP!#REF!,[57]BOP!$A$79:$IV$79,[57]BOP!$A$81:$IV$88,[57]BOP!#REF!,[57]BOP!#REF!</definedName>
    <definedName name="Z_1F4C2012_FFA7_11D1_98B6_00C04FC96ABD_.wvu.Rows" hidden="1">[57]BOP!$A$36:$IV$36,[57]BOP!$A$44:$IV$44,[57]BOP!$A$59:$IV$59,[57]BOP!#REF!,[57]BOP!#REF!,[57]BOP!$A$79:$IV$79,[57]BOP!$A$81:$IV$88,[57]BOP!#REF!,[57]BOP!#REF!</definedName>
    <definedName name="Z_1F4C2013_FFA7_11D1_98B6_00C04FC96ABD_.wvu.Rows" localSheetId="3" hidden="1">[57]BOP!$A$36:$IV$36,[57]BOP!$A$44:$IV$44,[57]BOP!$A$59:$IV$59,[57]BOP!#REF!,[57]BOP!#REF!,[57]BOP!$A$79:$IV$79,[57]BOP!$A$81:$IV$88,[57]BOP!#REF!,[57]BOP!#REF!</definedName>
    <definedName name="Z_1F4C2013_FFA7_11D1_98B6_00C04FC96ABD_.wvu.Rows" hidden="1">[57]BOP!$A$36:$IV$36,[57]BOP!$A$44:$IV$44,[57]BOP!$A$59:$IV$59,[57]BOP!#REF!,[57]BOP!#REF!,[57]BOP!$A$79:$IV$79,[57]BOP!$A$81:$IV$88,[57]BOP!#REF!,[57]BOP!#REF!</definedName>
    <definedName name="Z_1F4C2014_FFA7_11D1_98B6_00C04FC96ABD_.wvu.Rows" localSheetId="3" hidden="1">[57]BOP!$A$36:$IV$36,[57]BOP!$A$44:$IV$44,[57]BOP!$A$59:$IV$59,[57]BOP!#REF!,[57]BOP!#REF!,[57]BOP!$A$79:$IV$79</definedName>
    <definedName name="Z_1F4C2014_FFA7_11D1_98B6_00C04FC96ABD_.wvu.Rows" hidden="1">[57]BOP!$A$36:$IV$36,[57]BOP!$A$44:$IV$44,[57]BOP!$A$59:$IV$59,[57]BOP!#REF!,[57]BOP!#REF!,[57]BOP!$A$79:$IV$79</definedName>
    <definedName name="Z_49B0A4B0_963B_11D1_BFD1_00A02466B680_.wvu.Rows" localSheetId="3" hidden="1">[57]BOP!$A$36:$IV$36,[57]BOP!$A$44:$IV$44,[57]BOP!$A$59:$IV$59,[57]BOP!#REF!,[57]BOP!#REF!,[57]BOP!$A$81:$IV$88</definedName>
    <definedName name="Z_49B0A4B0_963B_11D1_BFD1_00A02466B680_.wvu.Rows" hidden="1">[57]BOP!$A$36:$IV$36,[57]BOP!$A$44:$IV$44,[57]BOP!$A$59:$IV$59,[57]BOP!#REF!,[57]BOP!#REF!,[57]BOP!$A$81:$IV$88</definedName>
    <definedName name="Z_49B0A4B1_963B_11D1_BFD1_00A02466B680_.wvu.Rows" localSheetId="3" hidden="1">[57]BOP!$A$36:$IV$36,[57]BOP!$A$44:$IV$44,[57]BOP!$A$59:$IV$59,[57]BOP!#REF!,[57]BOP!#REF!,[57]BOP!$A$81:$IV$88</definedName>
    <definedName name="Z_49B0A4B1_963B_11D1_BFD1_00A02466B680_.wvu.Rows" hidden="1">[57]BOP!$A$36:$IV$36,[57]BOP!$A$44:$IV$44,[57]BOP!$A$59:$IV$59,[57]BOP!#REF!,[57]BOP!#REF!,[57]BOP!$A$81:$IV$88</definedName>
    <definedName name="Z_49B0A4B4_963B_11D1_BFD1_00A02466B680_.wvu.Rows" localSheetId="3" hidden="1">[57]BOP!$A$36:$IV$36,[57]BOP!$A$44:$IV$44,[57]BOP!$A$59:$IV$59,[57]BOP!#REF!,[57]BOP!#REF!,[57]BOP!$A$79:$IV$79,[57]BOP!$A$81:$IV$88,[57]BOP!#REF!</definedName>
    <definedName name="Z_49B0A4B4_963B_11D1_BFD1_00A02466B680_.wvu.Rows" hidden="1">[57]BOP!$A$36:$IV$36,[57]BOP!$A$44:$IV$44,[57]BOP!$A$59:$IV$59,[57]BOP!#REF!,[57]BOP!#REF!,[57]BOP!$A$79:$IV$79,[57]BOP!$A$81:$IV$88,[57]BOP!#REF!</definedName>
    <definedName name="Z_49B0A4B5_963B_11D1_BFD1_00A02466B680_.wvu.Rows" localSheetId="3" hidden="1">[57]BOP!$A$36:$IV$36,[57]BOP!$A$44:$IV$44,[57]BOP!$A$59:$IV$59,[57]BOP!#REF!,[57]BOP!#REF!,[57]BOP!$A$79:$IV$79,[57]BOP!$A$81:$IV$88</definedName>
    <definedName name="Z_49B0A4B5_963B_11D1_BFD1_00A02466B680_.wvu.Rows" hidden="1">[57]BOP!$A$36:$IV$36,[57]BOP!$A$44:$IV$44,[57]BOP!$A$59:$IV$59,[57]BOP!#REF!,[57]BOP!#REF!,[57]BOP!$A$79:$IV$79,[57]BOP!$A$81:$IV$88</definedName>
    <definedName name="Z_49B0A4B6_963B_11D1_BFD1_00A02466B680_.wvu.Rows" localSheetId="3" hidden="1">[57]BOP!$A$36:$IV$36,[57]BOP!$A$44:$IV$44,[57]BOP!$A$59:$IV$59,[57]BOP!#REF!,[57]BOP!#REF!,[57]BOP!$A$79:$IV$79,[57]BOP!#REF!</definedName>
    <definedName name="Z_49B0A4B6_963B_11D1_BFD1_00A02466B680_.wvu.Rows" hidden="1">[57]BOP!$A$36:$IV$36,[57]BOP!$A$44:$IV$44,[57]BOP!$A$59:$IV$59,[57]BOP!#REF!,[57]BOP!#REF!,[57]BOP!$A$79:$IV$79,[57]BOP!#REF!</definedName>
    <definedName name="Z_49B0A4B7_963B_11D1_BFD1_00A02466B680_.wvu.Rows" localSheetId="3" hidden="1">[57]BOP!$A$36:$IV$36,[57]BOP!$A$44:$IV$44,[57]BOP!$A$59:$IV$59,[57]BOP!#REF!,[57]BOP!#REF!,[57]BOP!$A$79:$IV$79,[57]BOP!$A$81:$IV$88,[57]BOP!#REF!</definedName>
    <definedName name="Z_49B0A4B7_963B_11D1_BFD1_00A02466B680_.wvu.Rows" hidden="1">[57]BOP!$A$36:$IV$36,[57]BOP!$A$44:$IV$44,[57]BOP!$A$59:$IV$59,[57]BOP!#REF!,[57]BOP!#REF!,[57]BOP!$A$79:$IV$79,[57]BOP!$A$81:$IV$88,[57]BOP!#REF!</definedName>
    <definedName name="Z_49B0A4B8_963B_11D1_BFD1_00A02466B680_.wvu.Rows" localSheetId="3" hidden="1">[57]BOP!$A$36:$IV$36,[57]BOP!$A$44:$IV$44,[57]BOP!$A$59:$IV$59,[57]BOP!#REF!,[57]BOP!#REF!,[57]BOP!$A$79:$IV$79,[57]BOP!$A$81:$IV$88,[57]BOP!#REF!</definedName>
    <definedName name="Z_49B0A4B8_963B_11D1_BFD1_00A02466B680_.wvu.Rows" hidden="1">[57]BOP!$A$36:$IV$36,[57]BOP!$A$44:$IV$44,[57]BOP!$A$59:$IV$59,[57]BOP!#REF!,[57]BOP!#REF!,[57]BOP!$A$79:$IV$79,[57]BOP!$A$81:$IV$88,[57]BOP!#REF!</definedName>
    <definedName name="Z_49B0A4B9_963B_11D1_BFD1_00A02466B680_.wvu.Rows" localSheetId="3" hidden="1">[57]BOP!$A$36:$IV$36,[57]BOP!$A$44:$IV$44,[57]BOP!$A$59:$IV$59,[57]BOP!#REF!,[57]BOP!#REF!,[57]BOP!$A$79:$IV$79,[57]BOP!$A$81:$IV$88,[57]BOP!#REF!</definedName>
    <definedName name="Z_49B0A4B9_963B_11D1_BFD1_00A02466B680_.wvu.Rows" hidden="1">[57]BOP!$A$36:$IV$36,[57]BOP!$A$44:$IV$44,[57]BOP!$A$59:$IV$59,[57]BOP!#REF!,[57]BOP!#REF!,[57]BOP!$A$79:$IV$79,[57]BOP!$A$81:$IV$88,[57]BOP!#REF!</definedName>
    <definedName name="Z_49B0A4BB_963B_11D1_BFD1_00A02466B680_.wvu.Rows" localSheetId="3" hidden="1">[57]BOP!$A$36:$IV$36,[57]BOP!$A$44:$IV$44,[57]BOP!$A$59:$IV$59,[57]BOP!#REF!,[57]BOP!#REF!,[57]BOP!$A$79:$IV$79,[57]BOP!$A$81:$IV$88,[57]BOP!#REF!,[57]BOP!#REF!</definedName>
    <definedName name="Z_49B0A4BB_963B_11D1_BFD1_00A02466B680_.wvu.Rows" hidden="1">[57]BOP!$A$36:$IV$36,[57]BOP!$A$44:$IV$44,[57]BOP!$A$59:$IV$59,[57]BOP!#REF!,[57]BOP!#REF!,[57]BOP!$A$79:$IV$79,[57]BOP!$A$81:$IV$88,[57]BOP!#REF!,[57]BOP!#REF!</definedName>
    <definedName name="Z_49B0A4BC_963B_11D1_BFD1_00A02466B680_.wvu.Rows" localSheetId="3" hidden="1">[57]BOP!$A$36:$IV$36,[57]BOP!$A$44:$IV$44,[57]BOP!$A$59:$IV$59,[57]BOP!#REF!,[57]BOP!#REF!,[57]BOP!$A$79:$IV$79,[57]BOP!$A$81:$IV$88,[57]BOP!#REF!,[57]BOP!#REF!</definedName>
    <definedName name="Z_49B0A4BC_963B_11D1_BFD1_00A02466B680_.wvu.Rows" hidden="1">[57]BOP!$A$36:$IV$36,[57]BOP!$A$44:$IV$44,[57]BOP!$A$59:$IV$59,[57]BOP!#REF!,[57]BOP!#REF!,[57]BOP!$A$79:$IV$79,[57]BOP!$A$81:$IV$88,[57]BOP!#REF!,[57]BOP!#REF!</definedName>
    <definedName name="Z_49B0A4BD_963B_11D1_BFD1_00A02466B680_.wvu.Rows" localSheetId="3" hidden="1">[57]BOP!$A$36:$IV$36,[57]BOP!$A$44:$IV$44,[57]BOP!$A$59:$IV$59,[57]BOP!#REF!,[57]BOP!#REF!,[57]BOP!$A$79:$IV$79</definedName>
    <definedName name="Z_49B0A4BD_963B_11D1_BFD1_00A02466B680_.wvu.Rows" hidden="1">[57]BOP!$A$36:$IV$36,[57]BOP!$A$44:$IV$44,[57]BOP!$A$59:$IV$59,[57]BOP!#REF!,[57]BOP!#REF!,[57]BOP!$A$79:$IV$79</definedName>
    <definedName name="Z_5F3A46A2_1A22_4FA5_A3C5_1DEBD8BB3B53_.wvu.Cols" localSheetId="3" hidden="1">#REF!</definedName>
    <definedName name="Z_5F3A46A2_1A22_4FA5_A3C5_1DEBD8BB3B53_.wvu.Cols" hidden="1">#REF!</definedName>
    <definedName name="Z_5F3A46A2_1A22_4FA5_A3C5_1DEBD8BB3B53_.wvu.PrintArea" localSheetId="3" hidden="1">#REF!</definedName>
    <definedName name="Z_5F3A46A2_1A22_4FA5_A3C5_1DEBD8BB3B53_.wvu.PrintArea" hidden="1">#REF!</definedName>
    <definedName name="Z_5F3A46A2_1A22_4FA5_A3C5_1DEBD8BB3B53_.wvu.PrintTitles" localSheetId="3" hidden="1">#REF!</definedName>
    <definedName name="Z_5F3A46A2_1A22_4FA5_A3C5_1DEBD8BB3B53_.wvu.PrintTitles" hidden="1">#REF!</definedName>
    <definedName name="Z_5F3A46A2_1A22_4FA5_A3C5_1DEBD8BB3B53_.wvu.Rows" localSheetId="3" hidden="1">#REF!</definedName>
    <definedName name="Z_5F3A46A2_1A22_4FA5_A3C5_1DEBD8BB3B53_.wvu.Rows" hidden="1">#REF!</definedName>
    <definedName name="Z_65976840_70A2_11D2_BFD1_C1F7123CE332_.wvu.PrintTitles" hidden="1">[68]SUMMARY!$B$1:$D$65536,[68]SUMMARY!$A$3:$IV$5</definedName>
    <definedName name="Z_95224721_0485_11D4_BFD1_00508B5F4DA4_.wvu.Cols" localSheetId="3" hidden="1">#REF!</definedName>
    <definedName name="Z_95224721_0485_11D4_BFD1_00508B5F4DA4_.wvu.Cols" hidden="1">#REF!</definedName>
    <definedName name="Z_9E0C48F8_FFCC_11D1_98BA_00C04FC96ABD_.wvu.Rows" localSheetId="3" hidden="1">[57]BOP!$A$36:$IV$36,[57]BOP!$A$44:$IV$44,[57]BOP!$A$59:$IV$59,[57]BOP!#REF!,[57]BOP!#REF!,[57]BOP!$A$81:$IV$88</definedName>
    <definedName name="Z_9E0C48F8_FFCC_11D1_98BA_00C04FC96ABD_.wvu.Rows" hidden="1">[57]BOP!$A$36:$IV$36,[57]BOP!$A$44:$IV$44,[57]BOP!$A$59:$IV$59,[57]BOP!#REF!,[57]BOP!#REF!,[57]BOP!$A$81:$IV$88</definedName>
    <definedName name="Z_9E0C48F9_FFCC_11D1_98BA_00C04FC96ABD_.wvu.Rows" localSheetId="3" hidden="1">[57]BOP!$A$36:$IV$36,[57]BOP!$A$44:$IV$44,[57]BOP!$A$59:$IV$59,[57]BOP!#REF!,[57]BOP!#REF!,[57]BOP!$A$81:$IV$88</definedName>
    <definedName name="Z_9E0C48F9_FFCC_11D1_98BA_00C04FC96ABD_.wvu.Rows" hidden="1">[57]BOP!$A$36:$IV$36,[57]BOP!$A$44:$IV$44,[57]BOP!$A$59:$IV$59,[57]BOP!#REF!,[57]BOP!#REF!,[57]BOP!$A$81:$IV$88</definedName>
    <definedName name="Z_9E0C48FA_FFCC_11D1_98BA_00C04FC96ABD_.wvu.Rows" localSheetId="3" hidden="1">[57]BOP!$A$36:$IV$36,[57]BOP!$A$44:$IV$44,[57]BOP!$A$59:$IV$59,[57]BOP!#REF!,[57]BOP!#REF!,[57]BOP!$A$81:$IV$88</definedName>
    <definedName name="Z_9E0C48FA_FFCC_11D1_98BA_00C04FC96ABD_.wvu.Rows" hidden="1">[57]BOP!$A$36:$IV$36,[57]BOP!$A$44:$IV$44,[57]BOP!$A$59:$IV$59,[57]BOP!#REF!,[57]BOP!#REF!,[57]BOP!$A$81:$IV$88</definedName>
    <definedName name="Z_9E0C48FB_FFCC_11D1_98BA_00C04FC96ABD_.wvu.Rows" localSheetId="3" hidden="1">[57]BOP!$A$36:$IV$36,[57]BOP!$A$44:$IV$44,[57]BOP!$A$59:$IV$59,[57]BOP!#REF!,[57]BOP!#REF!,[57]BOP!$A$81:$IV$88</definedName>
    <definedName name="Z_9E0C48FB_FFCC_11D1_98BA_00C04FC96ABD_.wvu.Rows" hidden="1">[57]BOP!$A$36:$IV$36,[57]BOP!$A$44:$IV$44,[57]BOP!$A$59:$IV$59,[57]BOP!#REF!,[57]BOP!#REF!,[57]BOP!$A$81:$IV$88</definedName>
    <definedName name="Z_9E0C48FC_FFCC_11D1_98BA_00C04FC96ABD_.wvu.Rows" localSheetId="3" hidden="1">[57]BOP!$A$36:$IV$36,[57]BOP!$A$44:$IV$44,[57]BOP!$A$59:$IV$59,[57]BOP!#REF!,[57]BOP!#REF!,[57]BOP!$A$79:$IV$79,[57]BOP!$A$81:$IV$88,[57]BOP!#REF!</definedName>
    <definedName name="Z_9E0C48FC_FFCC_11D1_98BA_00C04FC96ABD_.wvu.Rows" hidden="1">[57]BOP!$A$36:$IV$36,[57]BOP!$A$44:$IV$44,[57]BOP!$A$59:$IV$59,[57]BOP!#REF!,[57]BOP!#REF!,[57]BOP!$A$79:$IV$79,[57]BOP!$A$81:$IV$88,[57]BOP!#REF!</definedName>
    <definedName name="Z_9E0C48FD_FFCC_11D1_98BA_00C04FC96ABD_.wvu.Rows" localSheetId="3" hidden="1">[57]BOP!$A$36:$IV$36,[57]BOP!$A$44:$IV$44,[57]BOP!$A$59:$IV$59,[57]BOP!#REF!,[57]BOP!#REF!,[57]BOP!$A$79:$IV$79,[57]BOP!$A$81:$IV$88</definedName>
    <definedName name="Z_9E0C48FD_FFCC_11D1_98BA_00C04FC96ABD_.wvu.Rows" hidden="1">[57]BOP!$A$36:$IV$36,[57]BOP!$A$44:$IV$44,[57]BOP!$A$59:$IV$59,[57]BOP!#REF!,[57]BOP!#REF!,[57]BOP!$A$79:$IV$79,[57]BOP!$A$81:$IV$88</definedName>
    <definedName name="Z_9E0C48FE_FFCC_11D1_98BA_00C04FC96ABD_.wvu.Rows" localSheetId="3" hidden="1">[57]BOP!$A$36:$IV$36,[57]BOP!$A$44:$IV$44,[57]BOP!$A$59:$IV$59,[57]BOP!#REF!,[57]BOP!#REF!,[57]BOP!$A$79:$IV$79,[57]BOP!#REF!</definedName>
    <definedName name="Z_9E0C48FE_FFCC_11D1_98BA_00C04FC96ABD_.wvu.Rows" hidden="1">[57]BOP!$A$36:$IV$36,[57]BOP!$A$44:$IV$44,[57]BOP!$A$59:$IV$59,[57]BOP!#REF!,[57]BOP!#REF!,[57]BOP!$A$79:$IV$79,[57]BOP!#REF!</definedName>
    <definedName name="Z_9E0C48FF_FFCC_11D1_98BA_00C04FC96ABD_.wvu.Rows" localSheetId="3" hidden="1">[57]BOP!$A$36:$IV$36,[57]BOP!$A$44:$IV$44,[57]BOP!$A$59:$IV$59,[57]BOP!#REF!,[57]BOP!#REF!,[57]BOP!$A$79:$IV$79,[57]BOP!$A$81:$IV$88,[57]BOP!#REF!</definedName>
    <definedName name="Z_9E0C48FF_FFCC_11D1_98BA_00C04FC96ABD_.wvu.Rows" hidden="1">[57]BOP!$A$36:$IV$36,[57]BOP!$A$44:$IV$44,[57]BOP!$A$59:$IV$59,[57]BOP!#REF!,[57]BOP!#REF!,[57]BOP!$A$79:$IV$79,[57]BOP!$A$81:$IV$88,[57]BOP!#REF!</definedName>
    <definedName name="Z_9E0C4900_FFCC_11D1_98BA_00C04FC96ABD_.wvu.Rows" localSheetId="3" hidden="1">[57]BOP!$A$36:$IV$36,[57]BOP!$A$44:$IV$44,[57]BOP!$A$59:$IV$59,[57]BOP!#REF!,[57]BOP!#REF!,[57]BOP!$A$79:$IV$79,[57]BOP!$A$81:$IV$88,[57]BOP!#REF!</definedName>
    <definedName name="Z_9E0C4900_FFCC_11D1_98BA_00C04FC96ABD_.wvu.Rows" hidden="1">[57]BOP!$A$36:$IV$36,[57]BOP!$A$44:$IV$44,[57]BOP!$A$59:$IV$59,[57]BOP!#REF!,[57]BOP!#REF!,[57]BOP!$A$79:$IV$79,[57]BOP!$A$81:$IV$88,[57]BOP!#REF!</definedName>
    <definedName name="Z_9E0C4901_FFCC_11D1_98BA_00C04FC96ABD_.wvu.Rows" localSheetId="3" hidden="1">[57]BOP!$A$36:$IV$36,[57]BOP!$A$44:$IV$44,[57]BOP!$A$59:$IV$59,[57]BOP!#REF!,[57]BOP!#REF!,[57]BOP!$A$79:$IV$79,[57]BOP!$A$81:$IV$88,[57]BOP!#REF!</definedName>
    <definedName name="Z_9E0C4901_FFCC_11D1_98BA_00C04FC96ABD_.wvu.Rows" hidden="1">[57]BOP!$A$36:$IV$36,[57]BOP!$A$44:$IV$44,[57]BOP!$A$59:$IV$59,[57]BOP!#REF!,[57]BOP!#REF!,[57]BOP!$A$79:$IV$79,[57]BOP!$A$81:$IV$88,[57]BOP!#REF!</definedName>
    <definedName name="Z_9E0C4903_FFCC_11D1_98BA_00C04FC96ABD_.wvu.Rows" localSheetId="3" hidden="1">[57]BOP!$A$36:$IV$36,[57]BOP!$A$44:$IV$44,[57]BOP!$A$59:$IV$59,[57]BOP!#REF!,[57]BOP!#REF!,[57]BOP!$A$79:$IV$79,[57]BOP!$A$81:$IV$88,[57]BOP!#REF!,[57]BOP!#REF!</definedName>
    <definedName name="Z_9E0C4903_FFCC_11D1_98BA_00C04FC96ABD_.wvu.Rows" hidden="1">[57]BOP!$A$36:$IV$36,[57]BOP!$A$44:$IV$44,[57]BOP!$A$59:$IV$59,[57]BOP!#REF!,[57]BOP!#REF!,[57]BOP!$A$79:$IV$79,[57]BOP!$A$81:$IV$88,[57]BOP!#REF!,[57]BOP!#REF!</definedName>
    <definedName name="Z_9E0C4904_FFCC_11D1_98BA_00C04FC96ABD_.wvu.Rows" localSheetId="3" hidden="1">[57]BOP!$A$36:$IV$36,[57]BOP!$A$44:$IV$44,[57]BOP!$A$59:$IV$59,[57]BOP!#REF!,[57]BOP!#REF!,[57]BOP!$A$79:$IV$79,[57]BOP!$A$81:$IV$88,[57]BOP!#REF!,[57]BOP!#REF!</definedName>
    <definedName name="Z_9E0C4904_FFCC_11D1_98BA_00C04FC96ABD_.wvu.Rows" hidden="1">[57]BOP!$A$36:$IV$36,[57]BOP!$A$44:$IV$44,[57]BOP!$A$59:$IV$59,[57]BOP!#REF!,[57]BOP!#REF!,[57]BOP!$A$79:$IV$79,[57]BOP!$A$81:$IV$88,[57]BOP!#REF!,[57]BOP!#REF!</definedName>
    <definedName name="Z_9E0C4905_FFCC_11D1_98BA_00C04FC96ABD_.wvu.Rows" localSheetId="3" hidden="1">[57]BOP!$A$36:$IV$36,[57]BOP!$A$44:$IV$44,[57]BOP!$A$59:$IV$59,[57]BOP!#REF!,[57]BOP!#REF!,[57]BOP!$A$79:$IV$79</definedName>
    <definedName name="Z_9E0C4905_FFCC_11D1_98BA_00C04FC96ABD_.wvu.Rows" hidden="1">[57]BOP!$A$36:$IV$36,[57]BOP!$A$44:$IV$44,[57]BOP!$A$59:$IV$59,[57]BOP!#REF!,[57]BOP!#REF!,[57]BOP!$A$79:$IV$79</definedName>
    <definedName name="Z_B424DD41_AAD0_11D2_BFD1_00A02466506E_.wvu.PrintTitles" hidden="1">[68]SUMMARY!$B$1:$D$65536,[68]SUMMARY!$A$3:$IV$5</definedName>
    <definedName name="Z_BC2BFA12_1C91_11D2_BFD2_00A02466506E_.wvu.PrintTitles" hidden="1">[68]SUMMARY!$B$1:$D$65536,[68]SUMMARY!$A$3:$IV$5</definedName>
    <definedName name="Z_C21FAE85_013A_11D2_98BD_00C04FC96ABD_.wvu.Rows" localSheetId="3" hidden="1">[57]BOP!$A$36:$IV$36,[57]BOP!$A$44:$IV$44,[57]BOP!$A$59:$IV$59,[57]BOP!#REF!,[57]BOP!#REF!,[57]BOP!$A$81:$IV$88</definedName>
    <definedName name="Z_C21FAE85_013A_11D2_98BD_00C04FC96ABD_.wvu.Rows" hidden="1">[57]BOP!$A$36:$IV$36,[57]BOP!$A$44:$IV$44,[57]BOP!$A$59:$IV$59,[57]BOP!#REF!,[57]BOP!#REF!,[57]BOP!$A$81:$IV$88</definedName>
    <definedName name="Z_C21FAE86_013A_11D2_98BD_00C04FC96ABD_.wvu.Rows" localSheetId="3" hidden="1">[57]BOP!$A$36:$IV$36,[57]BOP!$A$44:$IV$44,[57]BOP!$A$59:$IV$59,[57]BOP!#REF!,[57]BOP!#REF!,[57]BOP!$A$81:$IV$88</definedName>
    <definedName name="Z_C21FAE86_013A_11D2_98BD_00C04FC96ABD_.wvu.Rows" hidden="1">[57]BOP!$A$36:$IV$36,[57]BOP!$A$44:$IV$44,[57]BOP!$A$59:$IV$59,[57]BOP!#REF!,[57]BOP!#REF!,[57]BOP!$A$81:$IV$88</definedName>
    <definedName name="Z_C21FAE87_013A_11D2_98BD_00C04FC96ABD_.wvu.Rows" localSheetId="3" hidden="1">[57]BOP!$A$36:$IV$36,[57]BOP!$A$44:$IV$44,[57]BOP!$A$59:$IV$59,[57]BOP!#REF!,[57]BOP!#REF!,[57]BOP!$A$81:$IV$88</definedName>
    <definedName name="Z_C21FAE87_013A_11D2_98BD_00C04FC96ABD_.wvu.Rows" hidden="1">[57]BOP!$A$36:$IV$36,[57]BOP!$A$44:$IV$44,[57]BOP!$A$59:$IV$59,[57]BOP!#REF!,[57]BOP!#REF!,[57]BOP!$A$81:$IV$88</definedName>
    <definedName name="Z_C21FAE88_013A_11D2_98BD_00C04FC96ABD_.wvu.Rows" localSheetId="3" hidden="1">[57]BOP!$A$36:$IV$36,[57]BOP!$A$44:$IV$44,[57]BOP!$A$59:$IV$59,[57]BOP!#REF!,[57]BOP!#REF!,[57]BOP!$A$81:$IV$88</definedName>
    <definedName name="Z_C21FAE88_013A_11D2_98BD_00C04FC96ABD_.wvu.Rows" hidden="1">[57]BOP!$A$36:$IV$36,[57]BOP!$A$44:$IV$44,[57]BOP!$A$59:$IV$59,[57]BOP!#REF!,[57]BOP!#REF!,[57]BOP!$A$81:$IV$88</definedName>
    <definedName name="Z_C21FAE89_013A_11D2_98BD_00C04FC96ABD_.wvu.Rows" localSheetId="3" hidden="1">[57]BOP!$A$36:$IV$36,[57]BOP!$A$44:$IV$44,[57]BOP!$A$59:$IV$59,[57]BOP!#REF!,[57]BOP!#REF!,[57]BOP!$A$79:$IV$79,[57]BOP!$A$81:$IV$88,[57]BOP!#REF!</definedName>
    <definedName name="Z_C21FAE89_013A_11D2_98BD_00C04FC96ABD_.wvu.Rows" hidden="1">[57]BOP!$A$36:$IV$36,[57]BOP!$A$44:$IV$44,[57]BOP!$A$59:$IV$59,[57]BOP!#REF!,[57]BOP!#REF!,[57]BOP!$A$79:$IV$79,[57]BOP!$A$81:$IV$88,[57]BOP!#REF!</definedName>
    <definedName name="Z_C21FAE8A_013A_11D2_98BD_00C04FC96ABD_.wvu.Rows" localSheetId="3" hidden="1">[57]BOP!$A$36:$IV$36,[57]BOP!$A$44:$IV$44,[57]BOP!$A$59:$IV$59,[57]BOP!#REF!,[57]BOP!#REF!,[57]BOP!$A$79:$IV$79,[57]BOP!$A$81:$IV$88</definedName>
    <definedName name="Z_C21FAE8A_013A_11D2_98BD_00C04FC96ABD_.wvu.Rows" hidden="1">[57]BOP!$A$36:$IV$36,[57]BOP!$A$44:$IV$44,[57]BOP!$A$59:$IV$59,[57]BOP!#REF!,[57]BOP!#REF!,[57]BOP!$A$79:$IV$79,[57]BOP!$A$81:$IV$88</definedName>
    <definedName name="Z_C21FAE8B_013A_11D2_98BD_00C04FC96ABD_.wvu.Rows" localSheetId="3" hidden="1">[57]BOP!$A$36:$IV$36,[57]BOP!$A$44:$IV$44,[57]BOP!$A$59:$IV$59,[57]BOP!#REF!,[57]BOP!#REF!,[57]BOP!$A$79:$IV$79,[57]BOP!#REF!</definedName>
    <definedName name="Z_C21FAE8B_013A_11D2_98BD_00C04FC96ABD_.wvu.Rows" hidden="1">[57]BOP!$A$36:$IV$36,[57]BOP!$A$44:$IV$44,[57]BOP!$A$59:$IV$59,[57]BOP!#REF!,[57]BOP!#REF!,[57]BOP!$A$79:$IV$79,[57]BOP!#REF!</definedName>
    <definedName name="Z_C21FAE8C_013A_11D2_98BD_00C04FC96ABD_.wvu.Rows" localSheetId="3" hidden="1">[57]BOP!$A$36:$IV$36,[57]BOP!$A$44:$IV$44,[57]BOP!$A$59:$IV$59,[57]BOP!#REF!,[57]BOP!#REF!,[57]BOP!$A$79:$IV$79,[57]BOP!$A$81:$IV$88,[57]BOP!#REF!</definedName>
    <definedName name="Z_C21FAE8C_013A_11D2_98BD_00C04FC96ABD_.wvu.Rows" hidden="1">[57]BOP!$A$36:$IV$36,[57]BOP!$A$44:$IV$44,[57]BOP!$A$59:$IV$59,[57]BOP!#REF!,[57]BOP!#REF!,[57]BOP!$A$79:$IV$79,[57]BOP!$A$81:$IV$88,[57]BOP!#REF!</definedName>
    <definedName name="Z_C21FAE8D_013A_11D2_98BD_00C04FC96ABD_.wvu.Rows" localSheetId="3" hidden="1">[57]BOP!$A$36:$IV$36,[57]BOP!$A$44:$IV$44,[57]BOP!$A$59:$IV$59,[57]BOP!#REF!,[57]BOP!#REF!,[57]BOP!$A$79:$IV$79,[57]BOP!$A$81:$IV$88,[57]BOP!#REF!</definedName>
    <definedName name="Z_C21FAE8D_013A_11D2_98BD_00C04FC96ABD_.wvu.Rows" hidden="1">[57]BOP!$A$36:$IV$36,[57]BOP!$A$44:$IV$44,[57]BOP!$A$59:$IV$59,[57]BOP!#REF!,[57]BOP!#REF!,[57]BOP!$A$79:$IV$79,[57]BOP!$A$81:$IV$88,[57]BOP!#REF!</definedName>
    <definedName name="Z_C21FAE8E_013A_11D2_98BD_00C04FC96ABD_.wvu.Rows" localSheetId="3" hidden="1">[57]BOP!$A$36:$IV$36,[57]BOP!$A$44:$IV$44,[57]BOP!$A$59:$IV$59,[57]BOP!#REF!,[57]BOP!#REF!,[57]BOP!$A$79:$IV$79,[57]BOP!$A$81:$IV$88,[57]BOP!#REF!</definedName>
    <definedName name="Z_C21FAE8E_013A_11D2_98BD_00C04FC96ABD_.wvu.Rows" hidden="1">[57]BOP!$A$36:$IV$36,[57]BOP!$A$44:$IV$44,[57]BOP!$A$59:$IV$59,[57]BOP!#REF!,[57]BOP!#REF!,[57]BOP!$A$79:$IV$79,[57]BOP!$A$81:$IV$88,[57]BOP!#REF!</definedName>
    <definedName name="Z_C21FAE90_013A_11D2_98BD_00C04FC96ABD_.wvu.Rows" localSheetId="3" hidden="1">[57]BOP!$A$36:$IV$36,[57]BOP!$A$44:$IV$44,[57]BOP!$A$59:$IV$59,[57]BOP!#REF!,[57]BOP!#REF!,[57]BOP!$A$79:$IV$79,[57]BOP!$A$81:$IV$88,[57]BOP!#REF!,[57]BOP!#REF!</definedName>
    <definedName name="Z_C21FAE90_013A_11D2_98BD_00C04FC96ABD_.wvu.Rows" hidden="1">[57]BOP!$A$36:$IV$36,[57]BOP!$A$44:$IV$44,[57]BOP!$A$59:$IV$59,[57]BOP!#REF!,[57]BOP!#REF!,[57]BOP!$A$79:$IV$79,[57]BOP!$A$81:$IV$88,[57]BOP!#REF!,[57]BOP!#REF!</definedName>
    <definedName name="Z_C21FAE91_013A_11D2_98BD_00C04FC96ABD_.wvu.Rows" localSheetId="3" hidden="1">[57]BOP!$A$36:$IV$36,[57]BOP!$A$44:$IV$44,[57]BOP!$A$59:$IV$59,[57]BOP!#REF!,[57]BOP!#REF!,[57]BOP!$A$79:$IV$79,[57]BOP!$A$81:$IV$88,[57]BOP!#REF!,[57]BOP!#REF!</definedName>
    <definedName name="Z_C21FAE91_013A_11D2_98BD_00C04FC96ABD_.wvu.Rows" hidden="1">[57]BOP!$A$36:$IV$36,[57]BOP!$A$44:$IV$44,[57]BOP!$A$59:$IV$59,[57]BOP!#REF!,[57]BOP!#REF!,[57]BOP!$A$79:$IV$79,[57]BOP!$A$81:$IV$88,[57]BOP!#REF!,[57]BOP!#REF!</definedName>
    <definedName name="Z_C21FAE92_013A_11D2_98BD_00C04FC96ABD_.wvu.Rows" localSheetId="3" hidden="1">[57]BOP!$A$36:$IV$36,[57]BOP!$A$44:$IV$44,[57]BOP!$A$59:$IV$59,[57]BOP!#REF!,[57]BOP!#REF!,[57]BOP!$A$79:$IV$79</definedName>
    <definedName name="Z_C21FAE92_013A_11D2_98BD_00C04FC96ABD_.wvu.Rows" hidden="1">[57]BOP!$A$36:$IV$36,[57]BOP!$A$44:$IV$44,[57]BOP!$A$59:$IV$59,[57]BOP!#REF!,[57]BOP!#REF!,[57]BOP!$A$79:$IV$79</definedName>
    <definedName name="Z_CF25EF4A_FFAB_11D1_98B7_00C04FC96ABD_.wvu.Rows" localSheetId="3" hidden="1">[57]BOP!$A$36:$IV$36,[57]BOP!$A$44:$IV$44,[57]BOP!$A$59:$IV$59,[57]BOP!#REF!,[57]BOP!#REF!,[57]BOP!$A$81:$IV$88</definedName>
    <definedName name="Z_CF25EF4A_FFAB_11D1_98B7_00C04FC96ABD_.wvu.Rows" hidden="1">[57]BOP!$A$36:$IV$36,[57]BOP!$A$44:$IV$44,[57]BOP!$A$59:$IV$59,[57]BOP!#REF!,[57]BOP!#REF!,[57]BOP!$A$81:$IV$88</definedName>
    <definedName name="Z_CF25EF4B_FFAB_11D1_98B7_00C04FC96ABD_.wvu.Rows" localSheetId="3" hidden="1">[57]BOP!$A$36:$IV$36,[57]BOP!$A$44:$IV$44,[57]BOP!$A$59:$IV$59,[57]BOP!#REF!,[57]BOP!#REF!,[57]BOP!$A$81:$IV$88</definedName>
    <definedName name="Z_CF25EF4B_FFAB_11D1_98B7_00C04FC96ABD_.wvu.Rows" hidden="1">[57]BOP!$A$36:$IV$36,[57]BOP!$A$44:$IV$44,[57]BOP!$A$59:$IV$59,[57]BOP!#REF!,[57]BOP!#REF!,[57]BOP!$A$81:$IV$88</definedName>
    <definedName name="Z_CF25EF4C_FFAB_11D1_98B7_00C04FC96ABD_.wvu.Rows" localSheetId="3" hidden="1">[57]BOP!$A$36:$IV$36,[57]BOP!$A$44:$IV$44,[57]BOP!$A$59:$IV$59,[57]BOP!#REF!,[57]BOP!#REF!,[57]BOP!$A$81:$IV$88</definedName>
    <definedName name="Z_CF25EF4C_FFAB_11D1_98B7_00C04FC96ABD_.wvu.Rows" hidden="1">[57]BOP!$A$36:$IV$36,[57]BOP!$A$44:$IV$44,[57]BOP!$A$59:$IV$59,[57]BOP!#REF!,[57]BOP!#REF!,[57]BOP!$A$81:$IV$88</definedName>
    <definedName name="Z_CF25EF4D_FFAB_11D1_98B7_00C04FC96ABD_.wvu.Rows" localSheetId="3" hidden="1">[57]BOP!$A$36:$IV$36,[57]BOP!$A$44:$IV$44,[57]BOP!$A$59:$IV$59,[57]BOP!#REF!,[57]BOP!#REF!,[57]BOP!$A$81:$IV$88</definedName>
    <definedName name="Z_CF25EF4D_FFAB_11D1_98B7_00C04FC96ABD_.wvu.Rows" hidden="1">[57]BOP!$A$36:$IV$36,[57]BOP!$A$44:$IV$44,[57]BOP!$A$59:$IV$59,[57]BOP!#REF!,[57]BOP!#REF!,[57]BOP!$A$81:$IV$88</definedName>
    <definedName name="Z_CF25EF4E_FFAB_11D1_98B7_00C04FC96ABD_.wvu.Rows" localSheetId="3" hidden="1">[57]BOP!$A$36:$IV$36,[57]BOP!$A$44:$IV$44,[57]BOP!$A$59:$IV$59,[57]BOP!#REF!,[57]BOP!#REF!,[57]BOP!$A$79:$IV$79,[57]BOP!$A$81:$IV$88,[57]BOP!#REF!</definedName>
    <definedName name="Z_CF25EF4E_FFAB_11D1_98B7_00C04FC96ABD_.wvu.Rows" hidden="1">[57]BOP!$A$36:$IV$36,[57]BOP!$A$44:$IV$44,[57]BOP!$A$59:$IV$59,[57]BOP!#REF!,[57]BOP!#REF!,[57]BOP!$A$79:$IV$79,[57]BOP!$A$81:$IV$88,[57]BOP!#REF!</definedName>
    <definedName name="Z_CF25EF4F_FFAB_11D1_98B7_00C04FC96ABD_.wvu.Rows" localSheetId="3" hidden="1">[57]BOP!$A$36:$IV$36,[57]BOP!$A$44:$IV$44,[57]BOP!$A$59:$IV$59,[57]BOP!#REF!,[57]BOP!#REF!,[57]BOP!$A$79:$IV$79,[57]BOP!$A$81:$IV$88</definedName>
    <definedName name="Z_CF25EF4F_FFAB_11D1_98B7_00C04FC96ABD_.wvu.Rows" hidden="1">[57]BOP!$A$36:$IV$36,[57]BOP!$A$44:$IV$44,[57]BOP!$A$59:$IV$59,[57]BOP!#REF!,[57]BOP!#REF!,[57]BOP!$A$79:$IV$79,[57]BOP!$A$81:$IV$88</definedName>
    <definedName name="Z_CF25EF50_FFAB_11D1_98B7_00C04FC96ABD_.wvu.Rows" localSheetId="3" hidden="1">[57]BOP!$A$36:$IV$36,[57]BOP!$A$44:$IV$44,[57]BOP!$A$59:$IV$59,[57]BOP!#REF!,[57]BOP!#REF!,[57]BOP!$A$79:$IV$79,[57]BOP!#REF!</definedName>
    <definedName name="Z_CF25EF50_FFAB_11D1_98B7_00C04FC96ABD_.wvu.Rows" hidden="1">[57]BOP!$A$36:$IV$36,[57]BOP!$A$44:$IV$44,[57]BOP!$A$59:$IV$59,[57]BOP!#REF!,[57]BOP!#REF!,[57]BOP!$A$79:$IV$79,[57]BOP!#REF!</definedName>
    <definedName name="Z_CF25EF51_FFAB_11D1_98B7_00C04FC96ABD_.wvu.Rows" localSheetId="3" hidden="1">[57]BOP!$A$36:$IV$36,[57]BOP!$A$44:$IV$44,[57]BOP!$A$59:$IV$59,[57]BOP!#REF!,[57]BOP!#REF!,[57]BOP!$A$79:$IV$79,[57]BOP!$A$81:$IV$88,[57]BOP!#REF!</definedName>
    <definedName name="Z_CF25EF51_FFAB_11D1_98B7_00C04FC96ABD_.wvu.Rows" hidden="1">[57]BOP!$A$36:$IV$36,[57]BOP!$A$44:$IV$44,[57]BOP!$A$59:$IV$59,[57]BOP!#REF!,[57]BOP!#REF!,[57]BOP!$A$79:$IV$79,[57]BOP!$A$81:$IV$88,[57]BOP!#REF!</definedName>
    <definedName name="Z_CF25EF52_FFAB_11D1_98B7_00C04FC96ABD_.wvu.Rows" localSheetId="3" hidden="1">[57]BOP!$A$36:$IV$36,[57]BOP!$A$44:$IV$44,[57]BOP!$A$59:$IV$59,[57]BOP!#REF!,[57]BOP!#REF!,[57]BOP!$A$79:$IV$79,[57]BOP!$A$81:$IV$88,[57]BOP!#REF!</definedName>
    <definedName name="Z_CF25EF52_FFAB_11D1_98B7_00C04FC96ABD_.wvu.Rows" hidden="1">[57]BOP!$A$36:$IV$36,[57]BOP!$A$44:$IV$44,[57]BOP!$A$59:$IV$59,[57]BOP!#REF!,[57]BOP!#REF!,[57]BOP!$A$79:$IV$79,[57]BOP!$A$81:$IV$88,[57]BOP!#REF!</definedName>
    <definedName name="Z_CF25EF53_FFAB_11D1_98B7_00C04FC96ABD_.wvu.Rows" localSheetId="3" hidden="1">[57]BOP!$A$36:$IV$36,[57]BOP!$A$44:$IV$44,[57]BOP!$A$59:$IV$59,[57]BOP!#REF!,[57]BOP!#REF!,[57]BOP!$A$79:$IV$79,[57]BOP!$A$81:$IV$88,[57]BOP!#REF!</definedName>
    <definedName name="Z_CF25EF53_FFAB_11D1_98B7_00C04FC96ABD_.wvu.Rows" hidden="1">[57]BOP!$A$36:$IV$36,[57]BOP!$A$44:$IV$44,[57]BOP!$A$59:$IV$59,[57]BOP!#REF!,[57]BOP!#REF!,[57]BOP!$A$79:$IV$79,[57]BOP!$A$81:$IV$88,[57]BOP!#REF!</definedName>
    <definedName name="Z_CF25EF55_FFAB_11D1_98B7_00C04FC96ABD_.wvu.Rows" localSheetId="3" hidden="1">[57]BOP!$A$36:$IV$36,[57]BOP!$A$44:$IV$44,[57]BOP!$A$59:$IV$59,[57]BOP!#REF!,[57]BOP!#REF!,[57]BOP!$A$79:$IV$79,[57]BOP!$A$81:$IV$88,[57]BOP!#REF!,[57]BOP!#REF!</definedName>
    <definedName name="Z_CF25EF55_FFAB_11D1_98B7_00C04FC96ABD_.wvu.Rows" hidden="1">[57]BOP!$A$36:$IV$36,[57]BOP!$A$44:$IV$44,[57]BOP!$A$59:$IV$59,[57]BOP!#REF!,[57]BOP!#REF!,[57]BOP!$A$79:$IV$79,[57]BOP!$A$81:$IV$88,[57]BOP!#REF!,[57]BOP!#REF!</definedName>
    <definedName name="Z_CF25EF56_FFAB_11D1_98B7_00C04FC96ABD_.wvu.Rows" localSheetId="3" hidden="1">[57]BOP!$A$36:$IV$36,[57]BOP!$A$44:$IV$44,[57]BOP!$A$59:$IV$59,[57]BOP!#REF!,[57]BOP!#REF!,[57]BOP!$A$79:$IV$79,[57]BOP!$A$81:$IV$88,[57]BOP!#REF!,[57]BOP!#REF!</definedName>
    <definedName name="Z_CF25EF56_FFAB_11D1_98B7_00C04FC96ABD_.wvu.Rows" hidden="1">[57]BOP!$A$36:$IV$36,[57]BOP!$A$44:$IV$44,[57]BOP!$A$59:$IV$59,[57]BOP!#REF!,[57]BOP!#REF!,[57]BOP!$A$79:$IV$79,[57]BOP!$A$81:$IV$88,[57]BOP!#REF!,[57]BOP!#REF!</definedName>
    <definedName name="Z_CF25EF57_FFAB_11D1_98B7_00C04FC96ABD_.wvu.Rows" localSheetId="3" hidden="1">[57]BOP!$A$36:$IV$36,[57]BOP!$A$44:$IV$44,[57]BOP!$A$59:$IV$59,[57]BOP!#REF!,[57]BOP!#REF!,[57]BOP!$A$79:$IV$79</definedName>
    <definedName name="Z_CF25EF57_FFAB_11D1_98B7_00C04FC96ABD_.wvu.Rows" hidden="1">[57]BOP!$A$36:$IV$36,[57]BOP!$A$44:$IV$44,[57]BOP!$A$59:$IV$59,[57]BOP!#REF!,[57]BOP!#REF!,[57]BOP!$A$79:$IV$79</definedName>
    <definedName name="Z_E6B74681_BCE1_11D2_BFD1_00A02466506E_.wvu.PrintTitles" hidden="1">[68]SUMMARY!$B$1:$D$65536,[68]SUMMARY!$A$3:$IV$5</definedName>
    <definedName name="Z_EA8011E5_017A_11D2_98BD_00C04FC96ABD_.wvu.Rows" localSheetId="3" hidden="1">[57]BOP!$A$36:$IV$36,[57]BOP!$A$44:$IV$44,[57]BOP!$A$59:$IV$59,[57]BOP!#REF!,[57]BOP!#REF!,[57]BOP!$A$79:$IV$79,[57]BOP!$A$81:$IV$88</definedName>
    <definedName name="Z_EA8011E5_017A_11D2_98BD_00C04FC96ABD_.wvu.Rows" hidden="1">[57]BOP!$A$36:$IV$36,[57]BOP!$A$44:$IV$44,[57]BOP!$A$59:$IV$59,[57]BOP!#REF!,[57]BOP!#REF!,[57]BOP!$A$79:$IV$79,[57]BOP!$A$81:$IV$88</definedName>
    <definedName name="Z_EA8011E6_017A_11D2_98BD_00C04FC96ABD_.wvu.Rows" localSheetId="3" hidden="1">[57]BOP!$A$36:$IV$36,[57]BOP!$A$44:$IV$44,[57]BOP!$A$59:$IV$59,[57]BOP!#REF!,[57]BOP!#REF!,[57]BOP!$A$79:$IV$79,[57]BOP!#REF!</definedName>
    <definedName name="Z_EA8011E6_017A_11D2_98BD_00C04FC96ABD_.wvu.Rows" hidden="1">[57]BOP!$A$36:$IV$36,[57]BOP!$A$44:$IV$44,[57]BOP!$A$59:$IV$59,[57]BOP!#REF!,[57]BOP!#REF!,[57]BOP!$A$79:$IV$79,[57]BOP!#REF!</definedName>
    <definedName name="Z_EA8011E9_017A_11D2_98BD_00C04FC96ABD_.wvu.Rows" localSheetId="3" hidden="1">[57]BOP!$A$36:$IV$36,[57]BOP!$A$44:$IV$44,[57]BOP!$A$59:$IV$59,[57]BOP!#REF!,[57]BOP!#REF!,[57]BOP!$A$79:$IV$79,[57]BOP!$A$81:$IV$88,[57]BOP!#REF!</definedName>
    <definedName name="Z_EA8011E9_017A_11D2_98BD_00C04FC96ABD_.wvu.Rows" hidden="1">[57]BOP!$A$36:$IV$36,[57]BOP!$A$44:$IV$44,[57]BOP!$A$59:$IV$59,[57]BOP!#REF!,[57]BOP!#REF!,[57]BOP!$A$79:$IV$79,[57]BOP!$A$81:$IV$88,[57]BOP!#REF!</definedName>
    <definedName name="Z_EA8011EC_017A_11D2_98BD_00C04FC96ABD_.wvu.Rows" localSheetId="3" hidden="1">[57]BOP!$A$36:$IV$36,[57]BOP!$A$44:$IV$44,[57]BOP!$A$59:$IV$59,[57]BOP!#REF!,[57]BOP!#REF!,[57]BOP!$A$79:$IV$79,[57]BOP!$A$81:$IV$88,[57]BOP!#REF!,[57]BOP!#REF!</definedName>
    <definedName name="Z_EA8011EC_017A_11D2_98BD_00C04FC96ABD_.wvu.Rows" hidden="1">[57]BOP!$A$36:$IV$36,[57]BOP!$A$44:$IV$44,[57]BOP!$A$59:$IV$59,[57]BOP!#REF!,[57]BOP!#REF!,[57]BOP!$A$79:$IV$79,[57]BOP!$A$81:$IV$88,[57]BOP!#REF!,[57]BOP!#REF!</definedName>
    <definedName name="Z_EA86CE3A_00A2_11D2_98BC_00C04FC96ABD_.wvu.Rows" localSheetId="3" hidden="1">[57]BOP!$A$36:$IV$36,[57]BOP!$A$44:$IV$44,[57]BOP!$A$59:$IV$59,[57]BOP!#REF!,[57]BOP!#REF!,[57]BOP!$A$81:$IV$88</definedName>
    <definedName name="Z_EA86CE3A_00A2_11D2_98BC_00C04FC96ABD_.wvu.Rows" hidden="1">[57]BOP!$A$36:$IV$36,[57]BOP!$A$44:$IV$44,[57]BOP!$A$59:$IV$59,[57]BOP!#REF!,[57]BOP!#REF!,[57]BOP!$A$81:$IV$88</definedName>
    <definedName name="Z_EA86CE3B_00A2_11D2_98BC_00C04FC96ABD_.wvu.Rows" localSheetId="3" hidden="1">[57]BOP!$A$36:$IV$36,[57]BOP!$A$44:$IV$44,[57]BOP!$A$59:$IV$59,[57]BOP!#REF!,[57]BOP!#REF!,[57]BOP!$A$81:$IV$88</definedName>
    <definedName name="Z_EA86CE3B_00A2_11D2_98BC_00C04FC96ABD_.wvu.Rows" hidden="1">[57]BOP!$A$36:$IV$36,[57]BOP!$A$44:$IV$44,[57]BOP!$A$59:$IV$59,[57]BOP!#REF!,[57]BOP!#REF!,[57]BOP!$A$81:$IV$88</definedName>
    <definedName name="Z_EA86CE3C_00A2_11D2_98BC_00C04FC96ABD_.wvu.Rows" localSheetId="3" hidden="1">[57]BOP!$A$36:$IV$36,[57]BOP!$A$44:$IV$44,[57]BOP!$A$59:$IV$59,[57]BOP!#REF!,[57]BOP!#REF!,[57]BOP!$A$81:$IV$88</definedName>
    <definedName name="Z_EA86CE3C_00A2_11D2_98BC_00C04FC96ABD_.wvu.Rows" hidden="1">[57]BOP!$A$36:$IV$36,[57]BOP!$A$44:$IV$44,[57]BOP!$A$59:$IV$59,[57]BOP!#REF!,[57]BOP!#REF!,[57]BOP!$A$81:$IV$88</definedName>
    <definedName name="Z_EA86CE3D_00A2_11D2_98BC_00C04FC96ABD_.wvu.Rows" localSheetId="3" hidden="1">[57]BOP!$A$36:$IV$36,[57]BOP!$A$44:$IV$44,[57]BOP!$A$59:$IV$59,[57]BOP!#REF!,[57]BOP!#REF!,[57]BOP!$A$81:$IV$88</definedName>
    <definedName name="Z_EA86CE3D_00A2_11D2_98BC_00C04FC96ABD_.wvu.Rows" hidden="1">[57]BOP!$A$36:$IV$36,[57]BOP!$A$44:$IV$44,[57]BOP!$A$59:$IV$59,[57]BOP!#REF!,[57]BOP!#REF!,[57]BOP!$A$81:$IV$88</definedName>
    <definedName name="Z_EA86CE3E_00A2_11D2_98BC_00C04FC96ABD_.wvu.Rows" localSheetId="3" hidden="1">[57]BOP!$A$36:$IV$36,[57]BOP!$A$44:$IV$44,[57]BOP!$A$59:$IV$59,[57]BOP!#REF!,[57]BOP!#REF!,[57]BOP!$A$79:$IV$79,[57]BOP!$A$81:$IV$88,[57]BOP!#REF!</definedName>
    <definedName name="Z_EA86CE3E_00A2_11D2_98BC_00C04FC96ABD_.wvu.Rows" hidden="1">[57]BOP!$A$36:$IV$36,[57]BOP!$A$44:$IV$44,[57]BOP!$A$59:$IV$59,[57]BOP!#REF!,[57]BOP!#REF!,[57]BOP!$A$79:$IV$79,[57]BOP!$A$81:$IV$88,[57]BOP!#REF!</definedName>
    <definedName name="Z_EA86CE3F_00A2_11D2_98BC_00C04FC96ABD_.wvu.Rows" localSheetId="3" hidden="1">[57]BOP!$A$36:$IV$36,[57]BOP!$A$44:$IV$44,[57]BOP!$A$59:$IV$59,[57]BOP!#REF!,[57]BOP!#REF!,[57]BOP!$A$79:$IV$79,[57]BOP!$A$81:$IV$88</definedName>
    <definedName name="Z_EA86CE3F_00A2_11D2_98BC_00C04FC96ABD_.wvu.Rows" hidden="1">[57]BOP!$A$36:$IV$36,[57]BOP!$A$44:$IV$44,[57]BOP!$A$59:$IV$59,[57]BOP!#REF!,[57]BOP!#REF!,[57]BOP!$A$79:$IV$79,[57]BOP!$A$81:$IV$88</definedName>
    <definedName name="Z_EA86CE40_00A2_11D2_98BC_00C04FC96ABD_.wvu.Rows" localSheetId="3" hidden="1">[57]BOP!$A$36:$IV$36,[57]BOP!$A$44:$IV$44,[57]BOP!$A$59:$IV$59,[57]BOP!#REF!,[57]BOP!#REF!,[57]BOP!$A$79:$IV$79,[57]BOP!#REF!</definedName>
    <definedName name="Z_EA86CE40_00A2_11D2_98BC_00C04FC96ABD_.wvu.Rows" hidden="1">[57]BOP!$A$36:$IV$36,[57]BOP!$A$44:$IV$44,[57]BOP!$A$59:$IV$59,[57]BOP!#REF!,[57]BOP!#REF!,[57]BOP!$A$79:$IV$79,[57]BOP!#REF!</definedName>
    <definedName name="Z_EA86CE41_00A2_11D2_98BC_00C04FC96ABD_.wvu.Rows" localSheetId="3" hidden="1">[57]BOP!$A$36:$IV$36,[57]BOP!$A$44:$IV$44,[57]BOP!$A$59:$IV$59,[57]BOP!#REF!,[57]BOP!#REF!,[57]BOP!$A$79:$IV$79,[57]BOP!$A$81:$IV$88,[57]BOP!#REF!</definedName>
    <definedName name="Z_EA86CE41_00A2_11D2_98BC_00C04FC96ABD_.wvu.Rows" hidden="1">[57]BOP!$A$36:$IV$36,[57]BOP!$A$44:$IV$44,[57]BOP!$A$59:$IV$59,[57]BOP!#REF!,[57]BOP!#REF!,[57]BOP!$A$79:$IV$79,[57]BOP!$A$81:$IV$88,[57]BOP!#REF!</definedName>
    <definedName name="Z_EA86CE42_00A2_11D2_98BC_00C04FC96ABD_.wvu.Rows" localSheetId="3" hidden="1">[57]BOP!$A$36:$IV$36,[57]BOP!$A$44:$IV$44,[57]BOP!$A$59:$IV$59,[57]BOP!#REF!,[57]BOP!#REF!,[57]BOP!$A$79:$IV$79,[57]BOP!$A$81:$IV$88,[57]BOP!#REF!</definedName>
    <definedName name="Z_EA86CE42_00A2_11D2_98BC_00C04FC96ABD_.wvu.Rows" hidden="1">[57]BOP!$A$36:$IV$36,[57]BOP!$A$44:$IV$44,[57]BOP!$A$59:$IV$59,[57]BOP!#REF!,[57]BOP!#REF!,[57]BOP!$A$79:$IV$79,[57]BOP!$A$81:$IV$88,[57]BOP!#REF!</definedName>
    <definedName name="Z_EA86CE43_00A2_11D2_98BC_00C04FC96ABD_.wvu.Rows" localSheetId="3" hidden="1">[57]BOP!$A$36:$IV$36,[57]BOP!$A$44:$IV$44,[57]BOP!$A$59:$IV$59,[57]BOP!#REF!,[57]BOP!#REF!,[57]BOP!$A$79:$IV$79,[57]BOP!$A$81:$IV$88,[57]BOP!#REF!</definedName>
    <definedName name="Z_EA86CE43_00A2_11D2_98BC_00C04FC96ABD_.wvu.Rows" hidden="1">[57]BOP!$A$36:$IV$36,[57]BOP!$A$44:$IV$44,[57]BOP!$A$59:$IV$59,[57]BOP!#REF!,[57]BOP!#REF!,[57]BOP!$A$79:$IV$79,[57]BOP!$A$81:$IV$88,[57]BOP!#REF!</definedName>
    <definedName name="Z_EA86CE45_00A2_11D2_98BC_00C04FC96ABD_.wvu.Rows" localSheetId="3" hidden="1">[57]BOP!$A$36:$IV$36,[57]BOP!$A$44:$IV$44,[57]BOP!$A$59:$IV$59,[57]BOP!#REF!,[57]BOP!#REF!,[57]BOP!$A$79:$IV$79,[57]BOP!$A$81:$IV$88,[57]BOP!#REF!,[57]BOP!#REF!</definedName>
    <definedName name="Z_EA86CE45_00A2_11D2_98BC_00C04FC96ABD_.wvu.Rows" hidden="1">[57]BOP!$A$36:$IV$36,[57]BOP!$A$44:$IV$44,[57]BOP!$A$59:$IV$59,[57]BOP!#REF!,[57]BOP!#REF!,[57]BOP!$A$79:$IV$79,[57]BOP!$A$81:$IV$88,[57]BOP!#REF!,[57]BOP!#REF!</definedName>
    <definedName name="Z_EA86CE46_00A2_11D2_98BC_00C04FC96ABD_.wvu.Rows" localSheetId="3" hidden="1">[57]BOP!$A$36:$IV$36,[57]BOP!$A$44:$IV$44,[57]BOP!$A$59:$IV$59,[57]BOP!#REF!,[57]BOP!#REF!,[57]BOP!$A$79:$IV$79,[57]BOP!$A$81:$IV$88,[57]BOP!#REF!,[57]BOP!#REF!</definedName>
    <definedName name="Z_EA86CE46_00A2_11D2_98BC_00C04FC96ABD_.wvu.Rows" hidden="1">[57]BOP!$A$36:$IV$36,[57]BOP!$A$44:$IV$44,[57]BOP!$A$59:$IV$59,[57]BOP!#REF!,[57]BOP!#REF!,[57]BOP!$A$79:$IV$79,[57]BOP!$A$81:$IV$88,[57]BOP!#REF!,[57]BOP!#REF!</definedName>
    <definedName name="Z_EA86CE47_00A2_11D2_98BC_00C04FC96ABD_.wvu.Rows" localSheetId="3" hidden="1">[57]BOP!$A$36:$IV$36,[57]BOP!$A$44:$IV$44,[57]BOP!$A$59:$IV$59,[57]BOP!#REF!,[57]BOP!#REF!,[57]BOP!$A$79:$IV$79</definedName>
    <definedName name="Z_EA86CE47_00A2_11D2_98BC_00C04FC96ABD_.wvu.Rows" hidden="1">[57]BOP!$A$36:$IV$36,[57]BOP!$A$44:$IV$44,[57]BOP!$A$59:$IV$59,[57]BOP!#REF!,[57]BOP!#REF!,[57]BOP!$A$79:$IV$79</definedName>
    <definedName name="zb" localSheetId="3" hidden="1">{"WEO",#N/A,FALSE,"T"}</definedName>
    <definedName name="zb" hidden="1">{"WEO",#N/A,FALSE,"T"}</definedName>
    <definedName name="zc" localSheetId="3" hidden="1">{"Tab1",#N/A,FALSE,"P";"Tab2",#N/A,FALSE,"P"}</definedName>
    <definedName name="zc" hidden="1">{"Tab1",#N/A,FALSE,"P";"Tab2",#N/A,FALSE,"P"}</definedName>
    <definedName name="zczxcz" localSheetId="3" hidden="1">{"Tab1",#N/A,FALSE,"P";"Tab2",#N/A,FALSE,"P"}</definedName>
    <definedName name="zczxcz" hidden="1">{"Tab1",#N/A,FALSE,"P";"Tab2",#N/A,FALSE,"P"}</definedName>
    <definedName name="zio" localSheetId="3" hidden="1">{"Tab1",#N/A,FALSE,"P";"Tab2",#N/A,FALSE,"P"}</definedName>
    <definedName name="zio" hidden="1">{"Tab1",#N/A,FALSE,"P";"Tab2",#N/A,FALSE,"P"}</definedName>
    <definedName name="zj" localSheetId="3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zj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zv" localSheetId="3" hidden="1">{"Minpmon",#N/A,FALSE,"Monthinput"}</definedName>
    <definedName name="zv" hidden="1">{"Minpmon",#N/A,FALSE,"Monthinput"}</definedName>
    <definedName name="zx" localSheetId="3" hidden="1">{"Tab1",#N/A,FALSE,"P";"Tab2",#N/A,FALSE,"P"}</definedName>
    <definedName name="zx" hidden="1">{"Tab1",#N/A,FALSE,"P";"Tab2",#N/A,FALSE,"P"}</definedName>
    <definedName name="zxc" localSheetId="3" hidden="1">{"Tab1",#N/A,FALSE,"P";"Tab2",#N/A,FALSE,"P"}</definedName>
    <definedName name="zxc" hidden="1">{"Tab1",#N/A,FALSE,"P";"Tab2",#N/A,FALSE,"P"}</definedName>
    <definedName name="zxcv" localSheetId="3" hidden="1">{"Tab1",#N/A,FALSE,"P";"Tab2",#N/A,FALSE,"P"}</definedName>
    <definedName name="zxcv" hidden="1">{"Tab1",#N/A,FALSE,"P";"Tab2",#N/A,FALSE,"P"}</definedName>
    <definedName name="zz" localSheetId="3" hidden="1">{"Tab1",#N/A,FALSE,"P";"Tab2",#N/A,FALSE,"P"}</definedName>
    <definedName name="zz" hidden="1">{"Tab1",#N/A,FALSE,"P";"Tab2",#N/A,FALSE,"P"}</definedName>
    <definedName name="zzz" localSheetId="3" hidden="1">{"Minpmon",#N/A,FALSE,"Monthinput"}</definedName>
    <definedName name="zzz" hidden="1">{"Minpmon",#N/A,FALSE,"Monthinput"}</definedName>
    <definedName name="zzzz" localSheetId="3" hidden="1">{"Tab1",#N/A,FALSE,"P";"Tab2",#N/A,FALSE,"P"}</definedName>
    <definedName name="zzzz" hidden="1">{"Tab1",#N/A,FALSE,"P";"Tab2",#N/A,FALSE,"P"}</definedName>
    <definedName name="ㄴㄴㄴ" hidden="1">'[5]2'!#REF!</definedName>
    <definedName name="새로" hidden="1">'[2]Time series'!#REF!</definedName>
    <definedName name="슬라이서_시군구명">#N/A</definedName>
    <definedName name="슬라이서_시도명">#N/A</definedName>
    <definedName name="ㅊㄴㅇㄵㅇㅇㅇㅈㅇ" hidden="1">'[2]Time series'!#REF!</definedName>
  </definedNames>
  <calcPr calcId="191029"/>
  <pivotCaches>
    <pivotCache cacheId="1" r:id="rId75"/>
  </pivotCaches>
  <extLst>
    <ext xmlns:x14="http://schemas.microsoft.com/office/spreadsheetml/2009/9/main" uri="{BBE1A952-AA13-448e-AADC-164F8A28A991}">
      <x14:slicerCaches>
        <x14:slicerCache r:id="rId76"/>
        <x14:slicerCache r:id="rId7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4" i="38" l="1"/>
  <c r="W33" i="38"/>
  <c r="W32" i="38"/>
  <c r="JR21" i="20"/>
  <c r="R22" i="38" s="1"/>
  <c r="JR22" i="20"/>
  <c r="R23" i="38" s="1"/>
  <c r="JR23" i="20"/>
  <c r="R24" i="38" s="1"/>
  <c r="JR24" i="20"/>
  <c r="R25" i="38" s="1"/>
  <c r="JR25" i="20"/>
  <c r="R26" i="38" s="1"/>
  <c r="JR26" i="20"/>
  <c r="R27" i="38" s="1"/>
  <c r="JR27" i="20"/>
  <c r="R28" i="38" s="1"/>
  <c r="JR28" i="20"/>
  <c r="R29" i="38" s="1"/>
  <c r="JR20" i="20"/>
  <c r="R21" i="38" s="1"/>
  <c r="M15" i="38"/>
  <c r="L15" i="38"/>
  <c r="K15" i="38"/>
  <c r="J15" i="38"/>
  <c r="JS27" i="20"/>
  <c r="S28" i="38" s="1"/>
  <c r="JS28" i="20"/>
  <c r="S29" i="38" s="1"/>
  <c r="JS26" i="20"/>
  <c r="S27" i="38" s="1"/>
  <c r="JS24" i="20"/>
  <c r="S25" i="38" s="1"/>
  <c r="JS25" i="20"/>
  <c r="S26" i="38" s="1"/>
  <c r="JS23" i="20"/>
  <c r="S24" i="38" s="1"/>
  <c r="JS21" i="20"/>
  <c r="S22" i="38" s="1"/>
  <c r="JS22" i="20"/>
  <c r="S23" i="38" s="1"/>
  <c r="JS20" i="20"/>
  <c r="S21" i="38" s="1"/>
  <c r="AI10" i="20"/>
  <c r="AH10" i="20"/>
  <c r="AG10" i="20"/>
  <c r="KE63" i="20" l="1"/>
  <c r="KE62" i="20"/>
  <c r="KE61" i="20"/>
  <c r="KE10" i="20" l="1"/>
  <c r="KE15" i="20" s="1"/>
  <c r="KF10" i="20"/>
  <c r="KF15" i="20" s="1"/>
  <c r="KE11" i="20"/>
  <c r="KE16" i="20" s="1"/>
  <c r="KF11" i="20"/>
  <c r="KF16" i="20" s="1"/>
  <c r="KE12" i="20"/>
  <c r="JW5" i="20" s="1"/>
  <c r="KF12" i="20"/>
  <c r="JW6" i="20" s="1"/>
  <c r="KD11" i="20"/>
  <c r="KD16" i="20" s="1"/>
  <c r="KD12" i="20"/>
  <c r="JW4" i="20" s="1"/>
  <c r="KD10" i="20"/>
  <c r="KD15" i="20" s="1"/>
  <c r="JQ27" i="20"/>
  <c r="Q28" i="38" s="1"/>
  <c r="JQ28" i="20"/>
  <c r="Q29" i="38" s="1"/>
  <c r="JQ26" i="20"/>
  <c r="Q27" i="38" s="1"/>
  <c r="JQ24" i="20"/>
  <c r="Q25" i="38" s="1"/>
  <c r="JQ25" i="20"/>
  <c r="Q26" i="38" s="1"/>
  <c r="JQ23" i="20"/>
  <c r="Q24" i="38" s="1"/>
  <c r="JQ21" i="20"/>
  <c r="Q22" i="38" s="1"/>
  <c r="JQ22" i="20"/>
  <c r="Q23" i="38" s="1"/>
  <c r="JQ20" i="20"/>
  <c r="Q21" i="38" s="1"/>
  <c r="JO19" i="20"/>
  <c r="O20" i="38" s="1"/>
  <c r="IF16" i="20"/>
  <c r="JI12" i="20"/>
  <c r="JI11" i="20"/>
  <c r="JI10" i="20"/>
  <c r="JH12" i="20"/>
  <c r="JH11" i="20"/>
  <c r="JH10" i="20"/>
  <c r="JG12" i="20"/>
  <c r="JG11" i="20"/>
  <c r="JG10" i="20"/>
  <c r="JF11" i="20"/>
  <c r="JF12" i="20"/>
  <c r="JF10" i="20"/>
  <c r="JE11" i="20"/>
  <c r="JE12" i="20"/>
  <c r="JE10" i="20"/>
  <c r="JD11" i="20"/>
  <c r="JD12" i="20"/>
  <c r="JD10" i="20"/>
  <c r="JD9" i="20"/>
  <c r="IT9" i="20"/>
  <c r="IU9" i="20"/>
  <c r="IV9" i="20"/>
  <c r="IT10" i="20"/>
  <c r="IU10" i="20"/>
  <c r="IV10" i="20"/>
  <c r="IT11" i="20"/>
  <c r="IU11" i="20"/>
  <c r="IV11" i="20"/>
  <c r="IS10" i="20"/>
  <c r="IS11" i="20"/>
  <c r="IS9" i="20"/>
  <c r="IE30" i="20"/>
  <c r="ID30" i="20"/>
  <c r="IC30" i="20"/>
  <c r="IF30" i="20"/>
  <c r="IB30" i="20"/>
  <c r="IE16" i="20"/>
  <c r="ID16" i="20"/>
  <c r="IC16" i="20"/>
  <c r="IB16" i="20"/>
  <c r="I15" i="38" s="1"/>
  <c r="ID10" i="20"/>
  <c r="ID17" i="20" s="1"/>
  <c r="K16" i="38" s="1"/>
  <c r="IE10" i="20"/>
  <c r="IE17" i="20" s="1"/>
  <c r="L16" i="38" s="1"/>
  <c r="IF10" i="20"/>
  <c r="ID11" i="20"/>
  <c r="ID18" i="20" s="1"/>
  <c r="K17" i="38" s="1"/>
  <c r="IE11" i="20"/>
  <c r="IE18" i="20" s="1"/>
  <c r="L17" i="38" s="1"/>
  <c r="IF11" i="20"/>
  <c r="ID12" i="20"/>
  <c r="ID19" i="20" s="1"/>
  <c r="K18" i="38" s="1"/>
  <c r="IE12" i="20"/>
  <c r="IE19" i="20" s="1"/>
  <c r="L18" i="38" s="1"/>
  <c r="IF12" i="20"/>
  <c r="IC11" i="20"/>
  <c r="IC18" i="20" s="1"/>
  <c r="J17" i="38" s="1"/>
  <c r="IC12" i="20"/>
  <c r="IC19" i="20" s="1"/>
  <c r="J18" i="38" s="1"/>
  <c r="IC10" i="20"/>
  <c r="IG18" i="20" l="1"/>
  <c r="IF18" i="20" s="1"/>
  <c r="M17" i="38" s="1"/>
  <c r="IG19" i="20"/>
  <c r="IG17" i="20"/>
  <c r="IF17" i="20" s="1"/>
  <c r="M16" i="38" s="1"/>
  <c r="IC31" i="20"/>
  <c r="IC17" i="20"/>
  <c r="J16" i="38" s="1"/>
  <c r="IF32" i="20"/>
  <c r="JW3" i="20"/>
  <c r="KF17" i="20"/>
  <c r="KE17" i="20"/>
  <c r="KD17" i="20"/>
  <c r="JA6" i="20"/>
  <c r="IM4" i="20"/>
  <c r="IE32" i="20"/>
  <c r="JA5" i="20"/>
  <c r="ID32" i="20"/>
  <c r="IL5" i="20"/>
  <c r="IM5" i="20"/>
  <c r="IF31" i="20"/>
  <c r="IE33" i="20"/>
  <c r="IC33" i="20"/>
  <c r="IE31" i="20"/>
  <c r="IC32" i="20"/>
  <c r="ID33" i="20"/>
  <c r="IL4" i="20"/>
  <c r="ID31" i="20"/>
  <c r="IF33" i="20"/>
  <c r="ID26" i="20"/>
  <c r="ID25" i="20"/>
  <c r="ID24" i="20"/>
  <c r="CZ2" i="20"/>
  <c r="BF2" i="20"/>
  <c r="AS2" i="20"/>
  <c r="AG2" i="20"/>
  <c r="HV6" i="20" l="1"/>
  <c r="IF19" i="20"/>
  <c r="M18" i="38" s="1"/>
  <c r="JA3" i="20"/>
  <c r="IL3" i="20"/>
  <c r="IB24" i="20"/>
  <c r="IB26" i="20"/>
  <c r="IB25" i="20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" i="18"/>
  <c r="HV4" i="20" l="1"/>
  <c r="HV5" i="20" s="1"/>
  <c r="HV3" i="20" s="1"/>
  <c r="GR10" i="20"/>
  <c r="GS10" i="20" s="1"/>
  <c r="GQ10" i="20"/>
  <c r="GP10" i="20"/>
  <c r="GT10" i="20" l="1"/>
  <c r="GU10" i="20" s="1"/>
  <c r="GR12" i="20"/>
  <c r="CS6" i="20"/>
  <c r="AL6" i="20"/>
  <c r="AU4" i="20"/>
  <c r="AI8" i="20"/>
  <c r="Q7" i="20" s="1"/>
  <c r="AH8" i="20"/>
  <c r="AG8" i="20"/>
  <c r="GS12" i="20" l="1"/>
  <c r="GT12" i="20"/>
  <c r="GU12" i="20" s="1"/>
  <c r="I13" i="20"/>
  <c r="H13" i="20"/>
  <c r="G14" i="37" s="1"/>
  <c r="L13" i="20" l="1"/>
  <c r="DG5" i="20"/>
  <c r="FF8" i="20" l="1"/>
  <c r="FF7" i="20"/>
  <c r="FG7" i="20"/>
  <c r="EZ12" i="20" l="1"/>
  <c r="FB12" i="20"/>
  <c r="DL7" i="20"/>
  <c r="DL6" i="20"/>
  <c r="CM10" i="20"/>
  <c r="CH10" i="20"/>
  <c r="H19" i="20"/>
  <c r="H20" i="20"/>
  <c r="GP17" i="20"/>
  <c r="GP15" i="20"/>
  <c r="GQ15" i="20"/>
  <c r="GR15" i="20"/>
  <c r="GO17" i="20"/>
  <c r="GP16" i="20" s="1"/>
  <c r="GQ17" i="20"/>
  <c r="GR17" i="20"/>
  <c r="HJ10" i="20"/>
  <c r="HI17" i="20" s="1"/>
  <c r="GP11" i="20" l="1"/>
  <c r="GR16" i="20"/>
  <c r="GQ16" i="20"/>
  <c r="GO16" i="20"/>
  <c r="I18" i="20" l="1"/>
  <c r="I19" i="20" l="1"/>
  <c r="I20" i="20" l="1"/>
  <c r="L32" i="20" s="1"/>
  <c r="I17" i="20"/>
  <c r="I16" i="20"/>
  <c r="I15" i="20"/>
  <c r="I14" i="20"/>
  <c r="H14" i="20"/>
  <c r="H15" i="20"/>
  <c r="H16" i="20"/>
  <c r="H17" i="20"/>
  <c r="H18" i="20"/>
  <c r="G15" i="37" l="1"/>
  <c r="L14" i="20"/>
  <c r="DM7" i="20"/>
  <c r="DN7" i="20"/>
  <c r="DM8" i="20"/>
  <c r="DN8" i="20"/>
  <c r="DM9" i="20"/>
  <c r="DN9" i="20"/>
  <c r="DM10" i="20"/>
  <c r="DN10" i="20"/>
  <c r="DL8" i="20"/>
  <c r="DL9" i="20"/>
  <c r="DL10" i="20"/>
  <c r="BG3" i="20"/>
  <c r="BH3" i="20"/>
  <c r="BG4" i="20"/>
  <c r="BH4" i="20"/>
  <c r="BG5" i="20"/>
  <c r="BH5" i="20"/>
  <c r="BF4" i="20"/>
  <c r="BF5" i="20"/>
  <c r="BF3" i="20"/>
  <c r="DE6" i="20" l="1"/>
  <c r="HH30" i="20"/>
  <c r="HH29" i="20"/>
  <c r="HH28" i="20"/>
  <c r="HH27" i="20"/>
  <c r="HH26" i="20"/>
  <c r="HH25" i="20"/>
  <c r="HH24" i="20"/>
  <c r="HH23" i="20"/>
  <c r="HH22" i="20"/>
  <c r="GF9" i="20" l="1"/>
  <c r="GO12" i="20" l="1"/>
  <c r="GO11" i="20" s="1"/>
  <c r="GP12" i="20" l="1"/>
  <c r="GQ12" i="20"/>
  <c r="DX13" i="20"/>
  <c r="DY13" i="20"/>
  <c r="AY8" i="20"/>
  <c r="DZ11" i="20"/>
  <c r="DY11" i="20"/>
  <c r="DX11" i="20"/>
  <c r="FG8" i="20" l="1"/>
  <c r="FH8" i="20"/>
  <c r="FG9" i="20"/>
  <c r="FH9" i="20"/>
  <c r="FH7" i="20"/>
  <c r="FF9" i="20"/>
  <c r="FH15" i="20"/>
  <c r="FG15" i="20"/>
  <c r="FF15" i="20"/>
  <c r="FB19" i="20"/>
  <c r="FU54" i="20" s="1"/>
  <c r="G11" i="38" s="1"/>
  <c r="FB20" i="20"/>
  <c r="FU55" i="20" s="1"/>
  <c r="G12" i="38" s="1"/>
  <c r="FB18" i="20"/>
  <c r="FU53" i="20" s="1"/>
  <c r="G10" i="38" s="1"/>
  <c r="FB16" i="20"/>
  <c r="FU51" i="20" s="1"/>
  <c r="G8" i="38" s="1"/>
  <c r="FB17" i="20"/>
  <c r="FU52" i="20" s="1"/>
  <c r="G9" i="38" s="1"/>
  <c r="FB15" i="20"/>
  <c r="FU50" i="20" s="1"/>
  <c r="G7" i="38" s="1"/>
  <c r="FB13" i="20"/>
  <c r="FB14" i="20"/>
  <c r="EZ19" i="20"/>
  <c r="FS54" i="20" s="1"/>
  <c r="E11" i="38" s="1"/>
  <c r="EZ20" i="20"/>
  <c r="FS55" i="20" s="1"/>
  <c r="E12" i="38" s="1"/>
  <c r="EZ18" i="20"/>
  <c r="FS53" i="20" s="1"/>
  <c r="E10" i="38" s="1"/>
  <c r="EZ16" i="20"/>
  <c r="FS51" i="20" s="1"/>
  <c r="E8" i="38" s="1"/>
  <c r="EZ17" i="20"/>
  <c r="FS52" i="20" s="1"/>
  <c r="E9" i="38" s="1"/>
  <c r="EZ15" i="20"/>
  <c r="FS50" i="20" s="1"/>
  <c r="E7" i="38" s="1"/>
  <c r="EZ13" i="20"/>
  <c r="EZ14" i="20"/>
  <c r="FA19" i="20"/>
  <c r="FT54" i="20" s="1"/>
  <c r="F11" i="38" s="1"/>
  <c r="FA20" i="20"/>
  <c r="FT55" i="20" s="1"/>
  <c r="F12" i="38" s="1"/>
  <c r="FA18" i="20"/>
  <c r="FT53" i="20" s="1"/>
  <c r="F10" i="38" s="1"/>
  <c r="EY19" i="20"/>
  <c r="FR54" i="20" s="1"/>
  <c r="D11" i="38" s="1"/>
  <c r="EY20" i="20"/>
  <c r="FR55" i="20" s="1"/>
  <c r="D12" i="38" s="1"/>
  <c r="EY18" i="20"/>
  <c r="FR53" i="20" s="1"/>
  <c r="D10" i="38" s="1"/>
  <c r="FA16" i="20"/>
  <c r="FT51" i="20" s="1"/>
  <c r="F8" i="38" s="1"/>
  <c r="FA17" i="20"/>
  <c r="FT52" i="20" s="1"/>
  <c r="F9" i="38" s="1"/>
  <c r="EY15" i="20"/>
  <c r="FR50" i="20" s="1"/>
  <c r="D7" i="38" s="1"/>
  <c r="FA15" i="20"/>
  <c r="FT50" i="20" s="1"/>
  <c r="F7" i="38" s="1"/>
  <c r="EY16" i="20"/>
  <c r="FR51" i="20" s="1"/>
  <c r="D8" i="38" s="1"/>
  <c r="EY17" i="20"/>
  <c r="FR52" i="20" s="1"/>
  <c r="D9" i="38" s="1"/>
  <c r="FE6" i="20" l="1"/>
  <c r="FP56" i="20" s="1"/>
  <c r="B13" i="38" s="1"/>
  <c r="FS49" i="20" l="1"/>
  <c r="E6" i="38" s="1"/>
  <c r="FS48" i="20"/>
  <c r="E5" i="38" s="1"/>
  <c r="FS47" i="20"/>
  <c r="E4" i="38" s="1"/>
  <c r="FU49" i="20"/>
  <c r="G6" i="38" s="1"/>
  <c r="FU48" i="20"/>
  <c r="G5" i="38" s="1"/>
  <c r="FU47" i="20"/>
  <c r="G4" i="38" s="1"/>
  <c r="DW12" i="20" l="1"/>
  <c r="HJ11" i="20" l="1"/>
  <c r="HI18" i="20" s="1"/>
  <c r="HK11" i="20"/>
  <c r="HJ18" i="20" s="1"/>
  <c r="HL11" i="20"/>
  <c r="HK18" i="20" s="1"/>
  <c r="HM11" i="20"/>
  <c r="HL18" i="20" s="1"/>
  <c r="HN11" i="20"/>
  <c r="HM18" i="20" s="1"/>
  <c r="HO11" i="20"/>
  <c r="HN18" i="20" s="1"/>
  <c r="HP11" i="20"/>
  <c r="HO18" i="20" s="1"/>
  <c r="HQ11" i="20"/>
  <c r="HP18" i="20" s="1"/>
  <c r="HR11" i="20"/>
  <c r="HQ18" i="20" s="1"/>
  <c r="HJ12" i="20"/>
  <c r="HI19" i="20" s="1"/>
  <c r="HK12" i="20"/>
  <c r="HJ19" i="20" s="1"/>
  <c r="HL12" i="20"/>
  <c r="HK19" i="20" s="1"/>
  <c r="HM12" i="20"/>
  <c r="HL19" i="20" s="1"/>
  <c r="HN12" i="20"/>
  <c r="HM19" i="20" s="1"/>
  <c r="HO12" i="20"/>
  <c r="HN19" i="20" s="1"/>
  <c r="HP12" i="20"/>
  <c r="HO19" i="20" s="1"/>
  <c r="HQ12" i="20"/>
  <c r="HP19" i="20" s="1"/>
  <c r="HR12" i="20"/>
  <c r="HQ19" i="20" s="1"/>
  <c r="HK10" i="20"/>
  <c r="HL10" i="20"/>
  <c r="HK17" i="20" s="1"/>
  <c r="HM10" i="20"/>
  <c r="HL17" i="20" s="1"/>
  <c r="HN10" i="20"/>
  <c r="HM17" i="20" s="1"/>
  <c r="HO10" i="20"/>
  <c r="HN17" i="20" s="1"/>
  <c r="HP10" i="20"/>
  <c r="HO17" i="20" s="1"/>
  <c r="HQ10" i="20"/>
  <c r="HP17" i="20" s="1"/>
  <c r="HR10" i="20"/>
  <c r="HQ17" i="20" s="1"/>
  <c r="GE9" i="20"/>
  <c r="GE10" i="20" s="1"/>
  <c r="GD9" i="20"/>
  <c r="GD10" i="20" s="1"/>
  <c r="HI10" i="20" l="1"/>
  <c r="HJ17" i="20"/>
  <c r="GF10" i="20"/>
  <c r="GE14" i="20"/>
  <c r="HI12" i="20"/>
  <c r="HI29" i="20" s="1"/>
  <c r="HI11" i="20"/>
  <c r="FX4" i="20" l="1"/>
  <c r="FX3" i="20" s="1"/>
  <c r="GE15" i="20"/>
  <c r="HI22" i="20"/>
  <c r="HI30" i="20"/>
  <c r="HI24" i="20"/>
  <c r="HI23" i="20"/>
  <c r="HI25" i="20"/>
  <c r="HI28" i="20"/>
  <c r="HI26" i="20"/>
  <c r="HI27" i="20"/>
  <c r="CC10" i="20"/>
  <c r="CD10" i="20"/>
  <c r="CE10" i="20"/>
  <c r="CC11" i="20"/>
  <c r="CD11" i="20"/>
  <c r="CE11" i="20"/>
  <c r="CC12" i="20"/>
  <c r="CD12" i="20"/>
  <c r="CE12" i="20"/>
  <c r="CH14" i="20"/>
  <c r="CI14" i="20"/>
  <c r="CJ14" i="20"/>
  <c r="CN10" i="20"/>
  <c r="CO10" i="20"/>
  <c r="CM11" i="20"/>
  <c r="CN11" i="20"/>
  <c r="CO11" i="20"/>
  <c r="CM12" i="20"/>
  <c r="CN12" i="20"/>
  <c r="CO12" i="20"/>
  <c r="CM13" i="20"/>
  <c r="CN13" i="20"/>
  <c r="CO13" i="20"/>
  <c r="CM14" i="20"/>
  <c r="CN14" i="20"/>
  <c r="CO14" i="20"/>
  <c r="CC13" i="20"/>
  <c r="CD13" i="20"/>
  <c r="CE13" i="20"/>
  <c r="CC14" i="20"/>
  <c r="CD14" i="20"/>
  <c r="CE14" i="20"/>
  <c r="CI10" i="20"/>
  <c r="CJ10" i="20"/>
  <c r="CH11" i="20"/>
  <c r="CI11" i="20"/>
  <c r="CJ11" i="20"/>
  <c r="CH12" i="20"/>
  <c r="CI12" i="20"/>
  <c r="CJ12" i="20"/>
  <c r="CH13" i="20"/>
  <c r="CI13" i="20"/>
  <c r="CJ13" i="20"/>
  <c r="HG26" i="20" l="1"/>
  <c r="HG28" i="20"/>
  <c r="HG30" i="20"/>
  <c r="HG22" i="20"/>
  <c r="HG25" i="20"/>
  <c r="HG23" i="20"/>
  <c r="HG27" i="20"/>
  <c r="HG24" i="20"/>
  <c r="HG29" i="20"/>
  <c r="CK25" i="20"/>
  <c r="CI25" i="20"/>
  <c r="CE25" i="20"/>
  <c r="CH25" i="20"/>
  <c r="CG25" i="20"/>
  <c r="CD25" i="20"/>
  <c r="CD19" i="20" s="1"/>
  <c r="CM25" i="20"/>
  <c r="CC25" i="20"/>
  <c r="CC19" i="20" s="1"/>
  <c r="CL25" i="20"/>
  <c r="GX4" i="20" l="1"/>
  <c r="GX3" i="20" s="1"/>
  <c r="CI23" i="20"/>
  <c r="CI19" i="20"/>
  <c r="CM24" i="20"/>
  <c r="CM19" i="20"/>
  <c r="CG21" i="20"/>
  <c r="CG19" i="20"/>
  <c r="CH24" i="20"/>
  <c r="CH19" i="20"/>
  <c r="CE21" i="20"/>
  <c r="CE19" i="20"/>
  <c r="CL20" i="20"/>
  <c r="CL19" i="20"/>
  <c r="CK21" i="20"/>
  <c r="CK19" i="20"/>
  <c r="CG20" i="20"/>
  <c r="CD21" i="20"/>
  <c r="CK20" i="20"/>
  <c r="CH22" i="20"/>
  <c r="CG23" i="20"/>
  <c r="CH23" i="20"/>
  <c r="CI20" i="20"/>
  <c r="CK23" i="20"/>
  <c r="CG24" i="20"/>
  <c r="CK24" i="20"/>
  <c r="CK22" i="20"/>
  <c r="CM23" i="20"/>
  <c r="CI24" i="20"/>
  <c r="CG22" i="20"/>
  <c r="CI22" i="20"/>
  <c r="CM22" i="20"/>
  <c r="CM20" i="20"/>
  <c r="CE20" i="20"/>
  <c r="CD20" i="20"/>
  <c r="CD22" i="20"/>
  <c r="CH21" i="20"/>
  <c r="CL24" i="20"/>
  <c r="CH20" i="20"/>
  <c r="CI21" i="20"/>
  <c r="CD24" i="20"/>
  <c r="CD23" i="20"/>
  <c r="CE23" i="20"/>
  <c r="CL23" i="20"/>
  <c r="CE24" i="20"/>
  <c r="CE22" i="20"/>
  <c r="CC24" i="20"/>
  <c r="CC21" i="20"/>
  <c r="CC22" i="20"/>
  <c r="CC20" i="20"/>
  <c r="CL22" i="20"/>
  <c r="CL21" i="20"/>
  <c r="CC23" i="20"/>
  <c r="CM21" i="20"/>
  <c r="BL5" i="20" l="1"/>
  <c r="BL4" i="20"/>
  <c r="BL6" i="20"/>
  <c r="FA14" i="20"/>
  <c r="FT49" i="20" s="1"/>
  <c r="F6" i="38" s="1"/>
  <c r="FA13" i="20"/>
  <c r="FT48" i="20" s="1"/>
  <c r="F5" i="38" s="1"/>
  <c r="FA12" i="20"/>
  <c r="FT47" i="20" s="1"/>
  <c r="F4" i="38" s="1"/>
  <c r="EY14" i="20"/>
  <c r="FR49" i="20" s="1"/>
  <c r="D6" i="38" s="1"/>
  <c r="EY13" i="20"/>
  <c r="FR48" i="20" s="1"/>
  <c r="D5" i="38" s="1"/>
  <c r="EY12" i="20"/>
  <c r="FR47" i="20" s="1"/>
  <c r="D4" i="38" s="1"/>
  <c r="EX11" i="20"/>
  <c r="EI3" i="20" s="1"/>
  <c r="D9" i="37"/>
  <c r="D8" i="37"/>
  <c r="D7" i="37"/>
  <c r="D6" i="37"/>
  <c r="D5" i="37"/>
  <c r="D4" i="37"/>
  <c r="D3" i="37"/>
  <c r="D2" i="37"/>
  <c r="F2" i="37" s="1"/>
  <c r="BL3" i="20" l="1"/>
  <c r="F3" i="37"/>
  <c r="E4" i="37" s="1"/>
  <c r="FP46" i="20"/>
  <c r="B3" i="38" s="1"/>
  <c r="MR2" i="37"/>
  <c r="JP2" i="37"/>
  <c r="FO2" i="37"/>
  <c r="DP2" i="37"/>
  <c r="BV2" i="37"/>
  <c r="MC2" i="37"/>
  <c r="JJ2" i="37"/>
  <c r="FL2" i="37"/>
  <c r="CZ2" i="37"/>
  <c r="BT2" i="37"/>
  <c r="MB2" i="37"/>
  <c r="IA2" i="37"/>
  <c r="FH2" i="37"/>
  <c r="CY2" i="37"/>
  <c r="BK2" i="37"/>
  <c r="LV2" i="37"/>
  <c r="HX2" i="37"/>
  <c r="EU2" i="37"/>
  <c r="CX2" i="37"/>
  <c r="LG2" i="37"/>
  <c r="HT2" i="37"/>
  <c r="EF2" i="37"/>
  <c r="CW2" i="37"/>
  <c r="KJ2" i="37"/>
  <c r="HE2" i="37"/>
  <c r="EB2" i="37"/>
  <c r="CN2" i="37"/>
  <c r="KF2" i="37"/>
  <c r="HD2" i="37"/>
  <c r="EA2" i="37"/>
  <c r="BX2" i="37"/>
  <c r="JQ2" i="37"/>
  <c r="GB2" i="37"/>
  <c r="DZ2" i="37"/>
  <c r="BW2" i="37"/>
  <c r="F4" i="37"/>
  <c r="E5" i="37" s="1"/>
  <c r="ND2" i="37"/>
  <c r="MN2" i="37"/>
  <c r="LT2" i="37"/>
  <c r="KX2" i="37"/>
  <c r="KB2" i="37"/>
  <c r="JH2" i="37"/>
  <c r="IL2" i="37"/>
  <c r="HP2" i="37"/>
  <c r="GV2" i="37"/>
  <c r="FZ2" i="37"/>
  <c r="FD2" i="37"/>
  <c r="EL2" i="37"/>
  <c r="DX2" i="37"/>
  <c r="DH2" i="37"/>
  <c r="CV2" i="37"/>
  <c r="CF2" i="37"/>
  <c r="BP2" i="37"/>
  <c r="BC2" i="37"/>
  <c r="MM2" i="37"/>
  <c r="LS2" i="37"/>
  <c r="KW2" i="37"/>
  <c r="KA2" i="37"/>
  <c r="JG2" i="37"/>
  <c r="IK2" i="37"/>
  <c r="HO2" i="37"/>
  <c r="GU2" i="37"/>
  <c r="FY2" i="37"/>
  <c r="FC2" i="37"/>
  <c r="EK2" i="37"/>
  <c r="DW2" i="37"/>
  <c r="DG2" i="37"/>
  <c r="CQ2" i="37"/>
  <c r="CE2" i="37"/>
  <c r="BO2" i="37"/>
  <c r="BB2" i="37"/>
  <c r="ML2" i="37"/>
  <c r="LP2" i="37"/>
  <c r="KV2" i="37"/>
  <c r="JZ2" i="37"/>
  <c r="JD2" i="37"/>
  <c r="IJ2" i="37"/>
  <c r="HN2" i="37"/>
  <c r="GR2" i="37"/>
  <c r="FX2" i="37"/>
  <c r="FB2" i="37"/>
  <c r="EJ2" i="37"/>
  <c r="DS2" i="37"/>
  <c r="DF2" i="37"/>
  <c r="CP2" i="37"/>
  <c r="CD2" i="37"/>
  <c r="BN2" i="37"/>
  <c r="NB2" i="37"/>
  <c r="MF2" i="37"/>
  <c r="LL2" i="37"/>
  <c r="KP2" i="37"/>
  <c r="JT2" i="37"/>
  <c r="IZ2" i="37"/>
  <c r="ID2" i="37"/>
  <c r="HH2" i="37"/>
  <c r="GN2" i="37"/>
  <c r="FR2" i="37"/>
  <c r="EV2" i="37"/>
  <c r="EI2" i="37"/>
  <c r="DR2" i="37"/>
  <c r="DE2" i="37"/>
  <c r="CO2" i="37"/>
  <c r="BY2" i="37"/>
  <c r="BL2" i="37"/>
  <c r="MZ2" i="37"/>
  <c r="MD2" i="37"/>
  <c r="LH2" i="37"/>
  <c r="KN2" i="37"/>
  <c r="JR2" i="37"/>
  <c r="IV2" i="37"/>
  <c r="IB2" i="37"/>
  <c r="HF2" i="37"/>
  <c r="GJ2" i="37"/>
  <c r="FP2" i="37"/>
  <c r="BD2" i="37"/>
  <c r="CG2" i="37"/>
  <c r="DJ2" i="37"/>
  <c r="ER2" i="37"/>
  <c r="GH2" i="37"/>
  <c r="IN2" i="37"/>
  <c r="KM2" i="37"/>
  <c r="MV2" i="37"/>
  <c r="BF2" i="37"/>
  <c r="CH2" i="37"/>
  <c r="DN2" i="37"/>
  <c r="ES2" i="37"/>
  <c r="GI2" i="37"/>
  <c r="IT2" i="37"/>
  <c r="KZ2" i="37"/>
  <c r="MY2" i="37"/>
  <c r="BG2" i="37"/>
  <c r="CM2" i="37"/>
  <c r="DO2" i="37"/>
  <c r="ET2" i="37"/>
  <c r="GX2" i="37"/>
  <c r="IU2" i="37"/>
  <c r="LF2" i="37"/>
  <c r="NA4" i="37"/>
  <c r="MS4" i="37"/>
  <c r="MK4" i="37"/>
  <c r="LU4" i="37"/>
  <c r="LM4" i="37"/>
  <c r="LE4" i="37"/>
  <c r="KW4" i="37"/>
  <c r="KO4" i="37"/>
  <c r="KG4" i="37"/>
  <c r="JY4" i="37"/>
  <c r="JI4" i="37"/>
  <c r="JA4" i="37"/>
  <c r="IS4" i="37"/>
  <c r="IK4" i="37"/>
  <c r="IC4" i="37"/>
  <c r="HU4" i="37"/>
  <c r="HM4" i="37"/>
  <c r="GW4" i="37"/>
  <c r="GO4" i="37"/>
  <c r="GG4" i="37"/>
  <c r="FY4" i="37"/>
  <c r="FQ4" i="37"/>
  <c r="FI4" i="37"/>
  <c r="FA4" i="37"/>
  <c r="CO4" i="37"/>
  <c r="BY4" i="37"/>
  <c r="BQ4" i="37"/>
  <c r="BI4" i="37"/>
  <c r="BA4" i="37"/>
  <c r="AS4" i="37"/>
  <c r="AK4" i="37"/>
  <c r="AC4" i="37"/>
  <c r="M4" i="37"/>
  <c r="MZ4" i="37"/>
  <c r="MR4" i="37"/>
  <c r="MJ4" i="37"/>
  <c r="MB4" i="37"/>
  <c r="LT4" i="37"/>
  <c r="LL4" i="37"/>
  <c r="KV4" i="37"/>
  <c r="KN4" i="37"/>
  <c r="KF4" i="37"/>
  <c r="JX4" i="37"/>
  <c r="JP4" i="37"/>
  <c r="JH4" i="37"/>
  <c r="IZ4" i="37"/>
  <c r="IJ4" i="37"/>
  <c r="IB4" i="37"/>
  <c r="HT4" i="37"/>
  <c r="HL4" i="37"/>
  <c r="HD4" i="37"/>
  <c r="GV4" i="37"/>
  <c r="GN4" i="37"/>
  <c r="FX4" i="37"/>
  <c r="FP4" i="37"/>
  <c r="FH4" i="37"/>
  <c r="EZ4" i="37"/>
  <c r="ER4" i="37"/>
  <c r="CN4" i="37"/>
  <c r="CF4" i="37"/>
  <c r="BX4" i="37"/>
  <c r="BP4" i="37"/>
  <c r="AZ4" i="37"/>
  <c r="AR4" i="37"/>
  <c r="AJ4" i="37"/>
  <c r="AB4" i="37"/>
  <c r="T4" i="37"/>
  <c r="L4" i="37"/>
  <c r="MY4" i="37"/>
  <c r="ME4" i="37"/>
  <c r="LS4" i="37"/>
  <c r="LI4" i="37"/>
  <c r="KY4" i="37"/>
  <c r="KM4" i="37"/>
  <c r="KC4" i="37"/>
  <c r="JS4" i="37"/>
  <c r="IW4" i="37"/>
  <c r="IM4" i="37"/>
  <c r="IA4" i="37"/>
  <c r="HQ4" i="37"/>
  <c r="HG4" i="37"/>
  <c r="GU4" i="37"/>
  <c r="GK4" i="37"/>
  <c r="FO4" i="37"/>
  <c r="FE4" i="37"/>
  <c r="EU4" i="37"/>
  <c r="CI4" i="37"/>
  <c r="BW4" i="37"/>
  <c r="BM4" i="37"/>
  <c r="BC4" i="37"/>
  <c r="AQ4" i="37"/>
  <c r="AG4" i="37"/>
  <c r="W4" i="37"/>
  <c r="MX4" i="37"/>
  <c r="MN4" i="37"/>
  <c r="MD4" i="37"/>
  <c r="LR4" i="37"/>
  <c r="LH4" i="37"/>
  <c r="KX4" i="37"/>
  <c r="KL4" i="37"/>
  <c r="JR4" i="37"/>
  <c r="JF4" i="37"/>
  <c r="IV4" i="37"/>
  <c r="IL4" i="37"/>
  <c r="HZ4" i="37"/>
  <c r="HP4" i="37"/>
  <c r="HF4" i="37"/>
  <c r="GJ4" i="37"/>
  <c r="FZ4" i="37"/>
  <c r="FN4" i="37"/>
  <c r="FD4" i="37"/>
  <c r="ET4" i="37"/>
  <c r="CR4" i="37"/>
  <c r="CH4" i="37"/>
  <c r="BV4" i="37"/>
  <c r="BL4" i="37"/>
  <c r="BB4" i="37"/>
  <c r="AP4" i="37"/>
  <c r="V4" i="37"/>
  <c r="J4" i="37"/>
  <c r="MW4" i="37"/>
  <c r="MI4" i="37"/>
  <c r="LW4" i="37"/>
  <c r="LG4" i="37"/>
  <c r="KS4" i="37"/>
  <c r="JO4" i="37"/>
  <c r="JC4" i="37"/>
  <c r="IO4" i="37"/>
  <c r="HY4" i="37"/>
  <c r="HK4" i="37"/>
  <c r="GY4" i="37"/>
  <c r="GI4" i="37"/>
  <c r="FG4" i="37"/>
  <c r="EQ4" i="37"/>
  <c r="CM4" i="37"/>
  <c r="CA4" i="37"/>
  <c r="AW4" i="37"/>
  <c r="AI4" i="37"/>
  <c r="S4" i="37"/>
  <c r="MV4" i="37"/>
  <c r="MH4" i="37"/>
  <c r="LV4" i="37"/>
  <c r="LF4" i="37"/>
  <c r="KD4" i="37"/>
  <c r="JN4" i="37"/>
  <c r="JB4" i="37"/>
  <c r="IN4" i="37"/>
  <c r="HX4" i="37"/>
  <c r="HJ4" i="37"/>
  <c r="GX4" i="37"/>
  <c r="FT4" i="37"/>
  <c r="FF4" i="37"/>
  <c r="EP4" i="37"/>
  <c r="CL4" i="37"/>
  <c r="BJ4" i="37"/>
  <c r="AV4" i="37"/>
  <c r="AH4" i="37"/>
  <c r="R4" i="37"/>
  <c r="MU4" i="37"/>
  <c r="MG4" i="37"/>
  <c r="LQ4" i="37"/>
  <c r="KQ4" i="37"/>
  <c r="KA4" i="37"/>
  <c r="JM4" i="37"/>
  <c r="IY4" i="37"/>
  <c r="II4" i="37"/>
  <c r="HW4" i="37"/>
  <c r="HI4" i="37"/>
  <c r="GE4" i="37"/>
  <c r="FS4" i="37"/>
  <c r="FC4" i="37"/>
  <c r="EO4" i="37"/>
  <c r="BU4" i="37"/>
  <c r="BG4" i="37"/>
  <c r="AU4" i="37"/>
  <c r="AE4" i="37"/>
  <c r="Q4" i="37"/>
  <c r="LN4" i="37"/>
  <c r="HB4" i="37"/>
  <c r="BD4" i="37"/>
  <c r="N4" i="37"/>
  <c r="JT4" i="37"/>
  <c r="FV4" i="37"/>
  <c r="CP4" i="37"/>
  <c r="X4" i="37"/>
  <c r="MF4" i="37"/>
  <c r="LP4" i="37"/>
  <c r="LB4" i="37"/>
  <c r="KP4" i="37"/>
  <c r="JZ4" i="37"/>
  <c r="JL4" i="37"/>
  <c r="IX4" i="37"/>
  <c r="HV4" i="37"/>
  <c r="HH4" i="37"/>
  <c r="GR4" i="37"/>
  <c r="GD4" i="37"/>
  <c r="FR4" i="37"/>
  <c r="FB4" i="37"/>
  <c r="CJ4" i="37"/>
  <c r="BT4" i="37"/>
  <c r="BF4" i="37"/>
  <c r="AT4" i="37"/>
  <c r="AD4" i="37"/>
  <c r="MP4" i="37"/>
  <c r="KZ4" i="37"/>
  <c r="JV4" i="37"/>
  <c r="IT4" i="37"/>
  <c r="HR4" i="37"/>
  <c r="GB4" i="37"/>
  <c r="EX4" i="37"/>
  <c r="BR4" i="37"/>
  <c r="Z4" i="37"/>
  <c r="ML4" i="37"/>
  <c r="LJ4" i="37"/>
  <c r="JD4" i="37"/>
  <c r="GZ4" i="37"/>
  <c r="EV4" i="37"/>
  <c r="AX4" i="37"/>
  <c r="MQ4" i="37"/>
  <c r="MA4" i="37"/>
  <c r="LO4" i="37"/>
  <c r="LA4" i="37"/>
  <c r="KK4" i="37"/>
  <c r="JW4" i="37"/>
  <c r="IU4" i="37"/>
  <c r="IG4" i="37"/>
  <c r="HS4" i="37"/>
  <c r="HC4" i="37"/>
  <c r="GQ4" i="37"/>
  <c r="GC4" i="37"/>
  <c r="FM4" i="37"/>
  <c r="CE4" i="37"/>
  <c r="BS4" i="37"/>
  <c r="BE4" i="37"/>
  <c r="AA4" i="37"/>
  <c r="O4" i="37"/>
  <c r="ND4" i="37"/>
  <c r="LZ4" i="37"/>
  <c r="KJ4" i="37"/>
  <c r="JJ4" i="37"/>
  <c r="IF4" i="37"/>
  <c r="FL4" i="37"/>
  <c r="CD4" i="37"/>
  <c r="AN4" i="37"/>
  <c r="NB4" i="37"/>
  <c r="LX4" i="37"/>
  <c r="KH4" i="37"/>
  <c r="HN4" i="37"/>
  <c r="GL4" i="37"/>
  <c r="CB4" i="37"/>
  <c r="AL4" i="37"/>
  <c r="NC4" i="37"/>
  <c r="MM4" i="37"/>
  <c r="LK4" i="37"/>
  <c r="KU4" i="37"/>
  <c r="KI4" i="37"/>
  <c r="JU4" i="37"/>
  <c r="JE4" i="37"/>
  <c r="IQ4" i="37"/>
  <c r="IE4" i="37"/>
  <c r="HA4" i="37"/>
  <c r="GM4" i="37"/>
  <c r="FW4" i="37"/>
  <c r="FK4" i="37"/>
  <c r="EW4" i="37"/>
  <c r="CQ4" i="37"/>
  <c r="CC4" i="37"/>
  <c r="BO4" i="37"/>
  <c r="AY4" i="37"/>
  <c r="AM4" i="37"/>
  <c r="Y4" i="37"/>
  <c r="I4" i="37"/>
  <c r="ID4" i="37"/>
  <c r="FJ4" i="37"/>
  <c r="BN4" i="37"/>
  <c r="H4" i="37"/>
  <c r="FG2" i="37"/>
  <c r="FQ2" i="37"/>
  <c r="GA2" i="37"/>
  <c r="GM2" i="37"/>
  <c r="GW2" i="37"/>
  <c r="HG2" i="37"/>
  <c r="HS2" i="37"/>
  <c r="IC2" i="37"/>
  <c r="IM2" i="37"/>
  <c r="IY2" i="37"/>
  <c r="JI2" i="37"/>
  <c r="JS2" i="37"/>
  <c r="KE2" i="37"/>
  <c r="KO2" i="37"/>
  <c r="KY2" i="37"/>
  <c r="LK2" i="37"/>
  <c r="LU2" i="37"/>
  <c r="ME2" i="37"/>
  <c r="MQ2" i="37"/>
  <c r="NA2" i="37"/>
  <c r="BH2" i="37"/>
  <c r="BQ2" i="37"/>
  <c r="BZ2" i="37"/>
  <c r="CI2" i="37"/>
  <c r="CR2" i="37"/>
  <c r="DB2" i="37"/>
  <c r="DK2" i="37"/>
  <c r="DT2" i="37"/>
  <c r="EC2" i="37"/>
  <c r="EM2" i="37"/>
  <c r="EY2" i="37"/>
  <c r="FI2" i="37"/>
  <c r="FS2" i="37"/>
  <c r="GE2" i="37"/>
  <c r="GO2" i="37"/>
  <c r="GY2" i="37"/>
  <c r="HK2" i="37"/>
  <c r="HU2" i="37"/>
  <c r="IE2" i="37"/>
  <c r="IQ2" i="37"/>
  <c r="JA2" i="37"/>
  <c r="JK2" i="37"/>
  <c r="JW2" i="37"/>
  <c r="KG2" i="37"/>
  <c r="KQ2" i="37"/>
  <c r="LC2" i="37"/>
  <c r="LM2" i="37"/>
  <c r="LW2" i="37"/>
  <c r="MI2" i="37"/>
  <c r="MS2" i="37"/>
  <c r="NC2" i="37"/>
  <c r="F9" i="37"/>
  <c r="F6" i="37"/>
  <c r="E7" i="37" s="1"/>
  <c r="F8" i="37"/>
  <c r="E9" i="37" s="1"/>
  <c r="F7" i="37"/>
  <c r="E8" i="37" s="1"/>
  <c r="BI2" i="37"/>
  <c r="BR2" i="37"/>
  <c r="CA2" i="37"/>
  <c r="CJ2" i="37"/>
  <c r="CT2" i="37"/>
  <c r="DC2" i="37"/>
  <c r="DL2" i="37"/>
  <c r="DU2" i="37"/>
  <c r="ED2" i="37"/>
  <c r="EN2" i="37"/>
  <c r="EZ2" i="37"/>
  <c r="FJ2" i="37"/>
  <c r="FT2" i="37"/>
  <c r="GF2" i="37"/>
  <c r="GP2" i="37"/>
  <c r="GZ2" i="37"/>
  <c r="HL2" i="37"/>
  <c r="HV2" i="37"/>
  <c r="IF2" i="37"/>
  <c r="IR2" i="37"/>
  <c r="JB2" i="37"/>
  <c r="JL2" i="37"/>
  <c r="JX2" i="37"/>
  <c r="KH2" i="37"/>
  <c r="KR2" i="37"/>
  <c r="LD2" i="37"/>
  <c r="LN2" i="37"/>
  <c r="LX2" i="37"/>
  <c r="MJ2" i="37"/>
  <c r="MT2" i="37"/>
  <c r="E3" i="37"/>
  <c r="MX2" i="37"/>
  <c r="MP2" i="37"/>
  <c r="MH2" i="37"/>
  <c r="LZ2" i="37"/>
  <c r="LR2" i="37"/>
  <c r="LJ2" i="37"/>
  <c r="LB2" i="37"/>
  <c r="KT2" i="37"/>
  <c r="KL2" i="37"/>
  <c r="KD2" i="37"/>
  <c r="JV2" i="37"/>
  <c r="JN2" i="37"/>
  <c r="JF2" i="37"/>
  <c r="IX2" i="37"/>
  <c r="IP2" i="37"/>
  <c r="IH2" i="37"/>
  <c r="HZ2" i="37"/>
  <c r="HR2" i="37"/>
  <c r="HJ2" i="37"/>
  <c r="HB2" i="37"/>
  <c r="GT2" i="37"/>
  <c r="GL2" i="37"/>
  <c r="GD2" i="37"/>
  <c r="FV2" i="37"/>
  <c r="FN2" i="37"/>
  <c r="FF2" i="37"/>
  <c r="EX2" i="37"/>
  <c r="EP2" i="37"/>
  <c r="EH2" i="37"/>
  <c r="MW2" i="37"/>
  <c r="MO2" i="37"/>
  <c r="MG2" i="37"/>
  <c r="LY2" i="37"/>
  <c r="LQ2" i="37"/>
  <c r="LI2" i="37"/>
  <c r="LA2" i="37"/>
  <c r="KS2" i="37"/>
  <c r="KK2" i="37"/>
  <c r="KC2" i="37"/>
  <c r="JU2" i="37"/>
  <c r="JM2" i="37"/>
  <c r="JE2" i="37"/>
  <c r="IW2" i="37"/>
  <c r="IO2" i="37"/>
  <c r="IG2" i="37"/>
  <c r="HY2" i="37"/>
  <c r="HQ2" i="37"/>
  <c r="HI2" i="37"/>
  <c r="HA2" i="37"/>
  <c r="GS2" i="37"/>
  <c r="GK2" i="37"/>
  <c r="GC2" i="37"/>
  <c r="FU2" i="37"/>
  <c r="FM2" i="37"/>
  <c r="FE2" i="37"/>
  <c r="EW2" i="37"/>
  <c r="EO2" i="37"/>
  <c r="EG2" i="37"/>
  <c r="DY2" i="37"/>
  <c r="DQ2" i="37"/>
  <c r="DI2" i="37"/>
  <c r="DA2" i="37"/>
  <c r="CS2" i="37"/>
  <c r="CK2" i="37"/>
  <c r="CC2" i="37"/>
  <c r="BU2" i="37"/>
  <c r="BM2" i="37"/>
  <c r="BE2" i="37"/>
  <c r="BJ2" i="37"/>
  <c r="BS2" i="37"/>
  <c r="CB2" i="37"/>
  <c r="CL2" i="37"/>
  <c r="CU2" i="37"/>
  <c r="DD2" i="37"/>
  <c r="DM2" i="37"/>
  <c r="DV2" i="37"/>
  <c r="EE2" i="37"/>
  <c r="EQ2" i="37"/>
  <c r="FA2" i="37"/>
  <c r="FK2" i="37"/>
  <c r="FW2" i="37"/>
  <c r="GG2" i="37"/>
  <c r="GQ2" i="37"/>
  <c r="HC2" i="37"/>
  <c r="HM2" i="37"/>
  <c r="HW2" i="37"/>
  <c r="II2" i="37"/>
  <c r="IS2" i="37"/>
  <c r="JC2" i="37"/>
  <c r="JO2" i="37"/>
  <c r="JY2" i="37"/>
  <c r="KI2" i="37"/>
  <c r="KU2" i="37"/>
  <c r="LE2" i="37"/>
  <c r="LO2" i="37"/>
  <c r="MA2" i="37"/>
  <c r="MK2" i="37"/>
  <c r="MU2" i="37"/>
  <c r="F5" i="37"/>
  <c r="E6" i="37" s="1"/>
  <c r="KT4" i="37" l="1"/>
  <c r="HO4" i="37"/>
  <c r="LY4" i="37"/>
  <c r="IP4" i="37"/>
  <c r="GP4" i="37"/>
  <c r="AO4" i="37"/>
  <c r="EY4" i="37"/>
  <c r="JK4" i="37"/>
  <c r="P4" i="37"/>
  <c r="IH4" i="37"/>
  <c r="MT4" i="37"/>
  <c r="CK4" i="37"/>
  <c r="GS4" i="37"/>
  <c r="LC4" i="37"/>
  <c r="BZ4" i="37"/>
  <c r="GH4" i="37"/>
  <c r="KR4" i="37"/>
  <c r="BK4" i="37"/>
  <c r="FU4" i="37"/>
  <c r="KE4" i="37"/>
  <c r="AF4" i="37"/>
  <c r="GT4" i="37"/>
  <c r="KB4" i="37"/>
  <c r="K4" i="37"/>
  <c r="CS4" i="37"/>
  <c r="GA4" i="37"/>
  <c r="JG4" i="37"/>
  <c r="MO4" i="37"/>
  <c r="BH4" i="37"/>
  <c r="GF4" i="37"/>
  <c r="IR4" i="37"/>
  <c r="LD4" i="37"/>
  <c r="U4" i="37"/>
  <c r="CG4" i="37"/>
  <c r="ES4" i="37"/>
  <c r="HE4" i="37"/>
  <c r="JQ4" i="37"/>
  <c r="MC4" i="37"/>
  <c r="LF5" i="37"/>
  <c r="LG5" i="37"/>
  <c r="KF5" i="37"/>
  <c r="HD5" i="37"/>
  <c r="AQ5" i="37"/>
  <c r="HE5" i="37"/>
  <c r="AF5" i="37"/>
  <c r="I5" i="37"/>
  <c r="GS5" i="37"/>
  <c r="MB5" i="37"/>
  <c r="MX5" i="37"/>
  <c r="GP5" i="37"/>
  <c r="BS5" i="37"/>
  <c r="KO5" i="37"/>
  <c r="HF5" i="37"/>
  <c r="CL5" i="37"/>
  <c r="HJ5" i="37"/>
  <c r="ME5" i="37"/>
  <c r="CY5" i="37"/>
  <c r="HK5" i="37"/>
  <c r="MF5" i="37"/>
  <c r="JJ5" i="37"/>
  <c r="BZ5" i="37"/>
  <c r="GL5" i="37"/>
  <c r="KT5" i="37"/>
  <c r="BO5" i="37"/>
  <c r="KG5" i="37"/>
  <c r="BP5" i="37"/>
  <c r="KH5" i="37"/>
  <c r="BQ5" i="37"/>
  <c r="KI5" i="37"/>
  <c r="AZ5" i="37"/>
  <c r="EH5" i="37"/>
  <c r="HN5" i="37"/>
  <c r="KV5" i="37"/>
  <c r="BA5" i="37"/>
  <c r="EI5" i="37"/>
  <c r="HO5" i="37"/>
  <c r="KW5" i="37"/>
  <c r="AN5" i="37"/>
  <c r="CZ5" i="37"/>
  <c r="HX5" i="37"/>
  <c r="KJ5" i="37"/>
  <c r="Q5" i="37"/>
  <c r="CC5" i="37"/>
  <c r="HA5" i="37"/>
  <c r="JM5" i="37"/>
  <c r="MM5" i="37"/>
  <c r="MW5" i="37"/>
  <c r="LK5" i="37"/>
  <c r="BX5" i="37"/>
  <c r="GW5" i="37"/>
  <c r="BB5" i="37"/>
  <c r="BC5" i="37"/>
  <c r="JW5" i="37"/>
  <c r="DV5" i="37"/>
  <c r="KL5" i="37"/>
  <c r="DW5" i="37"/>
  <c r="KM5" i="37"/>
  <c r="CR5" i="37"/>
  <c r="KB5" i="37"/>
  <c r="EG5" i="37"/>
  <c r="JE5" i="37"/>
  <c r="MO5" i="37"/>
  <c r="MY8" i="37"/>
  <c r="MQ8" i="37"/>
  <c r="MI8" i="37"/>
  <c r="MA8" i="37"/>
  <c r="LS8" i="37"/>
  <c r="JO8" i="37"/>
  <c r="JG8" i="37"/>
  <c r="IY8" i="37"/>
  <c r="IQ8" i="37"/>
  <c r="II8" i="37"/>
  <c r="IA8" i="37"/>
  <c r="HS8" i="37"/>
  <c r="HK8" i="37"/>
  <c r="HC8" i="37"/>
  <c r="GU8" i="37"/>
  <c r="GM8" i="37"/>
  <c r="GE8" i="37"/>
  <c r="FW8" i="37"/>
  <c r="FO8" i="37"/>
  <c r="FG8" i="37"/>
  <c r="EY8" i="37"/>
  <c r="EQ8" i="37"/>
  <c r="EI8" i="37"/>
  <c r="EA8" i="37"/>
  <c r="DS8" i="37"/>
  <c r="DK8" i="37"/>
  <c r="DC8" i="37"/>
  <c r="CU8" i="37"/>
  <c r="CM8" i="37"/>
  <c r="CE8" i="37"/>
  <c r="BW8" i="37"/>
  <c r="BO8" i="37"/>
  <c r="BG8" i="37"/>
  <c r="MX8" i="37"/>
  <c r="MP8" i="37"/>
  <c r="MH8" i="37"/>
  <c r="LZ8" i="37"/>
  <c r="LR8" i="37"/>
  <c r="JN8" i="37"/>
  <c r="JF8" i="37"/>
  <c r="IX8" i="37"/>
  <c r="IP8" i="37"/>
  <c r="IH8" i="37"/>
  <c r="HZ8" i="37"/>
  <c r="HR8" i="37"/>
  <c r="HJ8" i="37"/>
  <c r="HB8" i="37"/>
  <c r="GT8" i="37"/>
  <c r="GL8" i="37"/>
  <c r="GD8" i="37"/>
  <c r="FV8" i="37"/>
  <c r="FN8" i="37"/>
  <c r="FF8" i="37"/>
  <c r="EX8" i="37"/>
  <c r="EP8" i="37"/>
  <c r="EH8" i="37"/>
  <c r="DZ8" i="37"/>
  <c r="MW8" i="37"/>
  <c r="MO8" i="37"/>
  <c r="MG8" i="37"/>
  <c r="LY8" i="37"/>
  <c r="LQ8" i="37"/>
  <c r="JM8" i="37"/>
  <c r="JE8" i="37"/>
  <c r="IW8" i="37"/>
  <c r="IO8" i="37"/>
  <c r="IG8" i="37"/>
  <c r="HY8" i="37"/>
  <c r="HQ8" i="37"/>
  <c r="HI8" i="37"/>
  <c r="HA8" i="37"/>
  <c r="GS8" i="37"/>
  <c r="GK8" i="37"/>
  <c r="GC8" i="37"/>
  <c r="FU8" i="37"/>
  <c r="FM8" i="37"/>
  <c r="FE8" i="37"/>
  <c r="EW8" i="37"/>
  <c r="EO8" i="37"/>
  <c r="EG8" i="37"/>
  <c r="DY8" i="37"/>
  <c r="DQ8" i="37"/>
  <c r="DI8" i="37"/>
  <c r="DA8" i="37"/>
  <c r="CS8" i="37"/>
  <c r="CK8" i="37"/>
  <c r="ND8" i="37"/>
  <c r="MV8" i="37"/>
  <c r="MN8" i="37"/>
  <c r="MF8" i="37"/>
  <c r="LX8" i="37"/>
  <c r="LP8" i="37"/>
  <c r="JL8" i="37"/>
  <c r="JD8" i="37"/>
  <c r="IV8" i="37"/>
  <c r="IN8" i="37"/>
  <c r="IF8" i="37"/>
  <c r="HX8" i="37"/>
  <c r="HP8" i="37"/>
  <c r="HH8" i="37"/>
  <c r="GZ8" i="37"/>
  <c r="GR8" i="37"/>
  <c r="GJ8" i="37"/>
  <c r="GB8" i="37"/>
  <c r="FT8" i="37"/>
  <c r="FL8" i="37"/>
  <c r="FD8" i="37"/>
  <c r="EV8" i="37"/>
  <c r="EN8" i="37"/>
  <c r="EF8" i="37"/>
  <c r="DX8" i="37"/>
  <c r="DP8" i="37"/>
  <c r="DH8" i="37"/>
  <c r="CZ8" i="37"/>
  <c r="CR8" i="37"/>
  <c r="CJ8" i="37"/>
  <c r="CB8" i="37"/>
  <c r="BT8" i="37"/>
  <c r="BL8" i="37"/>
  <c r="BD8" i="37"/>
  <c r="NC8" i="37"/>
  <c r="MU8" i="37"/>
  <c r="MM8" i="37"/>
  <c r="ME8" i="37"/>
  <c r="LW8" i="37"/>
  <c r="LO8" i="37"/>
  <c r="JK8" i="37"/>
  <c r="JC8" i="37"/>
  <c r="IU8" i="37"/>
  <c r="IM8" i="37"/>
  <c r="IE8" i="37"/>
  <c r="HW8" i="37"/>
  <c r="HO8" i="37"/>
  <c r="HG8" i="37"/>
  <c r="GY8" i="37"/>
  <c r="GQ8" i="37"/>
  <c r="GI8" i="37"/>
  <c r="GA8" i="37"/>
  <c r="FS8" i="37"/>
  <c r="FK8" i="37"/>
  <c r="FC8" i="37"/>
  <c r="EU8" i="37"/>
  <c r="EM8" i="37"/>
  <c r="EE8" i="37"/>
  <c r="DW8" i="37"/>
  <c r="DO8" i="37"/>
  <c r="DG8" i="37"/>
  <c r="CY8" i="37"/>
  <c r="CQ8" i="37"/>
  <c r="CI8" i="37"/>
  <c r="CA8" i="37"/>
  <c r="BS8" i="37"/>
  <c r="BK8" i="37"/>
  <c r="BC8" i="37"/>
  <c r="NB8" i="37"/>
  <c r="MT8" i="37"/>
  <c r="ML8" i="37"/>
  <c r="MD8" i="37"/>
  <c r="LV8" i="37"/>
  <c r="LN8" i="37"/>
  <c r="JR8" i="37"/>
  <c r="JJ8" i="37"/>
  <c r="JB8" i="37"/>
  <c r="IT8" i="37"/>
  <c r="IL8" i="37"/>
  <c r="ID8" i="37"/>
  <c r="HV8" i="37"/>
  <c r="HN8" i="37"/>
  <c r="HF8" i="37"/>
  <c r="GX8" i="37"/>
  <c r="GP8" i="37"/>
  <c r="GH8" i="37"/>
  <c r="FZ8" i="37"/>
  <c r="FR8" i="37"/>
  <c r="FJ8" i="37"/>
  <c r="FB8" i="37"/>
  <c r="ET8" i="37"/>
  <c r="EL8" i="37"/>
  <c r="ED8" i="37"/>
  <c r="DV8" i="37"/>
  <c r="DN8" i="37"/>
  <c r="DF8" i="37"/>
  <c r="CX8" i="37"/>
  <c r="CP8" i="37"/>
  <c r="CH8" i="37"/>
  <c r="BZ8" i="37"/>
  <c r="BR8" i="37"/>
  <c r="BJ8" i="37"/>
  <c r="NA8" i="37"/>
  <c r="MS8" i="37"/>
  <c r="MK8" i="37"/>
  <c r="MC8" i="37"/>
  <c r="LU8" i="37"/>
  <c r="LM8" i="37"/>
  <c r="JQ8" i="37"/>
  <c r="JI8" i="37"/>
  <c r="JA8" i="37"/>
  <c r="IS8" i="37"/>
  <c r="IK8" i="37"/>
  <c r="IC8" i="37"/>
  <c r="HU8" i="37"/>
  <c r="HM8" i="37"/>
  <c r="HE8" i="37"/>
  <c r="GW8" i="37"/>
  <c r="GO8" i="37"/>
  <c r="GG8" i="37"/>
  <c r="FY8" i="37"/>
  <c r="FQ8" i="37"/>
  <c r="FI8" i="37"/>
  <c r="FA8" i="37"/>
  <c r="ES8" i="37"/>
  <c r="EK8" i="37"/>
  <c r="EC8" i="37"/>
  <c r="DU8" i="37"/>
  <c r="DM8" i="37"/>
  <c r="DE8" i="37"/>
  <c r="CW8" i="37"/>
  <c r="CO8" i="37"/>
  <c r="CG8" i="37"/>
  <c r="BY8" i="37"/>
  <c r="BQ8" i="37"/>
  <c r="BI8" i="37"/>
  <c r="BA8" i="37"/>
  <c r="LT8" i="37"/>
  <c r="JH8" i="37"/>
  <c r="GV8" i="37"/>
  <c r="EJ8" i="37"/>
  <c r="CV8" i="37"/>
  <c r="BV8" i="37"/>
  <c r="BB8" i="37"/>
  <c r="AS8" i="37"/>
  <c r="AK8" i="37"/>
  <c r="AC8" i="37"/>
  <c r="U8" i="37"/>
  <c r="M8" i="37"/>
  <c r="LL8" i="37"/>
  <c r="IZ8" i="37"/>
  <c r="GN8" i="37"/>
  <c r="EB8" i="37"/>
  <c r="CT8" i="37"/>
  <c r="BU8" i="37"/>
  <c r="AZ8" i="37"/>
  <c r="AR8" i="37"/>
  <c r="AJ8" i="37"/>
  <c r="AB8" i="37"/>
  <c r="T8" i="37"/>
  <c r="L8" i="37"/>
  <c r="MZ8" i="37"/>
  <c r="IB8" i="37"/>
  <c r="FP8" i="37"/>
  <c r="DL8" i="37"/>
  <c r="CF8" i="37"/>
  <c r="BM8" i="37"/>
  <c r="AW8" i="37"/>
  <c r="AO8" i="37"/>
  <c r="AG8" i="37"/>
  <c r="Y8" i="37"/>
  <c r="Q8" i="37"/>
  <c r="I8" i="37"/>
  <c r="HD8" i="37"/>
  <c r="DJ8" i="37"/>
  <c r="BP8" i="37"/>
  <c r="AU8" i="37"/>
  <c r="AH8" i="37"/>
  <c r="V8" i="37"/>
  <c r="H8" i="37"/>
  <c r="GF8" i="37"/>
  <c r="DD8" i="37"/>
  <c r="BN8" i="37"/>
  <c r="AT8" i="37"/>
  <c r="AF8" i="37"/>
  <c r="S8" i="37"/>
  <c r="FX8" i="37"/>
  <c r="DB8" i="37"/>
  <c r="BH8" i="37"/>
  <c r="AQ8" i="37"/>
  <c r="AE8" i="37"/>
  <c r="R8" i="37"/>
  <c r="MB8" i="37"/>
  <c r="EZ8" i="37"/>
  <c r="BX8" i="37"/>
  <c r="AM8" i="37"/>
  <c r="P8" i="37"/>
  <c r="ER8" i="37"/>
  <c r="BF8" i="37"/>
  <c r="AL8" i="37"/>
  <c r="O8" i="37"/>
  <c r="IJ8" i="37"/>
  <c r="CD8" i="37"/>
  <c r="AI8" i="37"/>
  <c r="J8" i="37"/>
  <c r="HL8" i="37"/>
  <c r="BE8" i="37"/>
  <c r="AA8" i="37"/>
  <c r="FH8" i="37"/>
  <c r="AY8" i="37"/>
  <c r="Z8" i="37"/>
  <c r="MR8" i="37"/>
  <c r="CL8" i="37"/>
  <c r="W8" i="37"/>
  <c r="MJ8" i="37"/>
  <c r="CC8" i="37"/>
  <c r="N8" i="37"/>
  <c r="JP8" i="37"/>
  <c r="AX8" i="37"/>
  <c r="K8" i="37"/>
  <c r="X8" i="37"/>
  <c r="IR8" i="37"/>
  <c r="AV8" i="37"/>
  <c r="HT8" i="37"/>
  <c r="AP8" i="37"/>
  <c r="DT8" i="37"/>
  <c r="AN8" i="37"/>
  <c r="CN8" i="37"/>
  <c r="DR8" i="37"/>
  <c r="AD8" i="37"/>
  <c r="IH5" i="37"/>
  <c r="CI5" i="37"/>
  <c r="GQ5" i="37"/>
  <c r="LE5" i="37"/>
  <c r="IX5" i="37"/>
  <c r="CX5" i="37"/>
  <c r="HV5" i="37"/>
  <c r="NB5" i="37"/>
  <c r="DO5" i="37"/>
  <c r="HW5" i="37"/>
  <c r="NC5" i="37"/>
  <c r="LV5" i="37"/>
  <c r="CN5" i="37"/>
  <c r="GX5" i="37"/>
  <c r="LO5" i="37"/>
  <c r="CA5" i="37"/>
  <c r="GM5" i="37"/>
  <c r="KU5" i="37"/>
  <c r="CD5" i="37"/>
  <c r="GN5" i="37"/>
  <c r="KX5" i="37"/>
  <c r="CE5" i="37"/>
  <c r="GO5" i="37"/>
  <c r="KY5" i="37"/>
  <c r="BJ5" i="37"/>
  <c r="HZ5" i="37"/>
  <c r="LH5" i="37"/>
  <c r="BK5" i="37"/>
  <c r="IA5" i="37"/>
  <c r="LL5" i="37"/>
  <c r="AV5" i="37"/>
  <c r="DH5" i="37"/>
  <c r="IF5" i="37"/>
  <c r="KR5" i="37"/>
  <c r="Y5" i="37"/>
  <c r="CK5" i="37"/>
  <c r="HI5" i="37"/>
  <c r="JU5" i="37"/>
  <c r="NA5" i="37"/>
  <c r="LB5" i="37"/>
  <c r="LS5" i="37"/>
  <c r="GV5" i="37"/>
  <c r="HT5" i="37"/>
  <c r="JS5" i="37"/>
  <c r="AP5" i="37"/>
  <c r="BU5" i="37"/>
  <c r="LG9" i="37"/>
  <c r="KY9" i="37"/>
  <c r="KQ9" i="37"/>
  <c r="KI9" i="37"/>
  <c r="KA9" i="37"/>
  <c r="JS9" i="37"/>
  <c r="JK9" i="37"/>
  <c r="JC9" i="37"/>
  <c r="IU9" i="37"/>
  <c r="IM9" i="37"/>
  <c r="IE9" i="37"/>
  <c r="HW9" i="37"/>
  <c r="HO9" i="37"/>
  <c r="HG9" i="37"/>
  <c r="GY9" i="37"/>
  <c r="GQ9" i="37"/>
  <c r="GI9" i="37"/>
  <c r="GA9" i="37"/>
  <c r="FS9" i="37"/>
  <c r="FK9" i="37"/>
  <c r="FC9" i="37"/>
  <c r="EU9" i="37"/>
  <c r="EM9" i="37"/>
  <c r="EE9" i="37"/>
  <c r="DW9" i="37"/>
  <c r="DO9" i="37"/>
  <c r="DG9" i="37"/>
  <c r="CY9" i="37"/>
  <c r="CQ9" i="37"/>
  <c r="CI9" i="37"/>
  <c r="CA9" i="37"/>
  <c r="BS9" i="37"/>
  <c r="BK9" i="37"/>
  <c r="BC9" i="37"/>
  <c r="AU9" i="37"/>
  <c r="AM9" i="37"/>
  <c r="AE9" i="37"/>
  <c r="W9" i="37"/>
  <c r="O9" i="37"/>
  <c r="LF9" i="37"/>
  <c r="KX9" i="37"/>
  <c r="KP9" i="37"/>
  <c r="KH9" i="37"/>
  <c r="JZ9" i="37"/>
  <c r="JR9" i="37"/>
  <c r="JJ9" i="37"/>
  <c r="JB9" i="37"/>
  <c r="IT9" i="37"/>
  <c r="IL9" i="37"/>
  <c r="ID9" i="37"/>
  <c r="HV9" i="37"/>
  <c r="HN9" i="37"/>
  <c r="HF9" i="37"/>
  <c r="GX9" i="37"/>
  <c r="GP9" i="37"/>
  <c r="GH9" i="37"/>
  <c r="FZ9" i="37"/>
  <c r="FR9" i="37"/>
  <c r="FJ9" i="37"/>
  <c r="FB9" i="37"/>
  <c r="ET9" i="37"/>
  <c r="EL9" i="37"/>
  <c r="ED9" i="37"/>
  <c r="DV9" i="37"/>
  <c r="DN9" i="37"/>
  <c r="DF9" i="37"/>
  <c r="CX9" i="37"/>
  <c r="CP9" i="37"/>
  <c r="CH9" i="37"/>
  <c r="BZ9" i="37"/>
  <c r="BR9" i="37"/>
  <c r="BJ9" i="37"/>
  <c r="BB9" i="37"/>
  <c r="AT9" i="37"/>
  <c r="AL9" i="37"/>
  <c r="AD9" i="37"/>
  <c r="V9" i="37"/>
  <c r="N9" i="37"/>
  <c r="LE9" i="37"/>
  <c r="KW9" i="37"/>
  <c r="KO9" i="37"/>
  <c r="KG9" i="37"/>
  <c r="JY9" i="37"/>
  <c r="JQ9" i="37"/>
  <c r="JI9" i="37"/>
  <c r="JA9" i="37"/>
  <c r="IS9" i="37"/>
  <c r="IK9" i="37"/>
  <c r="IC9" i="37"/>
  <c r="HU9" i="37"/>
  <c r="HM9" i="37"/>
  <c r="HE9" i="37"/>
  <c r="GW9" i="37"/>
  <c r="GO9" i="37"/>
  <c r="GG9" i="37"/>
  <c r="FY9" i="37"/>
  <c r="FQ9" i="37"/>
  <c r="FI9" i="37"/>
  <c r="FA9" i="37"/>
  <c r="ES9" i="37"/>
  <c r="EK9" i="37"/>
  <c r="EC9" i="37"/>
  <c r="DU9" i="37"/>
  <c r="DM9" i="37"/>
  <c r="DE9" i="37"/>
  <c r="CW9" i="37"/>
  <c r="CO9" i="37"/>
  <c r="CG9" i="37"/>
  <c r="BY9" i="37"/>
  <c r="BQ9" i="37"/>
  <c r="BI9" i="37"/>
  <c r="BA9" i="37"/>
  <c r="AS9" i="37"/>
  <c r="AK9" i="37"/>
  <c r="AC9" i="37"/>
  <c r="U9" i="37"/>
  <c r="M9" i="37"/>
  <c r="LD9" i="37"/>
  <c r="KV9" i="37"/>
  <c r="KN9" i="37"/>
  <c r="KF9" i="37"/>
  <c r="JX9" i="37"/>
  <c r="JP9" i="37"/>
  <c r="JH9" i="37"/>
  <c r="IZ9" i="37"/>
  <c r="IR9" i="37"/>
  <c r="IJ9" i="37"/>
  <c r="IB9" i="37"/>
  <c r="HT9" i="37"/>
  <c r="HL9" i="37"/>
  <c r="HD9" i="37"/>
  <c r="GV9" i="37"/>
  <c r="GN9" i="37"/>
  <c r="GF9" i="37"/>
  <c r="FX9" i="37"/>
  <c r="FP9" i="37"/>
  <c r="FH9" i="37"/>
  <c r="EZ9" i="37"/>
  <c r="ER9" i="37"/>
  <c r="EJ9" i="37"/>
  <c r="EB9" i="37"/>
  <c r="DT9" i="37"/>
  <c r="DL9" i="37"/>
  <c r="DD9" i="37"/>
  <c r="CV9" i="37"/>
  <c r="CN9" i="37"/>
  <c r="CF9" i="37"/>
  <c r="BX9" i="37"/>
  <c r="BP9" i="37"/>
  <c r="BH9" i="37"/>
  <c r="AZ9" i="37"/>
  <c r="AR9" i="37"/>
  <c r="AJ9" i="37"/>
  <c r="AB9" i="37"/>
  <c r="T9" i="37"/>
  <c r="L9" i="37"/>
  <c r="LC9" i="37"/>
  <c r="KU9" i="37"/>
  <c r="KM9" i="37"/>
  <c r="KE9" i="37"/>
  <c r="JW9" i="37"/>
  <c r="JO9" i="37"/>
  <c r="JG9" i="37"/>
  <c r="IY9" i="37"/>
  <c r="IQ9" i="37"/>
  <c r="II9" i="37"/>
  <c r="IA9" i="37"/>
  <c r="HS9" i="37"/>
  <c r="HK9" i="37"/>
  <c r="HC9" i="37"/>
  <c r="GU9" i="37"/>
  <c r="GM9" i="37"/>
  <c r="GE9" i="37"/>
  <c r="FW9" i="37"/>
  <c r="FO9" i="37"/>
  <c r="FG9" i="37"/>
  <c r="EY9" i="37"/>
  <c r="EQ9" i="37"/>
  <c r="EI9" i="37"/>
  <c r="EA9" i="37"/>
  <c r="DS9" i="37"/>
  <c r="DK9" i="37"/>
  <c r="DC9" i="37"/>
  <c r="CU9" i="37"/>
  <c r="CM9" i="37"/>
  <c r="CE9" i="37"/>
  <c r="BW9" i="37"/>
  <c r="BO9" i="37"/>
  <c r="BG9" i="37"/>
  <c r="AY9" i="37"/>
  <c r="AQ9" i="37"/>
  <c r="AI9" i="37"/>
  <c r="AA9" i="37"/>
  <c r="S9" i="37"/>
  <c r="K9" i="37"/>
  <c r="LJ9" i="37"/>
  <c r="LB9" i="37"/>
  <c r="KT9" i="37"/>
  <c r="KL9" i="37"/>
  <c r="KD9" i="37"/>
  <c r="JV9" i="37"/>
  <c r="JN9" i="37"/>
  <c r="JF9" i="37"/>
  <c r="IX9" i="37"/>
  <c r="IP9" i="37"/>
  <c r="IH9" i="37"/>
  <c r="HZ9" i="37"/>
  <c r="HR9" i="37"/>
  <c r="HJ9" i="37"/>
  <c r="HB9" i="37"/>
  <c r="GT9" i="37"/>
  <c r="GL9" i="37"/>
  <c r="GD9" i="37"/>
  <c r="FV9" i="37"/>
  <c r="FN9" i="37"/>
  <c r="FF9" i="37"/>
  <c r="EX9" i="37"/>
  <c r="EP9" i="37"/>
  <c r="EH9" i="37"/>
  <c r="DZ9" i="37"/>
  <c r="DR9" i="37"/>
  <c r="DJ9" i="37"/>
  <c r="DB9" i="37"/>
  <c r="CT9" i="37"/>
  <c r="CL9" i="37"/>
  <c r="CD9" i="37"/>
  <c r="BV9" i="37"/>
  <c r="BN9" i="37"/>
  <c r="BF9" i="37"/>
  <c r="AX9" i="37"/>
  <c r="AP9" i="37"/>
  <c r="AH9" i="37"/>
  <c r="Z9" i="37"/>
  <c r="R9" i="37"/>
  <c r="J9" i="37"/>
  <c r="LI9" i="37"/>
  <c r="LA9" i="37"/>
  <c r="KS9" i="37"/>
  <c r="KK9" i="37"/>
  <c r="KC9" i="37"/>
  <c r="JU9" i="37"/>
  <c r="JM9" i="37"/>
  <c r="JE9" i="37"/>
  <c r="IW9" i="37"/>
  <c r="IO9" i="37"/>
  <c r="IG9" i="37"/>
  <c r="HY9" i="37"/>
  <c r="HQ9" i="37"/>
  <c r="HI9" i="37"/>
  <c r="HA9" i="37"/>
  <c r="GS9" i="37"/>
  <c r="GK9" i="37"/>
  <c r="GC9" i="37"/>
  <c r="FU9" i="37"/>
  <c r="FM9" i="37"/>
  <c r="FE9" i="37"/>
  <c r="EW9" i="37"/>
  <c r="EO9" i="37"/>
  <c r="EG9" i="37"/>
  <c r="DY9" i="37"/>
  <c r="DQ9" i="37"/>
  <c r="DI9" i="37"/>
  <c r="DA9" i="37"/>
  <c r="CS9" i="37"/>
  <c r="CK9" i="37"/>
  <c r="CC9" i="37"/>
  <c r="BU9" i="37"/>
  <c r="BM9" i="37"/>
  <c r="BE9" i="37"/>
  <c r="AW9" i="37"/>
  <c r="AO9" i="37"/>
  <c r="AG9" i="37"/>
  <c r="Y9" i="37"/>
  <c r="Q9" i="37"/>
  <c r="I9" i="37"/>
  <c r="JT9" i="37"/>
  <c r="HH9" i="37"/>
  <c r="EV9" i="37"/>
  <c r="CJ9" i="37"/>
  <c r="X9" i="37"/>
  <c r="JL9" i="37"/>
  <c r="GZ9" i="37"/>
  <c r="EN9" i="37"/>
  <c r="CB9" i="37"/>
  <c r="P9" i="37"/>
  <c r="KZ9" i="37"/>
  <c r="IN9" i="37"/>
  <c r="GB9" i="37"/>
  <c r="DP9" i="37"/>
  <c r="BD9" i="37"/>
  <c r="IF9" i="37"/>
  <c r="EF9" i="37"/>
  <c r="AN9" i="37"/>
  <c r="HX9" i="37"/>
  <c r="DX9" i="37"/>
  <c r="AF9" i="37"/>
  <c r="LH9" i="37"/>
  <c r="HP9" i="37"/>
  <c r="DH9" i="37"/>
  <c r="H9" i="37"/>
  <c r="KB9" i="37"/>
  <c r="CZ9" i="37"/>
  <c r="JD9" i="37"/>
  <c r="CR9" i="37"/>
  <c r="KR9" i="37"/>
  <c r="BT9" i="37"/>
  <c r="IV9" i="37"/>
  <c r="AV9" i="37"/>
  <c r="GR9" i="37"/>
  <c r="KJ9" i="37"/>
  <c r="GJ9" i="37"/>
  <c r="FT9" i="37"/>
  <c r="FL9" i="37"/>
  <c r="FD9" i="37"/>
  <c r="BL9" i="37"/>
  <c r="JX5" i="37"/>
  <c r="CW5" i="37"/>
  <c r="HG5" i="37"/>
  <c r="LW5" i="37"/>
  <c r="KN5" i="37"/>
  <c r="EB5" i="37"/>
  <c r="IL5" i="37"/>
  <c r="S5" i="37"/>
  <c r="EC5" i="37"/>
  <c r="IM5" i="37"/>
  <c r="AH5" i="37"/>
  <c r="DD5" i="37"/>
  <c r="HL5" i="37"/>
  <c r="MJ5" i="37"/>
  <c r="CO5" i="37"/>
  <c r="GY5" i="37"/>
  <c r="LP5" i="37"/>
  <c r="CT5" i="37"/>
  <c r="HB5" i="37"/>
  <c r="LT5" i="37"/>
  <c r="CU5" i="37"/>
  <c r="HC5" i="37"/>
  <c r="LU5" i="37"/>
  <c r="BV5" i="37"/>
  <c r="IJ5" i="37"/>
  <c r="MC5" i="37"/>
  <c r="BW5" i="37"/>
  <c r="IK5" i="37"/>
  <c r="MD5" i="37"/>
  <c r="BD5" i="37"/>
  <c r="DP5" i="37"/>
  <c r="IN5" i="37"/>
  <c r="KZ5" i="37"/>
  <c r="AG5" i="37"/>
  <c r="CS5" i="37"/>
  <c r="HQ5" i="37"/>
  <c r="KC5" i="37"/>
  <c r="LA5" i="37"/>
  <c r="LJ5" i="37"/>
  <c r="MA5" i="37"/>
  <c r="NA6" i="37"/>
  <c r="MS6" i="37"/>
  <c r="MK6" i="37"/>
  <c r="MC6" i="37"/>
  <c r="LU6" i="37"/>
  <c r="LM6" i="37"/>
  <c r="LE6" i="37"/>
  <c r="KW6" i="37"/>
  <c r="KO6" i="37"/>
  <c r="KG6" i="37"/>
  <c r="JY6" i="37"/>
  <c r="JQ6" i="37"/>
  <c r="JI6" i="37"/>
  <c r="JA6" i="37"/>
  <c r="IS6" i="37"/>
  <c r="IK6" i="37"/>
  <c r="IC6" i="37"/>
  <c r="MZ6" i="37"/>
  <c r="MR6" i="37"/>
  <c r="MJ6" i="37"/>
  <c r="MB6" i="37"/>
  <c r="LT6" i="37"/>
  <c r="LL6" i="37"/>
  <c r="LD6" i="37"/>
  <c r="KV6" i="37"/>
  <c r="KN6" i="37"/>
  <c r="KF6" i="37"/>
  <c r="JX6" i="37"/>
  <c r="JP6" i="37"/>
  <c r="JH6" i="37"/>
  <c r="IZ6" i="37"/>
  <c r="IR6" i="37"/>
  <c r="IJ6" i="37"/>
  <c r="IB6" i="37"/>
  <c r="MW6" i="37"/>
  <c r="MO6" i="37"/>
  <c r="MG6" i="37"/>
  <c r="LY6" i="37"/>
  <c r="LQ6" i="37"/>
  <c r="LI6" i="37"/>
  <c r="LA6" i="37"/>
  <c r="KS6" i="37"/>
  <c r="KK6" i="37"/>
  <c r="KC6" i="37"/>
  <c r="JU6" i="37"/>
  <c r="JM6" i="37"/>
  <c r="JE6" i="37"/>
  <c r="ND6" i="37"/>
  <c r="MQ6" i="37"/>
  <c r="ME6" i="37"/>
  <c r="LR6" i="37"/>
  <c r="LF6" i="37"/>
  <c r="KR6" i="37"/>
  <c r="KE6" i="37"/>
  <c r="JS6" i="37"/>
  <c r="JF6" i="37"/>
  <c r="IU6" i="37"/>
  <c r="II6" i="37"/>
  <c r="GA6" i="37"/>
  <c r="FS6" i="37"/>
  <c r="FK6" i="37"/>
  <c r="FC6" i="37"/>
  <c r="EU6" i="37"/>
  <c r="EM6" i="37"/>
  <c r="EE6" i="37"/>
  <c r="DW6" i="37"/>
  <c r="DO6" i="37"/>
  <c r="DG6" i="37"/>
  <c r="CY6" i="37"/>
  <c r="CQ6" i="37"/>
  <c r="CI6" i="37"/>
  <c r="CA6" i="37"/>
  <c r="BS6" i="37"/>
  <c r="BK6" i="37"/>
  <c r="BC6" i="37"/>
  <c r="AU6" i="37"/>
  <c r="AM6" i="37"/>
  <c r="AE6" i="37"/>
  <c r="W6" i="37"/>
  <c r="O6" i="37"/>
  <c r="NC6" i="37"/>
  <c r="MP6" i="37"/>
  <c r="MD6" i="37"/>
  <c r="LP6" i="37"/>
  <c r="LC6" i="37"/>
  <c r="KQ6" i="37"/>
  <c r="KD6" i="37"/>
  <c r="JR6" i="37"/>
  <c r="JD6" i="37"/>
  <c r="IT6" i="37"/>
  <c r="IH6" i="37"/>
  <c r="FZ6" i="37"/>
  <c r="FR6" i="37"/>
  <c r="FJ6" i="37"/>
  <c r="FB6" i="37"/>
  <c r="ET6" i="37"/>
  <c r="EL6" i="37"/>
  <c r="ED6" i="37"/>
  <c r="DV6" i="37"/>
  <c r="DN6" i="37"/>
  <c r="DF6" i="37"/>
  <c r="CX6" i="37"/>
  <c r="CP6" i="37"/>
  <c r="CH6" i="37"/>
  <c r="BZ6" i="37"/>
  <c r="BR6" i="37"/>
  <c r="BJ6" i="37"/>
  <c r="BB6" i="37"/>
  <c r="AT6" i="37"/>
  <c r="AL6" i="37"/>
  <c r="AD6" i="37"/>
  <c r="V6" i="37"/>
  <c r="N6" i="37"/>
  <c r="NB6" i="37"/>
  <c r="MN6" i="37"/>
  <c r="MA6" i="37"/>
  <c r="LO6" i="37"/>
  <c r="LB6" i="37"/>
  <c r="KP6" i="37"/>
  <c r="KB6" i="37"/>
  <c r="JO6" i="37"/>
  <c r="JC6" i="37"/>
  <c r="IQ6" i="37"/>
  <c r="IG6" i="37"/>
  <c r="FY6" i="37"/>
  <c r="FQ6" i="37"/>
  <c r="FI6" i="37"/>
  <c r="FA6" i="37"/>
  <c r="ES6" i="37"/>
  <c r="EK6" i="37"/>
  <c r="EC6" i="37"/>
  <c r="DU6" i="37"/>
  <c r="DM6" i="37"/>
  <c r="DE6" i="37"/>
  <c r="CW6" i="37"/>
  <c r="CO6" i="37"/>
  <c r="CG6" i="37"/>
  <c r="BY6" i="37"/>
  <c r="BQ6" i="37"/>
  <c r="BI6" i="37"/>
  <c r="BA6" i="37"/>
  <c r="AS6" i="37"/>
  <c r="AK6" i="37"/>
  <c r="AC6" i="37"/>
  <c r="U6" i="37"/>
  <c r="M6" i="37"/>
  <c r="MV6" i="37"/>
  <c r="LZ6" i="37"/>
  <c r="LH6" i="37"/>
  <c r="KL6" i="37"/>
  <c r="JT6" i="37"/>
  <c r="IX6" i="37"/>
  <c r="IF6" i="37"/>
  <c r="FV6" i="37"/>
  <c r="FH6" i="37"/>
  <c r="EW6" i="37"/>
  <c r="EI6" i="37"/>
  <c r="DX6" i="37"/>
  <c r="DJ6" i="37"/>
  <c r="CV6" i="37"/>
  <c r="CK6" i="37"/>
  <c r="BW6" i="37"/>
  <c r="BL6" i="37"/>
  <c r="AX6" i="37"/>
  <c r="AJ6" i="37"/>
  <c r="Y6" i="37"/>
  <c r="K6" i="37"/>
  <c r="MU6" i="37"/>
  <c r="LX6" i="37"/>
  <c r="LG6" i="37"/>
  <c r="KJ6" i="37"/>
  <c r="JN6" i="37"/>
  <c r="IW6" i="37"/>
  <c r="IE6" i="37"/>
  <c r="FU6" i="37"/>
  <c r="FG6" i="37"/>
  <c r="EV6" i="37"/>
  <c r="EH6" i="37"/>
  <c r="DT6" i="37"/>
  <c r="DI6" i="37"/>
  <c r="CU6" i="37"/>
  <c r="CJ6" i="37"/>
  <c r="BV6" i="37"/>
  <c r="BH6" i="37"/>
  <c r="AW6" i="37"/>
  <c r="AI6" i="37"/>
  <c r="X6" i="37"/>
  <c r="J6" i="37"/>
  <c r="ML6" i="37"/>
  <c r="LK6" i="37"/>
  <c r="KI6" i="37"/>
  <c r="JJ6" i="37"/>
  <c r="IM6" i="37"/>
  <c r="FX6" i="37"/>
  <c r="FF6" i="37"/>
  <c r="EP6" i="37"/>
  <c r="DZ6" i="37"/>
  <c r="DH6" i="37"/>
  <c r="CR6" i="37"/>
  <c r="CB6" i="37"/>
  <c r="BG6" i="37"/>
  <c r="AQ6" i="37"/>
  <c r="AA6" i="37"/>
  <c r="I6" i="37"/>
  <c r="MI6" i="37"/>
  <c r="LJ6" i="37"/>
  <c r="KH6" i="37"/>
  <c r="JG6" i="37"/>
  <c r="IL6" i="37"/>
  <c r="FW6" i="37"/>
  <c r="FE6" i="37"/>
  <c r="EO6" i="37"/>
  <c r="DY6" i="37"/>
  <c r="DD6" i="37"/>
  <c r="CN6" i="37"/>
  <c r="BX6" i="37"/>
  <c r="BF6" i="37"/>
  <c r="AP6" i="37"/>
  <c r="Z6" i="37"/>
  <c r="H6" i="37"/>
  <c r="MY6" i="37"/>
  <c r="LS6" i="37"/>
  <c r="KA6" i="37"/>
  <c r="IV6" i="37"/>
  <c r="FO6" i="37"/>
  <c r="ER6" i="37"/>
  <c r="DS6" i="37"/>
  <c r="DA6" i="37"/>
  <c r="CD6" i="37"/>
  <c r="BE6" i="37"/>
  <c r="AH6" i="37"/>
  <c r="P6" i="37"/>
  <c r="MX6" i="37"/>
  <c r="LN6" i="37"/>
  <c r="JZ6" i="37"/>
  <c r="IP6" i="37"/>
  <c r="FN6" i="37"/>
  <c r="EQ6" i="37"/>
  <c r="DR6" i="37"/>
  <c r="CZ6" i="37"/>
  <c r="CC6" i="37"/>
  <c r="BD6" i="37"/>
  <c r="AG6" i="37"/>
  <c r="L6" i="37"/>
  <c r="MT6" i="37"/>
  <c r="KZ6" i="37"/>
  <c r="JW6" i="37"/>
  <c r="IO6" i="37"/>
  <c r="GE6" i="37"/>
  <c r="FM6" i="37"/>
  <c r="EN6" i="37"/>
  <c r="DQ6" i="37"/>
  <c r="CT6" i="37"/>
  <c r="BU6" i="37"/>
  <c r="AZ6" i="37"/>
  <c r="AF6" i="37"/>
  <c r="DK6" i="37"/>
  <c r="MM6" i="37"/>
  <c r="KY6" i="37"/>
  <c r="JV6" i="37"/>
  <c r="IN6" i="37"/>
  <c r="GD6" i="37"/>
  <c r="FL6" i="37"/>
  <c r="EJ6" i="37"/>
  <c r="DP6" i="37"/>
  <c r="CS6" i="37"/>
  <c r="BT6" i="37"/>
  <c r="AY6" i="37"/>
  <c r="AB6" i="37"/>
  <c r="CE6" i="37"/>
  <c r="MH6" i="37"/>
  <c r="KX6" i="37"/>
  <c r="JL6" i="37"/>
  <c r="ID6" i="37"/>
  <c r="GC6" i="37"/>
  <c r="FD6" i="37"/>
  <c r="EG6" i="37"/>
  <c r="DL6" i="37"/>
  <c r="CM6" i="37"/>
  <c r="BP6" i="37"/>
  <c r="AV6" i="37"/>
  <c r="T6" i="37"/>
  <c r="MF6" i="37"/>
  <c r="KU6" i="37"/>
  <c r="JK6" i="37"/>
  <c r="IA6" i="37"/>
  <c r="GB6" i="37"/>
  <c r="EZ6" i="37"/>
  <c r="EF6" i="37"/>
  <c r="CL6" i="37"/>
  <c r="BO6" i="37"/>
  <c r="AR6" i="37"/>
  <c r="S6" i="37"/>
  <c r="KM6" i="37"/>
  <c r="FP6" i="37"/>
  <c r="EA6" i="37"/>
  <c r="AN6" i="37"/>
  <c r="LW6" i="37"/>
  <c r="KT6" i="37"/>
  <c r="JB6" i="37"/>
  <c r="FT6" i="37"/>
  <c r="EY6" i="37"/>
  <c r="EB6" i="37"/>
  <c r="DC6" i="37"/>
  <c r="CF6" i="37"/>
  <c r="BN6" i="37"/>
  <c r="AO6" i="37"/>
  <c r="R6" i="37"/>
  <c r="LV6" i="37"/>
  <c r="IY6" i="37"/>
  <c r="EX6" i="37"/>
  <c r="DB6" i="37"/>
  <c r="BM6" i="37"/>
  <c r="Q6" i="37"/>
  <c r="CM5" i="37"/>
  <c r="JV5" i="37"/>
  <c r="HP5" i="37"/>
  <c r="N5" i="37"/>
  <c r="MW7" i="37"/>
  <c r="MO7" i="37"/>
  <c r="MG7" i="37"/>
  <c r="LY7" i="37"/>
  <c r="LQ7" i="37"/>
  <c r="LI7" i="37"/>
  <c r="LA7" i="37"/>
  <c r="KS7" i="37"/>
  <c r="KK7" i="37"/>
  <c r="KC7" i="37"/>
  <c r="JU7" i="37"/>
  <c r="HY7" i="37"/>
  <c r="HQ7" i="37"/>
  <c r="HI7" i="37"/>
  <c r="HA7" i="37"/>
  <c r="GS7" i="37"/>
  <c r="GK7" i="37"/>
  <c r="GC7" i="37"/>
  <c r="FU7" i="37"/>
  <c r="FM7" i="37"/>
  <c r="FE7" i="37"/>
  <c r="EW7" i="37"/>
  <c r="EO7" i="37"/>
  <c r="EG7" i="37"/>
  <c r="DY7" i="37"/>
  <c r="DQ7" i="37"/>
  <c r="DI7" i="37"/>
  <c r="DA7" i="37"/>
  <c r="CS7" i="37"/>
  <c r="CK7" i="37"/>
  <c r="CC7" i="37"/>
  <c r="BU7" i="37"/>
  <c r="BM7" i="37"/>
  <c r="BE7" i="37"/>
  <c r="AW7" i="37"/>
  <c r="AO7" i="37"/>
  <c r="AG7" i="37"/>
  <c r="Y7" i="37"/>
  <c r="Q7" i="37"/>
  <c r="I7" i="37"/>
  <c r="ND7" i="37"/>
  <c r="MV7" i="37"/>
  <c r="MN7" i="37"/>
  <c r="MF7" i="37"/>
  <c r="LX7" i="37"/>
  <c r="LP7" i="37"/>
  <c r="LH7" i="37"/>
  <c r="KZ7" i="37"/>
  <c r="KR7" i="37"/>
  <c r="KJ7" i="37"/>
  <c r="KB7" i="37"/>
  <c r="JT7" i="37"/>
  <c r="HX7" i="37"/>
  <c r="HP7" i="37"/>
  <c r="HH7" i="37"/>
  <c r="GZ7" i="37"/>
  <c r="GR7" i="37"/>
  <c r="GJ7" i="37"/>
  <c r="GB7" i="37"/>
  <c r="FT7" i="37"/>
  <c r="FL7" i="37"/>
  <c r="FD7" i="37"/>
  <c r="EV7" i="37"/>
  <c r="EN7" i="37"/>
  <c r="EF7" i="37"/>
  <c r="DX7" i="37"/>
  <c r="DP7" i="37"/>
  <c r="DH7" i="37"/>
  <c r="CZ7" i="37"/>
  <c r="CR7" i="37"/>
  <c r="CJ7" i="37"/>
  <c r="CB7" i="37"/>
  <c r="BT7" i="37"/>
  <c r="BL7" i="37"/>
  <c r="BD7" i="37"/>
  <c r="AV7" i="37"/>
  <c r="AN7" i="37"/>
  <c r="AF7" i="37"/>
  <c r="X7" i="37"/>
  <c r="P7" i="37"/>
  <c r="H7" i="37"/>
  <c r="NA7" i="37"/>
  <c r="MS7" i="37"/>
  <c r="MK7" i="37"/>
  <c r="MC7" i="37"/>
  <c r="LU7" i="37"/>
  <c r="LM7" i="37"/>
  <c r="LE7" i="37"/>
  <c r="KW7" i="37"/>
  <c r="KO7" i="37"/>
  <c r="KG7" i="37"/>
  <c r="JY7" i="37"/>
  <c r="HU7" i="37"/>
  <c r="HM7" i="37"/>
  <c r="HE7" i="37"/>
  <c r="GW7" i="37"/>
  <c r="GO7" i="37"/>
  <c r="GG7" i="37"/>
  <c r="FY7" i="37"/>
  <c r="FQ7" i="37"/>
  <c r="FI7" i="37"/>
  <c r="FA7" i="37"/>
  <c r="ES7" i="37"/>
  <c r="EK7" i="37"/>
  <c r="EC7" i="37"/>
  <c r="DU7" i="37"/>
  <c r="DM7" i="37"/>
  <c r="DE7" i="37"/>
  <c r="CW7" i="37"/>
  <c r="CO7" i="37"/>
  <c r="CG7" i="37"/>
  <c r="BY7" i="37"/>
  <c r="BQ7" i="37"/>
  <c r="BI7" i="37"/>
  <c r="BA7" i="37"/>
  <c r="AS7" i="37"/>
  <c r="AK7" i="37"/>
  <c r="AC7" i="37"/>
  <c r="U7" i="37"/>
  <c r="M7" i="37"/>
  <c r="MX7" i="37"/>
  <c r="MJ7" i="37"/>
  <c r="LW7" i="37"/>
  <c r="LK7" i="37"/>
  <c r="KX7" i="37"/>
  <c r="KL7" i="37"/>
  <c r="JX7" i="37"/>
  <c r="HL7" i="37"/>
  <c r="GY7" i="37"/>
  <c r="GM7" i="37"/>
  <c r="FZ7" i="37"/>
  <c r="FN7" i="37"/>
  <c r="EZ7" i="37"/>
  <c r="EM7" i="37"/>
  <c r="EA7" i="37"/>
  <c r="DN7" i="37"/>
  <c r="DB7" i="37"/>
  <c r="CN7" i="37"/>
  <c r="CA7" i="37"/>
  <c r="BO7" i="37"/>
  <c r="BB7" i="37"/>
  <c r="AP7" i="37"/>
  <c r="AB7" i="37"/>
  <c r="O7" i="37"/>
  <c r="MU7" i="37"/>
  <c r="MI7" i="37"/>
  <c r="LV7" i="37"/>
  <c r="LJ7" i="37"/>
  <c r="KV7" i="37"/>
  <c r="KI7" i="37"/>
  <c r="JW7" i="37"/>
  <c r="HW7" i="37"/>
  <c r="HK7" i="37"/>
  <c r="GX7" i="37"/>
  <c r="GL7" i="37"/>
  <c r="FX7" i="37"/>
  <c r="FK7" i="37"/>
  <c r="EY7" i="37"/>
  <c r="EL7" i="37"/>
  <c r="DZ7" i="37"/>
  <c r="DL7" i="37"/>
  <c r="CY7" i="37"/>
  <c r="CM7" i="37"/>
  <c r="BZ7" i="37"/>
  <c r="BN7" i="37"/>
  <c r="AZ7" i="37"/>
  <c r="AM7" i="37"/>
  <c r="AA7" i="37"/>
  <c r="N7" i="37"/>
  <c r="MT7" i="37"/>
  <c r="MH7" i="37"/>
  <c r="LT7" i="37"/>
  <c r="LG7" i="37"/>
  <c r="KU7" i="37"/>
  <c r="KH7" i="37"/>
  <c r="JV7" i="37"/>
  <c r="HV7" i="37"/>
  <c r="HJ7" i="37"/>
  <c r="GV7" i="37"/>
  <c r="GI7" i="37"/>
  <c r="FW7" i="37"/>
  <c r="FJ7" i="37"/>
  <c r="EX7" i="37"/>
  <c r="EJ7" i="37"/>
  <c r="DW7" i="37"/>
  <c r="DK7" i="37"/>
  <c r="CX7" i="37"/>
  <c r="CL7" i="37"/>
  <c r="BX7" i="37"/>
  <c r="BK7" i="37"/>
  <c r="AY7" i="37"/>
  <c r="AL7" i="37"/>
  <c r="Z7" i="37"/>
  <c r="L7" i="37"/>
  <c r="MZ7" i="37"/>
  <c r="MD7" i="37"/>
  <c r="LL7" i="37"/>
  <c r="KP7" i="37"/>
  <c r="HN7" i="37"/>
  <c r="GQ7" i="37"/>
  <c r="FV7" i="37"/>
  <c r="FC7" i="37"/>
  <c r="EH7" i="37"/>
  <c r="DO7" i="37"/>
  <c r="CT7" i="37"/>
  <c r="BW7" i="37"/>
  <c r="BF7" i="37"/>
  <c r="AI7" i="37"/>
  <c r="R7" i="37"/>
  <c r="MY7" i="37"/>
  <c r="MB7" i="37"/>
  <c r="LF7" i="37"/>
  <c r="KN7" i="37"/>
  <c r="HG7" i="37"/>
  <c r="GP7" i="37"/>
  <c r="FS7" i="37"/>
  <c r="FB7" i="37"/>
  <c r="EE7" i="37"/>
  <c r="DJ7" i="37"/>
  <c r="CQ7" i="37"/>
  <c r="BV7" i="37"/>
  <c r="BC7" i="37"/>
  <c r="AH7" i="37"/>
  <c r="K7" i="37"/>
  <c r="ML7" i="37"/>
  <c r="LD7" i="37"/>
  <c r="KE7" i="37"/>
  <c r="NC7" i="37"/>
  <c r="MA7" i="37"/>
  <c r="LB7" i="37"/>
  <c r="KA7" i="37"/>
  <c r="HT7" i="37"/>
  <c r="GU7" i="37"/>
  <c r="FR7" i="37"/>
  <c r="ER7" i="37"/>
  <c r="DS7" i="37"/>
  <c r="CP7" i="37"/>
  <c r="BP7" i="37"/>
  <c r="AQ7" i="37"/>
  <c r="J7" i="37"/>
  <c r="NB7" i="37"/>
  <c r="LZ7" i="37"/>
  <c r="KY7" i="37"/>
  <c r="JZ7" i="37"/>
  <c r="HS7" i="37"/>
  <c r="GT7" i="37"/>
  <c r="FP7" i="37"/>
  <c r="EQ7" i="37"/>
  <c r="DR7" i="37"/>
  <c r="CI7" i="37"/>
  <c r="BJ7" i="37"/>
  <c r="AJ7" i="37"/>
  <c r="ME7" i="37"/>
  <c r="KM7" i="37"/>
  <c r="HF7" i="37"/>
  <c r="GD7" i="37"/>
  <c r="EP7" i="37"/>
  <c r="DD7" i="37"/>
  <c r="BS7" i="37"/>
  <c r="AE7" i="37"/>
  <c r="LS7" i="37"/>
  <c r="KF7" i="37"/>
  <c r="HD7" i="37"/>
  <c r="GA7" i="37"/>
  <c r="EI7" i="37"/>
  <c r="DC7" i="37"/>
  <c r="BR7" i="37"/>
  <c r="AD7" i="37"/>
  <c r="LR7" i="37"/>
  <c r="KD7" i="37"/>
  <c r="HC7" i="37"/>
  <c r="FO7" i="37"/>
  <c r="ED7" i="37"/>
  <c r="CV7" i="37"/>
  <c r="BH7" i="37"/>
  <c r="W7" i="37"/>
  <c r="LO7" i="37"/>
  <c r="HB7" i="37"/>
  <c r="FH7" i="37"/>
  <c r="EB7" i="37"/>
  <c r="CU7" i="37"/>
  <c r="BG7" i="37"/>
  <c r="V7" i="37"/>
  <c r="GH7" i="37"/>
  <c r="MR7" i="37"/>
  <c r="LN7" i="37"/>
  <c r="GN7" i="37"/>
  <c r="FG7" i="37"/>
  <c r="DV7" i="37"/>
  <c r="CH7" i="37"/>
  <c r="AX7" i="37"/>
  <c r="T7" i="37"/>
  <c r="MQ7" i="37"/>
  <c r="LC7" i="37"/>
  <c r="FF7" i="37"/>
  <c r="DT7" i="37"/>
  <c r="CF7" i="37"/>
  <c r="AU7" i="37"/>
  <c r="S7" i="37"/>
  <c r="GE7" i="37"/>
  <c r="DF7" i="37"/>
  <c r="AR7" i="37"/>
  <c r="MP7" i="37"/>
  <c r="KT7" i="37"/>
  <c r="HR7" i="37"/>
  <c r="GF7" i="37"/>
  <c r="EU7" i="37"/>
  <c r="DG7" i="37"/>
  <c r="CE7" i="37"/>
  <c r="AT7" i="37"/>
  <c r="MM7" i="37"/>
  <c r="KQ7" i="37"/>
  <c r="HO7" i="37"/>
  <c r="ET7" i="37"/>
  <c r="CD7" i="37"/>
  <c r="LD5" i="37"/>
  <c r="DK5" i="37"/>
  <c r="HU5" i="37"/>
  <c r="MV5" i="37"/>
  <c r="MU5" i="37"/>
  <c r="IZ5" i="37"/>
  <c r="AI5" i="37"/>
  <c r="JA5" i="37"/>
  <c r="AR5" i="37"/>
  <c r="DN5" i="37"/>
  <c r="DR5" i="37"/>
  <c r="IB5" i="37"/>
  <c r="ND5" i="37"/>
  <c r="DE5" i="37"/>
  <c r="HM5" i="37"/>
  <c r="MK5" i="37"/>
  <c r="DF5" i="37"/>
  <c r="HR5" i="37"/>
  <c r="MN5" i="37"/>
  <c r="DG5" i="37"/>
  <c r="HS5" i="37"/>
  <c r="MR5" i="37"/>
  <c r="CF5" i="37"/>
  <c r="IT5" i="37"/>
  <c r="MS5" i="37"/>
  <c r="CG5" i="37"/>
  <c r="IU5" i="37"/>
  <c r="MT5" i="37"/>
  <c r="BL5" i="37"/>
  <c r="DX5" i="37"/>
  <c r="GJ5" i="37"/>
  <c r="IV5" i="37"/>
  <c r="LM5" i="37"/>
  <c r="AO5" i="37"/>
  <c r="DA5" i="37"/>
  <c r="HY5" i="37"/>
  <c r="KK5" i="37"/>
  <c r="LI5" i="37"/>
  <c r="LR5" i="37"/>
  <c r="MI5" i="37"/>
  <c r="BG5" i="37"/>
  <c r="AY5" i="37"/>
  <c r="O5" i="37"/>
  <c r="EA5" i="37"/>
  <c r="II5" i="37"/>
  <c r="AB5" i="37"/>
  <c r="R5" i="37"/>
  <c r="JN5" i="37"/>
  <c r="AU5" i="37"/>
  <c r="JO5" i="37"/>
  <c r="CH5" i="37"/>
  <c r="V5" i="37"/>
  <c r="ED5" i="37"/>
  <c r="IP5" i="37"/>
  <c r="CV5" i="37"/>
  <c r="DS5" i="37"/>
  <c r="IC5" i="37"/>
  <c r="L5" i="37"/>
  <c r="DT5" i="37"/>
  <c r="ID5" i="37"/>
  <c r="M5" i="37"/>
  <c r="DU5" i="37"/>
  <c r="IE5" i="37"/>
  <c r="J5" i="37"/>
  <c r="CP5" i="37"/>
  <c r="JF5" i="37"/>
  <c r="K5" i="37"/>
  <c r="CQ5" i="37"/>
  <c r="JG5" i="37"/>
  <c r="H5" i="37"/>
  <c r="BT5" i="37"/>
  <c r="EF5" i="37"/>
  <c r="GR5" i="37"/>
  <c r="JD5" i="37"/>
  <c r="LX5" i="37"/>
  <c r="AW5" i="37"/>
  <c r="DI5" i="37"/>
  <c r="IG5" i="37"/>
  <c r="KS5" i="37"/>
  <c r="LQ5" i="37"/>
  <c r="LZ5" i="37"/>
  <c r="MQ5" i="37"/>
  <c r="JY5" i="37"/>
  <c r="MW3" i="37"/>
  <c r="MO3" i="37"/>
  <c r="MG3" i="37"/>
  <c r="LY3" i="37"/>
  <c r="LQ3" i="37"/>
  <c r="LI3" i="37"/>
  <c r="LA3" i="37"/>
  <c r="KS3" i="37"/>
  <c r="KK3" i="37"/>
  <c r="KC3" i="37"/>
  <c r="JU3" i="37"/>
  <c r="JM3" i="37"/>
  <c r="JE3" i="37"/>
  <c r="IW3" i="37"/>
  <c r="IO3" i="37"/>
  <c r="IG3" i="37"/>
  <c r="HY3" i="37"/>
  <c r="HQ3" i="37"/>
  <c r="HI3" i="37"/>
  <c r="HA3" i="37"/>
  <c r="GS3" i="37"/>
  <c r="GK3" i="37"/>
  <c r="GC3" i="37"/>
  <c r="FU3" i="37"/>
  <c r="FM3" i="37"/>
  <c r="FE3" i="37"/>
  <c r="EW3" i="37"/>
  <c r="EO3" i="37"/>
  <c r="EG3" i="37"/>
  <c r="DY3" i="37"/>
  <c r="DQ3" i="37"/>
  <c r="DI3" i="37"/>
  <c r="ND3" i="37"/>
  <c r="MV3" i="37"/>
  <c r="MN3" i="37"/>
  <c r="MF3" i="37"/>
  <c r="LX3" i="37"/>
  <c r="LP3" i="37"/>
  <c r="LH3" i="37"/>
  <c r="KZ3" i="37"/>
  <c r="KR3" i="37"/>
  <c r="KJ3" i="37"/>
  <c r="KB3" i="37"/>
  <c r="JT3" i="37"/>
  <c r="JL3" i="37"/>
  <c r="JD3" i="37"/>
  <c r="IV3" i="37"/>
  <c r="IN3" i="37"/>
  <c r="IF3" i="37"/>
  <c r="HX3" i="37"/>
  <c r="HP3" i="37"/>
  <c r="HH3" i="37"/>
  <c r="GZ3" i="37"/>
  <c r="GR3" i="37"/>
  <c r="GJ3" i="37"/>
  <c r="GB3" i="37"/>
  <c r="FT3" i="37"/>
  <c r="FL3" i="37"/>
  <c r="FD3" i="37"/>
  <c r="EV3" i="37"/>
  <c r="EN3" i="37"/>
  <c r="EF3" i="37"/>
  <c r="DX3" i="37"/>
  <c r="DP3" i="37"/>
  <c r="DH3" i="37"/>
  <c r="NB3" i="37"/>
  <c r="MR3" i="37"/>
  <c r="MH3" i="37"/>
  <c r="LV3" i="37"/>
  <c r="LL3" i="37"/>
  <c r="LB3" i="37"/>
  <c r="KP3" i="37"/>
  <c r="KF3" i="37"/>
  <c r="JV3" i="37"/>
  <c r="JJ3" i="37"/>
  <c r="IZ3" i="37"/>
  <c r="IP3" i="37"/>
  <c r="ID3" i="37"/>
  <c r="HT3" i="37"/>
  <c r="HJ3" i="37"/>
  <c r="GX3" i="37"/>
  <c r="GN3" i="37"/>
  <c r="GD3" i="37"/>
  <c r="FR3" i="37"/>
  <c r="FH3" i="37"/>
  <c r="EX3" i="37"/>
  <c r="EL3" i="37"/>
  <c r="EB3" i="37"/>
  <c r="DR3" i="37"/>
  <c r="DF3" i="37"/>
  <c r="CX3" i="37"/>
  <c r="AT3" i="37"/>
  <c r="AL3" i="37"/>
  <c r="AD3" i="37"/>
  <c r="V3" i="37"/>
  <c r="N3" i="37"/>
  <c r="NA3" i="37"/>
  <c r="MQ3" i="37"/>
  <c r="ME3" i="37"/>
  <c r="LU3" i="37"/>
  <c r="LK3" i="37"/>
  <c r="KY3" i="37"/>
  <c r="KO3" i="37"/>
  <c r="KE3" i="37"/>
  <c r="JS3" i="37"/>
  <c r="JI3" i="37"/>
  <c r="IY3" i="37"/>
  <c r="IM3" i="37"/>
  <c r="IC3" i="37"/>
  <c r="HS3" i="37"/>
  <c r="HG3" i="37"/>
  <c r="GW3" i="37"/>
  <c r="GM3" i="37"/>
  <c r="GA3" i="37"/>
  <c r="FQ3" i="37"/>
  <c r="FG3" i="37"/>
  <c r="EU3" i="37"/>
  <c r="EK3" i="37"/>
  <c r="EA3" i="37"/>
  <c r="DO3" i="37"/>
  <c r="DE3" i="37"/>
  <c r="CW3" i="37"/>
  <c r="AS3" i="37"/>
  <c r="AK3" i="37"/>
  <c r="AC3" i="37"/>
  <c r="U3" i="37"/>
  <c r="M3" i="37"/>
  <c r="MT3" i="37"/>
  <c r="MD3" i="37"/>
  <c r="LR3" i="37"/>
  <c r="LD3" i="37"/>
  <c r="KN3" i="37"/>
  <c r="JZ3" i="37"/>
  <c r="JN3" i="37"/>
  <c r="IX3" i="37"/>
  <c r="IJ3" i="37"/>
  <c r="HV3" i="37"/>
  <c r="HF3" i="37"/>
  <c r="GT3" i="37"/>
  <c r="GF3" i="37"/>
  <c r="FP3" i="37"/>
  <c r="FB3" i="37"/>
  <c r="EP3" i="37"/>
  <c r="DZ3" i="37"/>
  <c r="DL3" i="37"/>
  <c r="CZ3" i="37"/>
  <c r="AX3" i="37"/>
  <c r="R3" i="37"/>
  <c r="MS3" i="37"/>
  <c r="MC3" i="37"/>
  <c r="LO3" i="37"/>
  <c r="LC3" i="37"/>
  <c r="KM3" i="37"/>
  <c r="JY3" i="37"/>
  <c r="JK3" i="37"/>
  <c r="IU3" i="37"/>
  <c r="II3" i="37"/>
  <c r="HU3" i="37"/>
  <c r="HE3" i="37"/>
  <c r="GQ3" i="37"/>
  <c r="GE3" i="37"/>
  <c r="FO3" i="37"/>
  <c r="FA3" i="37"/>
  <c r="EM3" i="37"/>
  <c r="DW3" i="37"/>
  <c r="DK3" i="37"/>
  <c r="CY3" i="37"/>
  <c r="AW3" i="37"/>
  <c r="AM3" i="37"/>
  <c r="AA3" i="37"/>
  <c r="Q3" i="37"/>
  <c r="H3" i="37"/>
  <c r="MP3" i="37"/>
  <c r="MB3" i="37"/>
  <c r="LN3" i="37"/>
  <c r="KX3" i="37"/>
  <c r="KL3" i="37"/>
  <c r="JX3" i="37"/>
  <c r="JH3" i="37"/>
  <c r="IT3" i="37"/>
  <c r="IH3" i="37"/>
  <c r="HR3" i="37"/>
  <c r="HD3" i="37"/>
  <c r="GP3" i="37"/>
  <c r="FZ3" i="37"/>
  <c r="FN3" i="37"/>
  <c r="EZ3" i="37"/>
  <c r="EJ3" i="37"/>
  <c r="DV3" i="37"/>
  <c r="DJ3" i="37"/>
  <c r="CV3" i="37"/>
  <c r="AV3" i="37"/>
  <c r="AJ3" i="37"/>
  <c r="Z3" i="37"/>
  <c r="P3" i="37"/>
  <c r="LW3" i="37"/>
  <c r="KG3" i="37"/>
  <c r="IQ3" i="37"/>
  <c r="GI3" i="37"/>
  <c r="EE3" i="37"/>
  <c r="DC3" i="37"/>
  <c r="AQ3" i="37"/>
  <c r="W3" i="37"/>
  <c r="LS3" i="37"/>
  <c r="JO3" i="37"/>
  <c r="HK3" i="37"/>
  <c r="FC3" i="37"/>
  <c r="DA3" i="37"/>
  <c r="S3" i="37"/>
  <c r="AN3" i="37"/>
  <c r="NC3" i="37"/>
  <c r="MM3" i="37"/>
  <c r="MA3" i="37"/>
  <c r="LM3" i="37"/>
  <c r="KW3" i="37"/>
  <c r="KI3" i="37"/>
  <c r="JW3" i="37"/>
  <c r="JG3" i="37"/>
  <c r="IS3" i="37"/>
  <c r="IE3" i="37"/>
  <c r="HO3" i="37"/>
  <c r="HC3" i="37"/>
  <c r="GO3" i="37"/>
  <c r="FY3" i="37"/>
  <c r="FK3" i="37"/>
  <c r="EY3" i="37"/>
  <c r="EI3" i="37"/>
  <c r="DU3" i="37"/>
  <c r="DG3" i="37"/>
  <c r="CU3" i="37"/>
  <c r="AU3" i="37"/>
  <c r="AI3" i="37"/>
  <c r="Y3" i="37"/>
  <c r="O3" i="37"/>
  <c r="MK3" i="37"/>
  <c r="KU3" i="37"/>
  <c r="JC3" i="37"/>
  <c r="HM3" i="37"/>
  <c r="FW3" i="37"/>
  <c r="ES3" i="37"/>
  <c r="DS3" i="37"/>
  <c r="AG3" i="37"/>
  <c r="K3" i="37"/>
  <c r="MU3" i="37"/>
  <c r="KQ3" i="37"/>
  <c r="IK3" i="37"/>
  <c r="GG3" i="37"/>
  <c r="EC3" i="37"/>
  <c r="AO3" i="37"/>
  <c r="MZ3" i="37"/>
  <c r="ML3" i="37"/>
  <c r="LZ3" i="37"/>
  <c r="LJ3" i="37"/>
  <c r="KV3" i="37"/>
  <c r="KH3" i="37"/>
  <c r="JR3" i="37"/>
  <c r="JF3" i="37"/>
  <c r="IR3" i="37"/>
  <c r="IB3" i="37"/>
  <c r="HN3" i="37"/>
  <c r="HB3" i="37"/>
  <c r="GL3" i="37"/>
  <c r="FX3" i="37"/>
  <c r="FJ3" i="37"/>
  <c r="ET3" i="37"/>
  <c r="EH3" i="37"/>
  <c r="DT3" i="37"/>
  <c r="DD3" i="37"/>
  <c r="AR3" i="37"/>
  <c r="AH3" i="37"/>
  <c r="X3" i="37"/>
  <c r="L3" i="37"/>
  <c r="MY3" i="37"/>
  <c r="LG3" i="37"/>
  <c r="JQ3" i="37"/>
  <c r="IA3" i="37"/>
  <c r="GY3" i="37"/>
  <c r="FI3" i="37"/>
  <c r="MI3" i="37"/>
  <c r="KA3" i="37"/>
  <c r="HW3" i="37"/>
  <c r="FS3" i="37"/>
  <c r="DM3" i="37"/>
  <c r="AE3" i="37"/>
  <c r="AB3" i="37"/>
  <c r="MX3" i="37"/>
  <c r="MJ3" i="37"/>
  <c r="LT3" i="37"/>
  <c r="LF3" i="37"/>
  <c r="KT3" i="37"/>
  <c r="KD3" i="37"/>
  <c r="JP3" i="37"/>
  <c r="JB3" i="37"/>
  <c r="IL3" i="37"/>
  <c r="HZ3" i="37"/>
  <c r="HL3" i="37"/>
  <c r="GV3" i="37"/>
  <c r="GH3" i="37"/>
  <c r="FV3" i="37"/>
  <c r="FF3" i="37"/>
  <c r="ER3" i="37"/>
  <c r="ED3" i="37"/>
  <c r="DN3" i="37"/>
  <c r="DB3" i="37"/>
  <c r="AZ3" i="37"/>
  <c r="AP3" i="37"/>
  <c r="AF3" i="37"/>
  <c r="T3" i="37"/>
  <c r="J3" i="37"/>
  <c r="LE3" i="37"/>
  <c r="JA3" i="37"/>
  <c r="GU3" i="37"/>
  <c r="EQ3" i="37"/>
  <c r="AY3" i="37"/>
  <c r="I3" i="37"/>
  <c r="BF5" i="37"/>
  <c r="AC5" i="37"/>
  <c r="EM5" i="37"/>
  <c r="IY5" i="37"/>
  <c r="BR5" i="37"/>
  <c r="AT5" i="37"/>
  <c r="KD5" i="37"/>
  <c r="BI5" i="37"/>
  <c r="KE5" i="37"/>
  <c r="EL5" i="37"/>
  <c r="AJ5" i="37"/>
  <c r="JB5" i="37"/>
  <c r="W5" i="37"/>
  <c r="EE5" i="37"/>
  <c r="IQ5" i="37"/>
  <c r="Z5" i="37"/>
  <c r="EJ5" i="37"/>
  <c r="IR5" i="37"/>
  <c r="AA5" i="37"/>
  <c r="EK5" i="37"/>
  <c r="IS5" i="37"/>
  <c r="T5" i="37"/>
  <c r="DB5" i="37"/>
  <c r="GH5" i="37"/>
  <c r="JP5" i="37"/>
  <c r="U5" i="37"/>
  <c r="DC5" i="37"/>
  <c r="GI5" i="37"/>
  <c r="JQ5" i="37"/>
  <c r="P5" i="37"/>
  <c r="CB5" i="37"/>
  <c r="GZ5" i="37"/>
  <c r="JL5" i="37"/>
  <c r="ML5" i="37"/>
  <c r="BE5" i="37"/>
  <c r="DQ5" i="37"/>
  <c r="IO5" i="37"/>
  <c r="LC5" i="37"/>
  <c r="LY5" i="37"/>
  <c r="MH5" i="37"/>
  <c r="MY5" i="37"/>
  <c r="BN5" i="37"/>
  <c r="DJ5" i="37"/>
  <c r="AS5" i="37"/>
  <c r="JK5" i="37"/>
  <c r="DZ5" i="37"/>
  <c r="BH5" i="37"/>
  <c r="KP5" i="37"/>
  <c r="BY5" i="37"/>
  <c r="GG5" i="37"/>
  <c r="KQ5" i="37"/>
  <c r="AX5" i="37"/>
  <c r="JR5" i="37"/>
  <c r="AK5" i="37"/>
  <c r="JC5" i="37"/>
  <c r="AL5" i="37"/>
  <c r="JH5" i="37"/>
  <c r="AM5" i="37"/>
  <c r="JI5" i="37"/>
  <c r="AD5" i="37"/>
  <c r="DL5" i="37"/>
  <c r="GT5" i="37"/>
  <c r="JZ5" i="37"/>
  <c r="AE5" i="37"/>
  <c r="DM5" i="37"/>
  <c r="GU5" i="37"/>
  <c r="KA5" i="37"/>
  <c r="X5" i="37"/>
  <c r="CJ5" i="37"/>
  <c r="HH5" i="37"/>
  <c r="JT5" i="37"/>
  <c r="MZ5" i="37"/>
  <c r="BM5" i="37"/>
  <c r="DY5" i="37"/>
  <c r="GK5" i="37"/>
  <c r="IW5" i="37"/>
  <c r="LN5" i="37"/>
  <c r="MG5" i="37"/>
  <c r="MP5" i="37"/>
  <c r="F15" i="37" l="1"/>
  <c r="G16" i="37"/>
  <c r="F16" i="37" s="1"/>
  <c r="G17" i="37"/>
  <c r="F17" i="37" s="1"/>
  <c r="G18" i="37"/>
  <c r="F18" i="37" s="1"/>
  <c r="G19" i="37"/>
  <c r="F19" i="37" s="1"/>
  <c r="G20" i="37"/>
  <c r="F20" i="37" s="1"/>
  <c r="G21" i="37"/>
  <c r="F21" i="37" s="1"/>
  <c r="F14" i="37"/>
  <c r="DW13" i="20" l="1"/>
  <c r="DX12" i="20" s="1"/>
  <c r="DZ13" i="20"/>
  <c r="GJ4" i="20" l="1"/>
  <c r="GJ3" i="20" s="1"/>
  <c r="DQ4" i="20"/>
  <c r="DQ3" i="20" s="1"/>
  <c r="DZ12" i="20"/>
  <c r="DY12" i="20"/>
  <c r="GQ11" i="20"/>
  <c r="GR11" i="20"/>
  <c r="DB3" i="20"/>
  <c r="CU6" i="20" s="1"/>
  <c r="CZ3" i="20"/>
  <c r="AI6" i="20"/>
  <c r="AI5" i="20"/>
  <c r="Q6" i="20" s="1"/>
  <c r="Q8" i="20" l="1"/>
  <c r="AU3" i="20"/>
  <c r="AN6" i="20" l="1"/>
  <c r="AL5" i="20" s="1"/>
  <c r="AL4" i="20" s="1"/>
  <c r="L24" i="20"/>
  <c r="L31" i="20"/>
  <c r="I8" i="20"/>
  <c r="L20" i="20" l="1"/>
  <c r="H8" i="20"/>
  <c r="L19" i="20"/>
  <c r="B8" i="37" l="1"/>
  <c r="KX8" i="37" s="1"/>
  <c r="B9" i="37"/>
  <c r="LT9" i="37" s="1"/>
  <c r="MP9" i="37" l="1"/>
  <c r="MN9" i="37"/>
  <c r="LG8" i="37"/>
  <c r="JZ8" i="37"/>
  <c r="KQ8" i="37"/>
  <c r="KT8" i="37"/>
  <c r="KA8" i="37"/>
  <c r="KR8" i="37"/>
  <c r="KD8" i="37"/>
  <c r="KH8" i="37"/>
  <c r="KM8" i="37"/>
  <c r="KB8" i="37"/>
  <c r="LB8" i="37"/>
  <c r="KV8" i="37"/>
  <c r="KI8" i="37"/>
  <c r="KY8" i="37"/>
  <c r="LC8" i="37"/>
  <c r="LK8" i="37"/>
  <c r="KS8" i="37"/>
  <c r="KJ8" i="37"/>
  <c r="KZ8" i="37"/>
  <c r="KF8" i="37"/>
  <c r="KW8" i="37"/>
  <c r="JT8" i="37"/>
  <c r="JV8" i="37"/>
  <c r="JU8" i="37"/>
  <c r="KK8" i="37"/>
  <c r="LF8" i="37"/>
  <c r="LA8" i="37"/>
  <c r="KE8" i="37"/>
  <c r="MH9" i="37"/>
  <c r="LS9" i="37"/>
  <c r="MD9" i="37"/>
  <c r="MS9" i="37"/>
  <c r="MZ9" i="37"/>
  <c r="ML9" i="37"/>
  <c r="MT9" i="37"/>
  <c r="LR9" i="37"/>
  <c r="NA9" i="37"/>
  <c r="MY9" i="37"/>
  <c r="LN9" i="37"/>
  <c r="NC9" i="37"/>
  <c r="LK9" i="37"/>
  <c r="MQ9" i="37"/>
  <c r="LL9" i="37"/>
  <c r="ME9" i="37"/>
  <c r="LV9" i="37"/>
  <c r="MC9" i="37"/>
  <c r="MK9" i="37"/>
  <c r="MX9" i="37"/>
  <c r="ND9" i="37"/>
  <c r="MJ9" i="37"/>
  <c r="MW9" i="37"/>
  <c r="NB9" i="37"/>
  <c r="LW9" i="37"/>
  <c r="MV9" i="37"/>
  <c r="LP9" i="37"/>
  <c r="MO9" i="37"/>
  <c r="MI9" i="37"/>
  <c r="LO9" i="37"/>
  <c r="LX9" i="37"/>
  <c r="MM9" i="37"/>
  <c r="LQ9" i="37"/>
  <c r="MG9" i="37"/>
  <c r="MA9" i="37"/>
  <c r="LU9" i="37"/>
  <c r="MU9" i="37"/>
  <c r="MF9" i="37"/>
  <c r="MB9" i="37"/>
  <c r="MR9" i="37"/>
  <c r="LM9" i="37"/>
  <c r="LY9" i="37"/>
  <c r="LZ9" i="37"/>
  <c r="KL8" i="37"/>
  <c r="LE8" i="37"/>
  <c r="KU8" i="37"/>
  <c r="LJ8" i="37"/>
  <c r="LI8" i="37"/>
  <c r="KN8" i="37"/>
  <c r="LD8" i="37"/>
  <c r="LH8" i="37"/>
  <c r="JX8" i="37"/>
  <c r="JW8" i="37"/>
  <c r="KG8" i="37"/>
  <c r="KO8" i="37"/>
  <c r="KC8" i="37"/>
  <c r="JS8" i="37"/>
  <c r="JY8" i="37"/>
  <c r="KP8" i="37"/>
  <c r="AS7" i="20"/>
  <c r="AS6" i="20"/>
  <c r="AS5" i="20"/>
  <c r="AS4" i="20"/>
  <c r="AS3" i="20"/>
  <c r="H12" i="20"/>
  <c r="L12" i="20"/>
  <c r="C4" i="20" s="1"/>
  <c r="B2" i="37" l="1"/>
  <c r="L25" i="20"/>
  <c r="AT3" i="20"/>
  <c r="DK5" i="20"/>
  <c r="DM6" i="20"/>
  <c r="DN6" i="20"/>
  <c r="DE5" i="20" s="1"/>
  <c r="DE4" i="20" s="1"/>
  <c r="DE3" i="20" l="1"/>
  <c r="AN2" i="37"/>
  <c r="AM2" i="37"/>
  <c r="AV2" i="37"/>
  <c r="K2" i="37"/>
  <c r="P2" i="37"/>
  <c r="AY2" i="37"/>
  <c r="R2" i="37"/>
  <c r="I2" i="37"/>
  <c r="H2" i="37"/>
  <c r="AA2" i="37"/>
  <c r="Z2" i="37"/>
  <c r="J2" i="37"/>
  <c r="W2" i="37"/>
  <c r="X2" i="37"/>
  <c r="AO2" i="37"/>
  <c r="AR2" i="37"/>
  <c r="AD2" i="37"/>
  <c r="AT2" i="37"/>
  <c r="AK2" i="37"/>
  <c r="N2" i="37"/>
  <c r="O2" i="37"/>
  <c r="AW2" i="37"/>
  <c r="AI2" i="37"/>
  <c r="AC2" i="37"/>
  <c r="S2" i="37"/>
  <c r="AX2" i="37"/>
  <c r="AS2" i="37"/>
  <c r="V2" i="37"/>
  <c r="AF2" i="37"/>
  <c r="AH2" i="37"/>
  <c r="AG2" i="37"/>
  <c r="BA2" i="37"/>
  <c r="AZ2" i="37"/>
  <c r="Q2" i="37"/>
  <c r="M2" i="37"/>
  <c r="AE2" i="37"/>
  <c r="AB2" i="37"/>
  <c r="AL2" i="37"/>
  <c r="AP2" i="37"/>
  <c r="AQ2" i="37"/>
  <c r="Y2" i="37"/>
  <c r="AU2" i="37"/>
  <c r="L2" i="37"/>
  <c r="U2" i="37"/>
  <c r="AJ2" i="37"/>
  <c r="T2" i="37"/>
  <c r="BF6" i="20"/>
  <c r="BG6" i="20"/>
  <c r="AH6" i="20"/>
  <c r="Q5" i="20" s="1"/>
  <c r="R5" i="20" s="1"/>
  <c r="AH5" i="20"/>
  <c r="AG6" i="20"/>
  <c r="AG5" i="20"/>
  <c r="AG3" i="20" l="1"/>
  <c r="AG11" i="20" s="1"/>
  <c r="AG12" i="20" s="1"/>
  <c r="V6" i="20" l="1"/>
  <c r="U6" i="20"/>
  <c r="AT7" i="20"/>
  <c r="AU7" i="20"/>
  <c r="AT6" i="20"/>
  <c r="AU6" i="20"/>
  <c r="AT4" i="20"/>
  <c r="AT5" i="20"/>
  <c r="AU5" i="20"/>
  <c r="AR2" i="20" l="1"/>
  <c r="AL3" i="20" s="1"/>
  <c r="AL7" i="20" l="1"/>
  <c r="AI3" i="20"/>
  <c r="AI11" i="20" s="1"/>
  <c r="AI12" i="20" s="1"/>
  <c r="V8" i="20" l="1"/>
  <c r="U8" i="20"/>
  <c r="L26" i="20"/>
  <c r="L27" i="20"/>
  <c r="F8" i="20"/>
  <c r="B8" i="20"/>
  <c r="C8" i="20" l="1"/>
  <c r="L30" i="20"/>
  <c r="L18" i="20"/>
  <c r="G8" i="20"/>
  <c r="L17" i="20"/>
  <c r="L29" i="20"/>
  <c r="L16" i="20"/>
  <c r="L28" i="20"/>
  <c r="D8" i="20"/>
  <c r="L15" i="20"/>
  <c r="E8" i="20"/>
  <c r="B5" i="37" l="1"/>
  <c r="EQ5" i="37" s="1"/>
  <c r="B6" i="37"/>
  <c r="GS6" i="37" s="1"/>
  <c r="B7" i="37"/>
  <c r="IA7" i="37" s="1"/>
  <c r="B3" i="37"/>
  <c r="CE3" i="37" s="1"/>
  <c r="B4" i="37"/>
  <c r="DP4" i="37" s="1"/>
  <c r="HK6" i="37" l="1"/>
  <c r="HJ6" i="37"/>
  <c r="GR6" i="37"/>
  <c r="HZ6" i="37"/>
  <c r="HL6" i="37"/>
  <c r="HH6" i="37"/>
  <c r="GH6" i="37"/>
  <c r="BE3" i="37"/>
  <c r="IR7" i="37"/>
  <c r="GO6" i="37"/>
  <c r="HF6" i="37"/>
  <c r="GX6" i="37"/>
  <c r="GQ6" i="37"/>
  <c r="HE6" i="37"/>
  <c r="GK6" i="37"/>
  <c r="HP6" i="37"/>
  <c r="HX6" i="37"/>
  <c r="GT6" i="37"/>
  <c r="HV6" i="37"/>
  <c r="CG3" i="37"/>
  <c r="BL3" i="37"/>
  <c r="FT5" i="37"/>
  <c r="BF3" i="37"/>
  <c r="EZ5" i="37"/>
  <c r="GB5" i="37"/>
  <c r="CN3" i="37"/>
  <c r="CA3" i="37"/>
  <c r="EU5" i="37"/>
  <c r="EW5" i="37"/>
  <c r="FQ5" i="37"/>
  <c r="ES5" i="37"/>
  <c r="FZ5" i="37"/>
  <c r="EY5" i="37"/>
  <c r="FE5" i="37"/>
  <c r="IW7" i="37"/>
  <c r="FV5" i="37"/>
  <c r="FD5" i="37"/>
  <c r="FW5" i="37"/>
  <c r="FL5" i="37"/>
  <c r="FO5" i="37"/>
  <c r="FC5" i="37"/>
  <c r="GE5" i="37"/>
  <c r="EP5" i="37"/>
  <c r="GA5" i="37"/>
  <c r="FM5" i="37"/>
  <c r="FP5" i="37"/>
  <c r="FU5" i="37"/>
  <c r="JG7" i="37"/>
  <c r="BO3" i="37"/>
  <c r="CC3" i="37"/>
  <c r="CL3" i="37"/>
  <c r="CJ3" i="37"/>
  <c r="BH3" i="37"/>
  <c r="BC3" i="37"/>
  <c r="CX4" i="37"/>
  <c r="EF4" i="37"/>
  <c r="EI4" i="37"/>
  <c r="EH4" i="37"/>
  <c r="DA4" i="37"/>
  <c r="GL6" i="37"/>
  <c r="HN6" i="37"/>
  <c r="HQ6" i="37"/>
  <c r="HR6" i="37"/>
  <c r="HW6" i="37"/>
  <c r="HC6" i="37"/>
  <c r="CU4" i="37"/>
  <c r="GF6" i="37"/>
  <c r="GN6" i="37"/>
  <c r="HA6" i="37"/>
  <c r="GP6" i="37"/>
  <c r="GI6" i="37"/>
  <c r="DX4" i="37"/>
  <c r="HB6" i="37"/>
  <c r="HS6" i="37"/>
  <c r="GJ6" i="37"/>
  <c r="GV6" i="37"/>
  <c r="HD6" i="37"/>
  <c r="GG6" i="37"/>
  <c r="EL4" i="37"/>
  <c r="DN4" i="37"/>
  <c r="DK4" i="37"/>
  <c r="HG6" i="37"/>
  <c r="GM6" i="37"/>
  <c r="HY6" i="37"/>
  <c r="HM6" i="37"/>
  <c r="HU6" i="37"/>
  <c r="GW6" i="37"/>
  <c r="DE4" i="37"/>
  <c r="EM4" i="37"/>
  <c r="HO6" i="37"/>
  <c r="GY6" i="37"/>
  <c r="HI6" i="37"/>
  <c r="GU6" i="37"/>
  <c r="GZ6" i="37"/>
  <c r="HT6" i="37"/>
  <c r="IT7" i="37"/>
  <c r="FK5" i="37"/>
  <c r="FJ5" i="37"/>
  <c r="EV5" i="37"/>
  <c r="GF5" i="37"/>
  <c r="FH5" i="37"/>
  <c r="EX5" i="37"/>
  <c r="FA5" i="37"/>
  <c r="ET5" i="37"/>
  <c r="ER5" i="37"/>
  <c r="GD5" i="37"/>
  <c r="FS5" i="37"/>
  <c r="GC5" i="37"/>
  <c r="FR5" i="37"/>
  <c r="FY5" i="37"/>
  <c r="EO5" i="37"/>
  <c r="EN5" i="37"/>
  <c r="FX5" i="37"/>
  <c r="FG5" i="37"/>
  <c r="FI5" i="37"/>
  <c r="FF5" i="37"/>
  <c r="FB5" i="37"/>
  <c r="FN5" i="37"/>
  <c r="DZ4" i="37"/>
  <c r="EA4" i="37"/>
  <c r="CV4" i="37"/>
  <c r="DQ4" i="37"/>
  <c r="EJ4" i="37"/>
  <c r="DV4" i="37"/>
  <c r="DT4" i="37"/>
  <c r="DC4" i="37"/>
  <c r="EN4" i="37"/>
  <c r="DB4" i="37"/>
  <c r="EK4" i="37"/>
  <c r="EG4" i="37"/>
  <c r="DY4" i="37"/>
  <c r="EB4" i="37"/>
  <c r="EC4" i="37"/>
  <c r="CT4" i="37"/>
  <c r="DJ4" i="37"/>
  <c r="DO4" i="37"/>
  <c r="DL4" i="37"/>
  <c r="DI4" i="37"/>
  <c r="DS4" i="37"/>
  <c r="CY4" i="37"/>
  <c r="DH4" i="37"/>
  <c r="DF4" i="37"/>
  <c r="DG4" i="37"/>
  <c r="DD4" i="37"/>
  <c r="DU4" i="37"/>
  <c r="CZ4" i="37"/>
  <c r="DW4" i="37"/>
  <c r="ED4" i="37"/>
  <c r="CW4" i="37"/>
  <c r="DM4" i="37"/>
  <c r="DR4" i="37"/>
  <c r="EE4" i="37"/>
  <c r="IB7" i="37"/>
  <c r="JS7" i="37"/>
  <c r="JO7" i="37"/>
  <c r="JN7" i="37"/>
  <c r="JE7" i="37"/>
  <c r="JH7" i="37"/>
  <c r="JK7" i="37"/>
  <c r="IG7" i="37"/>
  <c r="IZ7" i="37"/>
  <c r="JC7" i="37"/>
  <c r="JJ7" i="37"/>
  <c r="IU7" i="37"/>
  <c r="IJ7" i="37"/>
  <c r="IY7" i="37"/>
  <c r="IF7" i="37"/>
  <c r="CR3" i="37"/>
  <c r="CT3" i="37"/>
  <c r="BR3" i="37"/>
  <c r="CB3" i="37"/>
  <c r="BQ3" i="37"/>
  <c r="BK3" i="37"/>
  <c r="BX3" i="37"/>
  <c r="CM3" i="37"/>
  <c r="BB3" i="37"/>
  <c r="BI3" i="37"/>
  <c r="CP3" i="37"/>
  <c r="BM3" i="37"/>
  <c r="BW3" i="37"/>
  <c r="CD3" i="37"/>
  <c r="BP3" i="37"/>
  <c r="CH3" i="37"/>
  <c r="CO3" i="37"/>
  <c r="BG3" i="37"/>
  <c r="CK3" i="37"/>
  <c r="BJ3" i="37"/>
  <c r="BA3" i="37"/>
  <c r="BV3" i="37"/>
  <c r="CF3" i="37"/>
  <c r="BY3" i="37"/>
  <c r="IP7" i="37"/>
  <c r="CI3" i="37"/>
  <c r="CS3" i="37"/>
  <c r="BZ3" i="37"/>
  <c r="BU3" i="37"/>
  <c r="BN3" i="37"/>
  <c r="BS3" i="37"/>
  <c r="CQ3" i="37"/>
  <c r="BT3" i="37"/>
  <c r="BD3" i="37"/>
  <c r="IH7" i="37"/>
  <c r="HZ7" i="37"/>
  <c r="JQ7" i="37"/>
  <c r="ID7" i="37"/>
  <c r="IO7" i="37"/>
  <c r="IN7" i="37"/>
  <c r="IK7" i="37"/>
  <c r="IQ7" i="37"/>
  <c r="IM7" i="37"/>
  <c r="JF7" i="37"/>
  <c r="JB7" i="37"/>
  <c r="II7" i="37"/>
  <c r="JA7" i="37"/>
  <c r="JI7" i="37"/>
  <c r="IX7" i="37"/>
  <c r="JM7" i="37"/>
  <c r="IL7" i="37"/>
  <c r="JR7" i="37"/>
  <c r="JP7" i="37"/>
  <c r="IE7" i="37"/>
  <c r="IS7" i="37"/>
  <c r="JL7" i="37"/>
  <c r="IC7" i="37"/>
  <c r="JD7" i="37"/>
  <c r="IV7" i="37"/>
  <c r="DA3" i="20"/>
  <c r="CY2" i="20"/>
  <c r="BH6" i="20"/>
  <c r="AY7" i="20" s="1"/>
  <c r="BE2" i="20"/>
  <c r="AY3" i="20" l="1"/>
  <c r="CS5" i="20"/>
  <c r="CS3" i="20" s="1"/>
  <c r="BD3" i="20"/>
  <c r="BD5" i="20"/>
  <c r="BD4" i="20"/>
  <c r="AY5" i="20" l="1"/>
  <c r="AY6" i="20"/>
  <c r="BC5" i="20"/>
  <c r="BA5" i="20"/>
  <c r="BC6" i="20"/>
  <c r="BA6" i="20"/>
  <c r="AF2" i="20"/>
  <c r="Q3" i="20" s="1"/>
  <c r="C1" i="20" l="1"/>
  <c r="AY4" i="20"/>
  <c r="AH3" i="20"/>
  <c r="AH11" i="20" s="1"/>
  <c r="AH12" i="20" s="1"/>
  <c r="V7" i="20" l="1"/>
  <c r="U7" i="20"/>
  <c r="Q4" i="20" s="1"/>
  <c r="E169" i="35"/>
  <c r="E85" i="35"/>
  <c r="E1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12" authorId="0" shapeId="0" xr:uid="{00000000-0006-0000-0100-000001000000}">
      <text>
        <r>
          <rPr>
            <sz val="10"/>
            <color indexed="81"/>
            <rFont val="돋움"/>
            <family val="3"/>
            <charset val="129"/>
          </rPr>
          <t>시도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기준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평균이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아닌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월별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값의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평균으로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돋움"/>
            <family val="3"/>
            <charset val="129"/>
          </rPr>
          <t>계산</t>
        </r>
      </text>
    </comment>
  </commentList>
</comments>
</file>

<file path=xl/sharedStrings.xml><?xml version="1.0" encoding="utf-8"?>
<sst xmlns="http://schemas.openxmlformats.org/spreadsheetml/2006/main" count="4195" uniqueCount="948">
  <si>
    <t>등록인구</t>
  </si>
  <si>
    <t>체류인구</t>
  </si>
  <si>
    <t>타시도 거주자 비중</t>
    <phoneticPr fontId="2" type="noConversion"/>
  </si>
  <si>
    <t>평균 체류일수</t>
    <phoneticPr fontId="2" type="noConversion"/>
  </si>
  <si>
    <t>평균 체류시간(시간)</t>
    <phoneticPr fontId="2" type="noConversion"/>
  </si>
  <si>
    <t>체류인구</t>
    <phoneticPr fontId="2" type="noConversion"/>
  </si>
  <si>
    <t>기준연월</t>
  </si>
  <si>
    <t>순위</t>
    <phoneticPr fontId="2" type="noConversion"/>
  </si>
  <si>
    <t>타시도 거주자 
비중(%)</t>
  </si>
  <si>
    <t>체류인구 배수</t>
  </si>
  <si>
    <t>평균 체류일수(일)</t>
  </si>
  <si>
    <t>평균 체류시간(시간)</t>
  </si>
  <si>
    <t>평균 숙박일수(일)</t>
  </si>
  <si>
    <t>차트 제목</t>
    <phoneticPr fontId="2" type="noConversion"/>
  </si>
  <si>
    <t>합계 : 체류인구</t>
  </si>
  <si>
    <t>합계 : 등록인구</t>
  </si>
  <si>
    <t>값</t>
  </si>
  <si>
    <t>배수</t>
    <phoneticPr fontId="2" type="noConversion"/>
  </si>
  <si>
    <t>부제목</t>
    <phoneticPr fontId="2" type="noConversion"/>
  </si>
  <si>
    <t>1일</t>
    <phoneticPr fontId="2" type="noConversion"/>
  </si>
  <si>
    <t>2~7일</t>
    <phoneticPr fontId="2" type="noConversion"/>
  </si>
  <si>
    <t>8일 이상</t>
    <phoneticPr fontId="2" type="noConversion"/>
  </si>
  <si>
    <t>체류인구</t>
    <phoneticPr fontId="2" type="noConversion"/>
  </si>
  <si>
    <t>차트 제목2</t>
    <phoneticPr fontId="2" type="noConversion"/>
  </si>
  <si>
    <t>전체평균 대비(일)</t>
    <phoneticPr fontId="2" type="noConversion"/>
  </si>
  <si>
    <t>전체평균 대비(비중)</t>
    <phoneticPr fontId="2" type="noConversion"/>
  </si>
  <si>
    <t>차트 부제목</t>
    <phoneticPr fontId="2" type="noConversion"/>
  </si>
  <si>
    <t>비교</t>
    <phoneticPr fontId="2" type="noConversion"/>
  </si>
  <si>
    <t>전체</t>
    <phoneticPr fontId="2" type="noConversion"/>
  </si>
  <si>
    <t>합계 : 타시도 거주자 
비중(%)</t>
  </si>
  <si>
    <t>항목</t>
    <phoneticPr fontId="2" type="noConversion"/>
  </si>
  <si>
    <t>값</t>
    <phoneticPr fontId="2" type="noConversion"/>
  </si>
  <si>
    <t>3개월 이내 재방문율(%)</t>
    <phoneticPr fontId="2" type="noConversion"/>
  </si>
  <si>
    <t>체류인구 내 타시도 거주자 
비중(%)</t>
    <phoneticPr fontId="2" type="noConversion"/>
  </si>
  <si>
    <t>3개월 내 재방문율(%)</t>
    <phoneticPr fontId="2" type="noConversion"/>
  </si>
  <si>
    <t>당일 숙박</t>
    <phoneticPr fontId="2" type="noConversion"/>
  </si>
  <si>
    <t>2~3일</t>
    <phoneticPr fontId="2" type="noConversion"/>
  </si>
  <si>
    <t>21일 이상</t>
    <phoneticPr fontId="2" type="noConversion"/>
  </si>
  <si>
    <t>타시도 거주 체류인구</t>
    <phoneticPr fontId="2" type="noConversion"/>
  </si>
  <si>
    <t>ㅁ</t>
    <phoneticPr fontId="2" type="noConversion"/>
  </si>
  <si>
    <t>용어설명</t>
    <phoneticPr fontId="2" type="noConversion"/>
  </si>
  <si>
    <t>시군구 체류시간(3월)</t>
    <phoneticPr fontId="2" type="noConversion"/>
  </si>
  <si>
    <t>인구감소지역 전체</t>
    <phoneticPr fontId="2" type="noConversion"/>
  </si>
  <si>
    <t>보고서 메인 타이틀</t>
    <phoneticPr fontId="2" type="noConversion"/>
  </si>
  <si>
    <t>전체평균과 비교</t>
    <phoneticPr fontId="2" type="noConversion"/>
  </si>
  <si>
    <t>체류인구배수</t>
  </si>
  <si>
    <t>평균체류일수(일)</t>
  </si>
  <si>
    <t>평균체류시간(시간)</t>
  </si>
  <si>
    <t>평균_숙박일수(일)</t>
  </si>
  <si>
    <t>서구</t>
  </si>
  <si>
    <t>동구</t>
  </si>
  <si>
    <t>영도구</t>
  </si>
  <si>
    <t>남구</t>
  </si>
  <si>
    <t>군위군</t>
  </si>
  <si>
    <t>강화군</t>
  </si>
  <si>
    <t>옹진군</t>
  </si>
  <si>
    <t>연천군</t>
  </si>
  <si>
    <t>가평군</t>
  </si>
  <si>
    <t>태백시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</si>
  <si>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</si>
  <si>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</si>
  <si>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</si>
  <si>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</si>
  <si>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</si>
  <si>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</si>
  <si>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</si>
  <si>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</si>
  <si>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</si>
  <si>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고성군</t>
  </si>
  <si>
    <t>양양군</t>
  </si>
  <si>
    <t>제천시</t>
  </si>
  <si>
    <t>보은군</t>
  </si>
  <si>
    <t>옥천군</t>
  </si>
  <si>
    <t>영동군</t>
  </si>
  <si>
    <t>괴산군</t>
  </si>
  <si>
    <t>단양군</t>
  </si>
  <si>
    <t>공주시</t>
  </si>
  <si>
    <t>보령시</t>
  </si>
  <si>
    <t>논산시</t>
  </si>
  <si>
    <t>금산군</t>
  </si>
  <si>
    <t>부여군</t>
  </si>
  <si>
    <t>서천군</t>
  </si>
  <si>
    <t>청양군</t>
  </si>
  <si>
    <t>예산군</t>
  </si>
  <si>
    <t>태안군</t>
  </si>
  <si>
    <t>정읍시</t>
  </si>
  <si>
    <t>남원시</t>
  </si>
  <si>
    <t>김제시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</si>
  <si>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</si>
  <si>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</si>
  <si>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</si>
  <si>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</si>
  <si>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</si>
  <si>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</si>
  <si>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</si>
  <si>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</si>
  <si>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</si>
  <si>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</si>
  <si>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</si>
  <si>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</si>
  <si>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</si>
  <si>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</si>
  <si>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</si>
  <si>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</si>
  <si>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</si>
  <si>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함평군</t>
  </si>
  <si>
    <t>영광군</t>
  </si>
  <si>
    <t>장성군</t>
  </si>
  <si>
    <t>완도군</t>
  </si>
  <si>
    <t>진도군</t>
  </si>
  <si>
    <t>신안군</t>
  </si>
  <si>
    <t>안동시</t>
  </si>
  <si>
    <t>영주시</t>
  </si>
  <si>
    <t>영천시</t>
  </si>
  <si>
    <t>상주시</t>
  </si>
  <si>
    <t>문경시</t>
  </si>
  <si>
    <t>의성군</t>
  </si>
  <si>
    <t>청송군</t>
  </si>
  <si>
    <t>영양군</t>
  </si>
  <si>
    <t>영덕군</t>
  </si>
  <si>
    <t>청도군</t>
  </si>
  <si>
    <t>고령군</t>
  </si>
  <si>
    <t>성주군</t>
  </si>
  <si>
    <t>봉화군</t>
  </si>
  <si>
    <t>울진군</t>
  </si>
  <si>
    <t>울릉군</t>
  </si>
  <si>
    <t>밀양시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</si>
  <si>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</si>
  <si>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</si>
  <si>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</si>
  <si>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</si>
  <si>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</si>
  <si>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</si>
  <si>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</si>
  <si>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</si>
  <si>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</si>
  <si>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부산광역시</t>
  </si>
  <si>
    <t>대구광역시</t>
  </si>
  <si>
    <t>인천광역시</t>
  </si>
  <si>
    <t>경기도</t>
  </si>
  <si>
    <t>강원특별자치도</t>
  </si>
  <si>
    <t>충청북도</t>
  </si>
  <si>
    <t>충청남도</t>
  </si>
  <si>
    <t>전북특별자치도</t>
  </si>
  <si>
    <t>전라남도</t>
  </si>
  <si>
    <t>경상북도</t>
  </si>
  <si>
    <t>경상남도</t>
  </si>
  <si>
    <t>체류기간(1일)</t>
  </si>
  <si>
    <t>체류기간(2~7일)</t>
  </si>
  <si>
    <t>체류기간(8일 이상)</t>
  </si>
  <si>
    <t>숙박기간(1일)</t>
  </si>
  <si>
    <t>숙박기간(2~3일)</t>
  </si>
  <si>
    <t>숙박기간(4~20일)</t>
  </si>
  <si>
    <t>숙박기간(21일 이상)</t>
  </si>
  <si>
    <t>타시도등록체류인구수</t>
  </si>
  <si>
    <t>합계 : 체류인구배수</t>
  </si>
  <si>
    <t>생활인구</t>
    <phoneticPr fontId="2" type="noConversion"/>
  </si>
  <si>
    <t>key</t>
  </si>
  <si>
    <t>합계 : 평균체류일수(일)</t>
  </si>
  <si>
    <t>합계 : 체류기간(1일)</t>
  </si>
  <si>
    <t>합계 : 체류기간(2~7일)</t>
  </si>
  <si>
    <t>합계 : 체류기간(8일 이상)</t>
  </si>
  <si>
    <t>합계 : 평균체류시간(시간)</t>
  </si>
  <si>
    <t>합계 : 숙박기간(1일)</t>
  </si>
  <si>
    <t>합계 : 숙박기간(2~3일)</t>
  </si>
  <si>
    <t>합계 : 숙박기간(4~20일)</t>
  </si>
  <si>
    <t>합계 : 숙박기간(21일 이상)</t>
  </si>
  <si>
    <t>합계 : 평균_숙박일수(일)</t>
  </si>
  <si>
    <t>합계 : 타시도등록체류인구수</t>
  </si>
  <si>
    <t>타시도 거주자 
비중(%)</t>
    <phoneticPr fontId="2" type="noConversion"/>
  </si>
  <si>
    <t>표준화</t>
    <phoneticPr fontId="2" type="noConversion"/>
  </si>
  <si>
    <t>원래 값</t>
    <phoneticPr fontId="2" type="noConversion"/>
  </si>
  <si>
    <t>인당 평균 카드사용액
(천원)</t>
    <phoneticPr fontId="2" type="noConversion"/>
  </si>
  <si>
    <t>체류인구
카드사용액 비중(%)</t>
    <phoneticPr fontId="2" type="noConversion"/>
  </si>
  <si>
    <t>경북</t>
  </si>
  <si>
    <t>평균 체류시간</t>
  </si>
  <si>
    <t>평균 숙박일수</t>
  </si>
  <si>
    <t>타시도 거주자 비중</t>
  </si>
  <si>
    <t>인당 평균</t>
  </si>
  <si>
    <t>카드사용액</t>
  </si>
  <si>
    <t>카드사용액 비중</t>
  </si>
  <si>
    <t>(단위: %)</t>
  </si>
  <si>
    <t>(단위: 일)</t>
  </si>
  <si>
    <t>(단위: 시간)</t>
  </si>
  <si>
    <t>(단위: 천원)</t>
  </si>
  <si>
    <t>(단위:%)</t>
  </si>
  <si>
    <t>전국</t>
  </si>
  <si>
    <t>강원</t>
  </si>
  <si>
    <t>충북</t>
  </si>
  <si>
    <t>충남</t>
  </si>
  <si>
    <t>전북</t>
  </si>
  <si>
    <t>전남</t>
  </si>
  <si>
    <t>경남</t>
  </si>
  <si>
    <t>비교</t>
    <phoneticPr fontId="2" type="noConversion"/>
  </si>
  <si>
    <t>인당 평균 카드사용액</t>
    <phoneticPr fontId="2" type="noConversion"/>
  </si>
  <si>
    <t>전체 비교</t>
    <phoneticPr fontId="2" type="noConversion"/>
  </si>
  <si>
    <t>4~20일</t>
    <phoneticPr fontId="2" type="noConversion"/>
  </si>
  <si>
    <t>차트 제목3</t>
    <phoneticPr fontId="2" type="noConversion"/>
  </si>
  <si>
    <t>차트 제목4</t>
    <phoneticPr fontId="2" type="noConversion"/>
  </si>
  <si>
    <t>차트 제목&amp;(2~4)</t>
    <phoneticPr fontId="2" type="noConversion"/>
  </si>
  <si>
    <t>광역</t>
    <phoneticPr fontId="2" type="noConversion"/>
  </si>
  <si>
    <t>2. 생활인구 현황</t>
    <phoneticPr fontId="2" type="noConversion"/>
  </si>
  <si>
    <t>단기2~5일</t>
  </si>
  <si>
    <t>중기6~14일</t>
  </si>
  <si>
    <t>정기15~20일</t>
  </si>
  <si>
    <t>장기21일이상</t>
  </si>
  <si>
    <t>행 레이블</t>
  </si>
  <si>
    <t>동일시도</t>
    <phoneticPr fontId="2" type="noConversion"/>
  </si>
  <si>
    <t>인접시도</t>
    <phoneticPr fontId="2" type="noConversion"/>
  </si>
  <si>
    <t>타시도</t>
    <phoneticPr fontId="2" type="noConversion"/>
  </si>
  <si>
    <t>당일</t>
    <phoneticPr fontId="2" type="noConversion"/>
  </si>
  <si>
    <t>동일시도 유입 2순위</t>
  </si>
  <si>
    <t>동일시도 유입 3순위</t>
  </si>
  <si>
    <t>부산 사하구</t>
  </si>
  <si>
    <t>부산 부산진구</t>
  </si>
  <si>
    <t>부산 영도구</t>
  </si>
  <si>
    <t>부산 남구</t>
  </si>
  <si>
    <t>대구 달서구</t>
  </si>
  <si>
    <t>대구 북구</t>
  </si>
  <si>
    <t>대구 수성구</t>
  </si>
  <si>
    <t>대구 동구</t>
  </si>
  <si>
    <t>인천 서구</t>
  </si>
  <si>
    <t>인천 부평구</t>
  </si>
  <si>
    <t>인천 미추홀구</t>
  </si>
  <si>
    <t>인천 남동구</t>
  </si>
  <si>
    <t>인천 연수구</t>
  </si>
  <si>
    <t>경기 양주시</t>
  </si>
  <si>
    <t>경기 의정부시</t>
  </si>
  <si>
    <t>경기 남양주시</t>
  </si>
  <si>
    <t>충북 충주시</t>
  </si>
  <si>
    <t>충북 단양군</t>
  </si>
  <si>
    <t>충북 옥천군</t>
  </si>
  <si>
    <t>충북 영동군</t>
  </si>
  <si>
    <t>충북 보은군</t>
  </si>
  <si>
    <t>충북 증평군</t>
  </si>
  <si>
    <t>충북 제천시</t>
  </si>
  <si>
    <t>충남 아산시</t>
  </si>
  <si>
    <t>충남 논산시</t>
  </si>
  <si>
    <t>충남 홍성군</t>
  </si>
  <si>
    <t>충남 부여군</t>
  </si>
  <si>
    <t>충남 계룡시</t>
  </si>
  <si>
    <t>충남 공주시</t>
  </si>
  <si>
    <t>충남 보령시</t>
  </si>
  <si>
    <t>충남 서산시</t>
  </si>
  <si>
    <t>전남 나주시</t>
  </si>
  <si>
    <t>전남 순천시</t>
  </si>
  <si>
    <t>전남 장성군</t>
  </si>
  <si>
    <t>전남 여수시</t>
  </si>
  <si>
    <t>전남 광양시</t>
  </si>
  <si>
    <t>전남 고흥군</t>
  </si>
  <si>
    <t>전남 목포시</t>
  </si>
  <si>
    <t>전남 강진군</t>
  </si>
  <si>
    <t>전남 해남군</t>
  </si>
  <si>
    <t>전남 장흥군</t>
  </si>
  <si>
    <t>전남 완도군</t>
  </si>
  <si>
    <t>전남 무안군</t>
  </si>
  <si>
    <t>전남 함평군</t>
  </si>
  <si>
    <t>전남 담양군</t>
  </si>
  <si>
    <t>경북 예천군</t>
  </si>
  <si>
    <t>경북 영주시</t>
  </si>
  <si>
    <t>경북 구미시</t>
  </si>
  <si>
    <t>경북 안동시</t>
  </si>
  <si>
    <t>경북 봉화군</t>
  </si>
  <si>
    <t>경북 경산시</t>
  </si>
  <si>
    <t>경북 경주시</t>
  </si>
  <si>
    <t>경북 문경시</t>
  </si>
  <si>
    <t>경북 김천시</t>
  </si>
  <si>
    <t>경북 상주시</t>
  </si>
  <si>
    <t>경북 청송군</t>
  </si>
  <si>
    <t>경북 성주군</t>
  </si>
  <si>
    <t>경북 칠곡군</t>
  </si>
  <si>
    <t>경남 김해시</t>
  </si>
  <si>
    <t>경남 양산시</t>
  </si>
  <si>
    <t>경남 진주시</t>
  </si>
  <si>
    <t>경남 함안군</t>
  </si>
  <si>
    <t>경남 통영시</t>
  </si>
  <si>
    <t>경남 사천시</t>
  </si>
  <si>
    <t>경남 거창군</t>
  </si>
  <si>
    <t>경남 함양군</t>
  </si>
  <si>
    <t>강원 원주시</t>
  </si>
  <si>
    <t>강원 삼척시</t>
  </si>
  <si>
    <t>강원 정선군</t>
  </si>
  <si>
    <t>강원 동해시</t>
  </si>
  <si>
    <t>강원 강릉시</t>
  </si>
  <si>
    <t>강원 태백시</t>
  </si>
  <si>
    <t>강원 춘천시</t>
  </si>
  <si>
    <t>강원 인제군</t>
  </si>
  <si>
    <t>강원 화천군</t>
  </si>
  <si>
    <t>강원 철원군</t>
  </si>
  <si>
    <t>강원 속초시</t>
  </si>
  <si>
    <t>전북 익산시</t>
  </si>
  <si>
    <t>전북 고창군</t>
  </si>
  <si>
    <t>전북 군산시</t>
  </si>
  <si>
    <t>전북 완주군</t>
  </si>
  <si>
    <t>전북 남원시</t>
  </si>
  <si>
    <t>전북 정읍시</t>
  </si>
  <si>
    <t>충북 진천군</t>
  </si>
  <si>
    <t>경북 울진군</t>
  </si>
  <si>
    <t>경기 김포시</t>
  </si>
  <si>
    <t>경기 부천시</t>
  </si>
  <si>
    <t>경기 시흥시</t>
  </si>
  <si>
    <t>서울 노원구</t>
  </si>
  <si>
    <t>서울 도봉구</t>
  </si>
  <si>
    <t>서울 송파구</t>
  </si>
  <si>
    <t>서울 강남구</t>
  </si>
  <si>
    <t>경기 화성시</t>
  </si>
  <si>
    <t>대전 서구</t>
  </si>
  <si>
    <t>대전 유성구</t>
  </si>
  <si>
    <t>대전 동구</t>
  </si>
  <si>
    <t>대전 중구</t>
  </si>
  <si>
    <t>경기 평택시</t>
  </si>
  <si>
    <t>광주 북구</t>
  </si>
  <si>
    <t>광주 광산구</t>
  </si>
  <si>
    <t>광주 서구</t>
  </si>
  <si>
    <t>광주 남구</t>
  </si>
  <si>
    <t>대구 달성군</t>
  </si>
  <si>
    <t>부산 북구</t>
  </si>
  <si>
    <t>부산 해운대구</t>
  </si>
  <si>
    <t>경기 포천시</t>
  </si>
  <si>
    <t>부산 동래구</t>
  </si>
  <si>
    <t>열 레이블</t>
  </si>
  <si>
    <t>배경선</t>
    <phoneticPr fontId="2" type="noConversion"/>
  </si>
  <si>
    <t>% of 360°</t>
    <phoneticPr fontId="2" type="noConversion"/>
  </si>
  <si>
    <t>시작 각도</t>
    <phoneticPr fontId="2" type="noConversion"/>
  </si>
  <si>
    <t>끝 각도</t>
    <phoneticPr fontId="2" type="noConversion"/>
  </si>
  <si>
    <t>fin</t>
    <phoneticPr fontId="2" type="noConversion"/>
  </si>
  <si>
    <t>체류인구 배수</t>
    <phoneticPr fontId="2" type="noConversion"/>
  </si>
  <si>
    <t>재방문율(%)</t>
    <phoneticPr fontId="2" type="noConversion"/>
  </si>
  <si>
    <t>평균 체류일수(일)</t>
    <phoneticPr fontId="2" type="noConversion"/>
  </si>
  <si>
    <t>평균 숙박일수(일)</t>
    <phoneticPr fontId="2" type="noConversion"/>
  </si>
  <si>
    <t>타시도 거주자 비중(%)</t>
    <phoneticPr fontId="2" type="noConversion"/>
  </si>
  <si>
    <t>인당 평균 카드사용액(천원)</t>
    <phoneticPr fontId="20" type="noConversion"/>
  </si>
  <si>
    <t>카드사용액 비중(%)</t>
    <phoneticPr fontId="20" type="noConversion"/>
  </si>
  <si>
    <t>실제 값</t>
    <phoneticPr fontId="2" type="noConversion"/>
  </si>
  <si>
    <t>그래프 배경에 검고 진한 선입니다</t>
    <phoneticPr fontId="2" type="noConversion"/>
  </si>
  <si>
    <t>항목별 같은 각도로 
차지할 공간을 확보합니다.</t>
    <phoneticPr fontId="2" type="noConversion"/>
  </si>
  <si>
    <t>조각이 시작되는 각도입니다.</t>
    <phoneticPr fontId="2" type="noConversion"/>
  </si>
  <si>
    <t>조각이 끝나는 각도입니다(빈공간이 생겨서 1도씩 더했습니다</t>
    <phoneticPr fontId="2" type="noConversion"/>
  </si>
  <si>
    <t>사용된 평가항목</t>
    <phoneticPr fontId="2" type="noConversion"/>
  </si>
  <si>
    <t>원형의 그래프이므로 총 360개의 각도별 값을 적용했습니다. If 함수를 사용해서 일정 각도 이상으로 넘어가면 수치(색상)가 나오지 않도록 설정했습니다. 구조와 사용된 함수는 모두 같습니다.</t>
    <phoneticPr fontId="2" type="noConversion"/>
  </si>
  <si>
    <t>참고 사이트</t>
    <phoneticPr fontId="2" type="noConversion"/>
  </si>
  <si>
    <t>https://superuser.com/questions/687036/how-to-make-a-pie-radar-chart</t>
    <phoneticPr fontId="2" type="noConversion"/>
  </si>
  <si>
    <t>사용색상</t>
    <phoneticPr fontId="20" type="noConversion"/>
  </si>
  <si>
    <t>#3D92B1</t>
    <phoneticPr fontId="20" type="noConversion"/>
  </si>
  <si>
    <t>#F0C808</t>
    <phoneticPr fontId="20" type="noConversion"/>
  </si>
  <si>
    <t>#38A687</t>
    <phoneticPr fontId="20" type="noConversion"/>
  </si>
  <si>
    <t>#327992</t>
    <phoneticPr fontId="20" type="noConversion"/>
  </si>
  <si>
    <t>#D99E00</t>
    <phoneticPr fontId="20" type="noConversion"/>
  </si>
  <si>
    <t>#2D856B</t>
    <phoneticPr fontId="20" type="noConversion"/>
  </si>
  <si>
    <t>#1F4B5B</t>
    <phoneticPr fontId="20" type="noConversion"/>
  </si>
  <si>
    <t>#0A502A</t>
    <phoneticPr fontId="20" type="noConversion"/>
  </si>
  <si>
    <r>
      <t>레이더차트 내</t>
    </r>
    <r>
      <rPr>
        <sz val="11"/>
        <color theme="1"/>
        <rFont val="맑은 고딕"/>
        <family val="2"/>
        <charset val="129"/>
        <scheme val="minor"/>
      </rPr>
      <t xml:space="preserve"> 실제 값에 2가 넘는 숫자가 반영되는 경우</t>
    </r>
    <phoneticPr fontId="2" type="noConversion"/>
  </si>
  <si>
    <t>지정된 범위를 벗어나게 되어 형태가 어그러짐</t>
    <phoneticPr fontId="2" type="noConversion"/>
  </si>
  <si>
    <t>교육</t>
  </si>
  <si>
    <t>1순위</t>
    <phoneticPr fontId="2" type="noConversion"/>
  </si>
  <si>
    <t>2순위</t>
    <phoneticPr fontId="2" type="noConversion"/>
  </si>
  <si>
    <t>3순위</t>
    <phoneticPr fontId="2" type="noConversion"/>
  </si>
  <si>
    <t>동일시도/타시도</t>
    <phoneticPr fontId="2" type="noConversion"/>
  </si>
  <si>
    <t>동일시도 유입</t>
    <phoneticPr fontId="2" type="noConversion"/>
  </si>
  <si>
    <t>타시도 유입</t>
    <phoneticPr fontId="2" type="noConversion"/>
  </si>
  <si>
    <t>당일</t>
  </si>
  <si>
    <t>음식업</t>
  </si>
  <si>
    <t>숙박업</t>
  </si>
  <si>
    <t>문화여가</t>
  </si>
  <si>
    <t>개인서비스</t>
  </si>
  <si>
    <t>운송교통</t>
  </si>
  <si>
    <t>보건의료</t>
  </si>
  <si>
    <t>종합소매</t>
  </si>
  <si>
    <t>전문소매</t>
  </si>
  <si>
    <t>체류인구</t>
    <phoneticPr fontId="2" type="noConversion"/>
  </si>
  <si>
    <t>등록인구</t>
    <phoneticPr fontId="2" type="noConversion"/>
  </si>
  <si>
    <t>sum</t>
    <phoneticPr fontId="2" type="noConversion"/>
  </si>
  <si>
    <t>재방문율</t>
  </si>
  <si>
    <t>평균 체류일수</t>
  </si>
  <si>
    <t>(단위: 배)</t>
  </si>
  <si>
    <t>경기</t>
    <phoneticPr fontId="2" type="noConversion"/>
  </si>
  <si>
    <t>대구</t>
    <phoneticPr fontId="2" type="noConversion"/>
  </si>
  <si>
    <t>부산</t>
    <phoneticPr fontId="2" type="noConversion"/>
  </si>
  <si>
    <t>인천</t>
    <phoneticPr fontId="2" type="noConversion"/>
  </si>
  <si>
    <t>동일시도 유입 2순위 체류인구</t>
  </si>
  <si>
    <t>동일시도 유입 3순위 체류인구</t>
  </si>
  <si>
    <t>타시도 유입 2순위 체류인구</t>
  </si>
  <si>
    <t>타시도 유입 3순위 체류인구</t>
  </si>
  <si>
    <t>합계 : 동일시도 유입 1순위 체류인구</t>
  </si>
  <si>
    <t>합계 : 동일시도 유입 2순위 체류인구</t>
  </si>
  <si>
    <t>합계 : 동일시도 유입 3순위 체류인구</t>
  </si>
  <si>
    <t>합계 : 타시도 유입 1순위 체류인구</t>
  </si>
  <si>
    <t>합계 : 타시도 유입 2순위 체류인구</t>
  </si>
  <si>
    <t>합계 : 타시도 유입 3순위 체류인구</t>
  </si>
  <si>
    <t>전체 대비 비중</t>
    <phoneticPr fontId="2" type="noConversion"/>
  </si>
  <si>
    <t>총합계</t>
  </si>
  <si>
    <t>51</t>
    <phoneticPr fontId="2" type="noConversion"/>
  </si>
  <si>
    <t>43</t>
    <phoneticPr fontId="2" type="noConversion"/>
  </si>
  <si>
    <t>44</t>
    <phoneticPr fontId="2" type="noConversion"/>
  </si>
  <si>
    <t>52</t>
    <phoneticPr fontId="2" type="noConversion"/>
  </si>
  <si>
    <t>46</t>
    <phoneticPr fontId="2" type="noConversion"/>
  </si>
  <si>
    <t>47</t>
    <phoneticPr fontId="2" type="noConversion"/>
  </si>
  <si>
    <t>48</t>
    <phoneticPr fontId="2" type="noConversion"/>
  </si>
  <si>
    <t>41</t>
    <phoneticPr fontId="2" type="noConversion"/>
  </si>
  <si>
    <t>27</t>
    <phoneticPr fontId="2" type="noConversion"/>
  </si>
  <si>
    <t>26</t>
    <phoneticPr fontId="2" type="noConversion"/>
  </si>
  <si>
    <t>28</t>
    <phoneticPr fontId="2" type="noConversion"/>
  </si>
  <si>
    <t>체류인구 카드사용액 비중</t>
    <phoneticPr fontId="2" type="noConversion"/>
  </si>
  <si>
    <t>5. 등록지 유형별 체류기간</t>
    <phoneticPr fontId="2" type="noConversion"/>
  </si>
  <si>
    <t>당일체류</t>
    <phoneticPr fontId="2" type="noConversion"/>
  </si>
  <si>
    <t>단기체류</t>
    <phoneticPr fontId="2" type="noConversion"/>
  </si>
  <si>
    <t>장기체류</t>
    <phoneticPr fontId="2" type="noConversion"/>
  </si>
  <si>
    <t>9. 유입지역</t>
    <phoneticPr fontId="2" type="noConversion"/>
  </si>
  <si>
    <t>10. 체류인구 카드 사용 비중</t>
    <phoneticPr fontId="2" type="noConversion"/>
  </si>
  <si>
    <t>비교</t>
    <phoneticPr fontId="2" type="noConversion"/>
  </si>
  <si>
    <t>비중순서</t>
    <phoneticPr fontId="2" type="noConversion"/>
  </si>
  <si>
    <t xml:space="preserve">  1. 주요 특성 현황</t>
    <phoneticPr fontId="2" type="noConversion"/>
  </si>
  <si>
    <t xml:space="preserve">  2. 생활인구 현황</t>
    <phoneticPr fontId="2" type="noConversion"/>
  </si>
  <si>
    <t xml:space="preserve">  5. 등록지 유형별 체류기간</t>
    <phoneticPr fontId="2" type="noConversion"/>
  </si>
  <si>
    <t xml:space="preserve">  9. 유입 지역</t>
    <phoneticPr fontId="2" type="noConversion"/>
  </si>
  <si>
    <t xml:space="preserve">  11. 평균 카드 사용액</t>
    <phoneticPr fontId="2" type="noConversion"/>
  </si>
  <si>
    <t xml:space="preserve">  12. 업종별 카드 사용 비중</t>
    <phoneticPr fontId="2" type="noConversion"/>
  </si>
  <si>
    <t>동일시도</t>
  </si>
  <si>
    <t>인접시도</t>
  </si>
  <si>
    <t>비인접시도</t>
  </si>
  <si>
    <t xml:space="preserve">  3. 타시도 거주자 규모</t>
    <phoneticPr fontId="2" type="noConversion"/>
  </si>
  <si>
    <t xml:space="preserve">  4. 평균 체류일수</t>
    <phoneticPr fontId="2" type="noConversion"/>
  </si>
  <si>
    <t xml:space="preserve">  6. 평균 체류시간</t>
    <phoneticPr fontId="2" type="noConversion"/>
  </si>
  <si>
    <t xml:space="preserve">  7. 평균 숙박일수</t>
    <phoneticPr fontId="2" type="noConversion"/>
  </si>
  <si>
    <t>1. 주요 특성 현황</t>
    <phoneticPr fontId="2" type="noConversion"/>
  </si>
  <si>
    <t>3. 타시도 거주자 비중</t>
    <phoneticPr fontId="2" type="noConversion"/>
  </si>
  <si>
    <t>4. 평균 체류일수</t>
    <phoneticPr fontId="2" type="noConversion"/>
  </si>
  <si>
    <t>6. 평균 체류시간</t>
    <phoneticPr fontId="2" type="noConversion"/>
  </si>
  <si>
    <t>7. 평균 숙박일수</t>
    <phoneticPr fontId="2" type="noConversion"/>
  </si>
  <si>
    <t>11. 평균 카드 사용액</t>
    <phoneticPr fontId="2" type="noConversion"/>
  </si>
  <si>
    <t>12. 업종별 카드 사용 비중</t>
    <phoneticPr fontId="2" type="noConversion"/>
  </si>
  <si>
    <r>
      <t>인당 평균 카드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사용액(천원)</t>
    </r>
    <phoneticPr fontId="20" type="noConversion"/>
  </si>
  <si>
    <t>카드 사용액 비중(%)</t>
    <phoneticPr fontId="20" type="noConversion"/>
  </si>
  <si>
    <t xml:space="preserve">  10. 체류인구 카드 사용 비중</t>
    <phoneticPr fontId="2" type="noConversion"/>
  </si>
  <si>
    <t>체류인구 카드 사용액 비중(%)</t>
    <phoneticPr fontId="2" type="noConversion"/>
  </si>
  <si>
    <t>인당 평균 카드 사용액(천원)</t>
    <phoneticPr fontId="2" type="noConversion"/>
  </si>
  <si>
    <t>평균 숙박일수</t>
    <phoneticPr fontId="2" type="noConversion"/>
  </si>
  <si>
    <t>상위25% 유입
시군구수</t>
  </si>
  <si>
    <t>상위50% 유입
시군구수</t>
  </si>
  <si>
    <t>상위75% 유입
시군구수</t>
  </si>
  <si>
    <t>시군구명</t>
  </si>
  <si>
    <t>시도명</t>
  </si>
  <si>
    <t>인당 평균 카드 사용액
(천원)</t>
  </si>
  <si>
    <t>체류인구
카드 사용액 비중(%)</t>
  </si>
  <si>
    <t>동일시도 유입 1순위</t>
  </si>
  <si>
    <t>동일시도 유입 1순위 체류인구</t>
  </si>
  <si>
    <t>타시도 유입 1순위</t>
  </si>
  <si>
    <t>타시도 유입 2순위</t>
  </si>
  <si>
    <t>타시도 유입 3순위</t>
  </si>
  <si>
    <t>타시도 유입 1순위 체류인구</t>
  </si>
  <si>
    <t>전남 영암군</t>
  </si>
  <si>
    <t>경북 영양군</t>
  </si>
  <si>
    <t>강원 영월군</t>
  </si>
  <si>
    <t>강원 평창군</t>
  </si>
  <si>
    <t>강원 고성군</t>
  </si>
  <si>
    <t>전북 장수군</t>
  </si>
  <si>
    <t>합계 : 체류인구
카드 사용액 비중(%)</t>
  </si>
  <si>
    <t>합계 : 인당 평균 카드 사용액
(천원)</t>
  </si>
  <si>
    <t>동일시도, 당일체류</t>
    <phoneticPr fontId="2" type="noConversion"/>
  </si>
  <si>
    <t>동일시도, 단기체류</t>
    <phoneticPr fontId="2" type="noConversion"/>
  </si>
  <si>
    <t>동일시도, 중기체류</t>
    <phoneticPr fontId="2" type="noConversion"/>
  </si>
  <si>
    <t>동일시도, 정기체류</t>
    <phoneticPr fontId="2" type="noConversion"/>
  </si>
  <si>
    <t>동일시도, 장기체류</t>
    <phoneticPr fontId="2" type="noConversion"/>
  </si>
  <si>
    <t>인접시도, 당일체류</t>
    <phoneticPr fontId="2" type="noConversion"/>
  </si>
  <si>
    <t>인접시도, 단기체류</t>
    <phoneticPr fontId="2" type="noConversion"/>
  </si>
  <si>
    <t>인접시도, 중기체류</t>
    <phoneticPr fontId="2" type="noConversion"/>
  </si>
  <si>
    <t>인접시도, 정기체류</t>
    <phoneticPr fontId="2" type="noConversion"/>
  </si>
  <si>
    <t>인접시도, 장기체류</t>
    <phoneticPr fontId="2" type="noConversion"/>
  </si>
  <si>
    <t>타시도, 당일체류</t>
    <phoneticPr fontId="2" type="noConversion"/>
  </si>
  <si>
    <t>타시도, 단기체류</t>
    <phoneticPr fontId="2" type="noConversion"/>
  </si>
  <si>
    <t>타시도, 중기체류</t>
    <phoneticPr fontId="2" type="noConversion"/>
  </si>
  <si>
    <t>타시도, 정기체류</t>
    <phoneticPr fontId="2" type="noConversion"/>
  </si>
  <si>
    <t>타시도, 장기체류</t>
    <phoneticPr fontId="2" type="noConversion"/>
  </si>
  <si>
    <t>동일시도
체류인구</t>
    <phoneticPr fontId="2" type="noConversion"/>
  </si>
  <si>
    <t>타시도
체류인구</t>
    <phoneticPr fontId="2" type="noConversion"/>
  </si>
  <si>
    <t>업종별 카드 사용액 비중: 음식업</t>
    <phoneticPr fontId="2" type="noConversion"/>
  </si>
  <si>
    <t>업종별 카드 사용액 비중: 숙박업</t>
    <phoneticPr fontId="2" type="noConversion"/>
  </si>
  <si>
    <t>업종별 카드 사용액 비중: 문화여가</t>
    <phoneticPr fontId="2" type="noConversion"/>
  </si>
  <si>
    <t>업종별 카드 사용액 비중: 개인서비스</t>
    <phoneticPr fontId="2" type="noConversion"/>
  </si>
  <si>
    <t>업종별 카드 사용액 비중: 운송 교통</t>
    <phoneticPr fontId="2" type="noConversion"/>
  </si>
  <si>
    <t>업종별 카드 사용액 비중: 보건의료</t>
    <phoneticPr fontId="2" type="noConversion"/>
  </si>
  <si>
    <t>업종별 카드 사용액 비중: 교육</t>
    <phoneticPr fontId="2" type="noConversion"/>
  </si>
  <si>
    <t>업종별 카드 사용액 비중: 종합소매</t>
    <phoneticPr fontId="2" type="noConversion"/>
  </si>
  <si>
    <t>업종별 카드 사용액 비중: 전문소매</t>
    <phoneticPr fontId="2" type="noConversion"/>
  </si>
  <si>
    <t>합계 : 동일시도, 당일체류</t>
  </si>
  <si>
    <t>합계 : 동일시도, 단기체류</t>
  </si>
  <si>
    <t>합계 : 동일시도, 중기체류</t>
  </si>
  <si>
    <t>합계 : 동일시도, 정기체류</t>
  </si>
  <si>
    <t>합계 : 동일시도, 장기체류</t>
  </si>
  <si>
    <t>합계 : 인접시도, 당일체류</t>
  </si>
  <si>
    <t>합계 : 인접시도, 단기체류</t>
  </si>
  <si>
    <t>합계 : 인접시도, 중기체류</t>
  </si>
  <si>
    <t>합계 : 인접시도, 정기체류</t>
  </si>
  <si>
    <t>합계 : 인접시도, 장기체류</t>
  </si>
  <si>
    <t>합계 : 타시도, 당일체류</t>
  </si>
  <si>
    <t>합계 : 타시도, 단기체류</t>
  </si>
  <si>
    <t>합계 : 타시도, 중기체류</t>
  </si>
  <si>
    <t>합계 : 타시도, 정기체류</t>
  </si>
  <si>
    <t>합계 : 타시도, 장기체류</t>
  </si>
  <si>
    <t>합계 : 동일시도
체류인구</t>
  </si>
  <si>
    <t>합계 : 타시도
체류인구</t>
  </si>
  <si>
    <t>합계 : 업종별 카드 사용액 비중: 음식업</t>
  </si>
  <si>
    <t>합계 : 업종별 카드 사용액 비중: 숙박업</t>
  </si>
  <si>
    <t>합계 : 업종별 카드 사용액 비중: 문화여가</t>
  </si>
  <si>
    <t>합계 : 업종별 카드 사용액 비중: 개인서비스</t>
  </si>
  <si>
    <t>합계 : 업종별 카드 사용액 비중: 운송 교통</t>
  </si>
  <si>
    <t>합계 : 업종별 카드 사용액 비중: 보건의료</t>
  </si>
  <si>
    <t>합계 : 업종별 카드 사용액 비중: 교육</t>
  </si>
  <si>
    <t>합계 : 업종별 카드 사용액 비중: 종합소매</t>
  </si>
  <si>
    <t>합계 : 업종별 카드 사용액 비중: 전문소매</t>
  </si>
  <si>
    <t>합계 : 3개월 내 재방문율(%)</t>
  </si>
  <si>
    <t>3개월 내 재방문율(%)</t>
  </si>
  <si>
    <t>8. 재방문율 (3개월 내)</t>
    <phoneticPr fontId="2" type="noConversion"/>
  </si>
  <si>
    <t xml:space="preserve">  8. 재방문율 (3개월 내)</t>
    <phoneticPr fontId="2" type="noConversion"/>
  </si>
  <si>
    <t>서울 강동구</t>
  </si>
  <si>
    <t>세종 세종</t>
  </si>
  <si>
    <t>체류인구 배수</t>
    <phoneticPr fontId="2" type="noConversion"/>
  </si>
  <si>
    <t>합계 : 인당 평균 카드 사용액</t>
  </si>
  <si>
    <t>기준연월</t>
    <phoneticPr fontId="2" type="noConversion"/>
  </si>
  <si>
    <t>202501</t>
  </si>
  <si>
    <t>202502</t>
  </si>
  <si>
    <t>202503</t>
  </si>
  <si>
    <t>2월</t>
  </si>
  <si>
    <t>2월</t>
    <phoneticPr fontId="2" type="noConversion"/>
  </si>
  <si>
    <t>3월</t>
  </si>
  <si>
    <t>3월</t>
    <phoneticPr fontId="2" type="noConversion"/>
  </si>
  <si>
    <t>'25년 1월</t>
  </si>
  <si>
    <t>3월 1순위_값</t>
  </si>
  <si>
    <t>3월 3순위_값</t>
  </si>
  <si>
    <t>3월 1순위_보기</t>
  </si>
  <si>
    <t>3월 3순위_보기</t>
  </si>
  <si>
    <t>전체 체류시간(3월)</t>
  </si>
  <si>
    <t>시군구 숙박일수_3월</t>
  </si>
  <si>
    <t>전체 숙박일수_3월</t>
  </si>
  <si>
    <t>전체 체류일수_3월</t>
  </si>
  <si>
    <t>1월</t>
  </si>
  <si>
    <t>3월 2순위_값</t>
    <phoneticPr fontId="2" type="noConversion"/>
  </si>
  <si>
    <t>3월 2순위_보기</t>
    <phoneticPr fontId="2" type="noConversion"/>
  </si>
  <si>
    <t>'25년 1월</t>
    <phoneticPr fontId="2" type="noConversion"/>
  </si>
  <si>
    <t>25.1월</t>
    <phoneticPr fontId="2" type="noConversion"/>
  </si>
  <si>
    <t>'25.1월</t>
    <phoneticPr fontId="2" type="noConversion"/>
  </si>
  <si>
    <t>평일대비 휴일체류인구 배수(달력일수 보정)</t>
    <phoneticPr fontId="2" type="noConversion"/>
  </si>
  <si>
    <t>심야 1인당 체류시간</t>
    <phoneticPr fontId="2" type="noConversion"/>
  </si>
  <si>
    <t>오전 1인당 체류시간</t>
    <phoneticPr fontId="2" type="noConversion"/>
  </si>
  <si>
    <t>오후 1인당 체류시간</t>
    <phoneticPr fontId="2" type="noConversion"/>
  </si>
  <si>
    <t>저녁 1인당 체류시간</t>
    <phoneticPr fontId="2" type="noConversion"/>
  </si>
  <si>
    <t>시군구 분산도</t>
    <phoneticPr fontId="2" type="noConversion"/>
  </si>
  <si>
    <t>시군구 읍면동 수</t>
    <phoneticPr fontId="2" type="noConversion"/>
  </si>
  <si>
    <t>암남동</t>
  </si>
  <si>
    <t>충무동</t>
  </si>
  <si>
    <t>부민동</t>
  </si>
  <si>
    <t>초량제3동</t>
  </si>
  <si>
    <t>범일제2동</t>
  </si>
  <si>
    <t>초량제2동</t>
  </si>
  <si>
    <t>동삼제1동</t>
  </si>
  <si>
    <t>동삼제2동</t>
  </si>
  <si>
    <t>남항동</t>
  </si>
  <si>
    <t>상중이동</t>
  </si>
  <si>
    <t>비산7동</t>
  </si>
  <si>
    <t>내당4동</t>
  </si>
  <si>
    <t>대명9동</t>
  </si>
  <si>
    <t>대명5동</t>
  </si>
  <si>
    <t>대명4동</t>
  </si>
  <si>
    <t>부계면</t>
  </si>
  <si>
    <t>군위읍</t>
  </si>
  <si>
    <t>효령면</t>
  </si>
  <si>
    <t>길상면</t>
  </si>
  <si>
    <t>강화읍</t>
  </si>
  <si>
    <t>화도면</t>
  </si>
  <si>
    <t>영흥면</t>
  </si>
  <si>
    <t>덕적면</t>
  </si>
  <si>
    <t>북도면</t>
  </si>
  <si>
    <t>전곡읍</t>
  </si>
  <si>
    <t>청산면</t>
  </si>
  <si>
    <t>연천읍</t>
  </si>
  <si>
    <t>설악면</t>
  </si>
  <si>
    <t>청평면</t>
  </si>
  <si>
    <t>가평읍</t>
  </si>
  <si>
    <t>삼수동</t>
  </si>
  <si>
    <t>문곡소도동</t>
  </si>
  <si>
    <t>황지동</t>
  </si>
  <si>
    <t>교동</t>
  </si>
  <si>
    <t>근덕면</t>
  </si>
  <si>
    <t>남양동</t>
  </si>
  <si>
    <t>화촌면</t>
  </si>
  <si>
    <t>서면</t>
  </si>
  <si>
    <t>홍천읍</t>
  </si>
  <si>
    <t>둔내면</t>
  </si>
  <si>
    <t>안흥면</t>
  </si>
  <si>
    <t>우천면</t>
  </si>
  <si>
    <t>영월읍</t>
  </si>
  <si>
    <t>한반도면</t>
  </si>
  <si>
    <t>남면</t>
  </si>
  <si>
    <t>대관령면</t>
  </si>
  <si>
    <t>용평면</t>
  </si>
  <si>
    <t>봉평면</t>
  </si>
  <si>
    <t>고한읍</t>
  </si>
  <si>
    <t>사북읍</t>
  </si>
  <si>
    <t>정선읍</t>
  </si>
  <si>
    <t>갈말읍</t>
  </si>
  <si>
    <t>동송읍</t>
  </si>
  <si>
    <t>화천읍</t>
  </si>
  <si>
    <t>하남면</t>
  </si>
  <si>
    <t>사내면</t>
  </si>
  <si>
    <t>양구읍</t>
  </si>
  <si>
    <t>국토정중앙면</t>
  </si>
  <si>
    <t>동면</t>
  </si>
  <si>
    <t>토성면</t>
  </si>
  <si>
    <t>죽왕면</t>
  </si>
  <si>
    <t>거진읍</t>
  </si>
  <si>
    <t>강현면</t>
  </si>
  <si>
    <t>양양읍</t>
  </si>
  <si>
    <t>화산동</t>
  </si>
  <si>
    <t>중앙동</t>
  </si>
  <si>
    <t>의림지동</t>
  </si>
  <si>
    <t>마로면</t>
  </si>
  <si>
    <t>보은읍</t>
  </si>
  <si>
    <t>속리산면</t>
  </si>
  <si>
    <t>옥천읍</t>
  </si>
  <si>
    <t>동이면</t>
  </si>
  <si>
    <t>군북면</t>
  </si>
  <si>
    <t>영동읍</t>
  </si>
  <si>
    <t>황간면</t>
  </si>
  <si>
    <t>용산면</t>
  </si>
  <si>
    <t>장연면</t>
  </si>
  <si>
    <t>괴산읍</t>
  </si>
  <si>
    <t>연풍면</t>
  </si>
  <si>
    <t>단양읍</t>
  </si>
  <si>
    <t>적성면</t>
  </si>
  <si>
    <t>단성면</t>
  </si>
  <si>
    <t>정안면</t>
  </si>
  <si>
    <t>신관동</t>
  </si>
  <si>
    <t>반포면</t>
  </si>
  <si>
    <t>대천5동</t>
  </si>
  <si>
    <t>천북면</t>
  </si>
  <si>
    <t>대천4동</t>
  </si>
  <si>
    <t>취암동</t>
  </si>
  <si>
    <t>연무읍</t>
  </si>
  <si>
    <t>벌곡면</t>
  </si>
  <si>
    <t>추부면</t>
  </si>
  <si>
    <t>금산읍</t>
  </si>
  <si>
    <t>부여읍</t>
  </si>
  <si>
    <t>규암면</t>
  </si>
  <si>
    <t>구룡면</t>
  </si>
  <si>
    <t>서천읍</t>
  </si>
  <si>
    <t>마서면</t>
  </si>
  <si>
    <t>장항읍</t>
  </si>
  <si>
    <t>정산면</t>
  </si>
  <si>
    <t>청양읍</t>
  </si>
  <si>
    <t>대치면</t>
  </si>
  <si>
    <t>예산읍</t>
  </si>
  <si>
    <t>덕산면</t>
  </si>
  <si>
    <t>응봉면</t>
  </si>
  <si>
    <t>태안읍</t>
  </si>
  <si>
    <t>안면읍</t>
  </si>
  <si>
    <t>연지동</t>
  </si>
  <si>
    <t>수성동</t>
  </si>
  <si>
    <t>내장상동</t>
  </si>
  <si>
    <t>도통동</t>
  </si>
  <si>
    <t>죽항동</t>
  </si>
  <si>
    <t>금동</t>
  </si>
  <si>
    <t>금산면</t>
  </si>
  <si>
    <t>요촌동</t>
  </si>
  <si>
    <t>금구면</t>
  </si>
  <si>
    <t>진안읍</t>
  </si>
  <si>
    <t>마령면</t>
  </si>
  <si>
    <t>부귀면</t>
  </si>
  <si>
    <t>설천면</t>
  </si>
  <si>
    <t>안성면</t>
  </si>
  <si>
    <t>적상면</t>
  </si>
  <si>
    <t>장계면</t>
  </si>
  <si>
    <t>장수읍</t>
  </si>
  <si>
    <t>계남면</t>
  </si>
  <si>
    <t>오수면</t>
  </si>
  <si>
    <t>강진면</t>
  </si>
  <si>
    <t>임실읍</t>
  </si>
  <si>
    <t>순창읍</t>
  </si>
  <si>
    <t>팔덕면</t>
  </si>
  <si>
    <t>금과면</t>
  </si>
  <si>
    <t>고창읍</t>
  </si>
  <si>
    <t>아산면</t>
  </si>
  <si>
    <t>신림면</t>
  </si>
  <si>
    <t>변산면</t>
  </si>
  <si>
    <t>부안읍</t>
  </si>
  <si>
    <t>진서면</t>
  </si>
  <si>
    <t>담양읍</t>
  </si>
  <si>
    <t>대전면</t>
  </si>
  <si>
    <t>창평면</t>
  </si>
  <si>
    <t>겸면</t>
  </si>
  <si>
    <t>곡성읍</t>
  </si>
  <si>
    <t>옥과면</t>
  </si>
  <si>
    <t>구례읍</t>
  </si>
  <si>
    <t>산동면</t>
  </si>
  <si>
    <t>마산면</t>
  </si>
  <si>
    <t>도양읍</t>
  </si>
  <si>
    <t>고흥읍</t>
  </si>
  <si>
    <t>벌교읍</t>
  </si>
  <si>
    <t>보성읍</t>
  </si>
  <si>
    <t>회천면</t>
  </si>
  <si>
    <t>화순읍</t>
  </si>
  <si>
    <t>도곡면</t>
  </si>
  <si>
    <t>백아면</t>
  </si>
  <si>
    <t>장흥읍</t>
  </si>
  <si>
    <t>관산읍</t>
  </si>
  <si>
    <t>안양면</t>
  </si>
  <si>
    <t>강진읍</t>
  </si>
  <si>
    <t>성전면</t>
  </si>
  <si>
    <t>군동면</t>
  </si>
  <si>
    <t>해남읍</t>
  </si>
  <si>
    <t>문내면</t>
  </si>
  <si>
    <t>송지면</t>
  </si>
  <si>
    <t>삼호읍</t>
  </si>
  <si>
    <t>영암읍</t>
  </si>
  <si>
    <t>신북면</t>
  </si>
  <si>
    <t>함평읍</t>
  </si>
  <si>
    <t>엄다면</t>
  </si>
  <si>
    <t>손불면</t>
  </si>
  <si>
    <t>영광읍</t>
  </si>
  <si>
    <t>백수읍</t>
  </si>
  <si>
    <t>법성면</t>
  </si>
  <si>
    <t>장성읍</t>
  </si>
  <si>
    <t>북일면</t>
  </si>
  <si>
    <t>완도읍</t>
  </si>
  <si>
    <t>신지면</t>
  </si>
  <si>
    <t>진도읍</t>
  </si>
  <si>
    <t>의신면</t>
  </si>
  <si>
    <t>군내면</t>
  </si>
  <si>
    <t>압해읍</t>
  </si>
  <si>
    <t>암태면</t>
  </si>
  <si>
    <t>지도읍</t>
  </si>
  <si>
    <t>풍산읍</t>
  </si>
  <si>
    <t>중구동</t>
  </si>
  <si>
    <t>옥동</t>
  </si>
  <si>
    <t>가흥1동</t>
  </si>
  <si>
    <t>풍기읍</t>
  </si>
  <si>
    <t>휴천2동</t>
  </si>
  <si>
    <t>임고면</t>
  </si>
  <si>
    <t>고경면</t>
  </si>
  <si>
    <t>청통면</t>
  </si>
  <si>
    <t>낙동면</t>
  </si>
  <si>
    <t>화서면</t>
  </si>
  <si>
    <t>동문동</t>
  </si>
  <si>
    <t>점촌4동</t>
  </si>
  <si>
    <t>문경읍</t>
  </si>
  <si>
    <t>점촌5동</t>
  </si>
  <si>
    <t>안계면</t>
  </si>
  <si>
    <t>의성읍</t>
  </si>
  <si>
    <t>봉양면</t>
  </si>
  <si>
    <t>파천면</t>
  </si>
  <si>
    <t>주왕산면</t>
  </si>
  <si>
    <t>진보면</t>
  </si>
  <si>
    <t>영양읍</t>
  </si>
  <si>
    <t>입암면</t>
  </si>
  <si>
    <t>일월면</t>
  </si>
  <si>
    <t>강구면</t>
  </si>
  <si>
    <t>영덕읍</t>
  </si>
  <si>
    <t>남정면</t>
  </si>
  <si>
    <t>청도읍</t>
  </si>
  <si>
    <t>화양읍</t>
  </si>
  <si>
    <t>운문면</t>
  </si>
  <si>
    <t>대가야읍</t>
  </si>
  <si>
    <t>다산면</t>
  </si>
  <si>
    <t>쌍림면</t>
  </si>
  <si>
    <t>선남면</t>
  </si>
  <si>
    <t>초전면</t>
  </si>
  <si>
    <t>성주읍</t>
  </si>
  <si>
    <t>소천면</t>
  </si>
  <si>
    <t>봉화읍</t>
  </si>
  <si>
    <t>봉성면</t>
  </si>
  <si>
    <t>후포면</t>
  </si>
  <si>
    <t>죽변면</t>
  </si>
  <si>
    <t>울진읍</t>
  </si>
  <si>
    <t>울릉읍</t>
  </si>
  <si>
    <t>북면</t>
  </si>
  <si>
    <t>삼랑진읍</t>
  </si>
  <si>
    <t>내이동</t>
  </si>
  <si>
    <t>산내면</t>
  </si>
  <si>
    <t>의령읍</t>
  </si>
  <si>
    <t>정곡면</t>
  </si>
  <si>
    <t>부림면</t>
  </si>
  <si>
    <t>칠서면</t>
  </si>
  <si>
    <t>가야읍</t>
  </si>
  <si>
    <t>영산면</t>
  </si>
  <si>
    <t>창녕읍</t>
  </si>
  <si>
    <t>부곡면</t>
  </si>
  <si>
    <t>고성읍</t>
  </si>
  <si>
    <t>동해면</t>
  </si>
  <si>
    <t>대가면</t>
  </si>
  <si>
    <t>삼동면</t>
  </si>
  <si>
    <t>창선면</t>
  </si>
  <si>
    <t>남해읍</t>
  </si>
  <si>
    <t>하동읍</t>
  </si>
  <si>
    <t>진교면</t>
  </si>
  <si>
    <t>금남면</t>
  </si>
  <si>
    <t>신안면</t>
  </si>
  <si>
    <t>산청읍</t>
  </si>
  <si>
    <t>지곡면</t>
  </si>
  <si>
    <t>함양읍</t>
  </si>
  <si>
    <t>수동면</t>
  </si>
  <si>
    <t>거창읍</t>
  </si>
  <si>
    <t>가조면</t>
  </si>
  <si>
    <t>위천면</t>
  </si>
  <si>
    <t>합천읍</t>
  </si>
  <si>
    <t>가야면</t>
  </si>
  <si>
    <t>삼가면</t>
  </si>
  <si>
    <t>동대신제3동</t>
  </si>
  <si>
    <t>횡성읍</t>
  </si>
  <si>
    <t>현남면</t>
  </si>
  <si>
    <t>삽교읍</t>
  </si>
  <si>
    <t>검산동</t>
  </si>
  <si>
    <t>번암면</t>
  </si>
  <si>
    <t>관촌면</t>
  </si>
  <si>
    <t>대구면</t>
  </si>
  <si>
    <t>화원면</t>
  </si>
  <si>
    <t>학교면</t>
  </si>
  <si>
    <t>진원면</t>
  </si>
  <si>
    <t>남부동</t>
  </si>
  <si>
    <t>성산면</t>
  </si>
  <si>
    <t>단장면</t>
  </si>
  <si>
    <t>칠원읍</t>
  </si>
  <si>
    <t>이동면</t>
  </si>
  <si>
    <t>화개면</t>
  </si>
  <si>
    <t>남상면</t>
  </si>
  <si>
    <t>자월면</t>
  </si>
  <si>
    <t>상장동</t>
  </si>
  <si>
    <t>원덕읍</t>
  </si>
  <si>
    <t>주천면</t>
  </si>
  <si>
    <t>철원읍</t>
  </si>
  <si>
    <t>상서면</t>
  </si>
  <si>
    <t>영서동</t>
  </si>
  <si>
    <t>웅천읍</t>
  </si>
  <si>
    <t>수지면</t>
  </si>
  <si>
    <t>무주읍</t>
  </si>
  <si>
    <t>운암면</t>
  </si>
  <si>
    <t>심원면</t>
  </si>
  <si>
    <t>이양면</t>
  </si>
  <si>
    <t>부산면</t>
  </si>
  <si>
    <t>도암면</t>
  </si>
  <si>
    <t>북하면</t>
  </si>
  <si>
    <t>청송읍</t>
  </si>
  <si>
    <t>석보면</t>
  </si>
  <si>
    <t>칠곡면</t>
  </si>
  <si>
    <t>단기숙박</t>
    <phoneticPr fontId="2" type="noConversion"/>
  </si>
  <si>
    <t>통근통학</t>
    <phoneticPr fontId="2" type="noConversion"/>
  </si>
  <si>
    <t>장기실거주</t>
    <phoneticPr fontId="2" type="noConversion"/>
  </si>
  <si>
    <t>주요 읍면동 방문지 1순위</t>
    <phoneticPr fontId="2" type="noConversion"/>
  </si>
  <si>
    <t>주요 읍면동 방문지 2순위</t>
    <phoneticPr fontId="2" type="noConversion"/>
  </si>
  <si>
    <t>주요 읍면동 방문지 3순위</t>
    <phoneticPr fontId="2" type="noConversion"/>
  </si>
  <si>
    <t>평일 체류비중</t>
    <phoneticPr fontId="2" type="noConversion"/>
  </si>
  <si>
    <t>휴일 체류비중</t>
    <phoneticPr fontId="2" type="noConversion"/>
  </si>
  <si>
    <t>혼합 체류비중</t>
    <phoneticPr fontId="2" type="noConversion"/>
  </si>
  <si>
    <t>합계 : 평일 체류비중</t>
  </si>
  <si>
    <t>합계 : 휴일 체류비중</t>
  </si>
  <si>
    <t>합계 : 혼합 체류비중</t>
  </si>
  <si>
    <t>합계 : 평일대비 휴일체류인구 배수(달력일수 보정)</t>
  </si>
  <si>
    <t>202501</t>
    <phoneticPr fontId="2" type="noConversion"/>
  </si>
  <si>
    <t>202502</t>
    <phoneticPr fontId="2" type="noConversion"/>
  </si>
  <si>
    <t>202503</t>
    <phoneticPr fontId="2" type="noConversion"/>
  </si>
  <si>
    <t>평일체류</t>
    <phoneticPr fontId="2" type="noConversion"/>
  </si>
  <si>
    <t>휴일체류</t>
    <phoneticPr fontId="2" type="noConversion"/>
  </si>
  <si>
    <t>혼합체류</t>
    <phoneticPr fontId="2" type="noConversion"/>
  </si>
  <si>
    <t>평일대비 휴일 배수</t>
    <phoneticPr fontId="2" type="noConversion"/>
  </si>
  <si>
    <t>평일</t>
    <phoneticPr fontId="2" type="noConversion"/>
  </si>
  <si>
    <t>휴일</t>
    <phoneticPr fontId="2" type="noConversion"/>
  </si>
  <si>
    <t>혼합</t>
    <phoneticPr fontId="2" type="noConversion"/>
  </si>
  <si>
    <t>'25.1월</t>
  </si>
  <si>
    <t>'25.2월</t>
    <phoneticPr fontId="2" type="noConversion"/>
  </si>
  <si>
    <t>'25.3월</t>
    <phoneticPr fontId="2" type="noConversion"/>
  </si>
  <si>
    <t>비중_1순위</t>
    <phoneticPr fontId="2" type="noConversion"/>
  </si>
  <si>
    <t>휴일/평일 배수_3월전국</t>
    <phoneticPr fontId="2" type="noConversion"/>
  </si>
  <si>
    <t>비고1</t>
    <phoneticPr fontId="2" type="noConversion"/>
  </si>
  <si>
    <t>비고2</t>
    <phoneticPr fontId="2" type="noConversion"/>
  </si>
  <si>
    <t>13. 평·휴일 체류인구 비중</t>
    <phoneticPr fontId="2" type="noConversion"/>
  </si>
  <si>
    <t xml:space="preserve">  13. 평·휴일 체류인구 비중</t>
    <phoneticPr fontId="2" type="noConversion"/>
  </si>
  <si>
    <t xml:space="preserve">  14. 시간대별 평균 체류시간</t>
    <phoneticPr fontId="2" type="noConversion"/>
  </si>
  <si>
    <t>14. 시간대별 평균 체류시간</t>
    <phoneticPr fontId="2" type="noConversion"/>
  </si>
  <si>
    <t>최장 시간대</t>
    <phoneticPr fontId="2" type="noConversion"/>
  </si>
  <si>
    <t>최단 시간대</t>
    <phoneticPr fontId="2" type="noConversion"/>
  </si>
  <si>
    <t>합계 : 심야 1인당 체류시간</t>
  </si>
  <si>
    <t>합계 : 오전 1인당 체류시간</t>
  </si>
  <si>
    <t>합계 : 오후 1인당 체류시간</t>
  </si>
  <si>
    <t>합계 : 저녁 1인당 체류시간</t>
  </si>
  <si>
    <t>심야</t>
    <phoneticPr fontId="2" type="noConversion"/>
  </si>
  <si>
    <t>오전</t>
    <phoneticPr fontId="2" type="noConversion"/>
  </si>
  <si>
    <t>오후</t>
    <phoneticPr fontId="2" type="noConversion"/>
  </si>
  <si>
    <t>저녁</t>
    <phoneticPr fontId="2" type="noConversion"/>
  </si>
  <si>
    <t>15. 읍면동 특성</t>
    <phoneticPr fontId="2" type="noConversion"/>
  </si>
  <si>
    <t>합계 : 시군구 분산도</t>
  </si>
  <si>
    <t>합계 : 시군구 읍면동 수</t>
  </si>
  <si>
    <t>전국 평균</t>
    <phoneticPr fontId="2" type="noConversion"/>
  </si>
  <si>
    <t>분산도 비교</t>
    <phoneticPr fontId="2" type="noConversion"/>
  </si>
  <si>
    <t>주요 방문지</t>
    <phoneticPr fontId="2" type="noConversion"/>
  </si>
  <si>
    <t xml:space="preserve">  16. 체류인구 유형별 특성</t>
    <phoneticPr fontId="2" type="noConversion"/>
  </si>
  <si>
    <t>합계 : 단기숙박</t>
  </si>
  <si>
    <t>합계 : 통근통학</t>
  </si>
  <si>
    <t>합계 : 장기실거주</t>
  </si>
  <si>
    <t>16. 체류인구 유형별 특성</t>
    <phoneticPr fontId="2" type="noConversion"/>
  </si>
  <si>
    <t>장기 실거주</t>
    <phoneticPr fontId="2" type="noConversion"/>
  </si>
  <si>
    <t>* 천 명 단위로 하기에는 수치가 작아 온전한 값을 사용함</t>
    <phoneticPr fontId="2" type="noConversion"/>
  </si>
  <si>
    <t>1순위 비중</t>
    <phoneticPr fontId="2" type="noConversion"/>
  </si>
  <si>
    <t>2순위 비중</t>
    <phoneticPr fontId="2" type="noConversion"/>
  </si>
  <si>
    <t>3순위 비중</t>
    <phoneticPr fontId="2" type="noConversion"/>
  </si>
  <si>
    <t>비중</t>
    <phoneticPr fontId="2" type="noConversion"/>
  </si>
  <si>
    <t>* 보정값 사용</t>
    <phoneticPr fontId="2" type="noConversion"/>
  </si>
  <si>
    <t xml:space="preserve">장기 실거주 </t>
    <phoneticPr fontId="2" type="noConversion"/>
  </si>
  <si>
    <r>
      <t>통근</t>
    </r>
    <r>
      <rPr>
        <sz val="11"/>
        <color rgb="FF000000"/>
        <rFont val="MS Gothic"/>
        <family val="3"/>
        <charset val="1"/>
      </rPr>
      <t>‧</t>
    </r>
    <r>
      <rPr>
        <sz val="11"/>
        <color rgb="FF000000"/>
        <rFont val="맑은 고딕"/>
        <family val="3"/>
        <charset val="129"/>
        <scheme val="minor"/>
      </rPr>
      <t xml:space="preserve">통학 </t>
    </r>
    <phoneticPr fontId="2" type="noConversion"/>
  </si>
  <si>
    <t xml:space="preserve">단기숙박 </t>
    <phoneticPr fontId="2" type="noConversion"/>
  </si>
  <si>
    <t>방문건수**</t>
    <phoneticPr fontId="2" type="noConversion"/>
  </si>
  <si>
    <t xml:space="preserve">  15. 체류지역 내 방문지 분산도*</t>
    <phoneticPr fontId="2" type="noConversion"/>
  </si>
  <si>
    <t>심야(00:00~05:59)</t>
    <phoneticPr fontId="2" type="noConversion"/>
  </si>
  <si>
    <t>오전(06:00~11:59)</t>
    <phoneticPr fontId="2" type="noConversion"/>
  </si>
  <si>
    <t>오후(12:00~17:59)</t>
    <phoneticPr fontId="2" type="noConversion"/>
  </si>
  <si>
    <t>저녁(18:00~23:59)</t>
    <phoneticPr fontId="2" type="noConversion"/>
  </si>
  <si>
    <t>경남 창원시 의창구</t>
  </si>
  <si>
    <t>경북 포항시 남구</t>
  </si>
  <si>
    <t>경기 고양시 덕양구</t>
  </si>
  <si>
    <t>경기 안산시 상록구</t>
  </si>
  <si>
    <t>경기 수원시 장안구</t>
  </si>
  <si>
    <t>경기 동두천시</t>
  </si>
  <si>
    <t>경기 성남시 수정구</t>
  </si>
  <si>
    <t>경기 용인시 처인구</t>
  </si>
  <si>
    <t>충북 청주시 상당구</t>
  </si>
  <si>
    <t>충남 천안시 동남구</t>
  </si>
  <si>
    <t>전북 전주시 완산구</t>
  </si>
  <si>
    <t>서울 서초구</t>
  </si>
  <si>
    <t>경남 밀양시</t>
  </si>
  <si>
    <t>부산 서구</t>
  </si>
  <si>
    <t>경북 의성군</t>
  </si>
  <si>
    <t>대전 대덕구</t>
  </si>
  <si>
    <t>전남 영광군</t>
  </si>
  <si>
    <t>제주 제주시</t>
  </si>
  <si>
    <t>전북 진안군</t>
  </si>
  <si>
    <t>경북 영덕군</t>
  </si>
  <si>
    <t>1순위 방문건수</t>
    <phoneticPr fontId="2" type="noConversion"/>
  </si>
  <si>
    <t>2순위 방문건수</t>
    <phoneticPr fontId="2" type="noConversion"/>
  </si>
  <si>
    <t>3순위 방문건수</t>
    <phoneticPr fontId="2" type="noConversion"/>
  </si>
  <si>
    <t>전년동월 체류인구</t>
    <phoneticPr fontId="2" type="noConversion"/>
  </si>
  <si>
    <t>전년동월 생활인구</t>
    <phoneticPr fontId="2" type="noConversion"/>
  </si>
  <si>
    <t>전년동월 등록인구</t>
    <phoneticPr fontId="2" type="noConversion"/>
  </si>
  <si>
    <t>합계 : 전년동월 등록인구</t>
  </si>
  <si>
    <t>합계 : 전년동월 체류인구</t>
  </si>
  <si>
    <t>전년동월 대비 생활인구 증감</t>
    <phoneticPr fontId="2" type="noConversion"/>
  </si>
  <si>
    <t>전년동월 대비 생활인구 증감률</t>
    <phoneticPr fontId="2" type="noConversion"/>
  </si>
  <si>
    <t>1월 증감</t>
    <phoneticPr fontId="2" type="noConversion"/>
  </si>
  <si>
    <t>2월 증감</t>
    <phoneticPr fontId="2" type="noConversion"/>
  </si>
  <si>
    <t>3월 증감</t>
    <phoneticPr fontId="2" type="noConversion"/>
  </si>
  <si>
    <t>전월대비 증감률(3월)</t>
    <phoneticPr fontId="2" type="noConversion"/>
  </si>
  <si>
    <r>
      <t>통근</t>
    </r>
    <r>
      <rPr>
        <sz val="10"/>
        <color rgb="FF000000"/>
        <rFont val="MS Gothic"/>
        <family val="3"/>
        <charset val="1"/>
      </rPr>
      <t>‧</t>
    </r>
    <r>
      <rPr>
        <sz val="10"/>
        <color rgb="FF000000"/>
        <rFont val="맑은 고딕"/>
        <family val="3"/>
        <charset val="129"/>
        <scheme val="minor"/>
      </rPr>
      <t xml:space="preserve">통학 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</si>
</sst>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-* #,##0_-;\-* #,##0_-;_-* &quot;-&quot;_-;_-@_-"/>
    <numFmt numFmtId="176" formatCode="_-* #,##0.0_-;\-* #,##0.0_-;_-* &quot;-&quot;_-;_-@_-"/>
    <numFmt numFmtId="177" formatCode="0.0_ "/>
    <numFmt numFmtId="178" formatCode="0.0"/>
    <numFmt numFmtId="179" formatCode="0.0%"/>
    <numFmt numFmtId="180" formatCode="0_ "/>
    <numFmt numFmtId="181" formatCode="#,##0;[Red]#,##0"/>
    <numFmt numFmtId="182" formatCode="0_);[Red]\(0\)"/>
    <numFmt numFmtId="183" formatCode="0.000_ "/>
    <numFmt numFmtId="184" formatCode="#,##0.0_ "/>
    <numFmt numFmtId="185" formatCode="#,##0_ "/>
    <numFmt numFmtId="186" formatCode="#,##0&quot;건&quot;"/>
  </numFmts>
  <fonts count="3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6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1"/>
      <color theme="4" tint="-0.499984740745262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8"/>
      <name val="맑은 고딕"/>
      <family val="2"/>
      <charset val="129"/>
    </font>
    <font>
      <sz val="18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sz val="18"/>
      <color rgb="FFFF0000"/>
      <name val="맑은 고딕"/>
      <family val="3"/>
      <charset val="129"/>
      <scheme val="minor"/>
    </font>
    <font>
      <sz val="11"/>
      <color theme="1" tint="0.24997711111789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</font>
    <font>
      <sz val="11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1"/>
      <name val="돋움"/>
      <family val="3"/>
      <charset val="129"/>
    </font>
    <font>
      <sz val="10"/>
      <color indexed="81"/>
      <name val="Tahoma"/>
      <family val="2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MS Gothic"/>
      <family val="3"/>
      <charset val="1"/>
    </font>
    <font>
      <b/>
      <sz val="11"/>
      <color theme="0"/>
      <name val="맑은 고딕"/>
      <family val="3"/>
      <charset val="129"/>
      <scheme val="minor"/>
    </font>
    <font>
      <sz val="10"/>
      <color rgb="FF000000"/>
      <name val="MS Gothic"/>
      <family val="3"/>
      <charset val="1"/>
    </font>
  </fonts>
  <fills count="16">
    <fill>
      <patternFill patternType="none"/>
    </fill>
    <fill>
      <patternFill patternType="gray125"/>
    </fill>
    <fill>
      <patternFill patternType="solid">
        <fgColor rgb="FF00207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27" fillId="0" borderId="0">
      <alignment vertical="center"/>
    </xf>
    <xf numFmtId="0" fontId="1" fillId="0" borderId="0">
      <alignment vertical="center"/>
    </xf>
  </cellStyleXfs>
  <cellXfs count="206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>
      <alignment vertical="center"/>
    </xf>
    <xf numFmtId="2" fontId="0" fillId="0" borderId="0" xfId="0" applyNumberFormat="1">
      <alignment vertical="center"/>
    </xf>
    <xf numFmtId="178" fontId="4" fillId="0" borderId="1" xfId="0" applyNumberFormat="1" applyFont="1" applyBorder="1" applyAlignment="1">
      <alignment horizontal="right" vertical="center"/>
    </xf>
    <xf numFmtId="0" fontId="0" fillId="5" borderId="0" xfId="0" applyFill="1">
      <alignment vertical="center"/>
    </xf>
    <xf numFmtId="0" fontId="0" fillId="5" borderId="0" xfId="0" applyFill="1" applyBorder="1">
      <alignment vertical="center"/>
    </xf>
    <xf numFmtId="0" fontId="0" fillId="6" borderId="0" xfId="0" applyFill="1">
      <alignment vertical="center"/>
    </xf>
    <xf numFmtId="0" fontId="6" fillId="5" borderId="0" xfId="0" applyFont="1" applyFill="1">
      <alignment vertical="center"/>
    </xf>
    <xf numFmtId="0" fontId="0" fillId="5" borderId="0" xfId="0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180" fontId="5" fillId="4" borderId="1" xfId="0" applyNumberFormat="1" applyFont="1" applyFill="1" applyBorder="1" applyAlignment="1">
      <alignment horizontal="center" vertical="center"/>
    </xf>
    <xf numFmtId="177" fontId="5" fillId="4" borderId="1" xfId="0" applyNumberFormat="1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7" borderId="0" xfId="0" applyFont="1" applyFill="1">
      <alignment vertical="center"/>
    </xf>
    <xf numFmtId="0" fontId="7" fillId="0" borderId="0" xfId="0" pivotButton="1" applyFont="1">
      <alignment vertical="center"/>
    </xf>
    <xf numFmtId="0" fontId="7" fillId="0" borderId="0" xfId="0" quotePrefix="1" applyFont="1">
      <alignment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  <xf numFmtId="181" fontId="7" fillId="0" borderId="0" xfId="0" applyNumberFormat="1" applyFont="1">
      <alignment vertical="center"/>
    </xf>
    <xf numFmtId="0" fontId="7" fillId="0" borderId="0" xfId="0" applyFont="1" applyFill="1" applyBorder="1">
      <alignment vertical="center"/>
    </xf>
    <xf numFmtId="179" fontId="7" fillId="0" borderId="0" xfId="0" applyNumberFormat="1" applyFont="1">
      <alignment vertical="center"/>
    </xf>
    <xf numFmtId="177" fontId="7" fillId="0" borderId="0" xfId="0" applyNumberFormat="1" applyFont="1">
      <alignment vertical="center"/>
    </xf>
    <xf numFmtId="41" fontId="7" fillId="0" borderId="0" xfId="1" applyFont="1">
      <alignment vertical="center"/>
    </xf>
    <xf numFmtId="176" fontId="7" fillId="0" borderId="0" xfId="1" applyNumberFormat="1" applyFont="1">
      <alignment vertical="center"/>
    </xf>
    <xf numFmtId="0" fontId="7" fillId="0" borderId="2" xfId="0" applyFont="1" applyBorder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quotePrefix="1" applyFont="1" applyFill="1" applyBorder="1">
      <alignment vertical="center"/>
    </xf>
    <xf numFmtId="41" fontId="7" fillId="0" borderId="0" xfId="1" applyNumberFormat="1" applyFont="1">
      <alignment vertical="center"/>
    </xf>
    <xf numFmtId="179" fontId="7" fillId="0" borderId="0" xfId="3" applyNumberFormat="1" applyFont="1" applyFill="1" applyBorder="1" applyAlignment="1">
      <alignment horizontal="center" vertical="center"/>
    </xf>
    <xf numFmtId="10" fontId="7" fillId="0" borderId="0" xfId="3" applyNumberFormat="1" applyFont="1" applyFill="1" applyBorder="1" applyAlignment="1">
      <alignment horizontal="center" vertical="center"/>
    </xf>
    <xf numFmtId="177" fontId="7" fillId="0" borderId="0" xfId="0" applyNumberFormat="1" applyFont="1" applyFill="1" applyBorder="1">
      <alignment vertical="center"/>
    </xf>
    <xf numFmtId="178" fontId="7" fillId="0" borderId="0" xfId="0" applyNumberFormat="1" applyFont="1" applyFill="1" applyBorder="1">
      <alignment vertical="center"/>
    </xf>
    <xf numFmtId="179" fontId="7" fillId="0" borderId="0" xfId="3" applyNumberFormat="1" applyFont="1">
      <alignment vertical="center"/>
    </xf>
    <xf numFmtId="0" fontId="11" fillId="0" borderId="0" xfId="0" applyFont="1" applyFill="1" applyBorder="1" applyAlignment="1">
      <alignment horizontal="left" vertical="center"/>
    </xf>
    <xf numFmtId="178" fontId="4" fillId="0" borderId="0" xfId="0" applyNumberFormat="1" applyFont="1">
      <alignment vertical="center"/>
    </xf>
    <xf numFmtId="2" fontId="4" fillId="0" borderId="0" xfId="0" applyNumberFormat="1" applyFont="1">
      <alignment vertical="center"/>
    </xf>
    <xf numFmtId="10" fontId="7" fillId="0" borderId="0" xfId="0" applyNumberFormat="1" applyFont="1">
      <alignment vertical="center"/>
    </xf>
    <xf numFmtId="0" fontId="7" fillId="0" borderId="0" xfId="0" applyNumberFormat="1" applyFont="1">
      <alignment vertical="center"/>
    </xf>
    <xf numFmtId="178" fontId="7" fillId="0" borderId="0" xfId="0" applyNumberFormat="1" applyFont="1">
      <alignment vertical="center"/>
    </xf>
    <xf numFmtId="0" fontId="12" fillId="0" borderId="0" xfId="0" applyFont="1">
      <alignment vertical="center"/>
    </xf>
    <xf numFmtId="182" fontId="0" fillId="0" borderId="0" xfId="0" applyNumberFormat="1">
      <alignment vertical="center"/>
    </xf>
    <xf numFmtId="182" fontId="0" fillId="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Fill="1" applyBorder="1">
      <alignment vertical="center"/>
    </xf>
    <xf numFmtId="0" fontId="6" fillId="10" borderId="0" xfId="0" applyFont="1" applyFill="1">
      <alignment vertical="center"/>
    </xf>
    <xf numFmtId="49" fontId="0" fillId="0" borderId="0" xfId="0" applyNumberFormat="1">
      <alignment vertical="center"/>
    </xf>
    <xf numFmtId="0" fontId="15" fillId="0" borderId="0" xfId="0" applyFont="1">
      <alignment vertical="center"/>
    </xf>
    <xf numFmtId="2" fontId="15" fillId="0" borderId="0" xfId="0" applyNumberFormat="1" applyFont="1">
      <alignment vertical="center"/>
    </xf>
    <xf numFmtId="41" fontId="15" fillId="0" borderId="0" xfId="1" applyFont="1">
      <alignment vertical="center"/>
    </xf>
    <xf numFmtId="0" fontId="5" fillId="0" borderId="0" xfId="0" applyFont="1" applyFill="1" applyBorder="1" applyAlignment="1">
      <alignment horizontal="center" vertical="center"/>
    </xf>
    <xf numFmtId="180" fontId="5" fillId="0" borderId="0" xfId="0" applyNumberFormat="1" applyFont="1" applyFill="1" applyBorder="1" applyAlignment="1">
      <alignment horizontal="center" vertical="center"/>
    </xf>
    <xf numFmtId="177" fontId="5" fillId="0" borderId="0" xfId="0" applyNumberFormat="1" applyFont="1" applyFill="1" applyBorder="1" applyAlignment="1">
      <alignment horizontal="center" vertical="center"/>
    </xf>
    <xf numFmtId="178" fontId="4" fillId="0" borderId="0" xfId="0" applyNumberFormat="1" applyFont="1" applyFill="1" applyBorder="1" applyAlignment="1">
      <alignment horizontal="right" vertical="center"/>
    </xf>
    <xf numFmtId="0" fontId="14" fillId="5" borderId="0" xfId="0" applyFont="1" applyFill="1" applyBorder="1" applyAlignment="1">
      <alignment vertical="center"/>
    </xf>
    <xf numFmtId="41" fontId="17" fillId="8" borderId="0" xfId="1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182" fontId="17" fillId="8" borderId="0" xfId="0" applyNumberFormat="1" applyFont="1" applyFill="1" applyAlignment="1">
      <alignment horizontal="center" vertical="center"/>
    </xf>
    <xf numFmtId="41" fontId="17" fillId="8" borderId="0" xfId="1" applyFont="1" applyFill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7" fillId="2" borderId="0" xfId="0" applyFont="1" applyFill="1">
      <alignment vertical="center"/>
    </xf>
    <xf numFmtId="0" fontId="1" fillId="13" borderId="0" xfId="4" applyFill="1">
      <alignment vertical="center"/>
    </xf>
    <xf numFmtId="0" fontId="1" fillId="0" borderId="0" xfId="4">
      <alignment vertical="center"/>
    </xf>
    <xf numFmtId="183" fontId="3" fillId="0" borderId="0" xfId="2" applyNumberFormat="1" applyFont="1" applyFill="1" applyBorder="1">
      <alignment vertical="center"/>
    </xf>
    <xf numFmtId="0" fontId="1" fillId="0" borderId="0" xfId="4" applyAlignment="1">
      <alignment vertical="center" wrapText="1"/>
    </xf>
    <xf numFmtId="0" fontId="1" fillId="3" borderId="3" xfId="4" applyFill="1" applyBorder="1" applyAlignment="1">
      <alignment vertical="top"/>
    </xf>
    <xf numFmtId="0" fontId="1" fillId="3" borderId="3" xfId="4" applyFill="1" applyBorder="1" applyAlignment="1">
      <alignment vertical="top" wrapText="1"/>
    </xf>
    <xf numFmtId="0" fontId="1" fillId="3" borderId="0" xfId="4" applyFill="1">
      <alignment vertical="center"/>
    </xf>
    <xf numFmtId="0" fontId="21" fillId="0" borderId="0" xfId="4" applyFont="1">
      <alignment vertical="center"/>
    </xf>
    <xf numFmtId="0" fontId="22" fillId="0" borderId="0" xfId="5">
      <alignment vertical="center"/>
    </xf>
    <xf numFmtId="184" fontId="3" fillId="11" borderId="0" xfId="6" applyNumberFormat="1" applyFont="1" applyFill="1">
      <alignment vertical="center"/>
    </xf>
    <xf numFmtId="0" fontId="18" fillId="0" borderId="0" xfId="4" applyFont="1">
      <alignment vertical="center"/>
    </xf>
    <xf numFmtId="0" fontId="23" fillId="0" borderId="0" xfId="4" applyFont="1">
      <alignment vertical="center"/>
    </xf>
    <xf numFmtId="0" fontId="24" fillId="0" borderId="0" xfId="4" applyFont="1">
      <alignment vertical="center"/>
    </xf>
    <xf numFmtId="0" fontId="1" fillId="0" borderId="0" xfId="6">
      <alignment vertical="center"/>
    </xf>
    <xf numFmtId="41" fontId="3" fillId="0" borderId="0" xfId="2" applyFont="1" applyFill="1" applyBorder="1" applyAlignment="1">
      <alignment horizontal="center" vertical="center" wrapText="1"/>
    </xf>
    <xf numFmtId="0" fontId="3" fillId="0" borderId="0" xfId="6" applyFont="1" applyAlignment="1">
      <alignment vertical="center" wrapText="1"/>
    </xf>
    <xf numFmtId="0" fontId="3" fillId="0" borderId="0" xfId="6" applyFont="1">
      <alignment vertical="center"/>
    </xf>
    <xf numFmtId="41" fontId="3" fillId="0" borderId="0" xfId="2" applyFont="1" applyFill="1" applyBorder="1">
      <alignment vertical="center"/>
    </xf>
    <xf numFmtId="177" fontId="1" fillId="0" borderId="0" xfId="6" applyNumberFormat="1">
      <alignment vertical="center"/>
    </xf>
    <xf numFmtId="178" fontId="3" fillId="0" borderId="0" xfId="6" applyNumberFormat="1" applyFont="1">
      <alignment vertical="center"/>
    </xf>
    <xf numFmtId="177" fontId="25" fillId="0" borderId="0" xfId="6" applyNumberFormat="1" applyFont="1">
      <alignment vertical="center"/>
    </xf>
    <xf numFmtId="177" fontId="18" fillId="0" borderId="0" xfId="6" applyNumberFormat="1" applyFont="1">
      <alignment vertical="center"/>
    </xf>
    <xf numFmtId="177" fontId="26" fillId="0" borderId="0" xfId="6" applyNumberFormat="1" applyFont="1">
      <alignment vertical="center"/>
    </xf>
    <xf numFmtId="0" fontId="0" fillId="0" borderId="0" xfId="4" applyFont="1">
      <alignment vertical="center"/>
    </xf>
    <xf numFmtId="0" fontId="7" fillId="0" borderId="0" xfId="0" applyFont="1" applyAlignment="1">
      <alignment vertical="center"/>
    </xf>
    <xf numFmtId="0" fontId="19" fillId="0" borderId="0" xfId="0" applyFont="1" applyFill="1">
      <alignment vertical="center"/>
    </xf>
    <xf numFmtId="0" fontId="13" fillId="5" borderId="0" xfId="0" applyFont="1" applyFill="1" applyAlignment="1">
      <alignment horizontal="left" vertical="center"/>
    </xf>
    <xf numFmtId="0" fontId="7" fillId="0" borderId="0" xfId="8" applyFont="1" applyAlignment="1">
      <alignment horizontal="center" vertical="center"/>
    </xf>
    <xf numFmtId="0" fontId="7" fillId="0" borderId="0" xfId="8" applyFont="1" applyAlignment="1">
      <alignment vertical="center"/>
    </xf>
    <xf numFmtId="0" fontId="7" fillId="0" borderId="0" xfId="8" applyFont="1">
      <alignment vertical="center"/>
    </xf>
    <xf numFmtId="178" fontId="7" fillId="0" borderId="0" xfId="8" applyNumberFormat="1" applyFont="1">
      <alignment vertical="center"/>
    </xf>
    <xf numFmtId="0" fontId="11" fillId="12" borderId="1" xfId="0" applyFont="1" applyFill="1" applyBorder="1" applyAlignment="1">
      <alignment horizontal="right" vertical="center"/>
    </xf>
    <xf numFmtId="2" fontId="7" fillId="0" borderId="0" xfId="0" applyNumberFormat="1" applyFont="1">
      <alignment vertical="center"/>
    </xf>
    <xf numFmtId="179" fontId="0" fillId="5" borderId="0" xfId="3" applyNumberFormat="1" applyFont="1" applyFill="1">
      <alignment vertical="center"/>
    </xf>
    <xf numFmtId="0" fontId="13" fillId="5" borderId="0" xfId="0" applyFont="1" applyFill="1" applyAlignment="1">
      <alignment vertical="center"/>
    </xf>
    <xf numFmtId="0" fontId="7" fillId="0" borderId="0" xfId="0" applyFont="1" applyAlignment="1">
      <alignment vertical="center" wrapText="1"/>
    </xf>
    <xf numFmtId="0" fontId="7" fillId="0" borderId="0" xfId="3" applyNumberFormat="1" applyFont="1">
      <alignment vertical="center"/>
    </xf>
    <xf numFmtId="9" fontId="17" fillId="8" borderId="0" xfId="1" applyNumberFormat="1" applyFont="1" applyFill="1" applyAlignment="1">
      <alignment horizontal="center" vertical="center" wrapText="1"/>
    </xf>
    <xf numFmtId="9" fontId="7" fillId="0" borderId="0" xfId="0" applyNumberFormat="1" applyFont="1">
      <alignment vertical="center"/>
    </xf>
    <xf numFmtId="0" fontId="11" fillId="12" borderId="1" xfId="0" applyFont="1" applyFill="1" applyBorder="1" applyAlignment="1">
      <alignment horizontal="center" vertical="center" wrapText="1"/>
    </xf>
    <xf numFmtId="0" fontId="0" fillId="5" borderId="0" xfId="0" applyFill="1" applyAlignment="1">
      <alignment vertical="center"/>
    </xf>
    <xf numFmtId="0" fontId="7" fillId="0" borderId="0" xfId="0" applyFont="1" applyFill="1">
      <alignment vertical="center"/>
    </xf>
    <xf numFmtId="0" fontId="28" fillId="5" borderId="0" xfId="0" applyFont="1" applyFill="1">
      <alignment vertical="center"/>
    </xf>
    <xf numFmtId="178" fontId="10" fillId="0" borderId="0" xfId="0" applyNumberFormat="1" applyFont="1" applyFill="1" applyBorder="1">
      <alignment vertical="center"/>
    </xf>
    <xf numFmtId="0" fontId="3" fillId="0" borderId="0" xfId="0" applyFont="1">
      <alignment vertical="center"/>
    </xf>
    <xf numFmtId="178" fontId="15" fillId="0" borderId="0" xfId="0" applyNumberFormat="1" applyFont="1">
      <alignment vertical="center"/>
    </xf>
    <xf numFmtId="178" fontId="7" fillId="0" borderId="0" xfId="0" applyNumberFormat="1" applyFont="1" applyFill="1" applyBorder="1" applyAlignment="1">
      <alignment horizontal="left" vertical="center"/>
    </xf>
    <xf numFmtId="179" fontId="7" fillId="0" borderId="0" xfId="3" applyNumberFormat="1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3" applyNumberFormat="1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0" fillId="0" borderId="0" xfId="4" applyFont="1" applyAlignment="1">
      <alignment vertical="center" wrapText="1"/>
    </xf>
    <xf numFmtId="0" fontId="7" fillId="0" borderId="0" xfId="0" applyFont="1" applyBorder="1">
      <alignment vertical="center"/>
    </xf>
    <xf numFmtId="178" fontId="7" fillId="0" borderId="0" xfId="3" applyNumberFormat="1" applyFont="1">
      <alignment vertical="center"/>
    </xf>
    <xf numFmtId="0" fontId="17" fillId="8" borderId="0" xfId="0" applyFont="1" applyFill="1" applyAlignment="1">
      <alignment horizontal="center" vertical="center" wrapText="1"/>
    </xf>
    <xf numFmtId="178" fontId="16" fillId="0" borderId="1" xfId="0" applyNumberFormat="1" applyFont="1" applyFill="1" applyBorder="1" applyAlignment="1">
      <alignment horizontal="right" vertical="center" wrapText="1"/>
    </xf>
    <xf numFmtId="178" fontId="10" fillId="0" borderId="1" xfId="0" applyNumberFormat="1" applyFont="1" applyBorder="1">
      <alignment vertical="center"/>
    </xf>
    <xf numFmtId="178" fontId="7" fillId="0" borderId="0" xfId="0" pivotButton="1" applyNumberFormat="1" applyFont="1">
      <alignment vertical="center"/>
    </xf>
    <xf numFmtId="41" fontId="28" fillId="0" borderId="0" xfId="1" applyFont="1" applyFill="1">
      <alignment vertical="center"/>
    </xf>
    <xf numFmtId="1" fontId="7" fillId="0" borderId="0" xfId="0" applyNumberFormat="1" applyFont="1" applyFill="1">
      <alignment vertical="center"/>
    </xf>
    <xf numFmtId="1" fontId="7" fillId="0" borderId="0" xfId="0" applyNumberFormat="1" applyFont="1">
      <alignment vertical="center"/>
    </xf>
    <xf numFmtId="1" fontId="7" fillId="0" borderId="0" xfId="0" pivotButton="1" applyNumberFormat="1" applyFont="1">
      <alignment vertical="center"/>
    </xf>
    <xf numFmtId="176" fontId="28" fillId="0" borderId="0" xfId="1" applyNumberFormat="1" applyFont="1" applyFill="1">
      <alignment vertical="center"/>
    </xf>
    <xf numFmtId="0" fontId="29" fillId="0" borderId="0" xfId="0" applyFont="1" applyFill="1" applyAlignment="1">
      <alignment vertical="center"/>
    </xf>
    <xf numFmtId="0" fontId="0" fillId="0" borderId="0" xfId="0" applyFill="1">
      <alignment vertical="center"/>
    </xf>
    <xf numFmtId="176" fontId="3" fillId="0" borderId="0" xfId="1" applyNumberFormat="1" applyFont="1" applyFill="1">
      <alignment vertical="center"/>
    </xf>
    <xf numFmtId="176" fontId="0" fillId="0" borderId="0" xfId="1" applyNumberFormat="1" applyFont="1">
      <alignment vertical="center"/>
    </xf>
    <xf numFmtId="0" fontId="30" fillId="14" borderId="0" xfId="0" applyFont="1" applyFill="1" applyAlignment="1">
      <alignment horizontal="center" vertical="center" wrapText="1"/>
    </xf>
    <xf numFmtId="49" fontId="7" fillId="0" borderId="0" xfId="0" applyNumberFormat="1" applyFont="1">
      <alignment vertical="center"/>
    </xf>
    <xf numFmtId="0" fontId="7" fillId="11" borderId="0" xfId="0" applyFont="1" applyFill="1">
      <alignment vertical="center"/>
    </xf>
    <xf numFmtId="185" fontId="7" fillId="0" borderId="0" xfId="0" applyNumberFormat="1" applyFont="1">
      <alignment vertical="center"/>
    </xf>
    <xf numFmtId="0" fontId="30" fillId="14" borderId="0" xfId="0" applyFont="1" applyFill="1" applyAlignment="1">
      <alignment horizontal="center"/>
    </xf>
    <xf numFmtId="0" fontId="11" fillId="12" borderId="1" xfId="0" applyFont="1" applyFill="1" applyBorder="1" applyAlignment="1">
      <alignment horizontal="center" vertical="center"/>
    </xf>
    <xf numFmtId="0" fontId="30" fillId="14" borderId="0" xfId="0" applyFont="1" applyFill="1" applyAlignment="1">
      <alignment horizontal="center" wrapText="1"/>
    </xf>
    <xf numFmtId="0" fontId="31" fillId="0" borderId="0" xfId="0" applyFont="1" applyAlignment="1">
      <alignment horizontal="center" wrapText="1"/>
    </xf>
    <xf numFmtId="0" fontId="7" fillId="0" borderId="0" xfId="0" applyFont="1" applyAlignment="1">
      <alignment horizontal="center" vertical="center"/>
    </xf>
    <xf numFmtId="0" fontId="12" fillId="0" borderId="0" xfId="0" pivotButton="1" applyFont="1">
      <alignment vertical="center"/>
    </xf>
    <xf numFmtId="0" fontId="12" fillId="0" borderId="0" xfId="0" applyFont="1" applyAlignment="1">
      <alignment horizontal="left" vertical="center"/>
    </xf>
    <xf numFmtId="0" fontId="12" fillId="0" borderId="0" xfId="0" applyNumberFormat="1" applyFont="1">
      <alignment vertical="center"/>
    </xf>
    <xf numFmtId="0" fontId="12" fillId="0" borderId="0" xfId="0" applyFont="1" applyAlignment="1">
      <alignment horizontal="left" vertical="center" indent="1"/>
    </xf>
    <xf numFmtId="0" fontId="28" fillId="0" borderId="0" xfId="0" applyFont="1">
      <alignment vertical="center"/>
    </xf>
    <xf numFmtId="41" fontId="3" fillId="0" borderId="0" xfId="1" applyFont="1">
      <alignment vertical="center"/>
    </xf>
    <xf numFmtId="0" fontId="36" fillId="5" borderId="0" xfId="0" applyFont="1" applyFill="1" applyBorder="1" applyAlignment="1">
      <alignment vertical="center"/>
    </xf>
    <xf numFmtId="0" fontId="34" fillId="5" borderId="0" xfId="0" applyFont="1" applyFill="1" applyBorder="1" applyAlignment="1">
      <alignment vertical="center" wrapText="1"/>
    </xf>
    <xf numFmtId="0" fontId="11" fillId="5" borderId="0" xfId="0" applyFont="1" applyFill="1" applyBorder="1" applyAlignment="1">
      <alignment vertical="center" wrapText="1"/>
    </xf>
    <xf numFmtId="41" fontId="28" fillId="0" borderId="0" xfId="1" applyNumberFormat="1" applyFont="1" applyFill="1">
      <alignment vertical="center"/>
    </xf>
    <xf numFmtId="185" fontId="7" fillId="0" borderId="0" xfId="0" applyNumberFormat="1" applyFont="1" applyFill="1" applyBorder="1">
      <alignment vertical="center"/>
    </xf>
    <xf numFmtId="0" fontId="7" fillId="0" borderId="0" xfId="0" applyFont="1" applyAlignment="1">
      <alignment horizontal="right" vertical="center"/>
    </xf>
    <xf numFmtId="179" fontId="31" fillId="0" borderId="0" xfId="3" applyNumberFormat="1" applyFont="1" applyAlignment="1">
      <alignment horizontal="center" wrapText="1"/>
    </xf>
    <xf numFmtId="0" fontId="31" fillId="0" borderId="0" xfId="0" quotePrefix="1" applyFont="1" applyAlignment="1">
      <alignment horizontal="center"/>
    </xf>
    <xf numFmtId="176" fontId="31" fillId="0" borderId="0" xfId="1" applyNumberFormat="1" applyFont="1" applyAlignment="1">
      <alignment horizontal="center"/>
    </xf>
    <xf numFmtId="0" fontId="31" fillId="0" borderId="0" xfId="0" applyFont="1" applyAlignment="1">
      <alignment horizontal="center"/>
    </xf>
    <xf numFmtId="0" fontId="10" fillId="14" borderId="0" xfId="0" applyFont="1" applyFill="1" applyAlignment="1">
      <alignment horizontal="center" vertical="center" wrapText="1"/>
    </xf>
    <xf numFmtId="0" fontId="7" fillId="0" borderId="0" xfId="0" quotePrefix="1" applyFont="1" applyAlignment="1">
      <alignment horizontal="center"/>
    </xf>
    <xf numFmtId="0" fontId="7" fillId="0" borderId="0" xfId="0" applyFont="1" applyAlignment="1">
      <alignment horizontal="center"/>
    </xf>
    <xf numFmtId="0" fontId="12" fillId="0" borderId="0" xfId="0" applyFont="1" applyBorder="1">
      <alignment vertical="center"/>
    </xf>
    <xf numFmtId="0" fontId="10" fillId="14" borderId="0" xfId="0" applyFont="1" applyFill="1" applyAlignment="1">
      <alignment horizontal="center"/>
    </xf>
    <xf numFmtId="0" fontId="12" fillId="0" borderId="0" xfId="0" applyFont="1" applyAlignment="1">
      <alignment horizontal="left" vertical="center" indent="2"/>
    </xf>
    <xf numFmtId="186" fontId="7" fillId="0" borderId="0" xfId="1" applyNumberFormat="1" applyFont="1" applyAlignment="1">
      <alignment horizontal="center" vertical="center"/>
    </xf>
    <xf numFmtId="0" fontId="12" fillId="0" borderId="0" xfId="0" applyFont="1" applyAlignment="1">
      <alignment horizontal="left" vertical="center" indent="3"/>
    </xf>
    <xf numFmtId="0" fontId="12" fillId="0" borderId="0" xfId="0" applyFont="1" applyAlignment="1">
      <alignment horizontal="left" vertical="center" indent="4"/>
    </xf>
    <xf numFmtId="0" fontId="10" fillId="14" borderId="0" xfId="0" applyFont="1" applyFill="1" applyAlignment="1">
      <alignment horizontal="center" wrapText="1"/>
    </xf>
    <xf numFmtId="0" fontId="7" fillId="0" borderId="0" xfId="0" applyFont="1" applyAlignment="1">
      <alignment horizontal="center" wrapText="1"/>
    </xf>
    <xf numFmtId="179" fontId="7" fillId="0" borderId="0" xfId="0" applyNumberFormat="1" applyFont="1" applyAlignment="1">
      <alignment horizontal="center" wrapText="1"/>
    </xf>
    <xf numFmtId="0" fontId="12" fillId="5" borderId="0" xfId="0" applyFont="1" applyFill="1">
      <alignment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 wrapText="1"/>
    </xf>
    <xf numFmtId="0" fontId="11" fillId="0" borderId="7" xfId="0" applyFont="1" applyBorder="1" applyAlignment="1">
      <alignment wrapText="1"/>
    </xf>
    <xf numFmtId="0" fontId="11" fillId="0" borderId="8" xfId="0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8" fillId="15" borderId="6" xfId="0" applyFont="1" applyFill="1" applyBorder="1" applyAlignment="1">
      <alignment horizontal="center"/>
    </xf>
    <xf numFmtId="0" fontId="10" fillId="14" borderId="0" xfId="0" applyFont="1" applyFill="1" applyAlignment="1">
      <alignment horizontal="center"/>
    </xf>
    <xf numFmtId="0" fontId="12" fillId="0" borderId="0" xfId="0" quotePrefix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16" fillId="12" borderId="1" xfId="0" applyNumberFormat="1" applyFont="1" applyFill="1" applyBorder="1" applyAlignment="1">
      <alignment horizontal="center" vertical="center" wrapText="1"/>
    </xf>
    <xf numFmtId="0" fontId="11" fillId="12" borderId="1" xfId="0" applyFont="1" applyFill="1" applyBorder="1" applyAlignment="1">
      <alignment horizontal="center" vertical="center"/>
    </xf>
    <xf numFmtId="49" fontId="16" fillId="12" borderId="4" xfId="0" applyNumberFormat="1" applyFont="1" applyFill="1" applyBorder="1" applyAlignment="1">
      <alignment horizontal="center" vertical="center" wrapText="1"/>
    </xf>
    <xf numFmtId="49" fontId="16" fillId="12" borderId="3" xfId="0" applyNumberFormat="1" applyFont="1" applyFill="1" applyBorder="1" applyAlignment="1">
      <alignment horizontal="center" vertical="center" wrapText="1"/>
    </xf>
    <xf numFmtId="49" fontId="16" fillId="12" borderId="5" xfId="0" applyNumberFormat="1" applyFont="1" applyFill="1" applyBorder="1" applyAlignment="1">
      <alignment horizontal="center" vertical="center" wrapText="1"/>
    </xf>
    <xf numFmtId="0" fontId="11" fillId="12" borderId="4" xfId="0" applyFont="1" applyFill="1" applyBorder="1" applyAlignment="1">
      <alignment horizontal="center" vertical="center"/>
    </xf>
    <xf numFmtId="0" fontId="11" fillId="12" borderId="5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10" fillId="14" borderId="0" xfId="0" applyFont="1" applyFill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0" borderId="0" xfId="0" quotePrefix="1" applyFont="1" applyAlignment="1">
      <alignment horizontal="center" vertical="center" wrapText="1"/>
    </xf>
    <xf numFmtId="0" fontId="7" fillId="0" borderId="0" xfId="0" quotePrefix="1" applyFont="1" applyAlignment="1">
      <alignment horizontal="center" vertical="center"/>
    </xf>
    <xf numFmtId="0" fontId="34" fillId="0" borderId="1" xfId="0" applyFont="1" applyBorder="1" applyAlignment="1">
      <alignment horizontal="center" vertical="center" wrapText="1"/>
    </xf>
    <xf numFmtId="0" fontId="31" fillId="0" borderId="0" xfId="0" quotePrefix="1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6" fillId="15" borderId="6" xfId="0" applyFont="1" applyFill="1" applyBorder="1" applyAlignment="1">
      <alignment horizontal="center"/>
    </xf>
    <xf numFmtId="0" fontId="31" fillId="0" borderId="0" xfId="0" quotePrefix="1" applyFont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wrapText="1"/>
    </xf>
    <xf numFmtId="0" fontId="30" fillId="14" borderId="0" xfId="0" applyFont="1" applyFill="1" applyAlignment="1">
      <alignment horizontal="center"/>
    </xf>
    <xf numFmtId="0" fontId="30" fillId="14" borderId="0" xfId="0" applyFont="1" applyFill="1" applyAlignment="1">
      <alignment horizontal="center" wrapText="1"/>
    </xf>
    <xf numFmtId="0" fontId="1" fillId="3" borderId="3" xfId="4" applyFill="1" applyBorder="1" applyAlignment="1">
      <alignment horizontal="left" vertical="top" wrapText="1"/>
    </xf>
    <xf numFmtId="0" fontId="29" fillId="9" borderId="0" xfId="0" quotePrefix="1" applyFont="1" applyFill="1" applyAlignment="1">
      <alignment horizontal="left" vertical="center"/>
    </xf>
    <xf numFmtId="0" fontId="14" fillId="7" borderId="0" xfId="0" applyFont="1" applyFill="1" applyBorder="1" applyAlignment="1">
      <alignment horizontal="center" vertical="center"/>
    </xf>
    <xf numFmtId="0" fontId="29" fillId="9" borderId="0" xfId="0" quotePrefix="1" applyFont="1" applyFill="1" applyBorder="1" applyAlignment="1">
      <alignment horizontal="left" vertical="center"/>
    </xf>
    <xf numFmtId="0" fontId="29" fillId="9" borderId="0" xfId="0" applyFont="1" applyFill="1" applyBorder="1" applyAlignment="1">
      <alignment horizontal="left" vertical="center"/>
    </xf>
    <xf numFmtId="0" fontId="29" fillId="9" borderId="0" xfId="0" applyFont="1" applyFill="1" applyAlignment="1">
      <alignment horizontal="left" vertical="center"/>
    </xf>
    <xf numFmtId="0" fontId="29" fillId="9" borderId="0" xfId="0" quotePrefix="1" applyFont="1" applyFill="1" applyAlignment="1">
      <alignment vertical="center"/>
    </xf>
    <xf numFmtId="178" fontId="12" fillId="0" borderId="0" xfId="0" applyNumberFormat="1" applyFont="1">
      <alignment vertical="center"/>
    </xf>
    <xf numFmtId="180" fontId="12" fillId="0" borderId="0" xfId="0" applyNumberFormat="1" applyFont="1">
      <alignment vertical="center"/>
    </xf>
  </cellXfs>
  <cellStyles count="9">
    <cellStyle name="백분율" xfId="3" builtinId="5"/>
    <cellStyle name="쉼표 [0]" xfId="1" builtinId="6"/>
    <cellStyle name="쉼표 [0] 2" xfId="2" xr:uid="{00000000-0005-0000-0000-000002000000}"/>
    <cellStyle name="표준" xfId="0" builtinId="0"/>
    <cellStyle name="표준 2" xfId="4" xr:uid="{00000000-0005-0000-0000-000004000000}"/>
    <cellStyle name="표준 3" xfId="6" xr:uid="{00000000-0005-0000-0000-000005000000}"/>
    <cellStyle name="표준 4" xfId="7" xr:uid="{00000000-0005-0000-0000-000006000000}"/>
    <cellStyle name="표준 5" xfId="8" xr:uid="{00000000-0005-0000-0000-000007000000}"/>
    <cellStyle name="하이퍼링크 2" xfId="5" xr:uid="{00000000-0005-0000-0000-000008000000}"/>
  </cellStyles>
  <dxfs count="1140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8" formatCode="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80" formatCode="0_ "/>
    </dxf>
    <dxf>
      <numFmt numFmtId="180" formatCode="0_ 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8" formatCode="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8" formatCode="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8" formatCode="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80" formatCode="0_ "/>
    </dxf>
    <dxf>
      <numFmt numFmtId="180" formatCode="0_ 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8" formatCode="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8" formatCode="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8" formatCode="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8" formatCode="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80" formatCode="0_ "/>
    </dxf>
    <dxf>
      <numFmt numFmtId="180" formatCode="0_ 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78" formatCode="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colors>
    <mruColors>
      <color rgb="FF61953D"/>
      <color rgb="FFA9D18E"/>
      <color rgb="FF1F4B5B"/>
      <color rgb="FF3D92B1"/>
      <color rgb="FFF0C808"/>
      <color rgb="FFFFFCCC"/>
      <color rgb="FF95CB95"/>
      <color rgb="FFA29DC3"/>
      <color rgb="FF9BB7C5"/>
      <color rgb="FFCAB4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microsoft.com/office/2007/relationships/slicerCache" Target="slicerCaches/slicerCache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microsoft.com/office/2007/relationships/slicerCache" Target="slicerCaches/slicerCache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레이더차트_수정불가!$F$13</c:f>
          <c:strCache>
            <c:ptCount val="1"/>
          </c:strCache>
        </c:strRef>
      </c:tx>
      <c:layout>
        <c:manualLayout>
          <c:xMode val="edge"/>
          <c:yMode val="edge"/>
          <c:x val="1.5410687573873887E-2"/>
          <c:y val="1.764705882352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305062810327142"/>
          <c:y val="0.12047956675098871"/>
          <c:w val="0.79074900054663821"/>
          <c:h val="0.74320376242562436"/>
        </c:manualLayout>
      </c:layout>
      <c:pieChart>
        <c:varyColors val="1"/>
        <c:ser>
          <c:idx val="6"/>
          <c:order val="8"/>
          <c:tx>
            <c:strRef>
              <c:f>레이더차트_수정불가!$C$1</c:f>
              <c:strCache>
                <c:ptCount val="1"/>
                <c:pt idx="0">
                  <c:v>배경선</c:v>
                </c:pt>
              </c:strCache>
            </c:strRef>
          </c:tx>
          <c:spPr>
            <a:solidFill>
              <a:srgbClr val="C9C9C9">
                <a:alpha val="50000"/>
              </a:srgbClr>
            </a:solidFill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9E-4402-9D71-5C81A1D13D9C}"/>
              </c:ext>
            </c:extLst>
          </c:dPt>
          <c:dPt>
            <c:idx val="1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9E-4402-9D71-5C81A1D13D9C}"/>
              </c:ext>
            </c:extLst>
          </c:dPt>
          <c:dPt>
            <c:idx val="2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9E-4402-9D71-5C81A1D13D9C}"/>
              </c:ext>
            </c:extLst>
          </c:dPt>
          <c:dPt>
            <c:idx val="3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19E-4402-9D71-5C81A1D13D9C}"/>
              </c:ext>
            </c:extLst>
          </c:dPt>
          <c:dPt>
            <c:idx val="4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19E-4402-9D71-5C81A1D13D9C}"/>
              </c:ext>
            </c:extLst>
          </c:dPt>
          <c:dPt>
            <c:idx val="5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19E-4402-9D71-5C81A1D13D9C}"/>
              </c:ext>
            </c:extLst>
          </c:dPt>
          <c:dPt>
            <c:idx val="6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19E-4402-9D71-5C81A1D13D9C}"/>
              </c:ext>
            </c:extLst>
          </c:dPt>
          <c:dPt>
            <c:idx val="7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19E-4402-9D71-5C81A1D13D9C}"/>
              </c:ext>
            </c:extLst>
          </c:dPt>
          <c:dLbls>
            <c:dLbl>
              <c:idx val="0"/>
              <c:layout>
                <c:manualLayout>
                  <c:x val="-0.12032712648220072"/>
                  <c:y val="0.11764694696181845"/>
                </c:manualLayout>
              </c:layout>
              <c:tx>
                <c:rich>
                  <a:bodyPr/>
                  <a:lstStyle/>
                  <a:p>
                    <a:fld id="{3E1D2F92-7A61-4108-B7FB-788461391284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19E-4402-9D71-5C81A1D13D9C}"/>
                </c:ext>
              </c:extLst>
            </c:dLbl>
            <c:dLbl>
              <c:idx val="1"/>
              <c:layout>
                <c:manualLayout>
                  <c:x val="-7.7029745157399299E-2"/>
                  <c:y val="7.3529411764705885E-2"/>
                </c:manualLayout>
              </c:layout>
              <c:tx>
                <c:rich>
                  <a:bodyPr/>
                  <a:lstStyle/>
                  <a:p>
                    <a:fld id="{59475FF9-8866-465D-9B48-B49F65677C0F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19E-4402-9D71-5C81A1D13D9C}"/>
                </c:ext>
              </c:extLst>
            </c:dLbl>
            <c:dLbl>
              <c:idx val="2"/>
              <c:layout>
                <c:manualLayout>
                  <c:x val="-9.6287181446749012E-2"/>
                  <c:y val="-4.4117647058823636E-2"/>
                </c:manualLayout>
              </c:layout>
              <c:tx>
                <c:rich>
                  <a:bodyPr/>
                  <a:lstStyle/>
                  <a:p>
                    <a:fld id="{38030BBA-398E-4A40-B70E-A031579FD9D7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19E-4402-9D71-5C81A1D13D9C}"/>
                </c:ext>
              </c:extLst>
            </c:dLbl>
            <c:dLbl>
              <c:idx val="3"/>
              <c:layout>
                <c:manualLayout>
                  <c:x val="-0.11913297426681535"/>
                  <c:y val="-7.8246322983212005E-2"/>
                </c:manualLayout>
              </c:layout>
              <c:tx>
                <c:rich>
                  <a:bodyPr/>
                  <a:lstStyle/>
                  <a:p>
                    <a:fld id="{7F9988AB-B362-4B40-9B8E-64C75F12E500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0772673690521"/>
                      <c:h val="0.22279245283018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C19E-4402-9D71-5C81A1D13D9C}"/>
                </c:ext>
              </c:extLst>
            </c:dLbl>
            <c:dLbl>
              <c:idx val="4"/>
              <c:layout>
                <c:manualLayout>
                  <c:x val="6.0179488404218134E-2"/>
                  <c:y val="-0.12058823529411765"/>
                </c:manualLayout>
              </c:layout>
              <c:tx>
                <c:rich>
                  <a:bodyPr/>
                  <a:lstStyle/>
                  <a:p>
                    <a:fld id="{73D238DD-41BF-4BAD-85AE-225AFA01C345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C19E-4402-9D71-5C81A1D13D9C}"/>
                </c:ext>
              </c:extLst>
            </c:dLbl>
            <c:dLbl>
              <c:idx val="5"/>
              <c:layout>
                <c:manualLayout>
                  <c:x val="0.10832307912759265"/>
                  <c:y val="-6.1764705882352944E-2"/>
                </c:manualLayout>
              </c:layout>
              <c:tx>
                <c:rich>
                  <a:bodyPr/>
                  <a:lstStyle/>
                  <a:p>
                    <a:fld id="{8B413F63-C799-424D-878E-99487CDE8307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C19E-4402-9D71-5C81A1D13D9C}"/>
                </c:ext>
              </c:extLst>
            </c:dLbl>
            <c:dLbl>
              <c:idx val="6"/>
              <c:layout>
                <c:manualLayout>
                  <c:x val="9.2675607527780993E-2"/>
                  <c:y val="6.5638151834794239E-2"/>
                </c:manualLayout>
              </c:layout>
              <c:tx>
                <c:rich>
                  <a:bodyPr/>
                  <a:lstStyle/>
                  <a:p>
                    <a:fld id="{9ADC6B6A-346F-4EF8-A358-FA498A5D7AF6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135870048052123"/>
                      <c:h val="0.241207547169811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C19E-4402-9D71-5C81A1D13D9C}"/>
                </c:ext>
              </c:extLst>
            </c:dLbl>
            <c:dLbl>
              <c:idx val="7"/>
              <c:layout>
                <c:manualLayout>
                  <c:x val="0.15042633545107184"/>
                  <c:y val="0.11059943544792748"/>
                </c:manualLayout>
              </c:layout>
              <c:tx>
                <c:rich>
                  <a:bodyPr/>
                  <a:lstStyle/>
                  <a:p>
                    <a:fld id="{7A549D7D-9A1C-48C8-B48D-67029129560B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617427272549895"/>
                      <c:h val="0.1326618927351062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C19E-4402-9D71-5C81A1D13D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numRef>
              <c:f>레이더차트_수정불가!$C$2:$C$9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</c:numCache>
            </c:numRef>
          </c:cat>
          <c:val>
            <c:numRef>
              <c:f>레이더차트_수정불가!$C$2:$C$9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레이더차트_수정불가!$F$14:$F$21</c15:f>
                <c15:dlblRangeCache>
                  <c:ptCount val="8"/>
                  <c:pt idx="0">
                    <c:v>체류인구 배수
10.0</c:v>
                  </c:pt>
                  <c:pt idx="1">
                    <c:v>재방문율(%)
26.2</c:v>
                  </c:pt>
                  <c:pt idx="2">
                    <c:v>평균 체류일수(일)
3.4</c:v>
                  </c:pt>
                  <c:pt idx="3">
                    <c:v>평균 체류시간(시간)
13.0</c:v>
                  </c:pt>
                  <c:pt idx="4">
                    <c:v>평균 숙박일수(일)
2.9</c:v>
                  </c:pt>
                  <c:pt idx="5">
                    <c:v>타시도 거주자 비중(%)
82.9</c:v>
                  </c:pt>
                  <c:pt idx="6">
                    <c:v>인당 평균 카드 사용액(천원)
88</c:v>
                  </c:pt>
                  <c:pt idx="7">
                    <c:v>카드 사용액 비중(%)
52.8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0-C19E-4402-9D71-5C81A1D13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radarChart>
        <c:radarStyle val="filled"/>
        <c:varyColors val="0"/>
        <c:ser>
          <c:idx val="0"/>
          <c:order val="0"/>
          <c:tx>
            <c:strRef>
              <c:f>레이더차트_수정불가!$G$2</c:f>
              <c:strCache>
                <c:ptCount val="1"/>
                <c:pt idx="0">
                  <c:v>체류인구 배수</c:v>
                </c:pt>
              </c:strCache>
            </c:strRef>
          </c:tx>
          <c:spPr>
            <a:solidFill>
              <a:srgbClr val="3D92B1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레이더차트_수정불가!$H$2:$ND$2</c:f>
              <c:numCache>
                <c:formatCode>General</c:formatCode>
                <c:ptCount val="36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19E-4402-9D71-5C81A1D13D9C}"/>
            </c:ext>
          </c:extLst>
        </c:ser>
        <c:ser>
          <c:idx val="1"/>
          <c:order val="1"/>
          <c:tx>
            <c:strRef>
              <c:f>레이더차트_수정불가!$G$3</c:f>
              <c:strCache>
                <c:ptCount val="1"/>
                <c:pt idx="0">
                  <c:v>재방문율(%)</c:v>
                </c:pt>
              </c:strCache>
            </c:strRef>
          </c:tx>
          <c:spPr>
            <a:solidFill>
              <a:srgbClr val="F0C808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레이더차트_수정불가!$H$3:$ND$3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0.66666666666666674</c:v>
                </c:pt>
                <c:pt idx="46">
                  <c:v>0.66666666666666674</c:v>
                </c:pt>
                <c:pt idx="47">
                  <c:v>0.66666666666666674</c:v>
                </c:pt>
                <c:pt idx="48">
                  <c:v>0.66666666666666674</c:v>
                </c:pt>
                <c:pt idx="49">
                  <c:v>0.66666666666666674</c:v>
                </c:pt>
                <c:pt idx="50">
                  <c:v>0.66666666666666674</c:v>
                </c:pt>
                <c:pt idx="51">
                  <c:v>0.66666666666666674</c:v>
                </c:pt>
                <c:pt idx="52">
                  <c:v>0.66666666666666674</c:v>
                </c:pt>
                <c:pt idx="53">
                  <c:v>0.66666666666666674</c:v>
                </c:pt>
                <c:pt idx="54">
                  <c:v>0.66666666666666674</c:v>
                </c:pt>
                <c:pt idx="55">
                  <c:v>0.66666666666666674</c:v>
                </c:pt>
                <c:pt idx="56">
                  <c:v>0.66666666666666674</c:v>
                </c:pt>
                <c:pt idx="57">
                  <c:v>0.66666666666666674</c:v>
                </c:pt>
                <c:pt idx="58">
                  <c:v>0.66666666666666674</c:v>
                </c:pt>
                <c:pt idx="59">
                  <c:v>0.66666666666666674</c:v>
                </c:pt>
                <c:pt idx="60">
                  <c:v>0.66666666666666674</c:v>
                </c:pt>
                <c:pt idx="61">
                  <c:v>0.66666666666666674</c:v>
                </c:pt>
                <c:pt idx="62">
                  <c:v>0.66666666666666674</c:v>
                </c:pt>
                <c:pt idx="63">
                  <c:v>0.66666666666666674</c:v>
                </c:pt>
                <c:pt idx="64">
                  <c:v>0.66666666666666674</c:v>
                </c:pt>
                <c:pt idx="65">
                  <c:v>0.66666666666666674</c:v>
                </c:pt>
                <c:pt idx="66">
                  <c:v>0.66666666666666674</c:v>
                </c:pt>
                <c:pt idx="67">
                  <c:v>0.66666666666666674</c:v>
                </c:pt>
                <c:pt idx="68">
                  <c:v>0.66666666666666674</c:v>
                </c:pt>
                <c:pt idx="69">
                  <c:v>0.66666666666666674</c:v>
                </c:pt>
                <c:pt idx="70">
                  <c:v>0.66666666666666674</c:v>
                </c:pt>
                <c:pt idx="71">
                  <c:v>0.66666666666666674</c:v>
                </c:pt>
                <c:pt idx="72">
                  <c:v>0.66666666666666674</c:v>
                </c:pt>
                <c:pt idx="73">
                  <c:v>0.66666666666666674</c:v>
                </c:pt>
                <c:pt idx="74">
                  <c:v>0.66666666666666674</c:v>
                </c:pt>
                <c:pt idx="75">
                  <c:v>0.66666666666666674</c:v>
                </c:pt>
                <c:pt idx="76">
                  <c:v>0.66666666666666674</c:v>
                </c:pt>
                <c:pt idx="77">
                  <c:v>0.66666666666666674</c:v>
                </c:pt>
                <c:pt idx="78">
                  <c:v>0.66666666666666674</c:v>
                </c:pt>
                <c:pt idx="79">
                  <c:v>0.66666666666666674</c:v>
                </c:pt>
                <c:pt idx="80">
                  <c:v>0.66666666666666674</c:v>
                </c:pt>
                <c:pt idx="81">
                  <c:v>0.66666666666666674</c:v>
                </c:pt>
                <c:pt idx="82">
                  <c:v>0.66666666666666674</c:v>
                </c:pt>
                <c:pt idx="83">
                  <c:v>0.66666666666666674</c:v>
                </c:pt>
                <c:pt idx="84">
                  <c:v>0.66666666666666674</c:v>
                </c:pt>
                <c:pt idx="85">
                  <c:v>0.66666666666666674</c:v>
                </c:pt>
                <c:pt idx="86">
                  <c:v>0.66666666666666674</c:v>
                </c:pt>
                <c:pt idx="87">
                  <c:v>0.66666666666666674</c:v>
                </c:pt>
                <c:pt idx="88">
                  <c:v>0.66666666666666674</c:v>
                </c:pt>
                <c:pt idx="89">
                  <c:v>0.66666666666666674</c:v>
                </c:pt>
                <c:pt idx="90">
                  <c:v>0.66666666666666674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19E-4402-9D71-5C81A1D13D9C}"/>
            </c:ext>
          </c:extLst>
        </c:ser>
        <c:ser>
          <c:idx val="2"/>
          <c:order val="2"/>
          <c:tx>
            <c:strRef>
              <c:f>레이더차트_수정불가!$G$4</c:f>
              <c:strCache>
                <c:ptCount val="1"/>
                <c:pt idx="0">
                  <c:v>평균 체류일수(일)</c:v>
                </c:pt>
              </c:strCache>
            </c:strRef>
          </c:tx>
          <c:spPr>
            <a:solidFill>
              <a:srgbClr val="38A687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레이더차트_수정불가!$H$4:$ND$4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0.97142857142857142</c:v>
                </c:pt>
                <c:pt idx="91">
                  <c:v>0.97142857142857142</c:v>
                </c:pt>
                <c:pt idx="92">
                  <c:v>0.97142857142857142</c:v>
                </c:pt>
                <c:pt idx="93">
                  <c:v>0.97142857142857142</c:v>
                </c:pt>
                <c:pt idx="94">
                  <c:v>0.97142857142857142</c:v>
                </c:pt>
                <c:pt idx="95">
                  <c:v>0.97142857142857142</c:v>
                </c:pt>
                <c:pt idx="96">
                  <c:v>0.97142857142857142</c:v>
                </c:pt>
                <c:pt idx="97">
                  <c:v>0.97142857142857142</c:v>
                </c:pt>
                <c:pt idx="98">
                  <c:v>0.97142857142857142</c:v>
                </c:pt>
                <c:pt idx="99">
                  <c:v>0.97142857142857142</c:v>
                </c:pt>
                <c:pt idx="100">
                  <c:v>0.97142857142857142</c:v>
                </c:pt>
                <c:pt idx="101">
                  <c:v>0.97142857142857142</c:v>
                </c:pt>
                <c:pt idx="102">
                  <c:v>0.97142857142857142</c:v>
                </c:pt>
                <c:pt idx="103">
                  <c:v>0.97142857142857142</c:v>
                </c:pt>
                <c:pt idx="104">
                  <c:v>0.97142857142857142</c:v>
                </c:pt>
                <c:pt idx="105">
                  <c:v>0.97142857142857142</c:v>
                </c:pt>
                <c:pt idx="106">
                  <c:v>0.97142857142857142</c:v>
                </c:pt>
                <c:pt idx="107">
                  <c:v>0.97142857142857142</c:v>
                </c:pt>
                <c:pt idx="108">
                  <c:v>0.97142857142857142</c:v>
                </c:pt>
                <c:pt idx="109">
                  <c:v>0.97142857142857142</c:v>
                </c:pt>
                <c:pt idx="110">
                  <c:v>0.97142857142857142</c:v>
                </c:pt>
                <c:pt idx="111">
                  <c:v>0.97142857142857142</c:v>
                </c:pt>
                <c:pt idx="112">
                  <c:v>0.97142857142857142</c:v>
                </c:pt>
                <c:pt idx="113">
                  <c:v>0.97142857142857142</c:v>
                </c:pt>
                <c:pt idx="114">
                  <c:v>0.97142857142857142</c:v>
                </c:pt>
                <c:pt idx="115">
                  <c:v>0.97142857142857142</c:v>
                </c:pt>
                <c:pt idx="116">
                  <c:v>0.97142857142857142</c:v>
                </c:pt>
                <c:pt idx="117">
                  <c:v>0.97142857142857142</c:v>
                </c:pt>
                <c:pt idx="118">
                  <c:v>0.97142857142857142</c:v>
                </c:pt>
                <c:pt idx="119">
                  <c:v>0.97142857142857142</c:v>
                </c:pt>
                <c:pt idx="120">
                  <c:v>0.97142857142857142</c:v>
                </c:pt>
                <c:pt idx="121">
                  <c:v>0.97142857142857142</c:v>
                </c:pt>
                <c:pt idx="122">
                  <c:v>0.97142857142857142</c:v>
                </c:pt>
                <c:pt idx="123">
                  <c:v>0.97142857142857142</c:v>
                </c:pt>
                <c:pt idx="124">
                  <c:v>0.97142857142857142</c:v>
                </c:pt>
                <c:pt idx="125">
                  <c:v>0.97142857142857142</c:v>
                </c:pt>
                <c:pt idx="126">
                  <c:v>0.97142857142857142</c:v>
                </c:pt>
                <c:pt idx="127">
                  <c:v>0.97142857142857142</c:v>
                </c:pt>
                <c:pt idx="128">
                  <c:v>0.97142857142857142</c:v>
                </c:pt>
                <c:pt idx="129">
                  <c:v>0.97142857142857142</c:v>
                </c:pt>
                <c:pt idx="130">
                  <c:v>0.97142857142857142</c:v>
                </c:pt>
                <c:pt idx="131">
                  <c:v>0.97142857142857142</c:v>
                </c:pt>
                <c:pt idx="132">
                  <c:v>0.97142857142857142</c:v>
                </c:pt>
                <c:pt idx="133">
                  <c:v>0.97142857142857142</c:v>
                </c:pt>
                <c:pt idx="134">
                  <c:v>0.97142857142857142</c:v>
                </c:pt>
                <c:pt idx="135">
                  <c:v>0.97142857142857142</c:v>
                </c:pt>
                <c:pt idx="136">
                  <c:v>0.97142857142857142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19E-4402-9D71-5C81A1D13D9C}"/>
            </c:ext>
          </c:extLst>
        </c:ser>
        <c:ser>
          <c:idx val="3"/>
          <c:order val="3"/>
          <c:tx>
            <c:strRef>
              <c:f>레이더차트_수정불가!$G$5</c:f>
              <c:strCache>
                <c:ptCount val="1"/>
                <c:pt idx="0">
                  <c:v>평균 체류시간(시간)</c:v>
                </c:pt>
              </c:strCache>
            </c:strRef>
          </c:tx>
          <c:spPr>
            <a:solidFill>
              <a:srgbClr val="327992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레이더차트_수정불가!$H$5:$ND$5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1.0683060109289617</c:v>
                </c:pt>
                <c:pt idx="137">
                  <c:v>1.0683060109289617</c:v>
                </c:pt>
                <c:pt idx="138">
                  <c:v>1.0683060109289617</c:v>
                </c:pt>
                <c:pt idx="139">
                  <c:v>1.0683060109289617</c:v>
                </c:pt>
                <c:pt idx="140">
                  <c:v>1.0683060109289617</c:v>
                </c:pt>
                <c:pt idx="141">
                  <c:v>1.0683060109289617</c:v>
                </c:pt>
                <c:pt idx="142">
                  <c:v>1.0683060109289617</c:v>
                </c:pt>
                <c:pt idx="143">
                  <c:v>1.0683060109289617</c:v>
                </c:pt>
                <c:pt idx="144">
                  <c:v>1.0683060109289617</c:v>
                </c:pt>
                <c:pt idx="145">
                  <c:v>1.0683060109289617</c:v>
                </c:pt>
                <c:pt idx="146">
                  <c:v>1.0683060109289617</c:v>
                </c:pt>
                <c:pt idx="147">
                  <c:v>1.0683060109289617</c:v>
                </c:pt>
                <c:pt idx="148">
                  <c:v>1.0683060109289617</c:v>
                </c:pt>
                <c:pt idx="149">
                  <c:v>1.0683060109289617</c:v>
                </c:pt>
                <c:pt idx="150">
                  <c:v>1.0683060109289617</c:v>
                </c:pt>
                <c:pt idx="151">
                  <c:v>1.0683060109289617</c:v>
                </c:pt>
                <c:pt idx="152">
                  <c:v>1.0683060109289617</c:v>
                </c:pt>
                <c:pt idx="153">
                  <c:v>1.0683060109289617</c:v>
                </c:pt>
                <c:pt idx="154">
                  <c:v>1.0683060109289617</c:v>
                </c:pt>
                <c:pt idx="155">
                  <c:v>1.0683060109289617</c:v>
                </c:pt>
                <c:pt idx="156">
                  <c:v>1.0683060109289617</c:v>
                </c:pt>
                <c:pt idx="157">
                  <c:v>1.0683060109289617</c:v>
                </c:pt>
                <c:pt idx="158">
                  <c:v>1.0683060109289617</c:v>
                </c:pt>
                <c:pt idx="159">
                  <c:v>1.0683060109289617</c:v>
                </c:pt>
                <c:pt idx="160">
                  <c:v>1.0683060109289617</c:v>
                </c:pt>
                <c:pt idx="161">
                  <c:v>1.0683060109289617</c:v>
                </c:pt>
                <c:pt idx="162">
                  <c:v>1.0683060109289617</c:v>
                </c:pt>
                <c:pt idx="163">
                  <c:v>1.0683060109289617</c:v>
                </c:pt>
                <c:pt idx="164">
                  <c:v>1.0683060109289617</c:v>
                </c:pt>
                <c:pt idx="165">
                  <c:v>1.0683060109289617</c:v>
                </c:pt>
                <c:pt idx="166">
                  <c:v>1.0683060109289617</c:v>
                </c:pt>
                <c:pt idx="167">
                  <c:v>1.0683060109289617</c:v>
                </c:pt>
                <c:pt idx="168">
                  <c:v>1.0683060109289617</c:v>
                </c:pt>
                <c:pt idx="169">
                  <c:v>1.0683060109289617</c:v>
                </c:pt>
                <c:pt idx="170">
                  <c:v>1.0683060109289617</c:v>
                </c:pt>
                <c:pt idx="171">
                  <c:v>1.0683060109289617</c:v>
                </c:pt>
                <c:pt idx="172">
                  <c:v>1.0683060109289617</c:v>
                </c:pt>
                <c:pt idx="173">
                  <c:v>1.0683060109289617</c:v>
                </c:pt>
                <c:pt idx="174">
                  <c:v>1.0683060109289617</c:v>
                </c:pt>
                <c:pt idx="175">
                  <c:v>1.0683060109289617</c:v>
                </c:pt>
                <c:pt idx="176">
                  <c:v>1.0683060109289617</c:v>
                </c:pt>
                <c:pt idx="177">
                  <c:v>1.0683060109289617</c:v>
                </c:pt>
                <c:pt idx="178">
                  <c:v>1.0683060109289617</c:v>
                </c:pt>
                <c:pt idx="179">
                  <c:v>1.0683060109289617</c:v>
                </c:pt>
                <c:pt idx="180">
                  <c:v>1.0683060109289617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19E-4402-9D71-5C81A1D13D9C}"/>
            </c:ext>
          </c:extLst>
        </c:ser>
        <c:ser>
          <c:idx val="4"/>
          <c:order val="4"/>
          <c:tx>
            <c:strRef>
              <c:f>레이더차트_수정불가!$G$6</c:f>
              <c:strCache>
                <c:ptCount val="1"/>
                <c:pt idx="0">
                  <c:v>평균 숙박일수(일)</c:v>
                </c:pt>
              </c:strCache>
            </c:strRef>
          </c:tx>
          <c:spPr>
            <a:solidFill>
              <a:srgbClr val="D99E00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레이더차트_수정불가!$H$6:$ND$6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0.7350427350427351</c:v>
                </c:pt>
                <c:pt idx="181">
                  <c:v>0.7350427350427351</c:v>
                </c:pt>
                <c:pt idx="182">
                  <c:v>0.7350427350427351</c:v>
                </c:pt>
                <c:pt idx="183">
                  <c:v>0.7350427350427351</c:v>
                </c:pt>
                <c:pt idx="184">
                  <c:v>0.7350427350427351</c:v>
                </c:pt>
                <c:pt idx="185">
                  <c:v>0.7350427350427351</c:v>
                </c:pt>
                <c:pt idx="186">
                  <c:v>0.7350427350427351</c:v>
                </c:pt>
                <c:pt idx="187">
                  <c:v>0.7350427350427351</c:v>
                </c:pt>
                <c:pt idx="188">
                  <c:v>0.7350427350427351</c:v>
                </c:pt>
                <c:pt idx="189">
                  <c:v>0.7350427350427351</c:v>
                </c:pt>
                <c:pt idx="190">
                  <c:v>0.7350427350427351</c:v>
                </c:pt>
                <c:pt idx="191">
                  <c:v>0.7350427350427351</c:v>
                </c:pt>
                <c:pt idx="192">
                  <c:v>0.7350427350427351</c:v>
                </c:pt>
                <c:pt idx="193">
                  <c:v>0.7350427350427351</c:v>
                </c:pt>
                <c:pt idx="194">
                  <c:v>0.7350427350427351</c:v>
                </c:pt>
                <c:pt idx="195">
                  <c:v>0.7350427350427351</c:v>
                </c:pt>
                <c:pt idx="196">
                  <c:v>0.7350427350427351</c:v>
                </c:pt>
                <c:pt idx="197">
                  <c:v>0.7350427350427351</c:v>
                </c:pt>
                <c:pt idx="198">
                  <c:v>0.7350427350427351</c:v>
                </c:pt>
                <c:pt idx="199">
                  <c:v>0.7350427350427351</c:v>
                </c:pt>
                <c:pt idx="200">
                  <c:v>0.7350427350427351</c:v>
                </c:pt>
                <c:pt idx="201">
                  <c:v>0.7350427350427351</c:v>
                </c:pt>
                <c:pt idx="202">
                  <c:v>0.7350427350427351</c:v>
                </c:pt>
                <c:pt idx="203">
                  <c:v>0.7350427350427351</c:v>
                </c:pt>
                <c:pt idx="204">
                  <c:v>0.7350427350427351</c:v>
                </c:pt>
                <c:pt idx="205">
                  <c:v>0.7350427350427351</c:v>
                </c:pt>
                <c:pt idx="206">
                  <c:v>0.7350427350427351</c:v>
                </c:pt>
                <c:pt idx="207">
                  <c:v>0.7350427350427351</c:v>
                </c:pt>
                <c:pt idx="208">
                  <c:v>0.7350427350427351</c:v>
                </c:pt>
                <c:pt idx="209">
                  <c:v>0.7350427350427351</c:v>
                </c:pt>
                <c:pt idx="210">
                  <c:v>0.7350427350427351</c:v>
                </c:pt>
                <c:pt idx="211">
                  <c:v>0.7350427350427351</c:v>
                </c:pt>
                <c:pt idx="212">
                  <c:v>0.7350427350427351</c:v>
                </c:pt>
                <c:pt idx="213">
                  <c:v>0.7350427350427351</c:v>
                </c:pt>
                <c:pt idx="214">
                  <c:v>0.7350427350427351</c:v>
                </c:pt>
                <c:pt idx="215">
                  <c:v>0.7350427350427351</c:v>
                </c:pt>
                <c:pt idx="216">
                  <c:v>0.7350427350427351</c:v>
                </c:pt>
                <c:pt idx="217">
                  <c:v>0.7350427350427351</c:v>
                </c:pt>
                <c:pt idx="218">
                  <c:v>0.7350427350427351</c:v>
                </c:pt>
                <c:pt idx="219">
                  <c:v>0.7350427350427351</c:v>
                </c:pt>
                <c:pt idx="220">
                  <c:v>0.7350427350427351</c:v>
                </c:pt>
                <c:pt idx="221">
                  <c:v>0.7350427350427351</c:v>
                </c:pt>
                <c:pt idx="222">
                  <c:v>0.7350427350427351</c:v>
                </c:pt>
                <c:pt idx="223">
                  <c:v>0.7350427350427351</c:v>
                </c:pt>
                <c:pt idx="224">
                  <c:v>0.7350427350427351</c:v>
                </c:pt>
                <c:pt idx="225">
                  <c:v>0.7350427350427351</c:v>
                </c:pt>
                <c:pt idx="226">
                  <c:v>0.7350427350427351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19E-4402-9D71-5C81A1D13D9C}"/>
            </c:ext>
          </c:extLst>
        </c:ser>
        <c:ser>
          <c:idx val="5"/>
          <c:order val="5"/>
          <c:tx>
            <c:strRef>
              <c:f>레이더차트_수정불가!$G$7</c:f>
              <c:strCache>
                <c:ptCount val="1"/>
                <c:pt idx="0">
                  <c:v>타시도 거주자 비중(%)</c:v>
                </c:pt>
              </c:strCache>
            </c:strRef>
          </c:tx>
          <c:spPr>
            <a:solidFill>
              <a:srgbClr val="2D856B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레이더차트_수정불가!$H$7:$ND$7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1.2102189781021899</c:v>
                </c:pt>
                <c:pt idx="227">
                  <c:v>1.2102189781021899</c:v>
                </c:pt>
                <c:pt idx="228">
                  <c:v>1.2102189781021899</c:v>
                </c:pt>
                <c:pt idx="229">
                  <c:v>1.2102189781021899</c:v>
                </c:pt>
                <c:pt idx="230">
                  <c:v>1.2102189781021899</c:v>
                </c:pt>
                <c:pt idx="231">
                  <c:v>1.2102189781021899</c:v>
                </c:pt>
                <c:pt idx="232">
                  <c:v>1.2102189781021899</c:v>
                </c:pt>
                <c:pt idx="233">
                  <c:v>1.2102189781021899</c:v>
                </c:pt>
                <c:pt idx="234">
                  <c:v>1.2102189781021899</c:v>
                </c:pt>
                <c:pt idx="235">
                  <c:v>1.2102189781021899</c:v>
                </c:pt>
                <c:pt idx="236">
                  <c:v>1.2102189781021899</c:v>
                </c:pt>
                <c:pt idx="237">
                  <c:v>1.2102189781021899</c:v>
                </c:pt>
                <c:pt idx="238">
                  <c:v>1.2102189781021899</c:v>
                </c:pt>
                <c:pt idx="239">
                  <c:v>1.2102189781021899</c:v>
                </c:pt>
                <c:pt idx="240">
                  <c:v>1.2102189781021899</c:v>
                </c:pt>
                <c:pt idx="241">
                  <c:v>1.2102189781021899</c:v>
                </c:pt>
                <c:pt idx="242">
                  <c:v>1.2102189781021899</c:v>
                </c:pt>
                <c:pt idx="243">
                  <c:v>1.2102189781021899</c:v>
                </c:pt>
                <c:pt idx="244">
                  <c:v>1.2102189781021899</c:v>
                </c:pt>
                <c:pt idx="245">
                  <c:v>1.2102189781021899</c:v>
                </c:pt>
                <c:pt idx="246">
                  <c:v>1.2102189781021899</c:v>
                </c:pt>
                <c:pt idx="247">
                  <c:v>1.2102189781021899</c:v>
                </c:pt>
                <c:pt idx="248">
                  <c:v>1.2102189781021899</c:v>
                </c:pt>
                <c:pt idx="249">
                  <c:v>1.2102189781021899</c:v>
                </c:pt>
                <c:pt idx="250">
                  <c:v>1.2102189781021899</c:v>
                </c:pt>
                <c:pt idx="251">
                  <c:v>1.2102189781021899</c:v>
                </c:pt>
                <c:pt idx="252">
                  <c:v>1.2102189781021899</c:v>
                </c:pt>
                <c:pt idx="253">
                  <c:v>1.2102189781021899</c:v>
                </c:pt>
                <c:pt idx="254">
                  <c:v>1.2102189781021899</c:v>
                </c:pt>
                <c:pt idx="255">
                  <c:v>1.2102189781021899</c:v>
                </c:pt>
                <c:pt idx="256">
                  <c:v>1.2102189781021899</c:v>
                </c:pt>
                <c:pt idx="257">
                  <c:v>1.2102189781021899</c:v>
                </c:pt>
                <c:pt idx="258">
                  <c:v>1.2102189781021899</c:v>
                </c:pt>
                <c:pt idx="259">
                  <c:v>1.2102189781021899</c:v>
                </c:pt>
                <c:pt idx="260">
                  <c:v>1.2102189781021899</c:v>
                </c:pt>
                <c:pt idx="261">
                  <c:v>1.2102189781021899</c:v>
                </c:pt>
                <c:pt idx="262">
                  <c:v>1.2102189781021899</c:v>
                </c:pt>
                <c:pt idx="263">
                  <c:v>1.2102189781021899</c:v>
                </c:pt>
                <c:pt idx="264">
                  <c:v>1.2102189781021899</c:v>
                </c:pt>
                <c:pt idx="265">
                  <c:v>1.2102189781021899</c:v>
                </c:pt>
                <c:pt idx="266">
                  <c:v>1.2102189781021899</c:v>
                </c:pt>
                <c:pt idx="267">
                  <c:v>1.2102189781021899</c:v>
                </c:pt>
                <c:pt idx="268">
                  <c:v>1.2102189781021899</c:v>
                </c:pt>
                <c:pt idx="269">
                  <c:v>1.2102189781021899</c:v>
                </c:pt>
                <c:pt idx="270">
                  <c:v>1.2102189781021899</c:v>
                </c:pt>
                <c:pt idx="271">
                  <c:v>1.2102189781021899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19E-4402-9D71-5C81A1D13D9C}"/>
            </c:ext>
          </c:extLst>
        </c:ser>
        <c:ser>
          <c:idx val="7"/>
          <c:order val="6"/>
          <c:tx>
            <c:strRef>
              <c:f>레이더차트_수정불가!$G$8</c:f>
              <c:strCache>
                <c:ptCount val="1"/>
                <c:pt idx="0">
                  <c:v>인당 평균 카드 사용액(천원)</c:v>
                </c:pt>
              </c:strCache>
            </c:strRef>
          </c:tx>
          <c:spPr>
            <a:solidFill>
              <a:srgbClr val="1F4B5B">
                <a:alpha val="69804"/>
              </a:srgbClr>
            </a:solidFill>
            <a:ln w="25400">
              <a:noFill/>
            </a:ln>
            <a:effectLst/>
          </c:spPr>
          <c:val>
            <c:numRef>
              <c:f>레이더차트_수정불가!$H$8:$ND$8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0.72285870158210574</c:v>
                </c:pt>
                <c:pt idx="272">
                  <c:v>0.72285870158210574</c:v>
                </c:pt>
                <c:pt idx="273">
                  <c:v>0.72285870158210574</c:v>
                </c:pt>
                <c:pt idx="274">
                  <c:v>0.72285870158210574</c:v>
                </c:pt>
                <c:pt idx="275">
                  <c:v>0.72285870158210574</c:v>
                </c:pt>
                <c:pt idx="276">
                  <c:v>0.72285870158210574</c:v>
                </c:pt>
                <c:pt idx="277">
                  <c:v>0.72285870158210574</c:v>
                </c:pt>
                <c:pt idx="278">
                  <c:v>0.72285870158210574</c:v>
                </c:pt>
                <c:pt idx="279">
                  <c:v>0.72285870158210574</c:v>
                </c:pt>
                <c:pt idx="280">
                  <c:v>0.72285870158210574</c:v>
                </c:pt>
                <c:pt idx="281">
                  <c:v>0.72285870158210574</c:v>
                </c:pt>
                <c:pt idx="282">
                  <c:v>0.72285870158210574</c:v>
                </c:pt>
                <c:pt idx="283">
                  <c:v>0.72285870158210574</c:v>
                </c:pt>
                <c:pt idx="284">
                  <c:v>0.72285870158210574</c:v>
                </c:pt>
                <c:pt idx="285">
                  <c:v>0.72285870158210574</c:v>
                </c:pt>
                <c:pt idx="286">
                  <c:v>0.72285870158210574</c:v>
                </c:pt>
                <c:pt idx="287">
                  <c:v>0.72285870158210574</c:v>
                </c:pt>
                <c:pt idx="288">
                  <c:v>0.72285870158210574</c:v>
                </c:pt>
                <c:pt idx="289">
                  <c:v>0.72285870158210574</c:v>
                </c:pt>
                <c:pt idx="290">
                  <c:v>0.72285870158210574</c:v>
                </c:pt>
                <c:pt idx="291">
                  <c:v>0.72285870158210574</c:v>
                </c:pt>
                <c:pt idx="292">
                  <c:v>0.72285870158210574</c:v>
                </c:pt>
                <c:pt idx="293">
                  <c:v>0.72285870158210574</c:v>
                </c:pt>
                <c:pt idx="294">
                  <c:v>0.72285870158210574</c:v>
                </c:pt>
                <c:pt idx="295">
                  <c:v>0.72285870158210574</c:v>
                </c:pt>
                <c:pt idx="296">
                  <c:v>0.72285870158210574</c:v>
                </c:pt>
                <c:pt idx="297">
                  <c:v>0.72285870158210574</c:v>
                </c:pt>
                <c:pt idx="298">
                  <c:v>0.72285870158210574</c:v>
                </c:pt>
                <c:pt idx="299">
                  <c:v>0.72285870158210574</c:v>
                </c:pt>
                <c:pt idx="300">
                  <c:v>0.72285870158210574</c:v>
                </c:pt>
                <c:pt idx="301">
                  <c:v>0.72285870158210574</c:v>
                </c:pt>
                <c:pt idx="302">
                  <c:v>0.72285870158210574</c:v>
                </c:pt>
                <c:pt idx="303">
                  <c:v>0.72285870158210574</c:v>
                </c:pt>
                <c:pt idx="304">
                  <c:v>0.72285870158210574</c:v>
                </c:pt>
                <c:pt idx="305">
                  <c:v>0.72285870158210574</c:v>
                </c:pt>
                <c:pt idx="306">
                  <c:v>0.72285870158210574</c:v>
                </c:pt>
                <c:pt idx="307">
                  <c:v>0.72285870158210574</c:v>
                </c:pt>
                <c:pt idx="308">
                  <c:v>0.72285870158210574</c:v>
                </c:pt>
                <c:pt idx="309">
                  <c:v>0.72285870158210574</c:v>
                </c:pt>
                <c:pt idx="310">
                  <c:v>0.72285870158210574</c:v>
                </c:pt>
                <c:pt idx="311">
                  <c:v>0.72285870158210574</c:v>
                </c:pt>
                <c:pt idx="312">
                  <c:v>0.72285870158210574</c:v>
                </c:pt>
                <c:pt idx="313">
                  <c:v>0.72285870158210574</c:v>
                </c:pt>
                <c:pt idx="314">
                  <c:v>0.72285870158210574</c:v>
                </c:pt>
                <c:pt idx="315">
                  <c:v>0.72285870158210574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19E-4402-9D71-5C81A1D13D9C}"/>
            </c:ext>
          </c:extLst>
        </c:ser>
        <c:ser>
          <c:idx val="8"/>
          <c:order val="7"/>
          <c:tx>
            <c:strRef>
              <c:f>레이더차트_수정불가!$G$9</c:f>
              <c:strCache>
                <c:ptCount val="1"/>
                <c:pt idx="0">
                  <c:v>카드 사용액 비중(%)</c:v>
                </c:pt>
              </c:strCache>
            </c:strRef>
          </c:tx>
          <c:spPr>
            <a:solidFill>
              <a:srgbClr val="0A502A">
                <a:alpha val="69804"/>
              </a:srgbClr>
            </a:solidFill>
            <a:ln w="25400">
              <a:noFill/>
            </a:ln>
            <a:effectLst/>
          </c:spPr>
          <c:val>
            <c:numRef>
              <c:f>레이더차트_수정불가!$H$9:$ND$9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1.5761194029850747</c:v>
                </c:pt>
                <c:pt idx="316">
                  <c:v>1.5761194029850747</c:v>
                </c:pt>
                <c:pt idx="317">
                  <c:v>1.5761194029850747</c:v>
                </c:pt>
                <c:pt idx="318">
                  <c:v>1.5761194029850747</c:v>
                </c:pt>
                <c:pt idx="319">
                  <c:v>1.5761194029850747</c:v>
                </c:pt>
                <c:pt idx="320">
                  <c:v>1.5761194029850747</c:v>
                </c:pt>
                <c:pt idx="321">
                  <c:v>1.5761194029850747</c:v>
                </c:pt>
                <c:pt idx="322">
                  <c:v>1.5761194029850747</c:v>
                </c:pt>
                <c:pt idx="323">
                  <c:v>1.5761194029850747</c:v>
                </c:pt>
                <c:pt idx="324">
                  <c:v>1.5761194029850747</c:v>
                </c:pt>
                <c:pt idx="325">
                  <c:v>1.5761194029850747</c:v>
                </c:pt>
                <c:pt idx="326">
                  <c:v>1.5761194029850747</c:v>
                </c:pt>
                <c:pt idx="327">
                  <c:v>1.5761194029850747</c:v>
                </c:pt>
                <c:pt idx="328">
                  <c:v>1.5761194029850747</c:v>
                </c:pt>
                <c:pt idx="329">
                  <c:v>1.5761194029850747</c:v>
                </c:pt>
                <c:pt idx="330">
                  <c:v>1.5761194029850747</c:v>
                </c:pt>
                <c:pt idx="331">
                  <c:v>1.5761194029850747</c:v>
                </c:pt>
                <c:pt idx="332">
                  <c:v>1.5761194029850747</c:v>
                </c:pt>
                <c:pt idx="333">
                  <c:v>1.5761194029850747</c:v>
                </c:pt>
                <c:pt idx="334">
                  <c:v>1.5761194029850747</c:v>
                </c:pt>
                <c:pt idx="335">
                  <c:v>1.5761194029850747</c:v>
                </c:pt>
                <c:pt idx="336">
                  <c:v>1.5761194029850747</c:v>
                </c:pt>
                <c:pt idx="337">
                  <c:v>1.5761194029850747</c:v>
                </c:pt>
                <c:pt idx="338">
                  <c:v>1.5761194029850747</c:v>
                </c:pt>
                <c:pt idx="339">
                  <c:v>1.5761194029850747</c:v>
                </c:pt>
                <c:pt idx="340">
                  <c:v>1.5761194029850747</c:v>
                </c:pt>
                <c:pt idx="341">
                  <c:v>1.5761194029850747</c:v>
                </c:pt>
                <c:pt idx="342">
                  <c:v>1.5761194029850747</c:v>
                </c:pt>
                <c:pt idx="343">
                  <c:v>1.5761194029850747</c:v>
                </c:pt>
                <c:pt idx="344">
                  <c:v>1.5761194029850747</c:v>
                </c:pt>
                <c:pt idx="345">
                  <c:v>1.5761194029850747</c:v>
                </c:pt>
                <c:pt idx="346">
                  <c:v>1.5761194029850747</c:v>
                </c:pt>
                <c:pt idx="347">
                  <c:v>1.5761194029850747</c:v>
                </c:pt>
                <c:pt idx="348">
                  <c:v>1.5761194029850747</c:v>
                </c:pt>
                <c:pt idx="349">
                  <c:v>1.5761194029850747</c:v>
                </c:pt>
                <c:pt idx="350">
                  <c:v>1.5761194029850747</c:v>
                </c:pt>
                <c:pt idx="351">
                  <c:v>1.5761194029850747</c:v>
                </c:pt>
                <c:pt idx="352">
                  <c:v>1.5761194029850747</c:v>
                </c:pt>
                <c:pt idx="353">
                  <c:v>1.5761194029850747</c:v>
                </c:pt>
                <c:pt idx="354">
                  <c:v>1.5761194029850747</c:v>
                </c:pt>
                <c:pt idx="355">
                  <c:v>1.5761194029850747</c:v>
                </c:pt>
                <c:pt idx="356">
                  <c:v>1.5761194029850747</c:v>
                </c:pt>
                <c:pt idx="357">
                  <c:v>1.5761194029850747</c:v>
                </c:pt>
                <c:pt idx="358">
                  <c:v>1.5761194029850747</c:v>
                </c:pt>
                <c:pt idx="359">
                  <c:v>1.5761194029850747</c:v>
                </c:pt>
                <c:pt idx="360">
                  <c:v>1.5761194029850747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19E-4402-9D71-5C81A1D13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202239"/>
        <c:axId val="1164183039"/>
      </c:radarChart>
      <c:valAx>
        <c:axId val="1164183039"/>
        <c:scaling>
          <c:orientation val="minMax"/>
          <c:max val="2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164202239"/>
        <c:crosses val="autoZero"/>
        <c:crossBetween val="between"/>
        <c:majorUnit val="1"/>
      </c:valAx>
      <c:catAx>
        <c:axId val="116420223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164183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r>
              <a:rPr lang="en-US" altLang="ko-KR" sz="110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</a:rPr>
              <a:t>(</a:t>
            </a:r>
            <a:r>
              <a:rPr lang="ko-KR" altLang="en-US" sz="110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</a:rPr>
              <a:t>단위</a:t>
            </a:r>
            <a:r>
              <a:rPr lang="en-US" altLang="ko-KR" sz="110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</a:rPr>
              <a:t>: </a:t>
            </a:r>
            <a:r>
              <a:rPr lang="ko-KR" altLang="en-US" sz="110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</a:rPr>
              <a:t>시간</a:t>
            </a:r>
            <a:r>
              <a:rPr lang="en-US" altLang="ko-KR" sz="110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</a:rPr>
              <a:t>)</a:t>
            </a:r>
            <a:endParaRPr lang="ko-KR" altLang="en-US" sz="110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</a:endParaRPr>
          </a:p>
        </c:rich>
      </c:tx>
      <c:layout>
        <c:manualLayout>
          <c:xMode val="edge"/>
          <c:yMode val="edge"/>
          <c:x val="3.7145418438134735E-3"/>
          <c:y val="1.8518568033770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3926850878053887"/>
          <c:y val="0.20688609845686956"/>
          <c:w val="0.84664066158295737"/>
          <c:h val="0.7273374161563138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피벗_수정불가!$IS$8</c:f>
              <c:strCache>
                <c:ptCount val="1"/>
                <c:pt idx="0">
                  <c:v>심야(00:00~05:59)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피벗_수정불가!$IR$9:$IR$11</c:f>
              <c:strCache>
                <c:ptCount val="3"/>
                <c:pt idx="0">
                  <c:v>'25.1월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피벗_수정불가!$IS$9:$IS$11</c:f>
              <c:numCache>
                <c:formatCode>0.0</c:formatCode>
                <c:ptCount val="3"/>
                <c:pt idx="0">
                  <c:v>3.2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D-49C4-ACA2-7318E0EBD0C3}"/>
            </c:ext>
          </c:extLst>
        </c:ser>
        <c:ser>
          <c:idx val="1"/>
          <c:order val="1"/>
          <c:tx>
            <c:strRef>
              <c:f>피벗_수정불가!$IT$8</c:f>
              <c:strCache>
                <c:ptCount val="1"/>
                <c:pt idx="0">
                  <c:v>오전(06:00~11:59)</c:v>
                </c:pt>
              </c:strCache>
            </c:strRef>
          </c:tx>
          <c:spPr>
            <a:solidFill>
              <a:srgbClr val="A9D18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피벗_수정불가!$IR$9:$IR$11</c:f>
              <c:strCache>
                <c:ptCount val="3"/>
                <c:pt idx="0">
                  <c:v>'25.1월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피벗_수정불가!$IT$9:$IT$11</c:f>
              <c:numCache>
                <c:formatCode>0.0</c:formatCode>
                <c:ptCount val="3"/>
                <c:pt idx="0">
                  <c:v>3.4</c:v>
                </c:pt>
                <c:pt idx="1">
                  <c:v>3.3</c:v>
                </c:pt>
                <c:pt idx="2">
                  <c:v>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3D-49C4-ACA2-7318E0EBD0C3}"/>
            </c:ext>
          </c:extLst>
        </c:ser>
        <c:ser>
          <c:idx val="2"/>
          <c:order val="2"/>
          <c:tx>
            <c:strRef>
              <c:f>피벗_수정불가!$IU$8</c:f>
              <c:strCache>
                <c:ptCount val="1"/>
                <c:pt idx="0">
                  <c:v>오후(12:00~17:59)</c:v>
                </c:pt>
              </c:strCache>
            </c:strRef>
          </c:tx>
          <c:spPr>
            <a:solidFill>
              <a:srgbClr val="61953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피벗_수정불가!$IR$9:$IR$11</c:f>
              <c:strCache>
                <c:ptCount val="3"/>
                <c:pt idx="0">
                  <c:v>'25.1월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피벗_수정불가!$IU$9:$IU$11</c:f>
              <c:numCache>
                <c:formatCode>0.0</c:formatCode>
                <c:ptCount val="3"/>
                <c:pt idx="0">
                  <c:v>3.3</c:v>
                </c:pt>
                <c:pt idx="1">
                  <c:v>3.3</c:v>
                </c:pt>
                <c:pt idx="2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3D-49C4-ACA2-7318E0EBD0C3}"/>
            </c:ext>
          </c:extLst>
        </c:ser>
        <c:ser>
          <c:idx val="3"/>
          <c:order val="3"/>
          <c:tx>
            <c:strRef>
              <c:f>피벗_수정불가!$IV$8</c:f>
              <c:strCache>
                <c:ptCount val="1"/>
                <c:pt idx="0">
                  <c:v>저녁(18:00~23:59)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피벗_수정불가!$IR$9:$IR$11</c:f>
              <c:strCache>
                <c:ptCount val="3"/>
                <c:pt idx="0">
                  <c:v>'25.1월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피벗_수정불가!$IV$9:$IV$11</c:f>
              <c:numCache>
                <c:formatCode>0.0</c:formatCode>
                <c:ptCount val="3"/>
                <c:pt idx="0">
                  <c:v>3.3</c:v>
                </c:pt>
                <c:pt idx="1">
                  <c:v>3.2</c:v>
                </c:pt>
                <c:pt idx="2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3D-49C4-ACA2-7318E0EBD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800456575"/>
        <c:axId val="1800459903"/>
      </c:barChart>
      <c:catAx>
        <c:axId val="180045657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0459903"/>
        <c:crosses val="autoZero"/>
        <c:auto val="1"/>
        <c:lblAlgn val="ctr"/>
        <c:lblOffset val="100"/>
        <c:noMultiLvlLbl val="0"/>
      </c:catAx>
      <c:valAx>
        <c:axId val="1800459903"/>
        <c:scaling>
          <c:orientation val="minMax"/>
          <c:max val="18"/>
        </c:scaling>
        <c:delete val="1"/>
        <c:axPos val="t"/>
        <c:numFmt formatCode="0.0" sourceLinked="1"/>
        <c:majorTickMark val="none"/>
        <c:minorTickMark val="none"/>
        <c:tickLblPos val="nextTo"/>
        <c:crossAx val="180045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7507033122702608"/>
          <c:y val="1.2531876990745226E-2"/>
          <c:w val="0.51920676945198263"/>
          <c:h val="0.154529958522311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 b="0">
                <a:latin typeface="+mn-ea"/>
                <a:ea typeface="+mn-ea"/>
              </a:rPr>
              <a:t>단위</a:t>
            </a:r>
            <a:r>
              <a:rPr lang="en-US" altLang="ko-KR" sz="1100" b="0">
                <a:latin typeface="+mn-ea"/>
                <a:ea typeface="+mn-ea"/>
              </a:rPr>
              <a:t>: (</a:t>
            </a:r>
            <a:r>
              <a:rPr lang="ko-KR" altLang="en-US" sz="1100" b="0">
                <a:latin typeface="+mn-ea"/>
                <a:ea typeface="+mn-ea"/>
              </a:rPr>
              <a:t>명</a:t>
            </a:r>
            <a:r>
              <a:rPr lang="en-US" altLang="ko-KR" sz="1100" b="0">
                <a:latin typeface="+mn-ea"/>
                <a:ea typeface="+mn-ea"/>
              </a:rPr>
              <a:t>, </a:t>
            </a:r>
            <a:r>
              <a:rPr lang="ko-KR" altLang="en-US" sz="1100" b="0">
                <a:latin typeface="+mn-ea"/>
                <a:ea typeface="+mn-ea"/>
              </a:rPr>
              <a:t>배</a:t>
            </a:r>
            <a:r>
              <a:rPr lang="en-US" altLang="ko-KR" sz="1100" b="0">
                <a:latin typeface="+mn-ea"/>
                <a:ea typeface="+mn-ea"/>
              </a:rPr>
              <a:t>)</a:t>
            </a:r>
            <a:endParaRPr lang="ko-KR" altLang="en-US" sz="1100" b="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1.0452124669058644E-2"/>
          <c:y val="2.1996252824617469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0670879968175944E-2"/>
          <c:y val="0.28066754709458785"/>
          <c:w val="0.94271057996044605"/>
          <c:h val="0.58435301645973015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피벗_수정불가!$AF$5</c:f>
              <c:strCache>
                <c:ptCount val="1"/>
                <c:pt idx="0">
                  <c:v>등록인구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#,##0;[Red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b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피벗_수정불가!$AG$2:$AI$2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피벗_수정불가!$AG$5:$AI$5</c:f>
              <c:numCache>
                <c:formatCode>_(* #,##0_);_(* \(#,##0\);_(* "-"_);_(@_)</c:formatCode>
                <c:ptCount val="3"/>
                <c:pt idx="0">
                  <c:v>28646</c:v>
                </c:pt>
                <c:pt idx="1">
                  <c:v>28487</c:v>
                </c:pt>
                <c:pt idx="2">
                  <c:v>28602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C8-4E86-8C84-20584F270849}"/>
            </c:ext>
          </c:extLst>
        </c:ser>
        <c:ser>
          <c:idx val="3"/>
          <c:order val="1"/>
          <c:tx>
            <c:strRef>
              <c:f>피벗_수정불가!$AF$6</c:f>
              <c:strCache>
                <c:ptCount val="1"/>
                <c:pt idx="0">
                  <c:v>체류인구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#,##0;[Red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피벗_수정불가!$AG$2:$AI$2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피벗_수정불가!$AG$6:$AI$6</c:f>
              <c:numCache>
                <c:formatCode>_(* #,##0_);_(* \(#,##0\);_(* "-"_);_(@_)</c:formatCode>
                <c:ptCount val="3"/>
                <c:pt idx="0">
                  <c:v>349217</c:v>
                </c:pt>
                <c:pt idx="1">
                  <c:v>260465</c:v>
                </c:pt>
                <c:pt idx="2">
                  <c:v>248836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C8-4E86-8C84-20584F270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896256"/>
        <c:axId val="260897792"/>
      </c:barChart>
      <c:catAx>
        <c:axId val="26089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0897792"/>
        <c:crosses val="autoZero"/>
        <c:auto val="1"/>
        <c:lblAlgn val="ctr"/>
        <c:lblOffset val="100"/>
        <c:noMultiLvlLbl val="0"/>
      </c:catAx>
      <c:valAx>
        <c:axId val="260897792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089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3592210891472144"/>
          <c:y val="1.2492597956156449E-2"/>
          <c:w val="0.32014245195388552"/>
          <c:h val="7.7970810334113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100">
                <a:latin typeface="+mn-ea"/>
                <a:ea typeface="+mn-ea"/>
              </a:rPr>
              <a:t>(</a:t>
            </a:r>
            <a:r>
              <a:rPr lang="ko-KR" altLang="en-US" sz="1100">
                <a:latin typeface="+mn-ea"/>
                <a:ea typeface="+mn-ea"/>
              </a:rPr>
              <a:t>단위</a:t>
            </a:r>
            <a:r>
              <a:rPr lang="en-US" altLang="ko-KR" sz="1100">
                <a:latin typeface="+mn-ea"/>
                <a:ea typeface="+mn-ea"/>
              </a:rPr>
              <a:t>: </a:t>
            </a:r>
            <a:r>
              <a:rPr lang="ko-KR" altLang="en-US" sz="1100">
                <a:latin typeface="+mn-ea"/>
                <a:ea typeface="+mn-ea"/>
              </a:rPr>
              <a:t>시간</a:t>
            </a:r>
            <a:r>
              <a:rPr lang="en-US" altLang="ko-KR" sz="1100">
                <a:latin typeface="+mn-ea"/>
                <a:ea typeface="+mn-ea"/>
              </a:rPr>
              <a:t>)</a:t>
            </a:r>
          </a:p>
        </c:rich>
      </c:tx>
      <c:layout>
        <c:manualLayout>
          <c:xMode val="edge"/>
          <c:yMode val="edge"/>
          <c:x val="4.492344706911635E-2"/>
          <c:y val="3.703703703703703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938221898434753E-2"/>
          <c:y val="0.20456092044514651"/>
          <c:w val="0.88650277581243497"/>
          <c:h val="0.661861572009847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피벗_수정불가!$CY$3</c:f>
              <c:strCache>
                <c:ptCount val="1"/>
                <c:pt idx="0">
                  <c:v>평균 체류시간(시간)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402-4AD5-97DC-DE17EF7C9AE0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402-4AD5-97DC-DE17EF7C9AE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402-4AD5-97DC-DE17EF7C9AE0}"/>
              </c:ext>
            </c:extLst>
          </c:dPt>
          <c:dLbls>
            <c:dLbl>
              <c:idx val="0"/>
              <c:numFmt formatCode="#,##0.0_);[Red]\(#,##0.0\)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402-4AD5-97DC-DE17EF7C9AE0}"/>
                </c:ext>
              </c:extLst>
            </c:dLbl>
            <c:dLbl>
              <c:idx val="1"/>
              <c:numFmt formatCode="#,##0.0_);[Red]\(#,##0.0\)" sourceLinked="0"/>
              <c:spPr>
                <a:solidFill>
                  <a:srgbClr val="92D05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402-4AD5-97DC-DE17EF7C9AE0}"/>
                </c:ext>
              </c:extLst>
            </c:dLbl>
            <c:numFmt formatCode="#,##0.0_);[Red]\(#,##0.0\)" sourceLinked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피벗_수정불가!$CZ$2:$DB$2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피벗_수정불가!$CZ$3:$DB$3</c:f>
              <c:numCache>
                <c:formatCode>0.0_ </c:formatCode>
                <c:ptCount val="3"/>
                <c:pt idx="0">
                  <c:v>13.2</c:v>
                </c:pt>
                <c:pt idx="1">
                  <c:v>12.9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02-4AD5-97DC-DE17EF7C9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6"/>
        <c:axId val="261121536"/>
        <c:axId val="261123072"/>
      </c:barChart>
      <c:catAx>
        <c:axId val="26112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1123072"/>
        <c:crosses val="autoZero"/>
        <c:auto val="1"/>
        <c:lblAlgn val="ctr"/>
        <c:lblOffset val="100"/>
        <c:noMultiLvlLbl val="0"/>
      </c:catAx>
      <c:valAx>
        <c:axId val="261123072"/>
        <c:scaling>
          <c:orientation val="minMax"/>
          <c:max val="20"/>
          <c:min val="8"/>
        </c:scaling>
        <c:delete val="0"/>
        <c:axPos val="l"/>
        <c:numFmt formatCode="0.0_ 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112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092308366112903"/>
          <c:y val="3.0552709214305668E-2"/>
          <c:w val="0.34927908407251118"/>
          <c:h val="0.10878935557920349"/>
        </c:manualLayout>
      </c:layout>
      <c:overlay val="0"/>
      <c:txPr>
        <a:bodyPr/>
        <a:lstStyle/>
        <a:p>
          <a:pPr>
            <a:defRPr sz="1100"/>
          </a:pPr>
          <a:endParaRPr lang="ko-K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ea"/>
                <a:ea typeface="+mn-ea"/>
                <a:cs typeface="+mn-cs"/>
              </a:defRPr>
            </a:pPr>
            <a:r>
              <a:rPr lang="ko-KR" altLang="en-US" sz="1100">
                <a:latin typeface="+mn-ea"/>
                <a:ea typeface="+mn-ea"/>
              </a:rPr>
              <a:t>단위</a:t>
            </a:r>
            <a:r>
              <a:rPr lang="en-US" altLang="ko-KR" sz="1100">
                <a:latin typeface="+mn-ea"/>
                <a:ea typeface="+mn-ea"/>
              </a:rPr>
              <a:t>: (%, </a:t>
            </a:r>
            <a:r>
              <a:rPr lang="ko-KR" altLang="en-US" sz="1100">
                <a:latin typeface="+mn-ea"/>
                <a:ea typeface="+mn-ea"/>
              </a:rPr>
              <a:t>일</a:t>
            </a:r>
            <a:r>
              <a:rPr lang="en-US" altLang="ko-KR" sz="1100">
                <a:latin typeface="+mn-ea"/>
                <a:ea typeface="+mn-ea"/>
              </a:rPr>
              <a:t>)</a:t>
            </a:r>
            <a:endParaRPr lang="ko-KR" altLang="en-US" sz="11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4.3117743689821186E-2"/>
          <c:y val="2.452425695268065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2.7989816275006255E-2"/>
          <c:y val="0.23090281523028799"/>
          <c:w val="0.94402036744998752"/>
          <c:h val="0.656622846947605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피벗_수정불가!$DK$7</c:f>
              <c:strCache>
                <c:ptCount val="1"/>
                <c:pt idx="0">
                  <c:v>당일 숙박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피벗_수정불가!$DL$2:$DN$2</c:f>
              <c:numCache>
                <c:formatCode>General</c:formatCode>
                <c:ptCount val="3"/>
              </c:numCache>
            </c:numRef>
          </c:cat>
          <c:val>
            <c:numRef>
              <c:f>피벗_수정불가!$DL$7:$DN$7</c:f>
              <c:numCache>
                <c:formatCode>General</c:formatCode>
                <c:ptCount val="3"/>
                <c:pt idx="0">
                  <c:v>59.7</c:v>
                </c:pt>
                <c:pt idx="1">
                  <c:v>65.5</c:v>
                </c:pt>
                <c:pt idx="2">
                  <c:v>68.7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3-4D08-9568-466E5974D19C}"/>
            </c:ext>
          </c:extLst>
        </c:ser>
        <c:ser>
          <c:idx val="1"/>
          <c:order val="1"/>
          <c:tx>
            <c:strRef>
              <c:f>피벗_수정불가!$DK$8</c:f>
              <c:strCache>
                <c:ptCount val="1"/>
                <c:pt idx="0">
                  <c:v>2~3일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피벗_수정불가!$DL$2:$DN$2</c:f>
              <c:numCache>
                <c:formatCode>General</c:formatCode>
                <c:ptCount val="3"/>
              </c:numCache>
            </c:numRef>
          </c:cat>
          <c:val>
            <c:numRef>
              <c:f>피벗_수정불가!$DL$8:$DN$8</c:f>
              <c:numCache>
                <c:formatCode>General</c:formatCode>
                <c:ptCount val="3"/>
                <c:pt idx="0">
                  <c:v>29.9</c:v>
                </c:pt>
                <c:pt idx="1">
                  <c:v>24.2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3-4D08-9568-466E5974D19C}"/>
            </c:ext>
          </c:extLst>
        </c:ser>
        <c:ser>
          <c:idx val="2"/>
          <c:order val="2"/>
          <c:tx>
            <c:strRef>
              <c:f>피벗_수정불가!$DK$9</c:f>
              <c:strCache>
                <c:ptCount val="1"/>
                <c:pt idx="0">
                  <c:v>4~20일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피벗_수정불가!$DL$2:$DN$2</c:f>
              <c:numCache>
                <c:formatCode>General</c:formatCode>
                <c:ptCount val="3"/>
              </c:numCache>
            </c:numRef>
          </c:cat>
          <c:val>
            <c:numRef>
              <c:f>피벗_수정불가!$DL$9:$DN$9</c:f>
              <c:numCache>
                <c:formatCode>General</c:formatCode>
                <c:ptCount val="3"/>
                <c:pt idx="0">
                  <c:v>6.9</c:v>
                </c:pt>
                <c:pt idx="1">
                  <c:v>6.4</c:v>
                </c:pt>
                <c:pt idx="2">
                  <c:v>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93-4D08-9568-466E5974D19C}"/>
            </c:ext>
          </c:extLst>
        </c:ser>
        <c:ser>
          <c:idx val="3"/>
          <c:order val="3"/>
          <c:tx>
            <c:strRef>
              <c:f>피벗_수정불가!$DK$10</c:f>
              <c:strCache>
                <c:ptCount val="1"/>
                <c:pt idx="0">
                  <c:v>21일 이상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피벗_수정불가!$DL$10:$DN$10</c:f>
              <c:numCache>
                <c:formatCode>General</c:formatCode>
                <c:ptCount val="3"/>
                <c:pt idx="0">
                  <c:v>3.5</c:v>
                </c:pt>
                <c:pt idx="1">
                  <c:v>3.9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93-4D08-9568-466E5974D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222784"/>
        <c:axId val="261224320"/>
      </c:barChart>
      <c:lineChart>
        <c:grouping val="standard"/>
        <c:varyColors val="0"/>
        <c:ser>
          <c:idx val="4"/>
          <c:order val="4"/>
          <c:tx>
            <c:strRef>
              <c:f>피벗_수정불가!$DK$6</c:f>
              <c:strCache>
                <c:ptCount val="1"/>
                <c:pt idx="0">
                  <c:v>평균 숙박일수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FCBD"/>
              </a:solidFill>
              <a:ln w="22225">
                <a:solidFill>
                  <a:schemeClr val="tx1">
                    <a:lumMod val="85000"/>
                    <a:lumOff val="15000"/>
                  </a:schemeClr>
                </a:solidFill>
              </a:ln>
              <a:effectLst/>
            </c:spPr>
          </c:marker>
          <c:dLbls>
            <c:numFmt formatCode="#,##0.0_);[Red]\(#,##0.0\)" sourceLinked="0"/>
            <c:spPr>
              <a:solidFill>
                <a:srgbClr val="FFFCBD"/>
              </a:solidFill>
            </c:spPr>
            <c:txPr>
              <a:bodyPr/>
              <a:lstStyle/>
              <a:p>
                <a:pPr>
                  <a:defRPr sz="1100" b="1">
                    <a:solidFill>
                      <a:sysClr val="windowText" lastClr="000000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피벗_수정불가!$DL$6:$DN$6</c:f>
              <c:numCache>
                <c:formatCode>0.0_ </c:formatCode>
                <c:ptCount val="3"/>
                <c:pt idx="0">
                  <c:v>2.7</c:v>
                </c:pt>
                <c:pt idx="1">
                  <c:v>2.8</c:v>
                </c:pt>
                <c:pt idx="2">
                  <c:v>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93-4D08-9568-466E5974D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235840"/>
        <c:axId val="261225856"/>
      </c:lineChart>
      <c:catAx>
        <c:axId val="26122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1224320"/>
        <c:crosses val="autoZero"/>
        <c:auto val="1"/>
        <c:lblAlgn val="ctr"/>
        <c:lblOffset val="100"/>
        <c:noMultiLvlLbl val="0"/>
      </c:catAx>
      <c:valAx>
        <c:axId val="261224320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1222784"/>
        <c:crosses val="autoZero"/>
        <c:crossBetween val="between"/>
      </c:valAx>
      <c:valAx>
        <c:axId val="261225856"/>
        <c:scaling>
          <c:orientation val="minMax"/>
          <c:max val="10"/>
          <c:min val="1"/>
        </c:scaling>
        <c:delete val="0"/>
        <c:axPos val="r"/>
        <c:numFmt formatCode="0.0_ 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1235840"/>
        <c:crosses val="max"/>
        <c:crossBetween val="between"/>
      </c:valAx>
      <c:catAx>
        <c:axId val="261235840"/>
        <c:scaling>
          <c:orientation val="minMax"/>
        </c:scaling>
        <c:delete val="1"/>
        <c:axPos val="t"/>
        <c:majorTickMark val="out"/>
        <c:minorTickMark val="none"/>
        <c:tickLblPos val="nextTo"/>
        <c:crossAx val="26122585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162856092248522"/>
          <c:y val="1.1080431140938474E-2"/>
          <c:w val="0.64683703789371616"/>
          <c:h val="0.15693676769441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altLang="ko-KR" sz="1100" b="0">
                <a:latin typeface="+mn-ea"/>
                <a:ea typeface="+mn-ea"/>
              </a:rPr>
              <a:t>(</a:t>
            </a:r>
            <a:r>
              <a:rPr lang="ko-KR" altLang="en-US" sz="1100" b="0">
                <a:latin typeface="+mn-ea"/>
                <a:ea typeface="+mn-ea"/>
              </a:rPr>
              <a:t>단위</a:t>
            </a:r>
            <a:r>
              <a:rPr lang="en-US" altLang="ko-KR" sz="1100" b="0">
                <a:latin typeface="+mn-ea"/>
                <a:ea typeface="+mn-ea"/>
              </a:rPr>
              <a:t>: </a:t>
            </a:r>
            <a:r>
              <a:rPr lang="ko-KR" altLang="en-US" sz="1100" b="0">
                <a:latin typeface="+mn-ea"/>
                <a:ea typeface="+mn-ea"/>
              </a:rPr>
              <a:t>명</a:t>
            </a:r>
            <a:r>
              <a:rPr lang="en-US" altLang="ko-KR" sz="1100" b="0">
                <a:latin typeface="+mn-ea"/>
                <a:ea typeface="+mn-ea"/>
              </a:rPr>
              <a:t>, %)</a:t>
            </a:r>
            <a:endParaRPr lang="ko-KR" altLang="en-US" sz="1100" b="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1.4394853341119177E-2"/>
          <c:y val="1.86518292045833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4974259796472812E-2"/>
          <c:y val="0.31835208105333229"/>
          <c:w val="0.93926846100759143"/>
          <c:h val="0.538217894764553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피벗_수정불가!$AR$4</c:f>
              <c:strCache>
                <c:ptCount val="1"/>
                <c:pt idx="0">
                  <c:v>체류인구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27C1527-5836-4FCC-A699-B6A6500BBB12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7F0-4869-924B-6E760E9FD1B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6D5DE3-8ADB-40C0-9977-CC59138392DB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7F0-4869-924B-6E760E9FD1B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9CE7843-D12B-4643-8185-0D83F3D65312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7F0-4869-924B-6E760E9FD1B7}"/>
                </c:ext>
              </c:extLst>
            </c:dLbl>
            <c:numFmt formatCode="##&quot;만&quot;&quot;명&quot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100" b="0">
                    <a:solidFill>
                      <a:sysClr val="windowText" lastClr="000000"/>
                    </a:solidFill>
                  </a:defRPr>
                </a:pPr>
                <a:endParaRPr lang="ko-K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피벗_수정불가!$DL$2:$DN$2</c:f>
              <c:numCache>
                <c:formatCode>General</c:formatCode>
                <c:ptCount val="3"/>
              </c:numCache>
            </c:numRef>
          </c:cat>
          <c:val>
            <c:numRef>
              <c:f>피벗_수정불가!$AS$4:$AU$4</c:f>
              <c:numCache>
                <c:formatCode>_(* #,##0_);_(* \(#,##0\);_(* "-"_);_(@_)</c:formatCode>
                <c:ptCount val="3"/>
                <c:pt idx="0">
                  <c:v>34.921700000000001</c:v>
                </c:pt>
                <c:pt idx="1">
                  <c:v>26.046500000000002</c:v>
                </c:pt>
                <c:pt idx="2">
                  <c:v>24.883600000000001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피벗_수정불가!$AS$6:$AU$6</c15:f>
                <c15:dlblRangeCache>
                  <c:ptCount val="3"/>
                  <c:pt idx="0">
                    <c:v> 349,217 </c:v>
                  </c:pt>
                  <c:pt idx="1">
                    <c:v> 260,465 </c:v>
                  </c:pt>
                  <c:pt idx="2">
                    <c:v> 248,836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97F0-4869-924B-6E760E9FD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overlap val="18"/>
        <c:axId val="261286144"/>
        <c:axId val="261284608"/>
      </c:barChart>
      <c:barChart>
        <c:barDir val="col"/>
        <c:grouping val="clustered"/>
        <c:varyColors val="0"/>
        <c:ser>
          <c:idx val="1"/>
          <c:order val="0"/>
          <c:tx>
            <c:strRef>
              <c:f>피벗_수정불가!$AR$5</c:f>
              <c:strCache>
                <c:ptCount val="1"/>
                <c:pt idx="0">
                  <c:v>타시도 거주 체류인구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A27A7C4-3B8A-4F08-A7FD-DA69E0D36F39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7F0-4869-924B-6E760E9FD1B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9C17CB0-5358-456F-8E74-ED36F604F93C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7F0-4869-924B-6E760E9FD1B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3DA06B8-F22B-4613-BE05-92B20369F758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7F0-4869-924B-6E760E9FD1B7}"/>
                </c:ext>
              </c:extLst>
            </c:dLbl>
            <c:numFmt formatCode="##&quot;만&quot;&quot;명&quot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100">
                    <a:solidFill>
                      <a:sysClr val="windowText" lastClr="000000"/>
                    </a:solidFill>
                  </a:defRPr>
                </a:pPr>
                <a:endParaRPr lang="ko-KR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피벗_수정불가!$AS$2:$AU$2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피벗_수정불가!$AS$5:$AU$5</c:f>
              <c:numCache>
                <c:formatCode>_(* #,##0_);_(* \(#,##0\);_(* "-"_);_(@_)</c:formatCode>
                <c:ptCount val="3"/>
                <c:pt idx="0">
                  <c:v>29.701899999999998</c:v>
                </c:pt>
                <c:pt idx="1">
                  <c:v>21.536799999999999</c:v>
                </c:pt>
                <c:pt idx="2">
                  <c:v>20.1313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피벗_수정불가!$AS$7:$AU$7</c15:f>
                <c15:dlblRangeCache>
                  <c:ptCount val="3"/>
                  <c:pt idx="0">
                    <c:v> 297,019 </c:v>
                  </c:pt>
                  <c:pt idx="1">
                    <c:v> 215,368 </c:v>
                  </c:pt>
                  <c:pt idx="2">
                    <c:v> 201,313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97F0-4869-924B-6E760E9FD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3"/>
        <c:overlap val="100"/>
        <c:axId val="261301760"/>
        <c:axId val="261300224"/>
      </c:barChart>
      <c:valAx>
        <c:axId val="261284608"/>
        <c:scaling>
          <c:orientation val="minMax"/>
          <c:max val="70"/>
          <c:min val="0"/>
        </c:scaling>
        <c:delete val="1"/>
        <c:axPos val="r"/>
        <c:numFmt formatCode="_(* #,##0_);_(* \(#,##0\);_(* &quot;-&quot;_);_(@_)" sourceLinked="1"/>
        <c:majorTickMark val="out"/>
        <c:minorTickMark val="none"/>
        <c:tickLblPos val="nextTo"/>
        <c:crossAx val="261286144"/>
        <c:crosses val="max"/>
        <c:crossBetween val="between"/>
        <c:majorUnit val="10"/>
      </c:valAx>
      <c:dateAx>
        <c:axId val="261286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ko-KR"/>
          </a:p>
        </c:txPr>
        <c:crossAx val="261284608"/>
        <c:crosses val="autoZero"/>
        <c:auto val="0"/>
        <c:lblOffset val="100"/>
        <c:baseTimeUnit val="days"/>
      </c:dateAx>
      <c:valAx>
        <c:axId val="261300224"/>
        <c:scaling>
          <c:orientation val="minMax"/>
          <c:max val="70"/>
          <c:min val="0"/>
        </c:scaling>
        <c:delete val="1"/>
        <c:axPos val="l"/>
        <c:numFmt formatCode="_(* #,##0_);_(* \(#,##0\);_(* &quot;-&quot;_);_(@_)" sourceLinked="1"/>
        <c:majorTickMark val="out"/>
        <c:minorTickMark val="none"/>
        <c:tickLblPos val="nextTo"/>
        <c:crossAx val="261301760"/>
        <c:crosses val="autoZero"/>
        <c:crossBetween val="between"/>
      </c:valAx>
      <c:dateAx>
        <c:axId val="2613017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61300224"/>
        <c:crosses val="max"/>
        <c:auto val="0"/>
        <c:lblOffset val="100"/>
        <c:baseTimeUnit val="days"/>
      </c:dateAx>
      <c:spPr>
        <a:noFill/>
      </c:spPr>
    </c:plotArea>
    <c:legend>
      <c:legendPos val="r"/>
      <c:layout>
        <c:manualLayout>
          <c:xMode val="edge"/>
          <c:yMode val="edge"/>
          <c:x val="0.26341011945520137"/>
          <c:y val="5.4071656699835264E-3"/>
          <c:w val="0.42666574121492157"/>
          <c:h val="0.12881129159051785"/>
        </c:manualLayout>
      </c:layout>
      <c:overlay val="0"/>
      <c:txPr>
        <a:bodyPr/>
        <a:lstStyle/>
        <a:p>
          <a:pPr>
            <a:defRPr sz="1100"/>
          </a:pPr>
          <a:endParaRPr lang="ko-KR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426426426426425E-2"/>
          <c:y val="0.40371735086230487"/>
          <c:w val="0.94714714714714709"/>
          <c:h val="0.40320043785572329"/>
        </c:manualLayout>
      </c:layout>
      <c:lineChart>
        <c:grouping val="stacked"/>
        <c:varyColors val="0"/>
        <c:ser>
          <c:idx val="0"/>
          <c:order val="0"/>
          <c:tx>
            <c:strRef>
              <c:f>피벗_수정불가!$AR$3</c:f>
              <c:strCache>
                <c:ptCount val="1"/>
                <c:pt idx="0">
                  <c:v>타시도 거주자 비중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FCBD"/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dLbls>
            <c:numFmt formatCode="#,##0.0_);[Red]\(#,##0.0\)" sourceLinked="0"/>
            <c:spPr>
              <a:solidFill>
                <a:srgbClr val="FFFCBD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피벗_수정불가!$AS$2:$AU$2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피벗_수정불가!$AS$3:$AU$3</c:f>
              <c:numCache>
                <c:formatCode>_-* #,##0.0_-;\-* #,##0.0_-;_-* "-"_-;_-@_-</c:formatCode>
                <c:ptCount val="3"/>
                <c:pt idx="0">
                  <c:v>85.1</c:v>
                </c:pt>
                <c:pt idx="1">
                  <c:v>82.7</c:v>
                </c:pt>
                <c:pt idx="2">
                  <c:v>80.900000000000006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7-48ED-8187-5EA0A7859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39776"/>
        <c:axId val="261345664"/>
      </c:lineChart>
      <c:catAx>
        <c:axId val="261339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61345664"/>
        <c:crosses val="autoZero"/>
        <c:auto val="1"/>
        <c:lblAlgn val="ctr"/>
        <c:lblOffset val="100"/>
        <c:noMultiLvlLbl val="0"/>
      </c:catAx>
      <c:valAx>
        <c:axId val="261345664"/>
        <c:scaling>
          <c:orientation val="minMax"/>
          <c:max val="95"/>
          <c:min val="20"/>
        </c:scaling>
        <c:delete val="1"/>
        <c:axPos val="l"/>
        <c:numFmt formatCode="_-* #,##0.0_-;\-* #,##0.0_-;_-* &quot;-&quot;_-;_-@_-" sourceLinked="1"/>
        <c:majorTickMark val="none"/>
        <c:minorTickMark val="none"/>
        <c:tickLblPos val="nextTo"/>
        <c:crossAx val="26133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레이더차트_수정불가!$F$13</c:f>
          <c:strCache>
            <c:ptCount val="1"/>
          </c:strCache>
        </c:strRef>
      </c:tx>
      <c:layout>
        <c:manualLayout>
          <c:xMode val="edge"/>
          <c:yMode val="edge"/>
          <c:x val="1.5410687573873887E-2"/>
          <c:y val="1.7647058823529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305062810327142"/>
          <c:y val="0.12047956675098871"/>
          <c:w val="0.79074900054663821"/>
          <c:h val="0.74320376242562436"/>
        </c:manualLayout>
      </c:layout>
      <c:pieChart>
        <c:varyColors val="1"/>
        <c:ser>
          <c:idx val="6"/>
          <c:order val="8"/>
          <c:tx>
            <c:strRef>
              <c:f>레이더차트_수정불가!$C$1</c:f>
              <c:strCache>
                <c:ptCount val="1"/>
                <c:pt idx="0">
                  <c:v>배경선</c:v>
                </c:pt>
              </c:strCache>
            </c:strRef>
          </c:tx>
          <c:spPr>
            <a:solidFill>
              <a:srgbClr val="C9C9C9">
                <a:alpha val="50000"/>
              </a:srgbClr>
            </a:solidFill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1C-467A-AEE9-338BD357ED1C}"/>
              </c:ext>
            </c:extLst>
          </c:dPt>
          <c:dPt>
            <c:idx val="1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1C-467A-AEE9-338BD357ED1C}"/>
              </c:ext>
            </c:extLst>
          </c:dPt>
          <c:dPt>
            <c:idx val="2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1C-467A-AEE9-338BD357ED1C}"/>
              </c:ext>
            </c:extLst>
          </c:dPt>
          <c:dPt>
            <c:idx val="3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1C-467A-AEE9-338BD357ED1C}"/>
              </c:ext>
            </c:extLst>
          </c:dPt>
          <c:dPt>
            <c:idx val="4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41C-467A-AEE9-338BD357ED1C}"/>
              </c:ext>
            </c:extLst>
          </c:dPt>
          <c:dPt>
            <c:idx val="5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41C-467A-AEE9-338BD357ED1C}"/>
              </c:ext>
            </c:extLst>
          </c:dPt>
          <c:dPt>
            <c:idx val="6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41C-467A-AEE9-338BD357ED1C}"/>
              </c:ext>
            </c:extLst>
          </c:dPt>
          <c:dPt>
            <c:idx val="7"/>
            <c:bubble3D val="0"/>
            <c:spPr>
              <a:solidFill>
                <a:srgbClr val="C9C9C9">
                  <a:alpha val="50000"/>
                </a:srgb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41C-467A-AEE9-338BD357ED1C}"/>
              </c:ext>
            </c:extLst>
          </c:dPt>
          <c:dLbls>
            <c:dLbl>
              <c:idx val="0"/>
              <c:layout>
                <c:manualLayout>
                  <c:x val="-0.12032712648220072"/>
                  <c:y val="0.11764694696181845"/>
                </c:manualLayout>
              </c:layout>
              <c:tx>
                <c:rich>
                  <a:bodyPr/>
                  <a:lstStyle/>
                  <a:p>
                    <a:fld id="{6BC57F5B-AB67-4817-9469-41F230ED10A4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41C-467A-AEE9-338BD357ED1C}"/>
                </c:ext>
              </c:extLst>
            </c:dLbl>
            <c:dLbl>
              <c:idx val="1"/>
              <c:layout>
                <c:manualLayout>
                  <c:x val="-7.7029745157399299E-2"/>
                  <c:y val="7.3529411764705885E-2"/>
                </c:manualLayout>
              </c:layout>
              <c:tx>
                <c:rich>
                  <a:bodyPr/>
                  <a:lstStyle/>
                  <a:p>
                    <a:fld id="{CEA705A9-D7D8-4172-9BF3-F5ED2D71D58D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41C-467A-AEE9-338BD357ED1C}"/>
                </c:ext>
              </c:extLst>
            </c:dLbl>
            <c:dLbl>
              <c:idx val="2"/>
              <c:layout>
                <c:manualLayout>
                  <c:x val="-9.6287181446749012E-2"/>
                  <c:y val="-4.4117647058823636E-2"/>
                </c:manualLayout>
              </c:layout>
              <c:tx>
                <c:rich>
                  <a:bodyPr/>
                  <a:lstStyle/>
                  <a:p>
                    <a:fld id="{FF941426-932B-4977-828E-30F328E519C2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41C-467A-AEE9-338BD357ED1C}"/>
                </c:ext>
              </c:extLst>
            </c:dLbl>
            <c:dLbl>
              <c:idx val="3"/>
              <c:layout>
                <c:manualLayout>
                  <c:x val="-0.11913297426681535"/>
                  <c:y val="-7.8246322983212005E-2"/>
                </c:manualLayout>
              </c:layout>
              <c:tx>
                <c:rich>
                  <a:bodyPr/>
                  <a:lstStyle/>
                  <a:p>
                    <a:fld id="{55D31237-6F03-48CE-825E-E7DED927CE5E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0772673690521"/>
                      <c:h val="0.22279245283018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C41C-467A-AEE9-338BD357ED1C}"/>
                </c:ext>
              </c:extLst>
            </c:dLbl>
            <c:dLbl>
              <c:idx val="4"/>
              <c:layout>
                <c:manualLayout>
                  <c:x val="6.0179488404218134E-2"/>
                  <c:y val="-0.12058823529411765"/>
                </c:manualLayout>
              </c:layout>
              <c:tx>
                <c:rich>
                  <a:bodyPr/>
                  <a:lstStyle/>
                  <a:p>
                    <a:fld id="{CB424FA8-69E8-4C48-A879-D77D5F21FED7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C41C-467A-AEE9-338BD357ED1C}"/>
                </c:ext>
              </c:extLst>
            </c:dLbl>
            <c:dLbl>
              <c:idx val="5"/>
              <c:layout>
                <c:manualLayout>
                  <c:x val="0.10832307912759265"/>
                  <c:y val="-6.1764705882352944E-2"/>
                </c:manualLayout>
              </c:layout>
              <c:tx>
                <c:rich>
                  <a:bodyPr/>
                  <a:lstStyle/>
                  <a:p>
                    <a:fld id="{744AC9DB-0565-4647-84B6-09E3BF54D21A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C41C-467A-AEE9-338BD357ED1C}"/>
                </c:ext>
              </c:extLst>
            </c:dLbl>
            <c:dLbl>
              <c:idx val="6"/>
              <c:layout>
                <c:manualLayout>
                  <c:x val="9.2675607527780993E-2"/>
                  <c:y val="6.5638151834794239E-2"/>
                </c:manualLayout>
              </c:layout>
              <c:tx>
                <c:rich>
                  <a:bodyPr/>
                  <a:lstStyle/>
                  <a:p>
                    <a:fld id="{AC270D23-AACD-42C5-A1F9-108FC5824F9E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135870048052123"/>
                      <c:h val="0.241207547169811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C41C-467A-AEE9-338BD357ED1C}"/>
                </c:ext>
              </c:extLst>
            </c:dLbl>
            <c:dLbl>
              <c:idx val="7"/>
              <c:layout>
                <c:manualLayout>
                  <c:x val="0.15042633545107184"/>
                  <c:y val="0.11059943544792748"/>
                </c:manualLayout>
              </c:layout>
              <c:tx>
                <c:rich>
                  <a:bodyPr/>
                  <a:lstStyle/>
                  <a:p>
                    <a:fld id="{97C4CAE3-B6BC-4F6B-810A-E1638A41244F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617427272549895"/>
                      <c:h val="0.1326618927351062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C41C-467A-AEE9-338BD357ED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ln w="127"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numRef>
              <c:f>레이더차트_수정불가!$C$2:$C$9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</c:numCache>
            </c:numRef>
          </c:cat>
          <c:val>
            <c:numRef>
              <c:f>레이더차트_수정불가!$C$2:$C$9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레이더차트_수정불가!$F$14:$F$21</c15:f>
                <c15:dlblRangeCache>
                  <c:ptCount val="8"/>
                  <c:pt idx="0">
                    <c:v>체류인구 배수
10.0</c:v>
                  </c:pt>
                  <c:pt idx="1">
                    <c:v>재방문율(%)
26.2</c:v>
                  </c:pt>
                  <c:pt idx="2">
                    <c:v>평균 체류일수(일)
3.4</c:v>
                  </c:pt>
                  <c:pt idx="3">
                    <c:v>평균 체류시간(시간)
13.0</c:v>
                  </c:pt>
                  <c:pt idx="4">
                    <c:v>평균 숙박일수(일)
2.9</c:v>
                  </c:pt>
                  <c:pt idx="5">
                    <c:v>타시도 거주자 비중(%)
82.9</c:v>
                  </c:pt>
                  <c:pt idx="6">
                    <c:v>인당 평균 카드 사용액(천원)
88</c:v>
                  </c:pt>
                  <c:pt idx="7">
                    <c:v>카드 사용액 비중(%)
52.8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0-C41C-467A-AEE9-338BD357E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radarChart>
        <c:radarStyle val="filled"/>
        <c:varyColors val="0"/>
        <c:ser>
          <c:idx val="0"/>
          <c:order val="0"/>
          <c:tx>
            <c:strRef>
              <c:f>레이더차트_수정불가!$G$2</c:f>
              <c:strCache>
                <c:ptCount val="1"/>
                <c:pt idx="0">
                  <c:v>체류인구 배수</c:v>
                </c:pt>
              </c:strCache>
            </c:strRef>
          </c:tx>
          <c:spPr>
            <a:solidFill>
              <a:srgbClr val="3D92B1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레이더차트_수정불가!$H$2:$ND$2</c:f>
              <c:numCache>
                <c:formatCode>General</c:formatCode>
                <c:ptCount val="36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41C-467A-AEE9-338BD357ED1C}"/>
            </c:ext>
          </c:extLst>
        </c:ser>
        <c:ser>
          <c:idx val="1"/>
          <c:order val="1"/>
          <c:tx>
            <c:strRef>
              <c:f>레이더차트_수정불가!$G$3</c:f>
              <c:strCache>
                <c:ptCount val="1"/>
                <c:pt idx="0">
                  <c:v>재방문율(%)</c:v>
                </c:pt>
              </c:strCache>
            </c:strRef>
          </c:tx>
          <c:spPr>
            <a:solidFill>
              <a:srgbClr val="F0C808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레이더차트_수정불가!$H$3:$ND$3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0.66666666666666674</c:v>
                </c:pt>
                <c:pt idx="46">
                  <c:v>0.66666666666666674</c:v>
                </c:pt>
                <c:pt idx="47">
                  <c:v>0.66666666666666674</c:v>
                </c:pt>
                <c:pt idx="48">
                  <c:v>0.66666666666666674</c:v>
                </c:pt>
                <c:pt idx="49">
                  <c:v>0.66666666666666674</c:v>
                </c:pt>
                <c:pt idx="50">
                  <c:v>0.66666666666666674</c:v>
                </c:pt>
                <c:pt idx="51">
                  <c:v>0.66666666666666674</c:v>
                </c:pt>
                <c:pt idx="52">
                  <c:v>0.66666666666666674</c:v>
                </c:pt>
                <c:pt idx="53">
                  <c:v>0.66666666666666674</c:v>
                </c:pt>
                <c:pt idx="54">
                  <c:v>0.66666666666666674</c:v>
                </c:pt>
                <c:pt idx="55">
                  <c:v>0.66666666666666674</c:v>
                </c:pt>
                <c:pt idx="56">
                  <c:v>0.66666666666666674</c:v>
                </c:pt>
                <c:pt idx="57">
                  <c:v>0.66666666666666674</c:v>
                </c:pt>
                <c:pt idx="58">
                  <c:v>0.66666666666666674</c:v>
                </c:pt>
                <c:pt idx="59">
                  <c:v>0.66666666666666674</c:v>
                </c:pt>
                <c:pt idx="60">
                  <c:v>0.66666666666666674</c:v>
                </c:pt>
                <c:pt idx="61">
                  <c:v>0.66666666666666674</c:v>
                </c:pt>
                <c:pt idx="62">
                  <c:v>0.66666666666666674</c:v>
                </c:pt>
                <c:pt idx="63">
                  <c:v>0.66666666666666674</c:v>
                </c:pt>
                <c:pt idx="64">
                  <c:v>0.66666666666666674</c:v>
                </c:pt>
                <c:pt idx="65">
                  <c:v>0.66666666666666674</c:v>
                </c:pt>
                <c:pt idx="66">
                  <c:v>0.66666666666666674</c:v>
                </c:pt>
                <c:pt idx="67">
                  <c:v>0.66666666666666674</c:v>
                </c:pt>
                <c:pt idx="68">
                  <c:v>0.66666666666666674</c:v>
                </c:pt>
                <c:pt idx="69">
                  <c:v>0.66666666666666674</c:v>
                </c:pt>
                <c:pt idx="70">
                  <c:v>0.66666666666666674</c:v>
                </c:pt>
                <c:pt idx="71">
                  <c:v>0.66666666666666674</c:v>
                </c:pt>
                <c:pt idx="72">
                  <c:v>0.66666666666666674</c:v>
                </c:pt>
                <c:pt idx="73">
                  <c:v>0.66666666666666674</c:v>
                </c:pt>
                <c:pt idx="74">
                  <c:v>0.66666666666666674</c:v>
                </c:pt>
                <c:pt idx="75">
                  <c:v>0.66666666666666674</c:v>
                </c:pt>
                <c:pt idx="76">
                  <c:v>0.66666666666666674</c:v>
                </c:pt>
                <c:pt idx="77">
                  <c:v>0.66666666666666674</c:v>
                </c:pt>
                <c:pt idx="78">
                  <c:v>0.66666666666666674</c:v>
                </c:pt>
                <c:pt idx="79">
                  <c:v>0.66666666666666674</c:v>
                </c:pt>
                <c:pt idx="80">
                  <c:v>0.66666666666666674</c:v>
                </c:pt>
                <c:pt idx="81">
                  <c:v>0.66666666666666674</c:v>
                </c:pt>
                <c:pt idx="82">
                  <c:v>0.66666666666666674</c:v>
                </c:pt>
                <c:pt idx="83">
                  <c:v>0.66666666666666674</c:v>
                </c:pt>
                <c:pt idx="84">
                  <c:v>0.66666666666666674</c:v>
                </c:pt>
                <c:pt idx="85">
                  <c:v>0.66666666666666674</c:v>
                </c:pt>
                <c:pt idx="86">
                  <c:v>0.66666666666666674</c:v>
                </c:pt>
                <c:pt idx="87">
                  <c:v>0.66666666666666674</c:v>
                </c:pt>
                <c:pt idx="88">
                  <c:v>0.66666666666666674</c:v>
                </c:pt>
                <c:pt idx="89">
                  <c:v>0.66666666666666674</c:v>
                </c:pt>
                <c:pt idx="90">
                  <c:v>0.66666666666666674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41C-467A-AEE9-338BD357ED1C}"/>
            </c:ext>
          </c:extLst>
        </c:ser>
        <c:ser>
          <c:idx val="2"/>
          <c:order val="2"/>
          <c:tx>
            <c:strRef>
              <c:f>레이더차트_수정불가!$G$4</c:f>
              <c:strCache>
                <c:ptCount val="1"/>
                <c:pt idx="0">
                  <c:v>평균 체류일수(일)</c:v>
                </c:pt>
              </c:strCache>
            </c:strRef>
          </c:tx>
          <c:spPr>
            <a:solidFill>
              <a:srgbClr val="38A687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레이더차트_수정불가!$H$4:$ND$4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0.97142857142857142</c:v>
                </c:pt>
                <c:pt idx="91">
                  <c:v>0.97142857142857142</c:v>
                </c:pt>
                <c:pt idx="92">
                  <c:v>0.97142857142857142</c:v>
                </c:pt>
                <c:pt idx="93">
                  <c:v>0.97142857142857142</c:v>
                </c:pt>
                <c:pt idx="94">
                  <c:v>0.97142857142857142</c:v>
                </c:pt>
                <c:pt idx="95">
                  <c:v>0.97142857142857142</c:v>
                </c:pt>
                <c:pt idx="96">
                  <c:v>0.97142857142857142</c:v>
                </c:pt>
                <c:pt idx="97">
                  <c:v>0.97142857142857142</c:v>
                </c:pt>
                <c:pt idx="98">
                  <c:v>0.97142857142857142</c:v>
                </c:pt>
                <c:pt idx="99">
                  <c:v>0.97142857142857142</c:v>
                </c:pt>
                <c:pt idx="100">
                  <c:v>0.97142857142857142</c:v>
                </c:pt>
                <c:pt idx="101">
                  <c:v>0.97142857142857142</c:v>
                </c:pt>
                <c:pt idx="102">
                  <c:v>0.97142857142857142</c:v>
                </c:pt>
                <c:pt idx="103">
                  <c:v>0.97142857142857142</c:v>
                </c:pt>
                <c:pt idx="104">
                  <c:v>0.97142857142857142</c:v>
                </c:pt>
                <c:pt idx="105">
                  <c:v>0.97142857142857142</c:v>
                </c:pt>
                <c:pt idx="106">
                  <c:v>0.97142857142857142</c:v>
                </c:pt>
                <c:pt idx="107">
                  <c:v>0.97142857142857142</c:v>
                </c:pt>
                <c:pt idx="108">
                  <c:v>0.97142857142857142</c:v>
                </c:pt>
                <c:pt idx="109">
                  <c:v>0.97142857142857142</c:v>
                </c:pt>
                <c:pt idx="110">
                  <c:v>0.97142857142857142</c:v>
                </c:pt>
                <c:pt idx="111">
                  <c:v>0.97142857142857142</c:v>
                </c:pt>
                <c:pt idx="112">
                  <c:v>0.97142857142857142</c:v>
                </c:pt>
                <c:pt idx="113">
                  <c:v>0.97142857142857142</c:v>
                </c:pt>
                <c:pt idx="114">
                  <c:v>0.97142857142857142</c:v>
                </c:pt>
                <c:pt idx="115">
                  <c:v>0.97142857142857142</c:v>
                </c:pt>
                <c:pt idx="116">
                  <c:v>0.97142857142857142</c:v>
                </c:pt>
                <c:pt idx="117">
                  <c:v>0.97142857142857142</c:v>
                </c:pt>
                <c:pt idx="118">
                  <c:v>0.97142857142857142</c:v>
                </c:pt>
                <c:pt idx="119">
                  <c:v>0.97142857142857142</c:v>
                </c:pt>
                <c:pt idx="120">
                  <c:v>0.97142857142857142</c:v>
                </c:pt>
                <c:pt idx="121">
                  <c:v>0.97142857142857142</c:v>
                </c:pt>
                <c:pt idx="122">
                  <c:v>0.97142857142857142</c:v>
                </c:pt>
                <c:pt idx="123">
                  <c:v>0.97142857142857142</c:v>
                </c:pt>
                <c:pt idx="124">
                  <c:v>0.97142857142857142</c:v>
                </c:pt>
                <c:pt idx="125">
                  <c:v>0.97142857142857142</c:v>
                </c:pt>
                <c:pt idx="126">
                  <c:v>0.97142857142857142</c:v>
                </c:pt>
                <c:pt idx="127">
                  <c:v>0.97142857142857142</c:v>
                </c:pt>
                <c:pt idx="128">
                  <c:v>0.97142857142857142</c:v>
                </c:pt>
                <c:pt idx="129">
                  <c:v>0.97142857142857142</c:v>
                </c:pt>
                <c:pt idx="130">
                  <c:v>0.97142857142857142</c:v>
                </c:pt>
                <c:pt idx="131">
                  <c:v>0.97142857142857142</c:v>
                </c:pt>
                <c:pt idx="132">
                  <c:v>0.97142857142857142</c:v>
                </c:pt>
                <c:pt idx="133">
                  <c:v>0.97142857142857142</c:v>
                </c:pt>
                <c:pt idx="134">
                  <c:v>0.97142857142857142</c:v>
                </c:pt>
                <c:pt idx="135">
                  <c:v>0.97142857142857142</c:v>
                </c:pt>
                <c:pt idx="136">
                  <c:v>0.97142857142857142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41C-467A-AEE9-338BD357ED1C}"/>
            </c:ext>
          </c:extLst>
        </c:ser>
        <c:ser>
          <c:idx val="3"/>
          <c:order val="3"/>
          <c:tx>
            <c:strRef>
              <c:f>레이더차트_수정불가!$G$5</c:f>
              <c:strCache>
                <c:ptCount val="1"/>
                <c:pt idx="0">
                  <c:v>평균 체류시간(시간)</c:v>
                </c:pt>
              </c:strCache>
            </c:strRef>
          </c:tx>
          <c:spPr>
            <a:solidFill>
              <a:srgbClr val="327992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레이더차트_수정불가!$H$5:$ND$5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1.0683060109289617</c:v>
                </c:pt>
                <c:pt idx="137">
                  <c:v>1.0683060109289617</c:v>
                </c:pt>
                <c:pt idx="138">
                  <c:v>1.0683060109289617</c:v>
                </c:pt>
                <c:pt idx="139">
                  <c:v>1.0683060109289617</c:v>
                </c:pt>
                <c:pt idx="140">
                  <c:v>1.0683060109289617</c:v>
                </c:pt>
                <c:pt idx="141">
                  <c:v>1.0683060109289617</c:v>
                </c:pt>
                <c:pt idx="142">
                  <c:v>1.0683060109289617</c:v>
                </c:pt>
                <c:pt idx="143">
                  <c:v>1.0683060109289617</c:v>
                </c:pt>
                <c:pt idx="144">
                  <c:v>1.0683060109289617</c:v>
                </c:pt>
                <c:pt idx="145">
                  <c:v>1.0683060109289617</c:v>
                </c:pt>
                <c:pt idx="146">
                  <c:v>1.0683060109289617</c:v>
                </c:pt>
                <c:pt idx="147">
                  <c:v>1.0683060109289617</c:v>
                </c:pt>
                <c:pt idx="148">
                  <c:v>1.0683060109289617</c:v>
                </c:pt>
                <c:pt idx="149">
                  <c:v>1.0683060109289617</c:v>
                </c:pt>
                <c:pt idx="150">
                  <c:v>1.0683060109289617</c:v>
                </c:pt>
                <c:pt idx="151">
                  <c:v>1.0683060109289617</c:v>
                </c:pt>
                <c:pt idx="152">
                  <c:v>1.0683060109289617</c:v>
                </c:pt>
                <c:pt idx="153">
                  <c:v>1.0683060109289617</c:v>
                </c:pt>
                <c:pt idx="154">
                  <c:v>1.0683060109289617</c:v>
                </c:pt>
                <c:pt idx="155">
                  <c:v>1.0683060109289617</c:v>
                </c:pt>
                <c:pt idx="156">
                  <c:v>1.0683060109289617</c:v>
                </c:pt>
                <c:pt idx="157">
                  <c:v>1.0683060109289617</c:v>
                </c:pt>
                <c:pt idx="158">
                  <c:v>1.0683060109289617</c:v>
                </c:pt>
                <c:pt idx="159">
                  <c:v>1.0683060109289617</c:v>
                </c:pt>
                <c:pt idx="160">
                  <c:v>1.0683060109289617</c:v>
                </c:pt>
                <c:pt idx="161">
                  <c:v>1.0683060109289617</c:v>
                </c:pt>
                <c:pt idx="162">
                  <c:v>1.0683060109289617</c:v>
                </c:pt>
                <c:pt idx="163">
                  <c:v>1.0683060109289617</c:v>
                </c:pt>
                <c:pt idx="164">
                  <c:v>1.0683060109289617</c:v>
                </c:pt>
                <c:pt idx="165">
                  <c:v>1.0683060109289617</c:v>
                </c:pt>
                <c:pt idx="166">
                  <c:v>1.0683060109289617</c:v>
                </c:pt>
                <c:pt idx="167">
                  <c:v>1.0683060109289617</c:v>
                </c:pt>
                <c:pt idx="168">
                  <c:v>1.0683060109289617</c:v>
                </c:pt>
                <c:pt idx="169">
                  <c:v>1.0683060109289617</c:v>
                </c:pt>
                <c:pt idx="170">
                  <c:v>1.0683060109289617</c:v>
                </c:pt>
                <c:pt idx="171">
                  <c:v>1.0683060109289617</c:v>
                </c:pt>
                <c:pt idx="172">
                  <c:v>1.0683060109289617</c:v>
                </c:pt>
                <c:pt idx="173">
                  <c:v>1.0683060109289617</c:v>
                </c:pt>
                <c:pt idx="174">
                  <c:v>1.0683060109289617</c:v>
                </c:pt>
                <c:pt idx="175">
                  <c:v>1.0683060109289617</c:v>
                </c:pt>
                <c:pt idx="176">
                  <c:v>1.0683060109289617</c:v>
                </c:pt>
                <c:pt idx="177">
                  <c:v>1.0683060109289617</c:v>
                </c:pt>
                <c:pt idx="178">
                  <c:v>1.0683060109289617</c:v>
                </c:pt>
                <c:pt idx="179">
                  <c:v>1.0683060109289617</c:v>
                </c:pt>
                <c:pt idx="180">
                  <c:v>1.0683060109289617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41C-467A-AEE9-338BD357ED1C}"/>
            </c:ext>
          </c:extLst>
        </c:ser>
        <c:ser>
          <c:idx val="4"/>
          <c:order val="4"/>
          <c:tx>
            <c:strRef>
              <c:f>레이더차트_수정불가!$G$6</c:f>
              <c:strCache>
                <c:ptCount val="1"/>
                <c:pt idx="0">
                  <c:v>평균 숙박일수(일)</c:v>
                </c:pt>
              </c:strCache>
            </c:strRef>
          </c:tx>
          <c:spPr>
            <a:solidFill>
              <a:srgbClr val="D99E00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레이더차트_수정불가!$H$6:$ND$6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0.7350427350427351</c:v>
                </c:pt>
                <c:pt idx="181">
                  <c:v>0.7350427350427351</c:v>
                </c:pt>
                <c:pt idx="182">
                  <c:v>0.7350427350427351</c:v>
                </c:pt>
                <c:pt idx="183">
                  <c:v>0.7350427350427351</c:v>
                </c:pt>
                <c:pt idx="184">
                  <c:v>0.7350427350427351</c:v>
                </c:pt>
                <c:pt idx="185">
                  <c:v>0.7350427350427351</c:v>
                </c:pt>
                <c:pt idx="186">
                  <c:v>0.7350427350427351</c:v>
                </c:pt>
                <c:pt idx="187">
                  <c:v>0.7350427350427351</c:v>
                </c:pt>
                <c:pt idx="188">
                  <c:v>0.7350427350427351</c:v>
                </c:pt>
                <c:pt idx="189">
                  <c:v>0.7350427350427351</c:v>
                </c:pt>
                <c:pt idx="190">
                  <c:v>0.7350427350427351</c:v>
                </c:pt>
                <c:pt idx="191">
                  <c:v>0.7350427350427351</c:v>
                </c:pt>
                <c:pt idx="192">
                  <c:v>0.7350427350427351</c:v>
                </c:pt>
                <c:pt idx="193">
                  <c:v>0.7350427350427351</c:v>
                </c:pt>
                <c:pt idx="194">
                  <c:v>0.7350427350427351</c:v>
                </c:pt>
                <c:pt idx="195">
                  <c:v>0.7350427350427351</c:v>
                </c:pt>
                <c:pt idx="196">
                  <c:v>0.7350427350427351</c:v>
                </c:pt>
                <c:pt idx="197">
                  <c:v>0.7350427350427351</c:v>
                </c:pt>
                <c:pt idx="198">
                  <c:v>0.7350427350427351</c:v>
                </c:pt>
                <c:pt idx="199">
                  <c:v>0.7350427350427351</c:v>
                </c:pt>
                <c:pt idx="200">
                  <c:v>0.7350427350427351</c:v>
                </c:pt>
                <c:pt idx="201">
                  <c:v>0.7350427350427351</c:v>
                </c:pt>
                <c:pt idx="202">
                  <c:v>0.7350427350427351</c:v>
                </c:pt>
                <c:pt idx="203">
                  <c:v>0.7350427350427351</c:v>
                </c:pt>
                <c:pt idx="204">
                  <c:v>0.7350427350427351</c:v>
                </c:pt>
                <c:pt idx="205">
                  <c:v>0.7350427350427351</c:v>
                </c:pt>
                <c:pt idx="206">
                  <c:v>0.7350427350427351</c:v>
                </c:pt>
                <c:pt idx="207">
                  <c:v>0.7350427350427351</c:v>
                </c:pt>
                <c:pt idx="208">
                  <c:v>0.7350427350427351</c:v>
                </c:pt>
                <c:pt idx="209">
                  <c:v>0.7350427350427351</c:v>
                </c:pt>
                <c:pt idx="210">
                  <c:v>0.7350427350427351</c:v>
                </c:pt>
                <c:pt idx="211">
                  <c:v>0.7350427350427351</c:v>
                </c:pt>
                <c:pt idx="212">
                  <c:v>0.7350427350427351</c:v>
                </c:pt>
                <c:pt idx="213">
                  <c:v>0.7350427350427351</c:v>
                </c:pt>
                <c:pt idx="214">
                  <c:v>0.7350427350427351</c:v>
                </c:pt>
                <c:pt idx="215">
                  <c:v>0.7350427350427351</c:v>
                </c:pt>
                <c:pt idx="216">
                  <c:v>0.7350427350427351</c:v>
                </c:pt>
                <c:pt idx="217">
                  <c:v>0.7350427350427351</c:v>
                </c:pt>
                <c:pt idx="218">
                  <c:v>0.7350427350427351</c:v>
                </c:pt>
                <c:pt idx="219">
                  <c:v>0.7350427350427351</c:v>
                </c:pt>
                <c:pt idx="220">
                  <c:v>0.7350427350427351</c:v>
                </c:pt>
                <c:pt idx="221">
                  <c:v>0.7350427350427351</c:v>
                </c:pt>
                <c:pt idx="222">
                  <c:v>0.7350427350427351</c:v>
                </c:pt>
                <c:pt idx="223">
                  <c:v>0.7350427350427351</c:v>
                </c:pt>
                <c:pt idx="224">
                  <c:v>0.7350427350427351</c:v>
                </c:pt>
                <c:pt idx="225">
                  <c:v>0.7350427350427351</c:v>
                </c:pt>
                <c:pt idx="226">
                  <c:v>0.7350427350427351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41C-467A-AEE9-338BD357ED1C}"/>
            </c:ext>
          </c:extLst>
        </c:ser>
        <c:ser>
          <c:idx val="5"/>
          <c:order val="5"/>
          <c:tx>
            <c:strRef>
              <c:f>레이더차트_수정불가!$G$7</c:f>
              <c:strCache>
                <c:ptCount val="1"/>
                <c:pt idx="0">
                  <c:v>타시도 거주자 비중(%)</c:v>
                </c:pt>
              </c:strCache>
            </c:strRef>
          </c:tx>
          <c:spPr>
            <a:solidFill>
              <a:srgbClr val="2D856B">
                <a:alpha val="69804"/>
              </a:srgbClr>
            </a:solidFill>
            <a:ln>
              <a:noFill/>
            </a:ln>
            <a:effectLst/>
          </c:spPr>
          <c:val>
            <c:numRef>
              <c:f>레이더차트_수정불가!$H$7:$ND$7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1.2102189781021899</c:v>
                </c:pt>
                <c:pt idx="227">
                  <c:v>1.2102189781021899</c:v>
                </c:pt>
                <c:pt idx="228">
                  <c:v>1.2102189781021899</c:v>
                </c:pt>
                <c:pt idx="229">
                  <c:v>1.2102189781021899</c:v>
                </c:pt>
                <c:pt idx="230">
                  <c:v>1.2102189781021899</c:v>
                </c:pt>
                <c:pt idx="231">
                  <c:v>1.2102189781021899</c:v>
                </c:pt>
                <c:pt idx="232">
                  <c:v>1.2102189781021899</c:v>
                </c:pt>
                <c:pt idx="233">
                  <c:v>1.2102189781021899</c:v>
                </c:pt>
                <c:pt idx="234">
                  <c:v>1.2102189781021899</c:v>
                </c:pt>
                <c:pt idx="235">
                  <c:v>1.2102189781021899</c:v>
                </c:pt>
                <c:pt idx="236">
                  <c:v>1.2102189781021899</c:v>
                </c:pt>
                <c:pt idx="237">
                  <c:v>1.2102189781021899</c:v>
                </c:pt>
                <c:pt idx="238">
                  <c:v>1.2102189781021899</c:v>
                </c:pt>
                <c:pt idx="239">
                  <c:v>1.2102189781021899</c:v>
                </c:pt>
                <c:pt idx="240">
                  <c:v>1.2102189781021899</c:v>
                </c:pt>
                <c:pt idx="241">
                  <c:v>1.2102189781021899</c:v>
                </c:pt>
                <c:pt idx="242">
                  <c:v>1.2102189781021899</c:v>
                </c:pt>
                <c:pt idx="243">
                  <c:v>1.2102189781021899</c:v>
                </c:pt>
                <c:pt idx="244">
                  <c:v>1.2102189781021899</c:v>
                </c:pt>
                <c:pt idx="245">
                  <c:v>1.2102189781021899</c:v>
                </c:pt>
                <c:pt idx="246">
                  <c:v>1.2102189781021899</c:v>
                </c:pt>
                <c:pt idx="247">
                  <c:v>1.2102189781021899</c:v>
                </c:pt>
                <c:pt idx="248">
                  <c:v>1.2102189781021899</c:v>
                </c:pt>
                <c:pt idx="249">
                  <c:v>1.2102189781021899</c:v>
                </c:pt>
                <c:pt idx="250">
                  <c:v>1.2102189781021899</c:v>
                </c:pt>
                <c:pt idx="251">
                  <c:v>1.2102189781021899</c:v>
                </c:pt>
                <c:pt idx="252">
                  <c:v>1.2102189781021899</c:v>
                </c:pt>
                <c:pt idx="253">
                  <c:v>1.2102189781021899</c:v>
                </c:pt>
                <c:pt idx="254">
                  <c:v>1.2102189781021899</c:v>
                </c:pt>
                <c:pt idx="255">
                  <c:v>1.2102189781021899</c:v>
                </c:pt>
                <c:pt idx="256">
                  <c:v>1.2102189781021899</c:v>
                </c:pt>
                <c:pt idx="257">
                  <c:v>1.2102189781021899</c:v>
                </c:pt>
                <c:pt idx="258">
                  <c:v>1.2102189781021899</c:v>
                </c:pt>
                <c:pt idx="259">
                  <c:v>1.2102189781021899</c:v>
                </c:pt>
                <c:pt idx="260">
                  <c:v>1.2102189781021899</c:v>
                </c:pt>
                <c:pt idx="261">
                  <c:v>1.2102189781021899</c:v>
                </c:pt>
                <c:pt idx="262">
                  <c:v>1.2102189781021899</c:v>
                </c:pt>
                <c:pt idx="263">
                  <c:v>1.2102189781021899</c:v>
                </c:pt>
                <c:pt idx="264">
                  <c:v>1.2102189781021899</c:v>
                </c:pt>
                <c:pt idx="265">
                  <c:v>1.2102189781021899</c:v>
                </c:pt>
                <c:pt idx="266">
                  <c:v>1.2102189781021899</c:v>
                </c:pt>
                <c:pt idx="267">
                  <c:v>1.2102189781021899</c:v>
                </c:pt>
                <c:pt idx="268">
                  <c:v>1.2102189781021899</c:v>
                </c:pt>
                <c:pt idx="269">
                  <c:v>1.2102189781021899</c:v>
                </c:pt>
                <c:pt idx="270">
                  <c:v>1.2102189781021899</c:v>
                </c:pt>
                <c:pt idx="271">
                  <c:v>1.2102189781021899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41C-467A-AEE9-338BD357ED1C}"/>
            </c:ext>
          </c:extLst>
        </c:ser>
        <c:ser>
          <c:idx val="7"/>
          <c:order val="6"/>
          <c:tx>
            <c:strRef>
              <c:f>레이더차트_수정불가!$G$8</c:f>
              <c:strCache>
                <c:ptCount val="1"/>
                <c:pt idx="0">
                  <c:v>인당 평균 카드 사용액(천원)</c:v>
                </c:pt>
              </c:strCache>
            </c:strRef>
          </c:tx>
          <c:spPr>
            <a:solidFill>
              <a:srgbClr val="1F4B5B">
                <a:alpha val="69804"/>
              </a:srgbClr>
            </a:solidFill>
            <a:ln w="25400">
              <a:noFill/>
            </a:ln>
            <a:effectLst/>
          </c:spPr>
          <c:val>
            <c:numRef>
              <c:f>레이더차트_수정불가!$H$8:$ND$8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0.72285870158210574</c:v>
                </c:pt>
                <c:pt idx="272">
                  <c:v>0.72285870158210574</c:v>
                </c:pt>
                <c:pt idx="273">
                  <c:v>0.72285870158210574</c:v>
                </c:pt>
                <c:pt idx="274">
                  <c:v>0.72285870158210574</c:v>
                </c:pt>
                <c:pt idx="275">
                  <c:v>0.72285870158210574</c:v>
                </c:pt>
                <c:pt idx="276">
                  <c:v>0.72285870158210574</c:v>
                </c:pt>
                <c:pt idx="277">
                  <c:v>0.72285870158210574</c:v>
                </c:pt>
                <c:pt idx="278">
                  <c:v>0.72285870158210574</c:v>
                </c:pt>
                <c:pt idx="279">
                  <c:v>0.72285870158210574</c:v>
                </c:pt>
                <c:pt idx="280">
                  <c:v>0.72285870158210574</c:v>
                </c:pt>
                <c:pt idx="281">
                  <c:v>0.72285870158210574</c:v>
                </c:pt>
                <c:pt idx="282">
                  <c:v>0.72285870158210574</c:v>
                </c:pt>
                <c:pt idx="283">
                  <c:v>0.72285870158210574</c:v>
                </c:pt>
                <c:pt idx="284">
                  <c:v>0.72285870158210574</c:v>
                </c:pt>
                <c:pt idx="285">
                  <c:v>0.72285870158210574</c:v>
                </c:pt>
                <c:pt idx="286">
                  <c:v>0.72285870158210574</c:v>
                </c:pt>
                <c:pt idx="287">
                  <c:v>0.72285870158210574</c:v>
                </c:pt>
                <c:pt idx="288">
                  <c:v>0.72285870158210574</c:v>
                </c:pt>
                <c:pt idx="289">
                  <c:v>0.72285870158210574</c:v>
                </c:pt>
                <c:pt idx="290">
                  <c:v>0.72285870158210574</c:v>
                </c:pt>
                <c:pt idx="291">
                  <c:v>0.72285870158210574</c:v>
                </c:pt>
                <c:pt idx="292">
                  <c:v>0.72285870158210574</c:v>
                </c:pt>
                <c:pt idx="293">
                  <c:v>0.72285870158210574</c:v>
                </c:pt>
                <c:pt idx="294">
                  <c:v>0.72285870158210574</c:v>
                </c:pt>
                <c:pt idx="295">
                  <c:v>0.72285870158210574</c:v>
                </c:pt>
                <c:pt idx="296">
                  <c:v>0.72285870158210574</c:v>
                </c:pt>
                <c:pt idx="297">
                  <c:v>0.72285870158210574</c:v>
                </c:pt>
                <c:pt idx="298">
                  <c:v>0.72285870158210574</c:v>
                </c:pt>
                <c:pt idx="299">
                  <c:v>0.72285870158210574</c:v>
                </c:pt>
                <c:pt idx="300">
                  <c:v>0.72285870158210574</c:v>
                </c:pt>
                <c:pt idx="301">
                  <c:v>0.72285870158210574</c:v>
                </c:pt>
                <c:pt idx="302">
                  <c:v>0.72285870158210574</c:v>
                </c:pt>
                <c:pt idx="303">
                  <c:v>0.72285870158210574</c:v>
                </c:pt>
                <c:pt idx="304">
                  <c:v>0.72285870158210574</c:v>
                </c:pt>
                <c:pt idx="305">
                  <c:v>0.72285870158210574</c:v>
                </c:pt>
                <c:pt idx="306">
                  <c:v>0.72285870158210574</c:v>
                </c:pt>
                <c:pt idx="307">
                  <c:v>0.72285870158210574</c:v>
                </c:pt>
                <c:pt idx="308">
                  <c:v>0.72285870158210574</c:v>
                </c:pt>
                <c:pt idx="309">
                  <c:v>0.72285870158210574</c:v>
                </c:pt>
                <c:pt idx="310">
                  <c:v>0.72285870158210574</c:v>
                </c:pt>
                <c:pt idx="311">
                  <c:v>0.72285870158210574</c:v>
                </c:pt>
                <c:pt idx="312">
                  <c:v>0.72285870158210574</c:v>
                </c:pt>
                <c:pt idx="313">
                  <c:v>0.72285870158210574</c:v>
                </c:pt>
                <c:pt idx="314">
                  <c:v>0.72285870158210574</c:v>
                </c:pt>
                <c:pt idx="315">
                  <c:v>0.72285870158210574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41C-467A-AEE9-338BD357ED1C}"/>
            </c:ext>
          </c:extLst>
        </c:ser>
        <c:ser>
          <c:idx val="8"/>
          <c:order val="7"/>
          <c:tx>
            <c:strRef>
              <c:f>레이더차트_수정불가!$G$9</c:f>
              <c:strCache>
                <c:ptCount val="1"/>
                <c:pt idx="0">
                  <c:v>카드 사용액 비중(%)</c:v>
                </c:pt>
              </c:strCache>
            </c:strRef>
          </c:tx>
          <c:spPr>
            <a:solidFill>
              <a:srgbClr val="0A502A">
                <a:alpha val="69804"/>
              </a:srgbClr>
            </a:solidFill>
            <a:ln w="25400">
              <a:noFill/>
            </a:ln>
            <a:effectLst/>
          </c:spPr>
          <c:val>
            <c:numRef>
              <c:f>레이더차트_수정불가!$H$9:$ND$9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1.5761194029850747</c:v>
                </c:pt>
                <c:pt idx="316">
                  <c:v>1.5761194029850747</c:v>
                </c:pt>
                <c:pt idx="317">
                  <c:v>1.5761194029850747</c:v>
                </c:pt>
                <c:pt idx="318">
                  <c:v>1.5761194029850747</c:v>
                </c:pt>
                <c:pt idx="319">
                  <c:v>1.5761194029850747</c:v>
                </c:pt>
                <c:pt idx="320">
                  <c:v>1.5761194029850747</c:v>
                </c:pt>
                <c:pt idx="321">
                  <c:v>1.5761194029850747</c:v>
                </c:pt>
                <c:pt idx="322">
                  <c:v>1.5761194029850747</c:v>
                </c:pt>
                <c:pt idx="323">
                  <c:v>1.5761194029850747</c:v>
                </c:pt>
                <c:pt idx="324">
                  <c:v>1.5761194029850747</c:v>
                </c:pt>
                <c:pt idx="325">
                  <c:v>1.5761194029850747</c:v>
                </c:pt>
                <c:pt idx="326">
                  <c:v>1.5761194029850747</c:v>
                </c:pt>
                <c:pt idx="327">
                  <c:v>1.5761194029850747</c:v>
                </c:pt>
                <c:pt idx="328">
                  <c:v>1.5761194029850747</c:v>
                </c:pt>
                <c:pt idx="329">
                  <c:v>1.5761194029850747</c:v>
                </c:pt>
                <c:pt idx="330">
                  <c:v>1.5761194029850747</c:v>
                </c:pt>
                <c:pt idx="331">
                  <c:v>1.5761194029850747</c:v>
                </c:pt>
                <c:pt idx="332">
                  <c:v>1.5761194029850747</c:v>
                </c:pt>
                <c:pt idx="333">
                  <c:v>1.5761194029850747</c:v>
                </c:pt>
                <c:pt idx="334">
                  <c:v>1.5761194029850747</c:v>
                </c:pt>
                <c:pt idx="335">
                  <c:v>1.5761194029850747</c:v>
                </c:pt>
                <c:pt idx="336">
                  <c:v>1.5761194029850747</c:v>
                </c:pt>
                <c:pt idx="337">
                  <c:v>1.5761194029850747</c:v>
                </c:pt>
                <c:pt idx="338">
                  <c:v>1.5761194029850747</c:v>
                </c:pt>
                <c:pt idx="339">
                  <c:v>1.5761194029850747</c:v>
                </c:pt>
                <c:pt idx="340">
                  <c:v>1.5761194029850747</c:v>
                </c:pt>
                <c:pt idx="341">
                  <c:v>1.5761194029850747</c:v>
                </c:pt>
                <c:pt idx="342">
                  <c:v>1.5761194029850747</c:v>
                </c:pt>
                <c:pt idx="343">
                  <c:v>1.5761194029850747</c:v>
                </c:pt>
                <c:pt idx="344">
                  <c:v>1.5761194029850747</c:v>
                </c:pt>
                <c:pt idx="345">
                  <c:v>1.5761194029850747</c:v>
                </c:pt>
                <c:pt idx="346">
                  <c:v>1.5761194029850747</c:v>
                </c:pt>
                <c:pt idx="347">
                  <c:v>1.5761194029850747</c:v>
                </c:pt>
                <c:pt idx="348">
                  <c:v>1.5761194029850747</c:v>
                </c:pt>
                <c:pt idx="349">
                  <c:v>1.5761194029850747</c:v>
                </c:pt>
                <c:pt idx="350">
                  <c:v>1.5761194029850747</c:v>
                </c:pt>
                <c:pt idx="351">
                  <c:v>1.5761194029850747</c:v>
                </c:pt>
                <c:pt idx="352">
                  <c:v>1.5761194029850747</c:v>
                </c:pt>
                <c:pt idx="353">
                  <c:v>1.5761194029850747</c:v>
                </c:pt>
                <c:pt idx="354">
                  <c:v>1.5761194029850747</c:v>
                </c:pt>
                <c:pt idx="355">
                  <c:v>1.5761194029850747</c:v>
                </c:pt>
                <c:pt idx="356">
                  <c:v>1.5761194029850747</c:v>
                </c:pt>
                <c:pt idx="357">
                  <c:v>1.5761194029850747</c:v>
                </c:pt>
                <c:pt idx="358">
                  <c:v>1.5761194029850747</c:v>
                </c:pt>
                <c:pt idx="359">
                  <c:v>1.5761194029850747</c:v>
                </c:pt>
                <c:pt idx="360">
                  <c:v>1.5761194029850747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41C-467A-AEE9-338BD357E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202239"/>
        <c:axId val="1164183039"/>
      </c:radarChart>
      <c:valAx>
        <c:axId val="1164183039"/>
        <c:scaling>
          <c:orientation val="minMax"/>
          <c:max val="2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164202239"/>
        <c:crosses val="autoZero"/>
        <c:crossBetween val="between"/>
        <c:majorUnit val="1"/>
      </c:valAx>
      <c:catAx>
        <c:axId val="116420223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164183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ea"/>
                <a:ea typeface="+mn-ea"/>
                <a:cs typeface="+mn-cs"/>
              </a:defRPr>
            </a:pPr>
            <a:r>
              <a:rPr lang="en-US" altLang="ko-KR" sz="1100">
                <a:latin typeface="+mn-ea"/>
                <a:ea typeface="+mn-ea"/>
              </a:rPr>
              <a:t>(</a:t>
            </a:r>
            <a:r>
              <a:rPr lang="ko-KR" altLang="en-US" sz="1100">
                <a:latin typeface="+mn-ea"/>
                <a:ea typeface="+mn-ea"/>
              </a:rPr>
              <a:t>단위</a:t>
            </a:r>
            <a:r>
              <a:rPr lang="en-US" altLang="ko-KR" sz="1100">
                <a:latin typeface="+mn-ea"/>
                <a:ea typeface="+mn-ea"/>
              </a:rPr>
              <a:t>: %)</a:t>
            </a:r>
            <a:endParaRPr lang="ko-KR" altLang="en-US" sz="11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2.0621361944600427E-2"/>
          <c:y val="3.11926395195187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4.2782343643847941E-2"/>
          <c:y val="0.11823072700319033"/>
          <c:w val="0.91808651936333385"/>
          <c:h val="0.742130269910297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피벗_수정불가!$GC$9</c:f>
              <c:strCache>
                <c:ptCount val="1"/>
                <c:pt idx="0">
                  <c:v>체류인구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 w="28575"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피벗_수정불가!$GD$8:$GF$8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피벗_수정불가!$GD$9:$GF$9</c:f>
              <c:numCache>
                <c:formatCode>General</c:formatCode>
                <c:ptCount val="3"/>
                <c:pt idx="0">
                  <c:v>55</c:v>
                </c:pt>
                <c:pt idx="1">
                  <c:v>52</c:v>
                </c:pt>
                <c:pt idx="2">
                  <c:v>51.4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C-460A-AC0F-EBBF9FE7C2AF}"/>
            </c:ext>
          </c:extLst>
        </c:ser>
        <c:ser>
          <c:idx val="1"/>
          <c:order val="1"/>
          <c:tx>
            <c:strRef>
              <c:f>피벗_수정불가!$GC$10</c:f>
              <c:strCache>
                <c:ptCount val="1"/>
                <c:pt idx="0">
                  <c:v>등록인구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피벗_수정불가!$GD$8:$GF$8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피벗_수정불가!$GD$10:$GF$10</c:f>
              <c:numCache>
                <c:formatCode>General</c:formatCode>
                <c:ptCount val="3"/>
                <c:pt idx="0">
                  <c:v>45</c:v>
                </c:pt>
                <c:pt idx="1">
                  <c:v>48</c:v>
                </c:pt>
                <c:pt idx="2">
                  <c:v>48.6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C-460A-AC0F-EBBF9FE7C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6855535"/>
        <c:axId val="756857199"/>
      </c:barChart>
      <c:catAx>
        <c:axId val="75685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6857199"/>
        <c:crosses val="autoZero"/>
        <c:auto val="1"/>
        <c:lblAlgn val="ctr"/>
        <c:lblOffset val="100"/>
        <c:noMultiLvlLbl val="0"/>
      </c:catAx>
      <c:valAx>
        <c:axId val="7568571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6855535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6526003343162915"/>
          <c:y val="3.6699245645720385E-2"/>
          <c:w val="0.30591010498687665"/>
          <c:h val="9.4725843393889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5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ea"/>
                <a:ea typeface="+mn-ea"/>
                <a:cs typeface="+mn-cs"/>
              </a:defRPr>
            </a:pPr>
            <a:r>
              <a:rPr lang="en-US" altLang="ko-KR" sz="1100">
                <a:latin typeface="+mn-ea"/>
                <a:ea typeface="+mn-ea"/>
              </a:rPr>
              <a:t>(</a:t>
            </a:r>
            <a:r>
              <a:rPr lang="ko-KR" altLang="en-US" sz="1100">
                <a:latin typeface="+mn-ea"/>
                <a:ea typeface="+mn-ea"/>
              </a:rPr>
              <a:t>단위</a:t>
            </a:r>
            <a:r>
              <a:rPr lang="en-US" altLang="ko-KR" sz="1100">
                <a:latin typeface="+mn-ea"/>
                <a:ea typeface="+mn-ea"/>
              </a:rPr>
              <a:t>: %)</a:t>
            </a:r>
            <a:endParaRPr lang="ko-KR" altLang="en-US" sz="11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2.0016481830932187E-2"/>
          <c:y val="2.25241060666934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4023277406639296E-2"/>
          <c:y val="0.12097614117501622"/>
          <c:w val="0.93496413801899381"/>
          <c:h val="0.635502394708137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피벗_수정불가!$CB$20</c:f>
              <c:strCache>
                <c:ptCount val="1"/>
                <c:pt idx="0">
                  <c:v>당일</c:v>
                </c:pt>
              </c:strCache>
            </c:strRef>
          </c:tx>
          <c:spPr>
            <a:solidFill>
              <a:srgbClr val="FFFCCC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피벗_수정불가!$CC$19:$CM$19</c:f>
              <c:strCache>
                <c:ptCount val="11"/>
                <c:pt idx="0">
                  <c:v> 
(52천명)</c:v>
                </c:pt>
                <c:pt idx="1">
                  <c:v> 
(10천명)</c:v>
                </c:pt>
                <c:pt idx="2">
                  <c:v> 
(287천명)</c:v>
                </c:pt>
                <c:pt idx="4">
                  <c:v> 
(45천명)</c:v>
                </c:pt>
                <c:pt idx="5">
                  <c:v> 
(8천명)</c:v>
                </c:pt>
                <c:pt idx="6">
                  <c:v> 
(208천명)</c:v>
                </c:pt>
                <c:pt idx="8">
                  <c:v> 
(48천명)</c:v>
                </c:pt>
                <c:pt idx="9">
                  <c:v> 
(8천명)</c:v>
                </c:pt>
                <c:pt idx="10">
                  <c:v> 
(193천명)</c:v>
                </c:pt>
              </c:strCache>
            </c:strRef>
          </c:cat>
          <c:val>
            <c:numRef>
              <c:f>피벗_수정불가!$CC$20:$CM$20</c:f>
              <c:numCache>
                <c:formatCode>0.0</c:formatCode>
                <c:ptCount val="11"/>
                <c:pt idx="0">
                  <c:v>40.557109467795698</c:v>
                </c:pt>
                <c:pt idx="1">
                  <c:v>39.587962027873161</c:v>
                </c:pt>
                <c:pt idx="2">
                  <c:v>32.982487914292477</c:v>
                </c:pt>
                <c:pt idx="4">
                  <c:v>41.752222986007936</c:v>
                </c:pt>
                <c:pt idx="5">
                  <c:v>38.3971137739982</c:v>
                </c:pt>
                <c:pt idx="6">
                  <c:v>33.901399291924569</c:v>
                </c:pt>
                <c:pt idx="8">
                  <c:v>42.687597323344981</c:v>
                </c:pt>
                <c:pt idx="9">
                  <c:v>43.844189016602812</c:v>
                </c:pt>
                <c:pt idx="10">
                  <c:v>35.087655826838393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7-40CD-B648-067301946E30}"/>
            </c:ext>
          </c:extLst>
        </c:ser>
        <c:ser>
          <c:idx val="1"/>
          <c:order val="1"/>
          <c:tx>
            <c:strRef>
              <c:f>피벗_수정불가!$CB$21</c:f>
              <c:strCache>
                <c:ptCount val="1"/>
                <c:pt idx="0">
                  <c:v>단기2~5일</c:v>
                </c:pt>
              </c:strCache>
            </c:strRef>
          </c:tx>
          <c:spPr>
            <a:solidFill>
              <a:srgbClr val="A1DAB4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피벗_수정불가!$CC$19:$CM$19</c:f>
              <c:strCache>
                <c:ptCount val="11"/>
                <c:pt idx="0">
                  <c:v> 
(52천명)</c:v>
                </c:pt>
                <c:pt idx="1">
                  <c:v> 
(10천명)</c:v>
                </c:pt>
                <c:pt idx="2">
                  <c:v> 
(287천명)</c:v>
                </c:pt>
                <c:pt idx="4">
                  <c:v> 
(45천명)</c:v>
                </c:pt>
                <c:pt idx="5">
                  <c:v> 
(8천명)</c:v>
                </c:pt>
                <c:pt idx="6">
                  <c:v> 
(208천명)</c:v>
                </c:pt>
                <c:pt idx="8">
                  <c:v> 
(48천명)</c:v>
                </c:pt>
                <c:pt idx="9">
                  <c:v> 
(8천명)</c:v>
                </c:pt>
                <c:pt idx="10">
                  <c:v> 
(193천명)</c:v>
                </c:pt>
              </c:strCache>
            </c:strRef>
          </c:cat>
          <c:val>
            <c:numRef>
              <c:f>피벗_수정불가!$CC$21:$CM$21</c:f>
              <c:numCache>
                <c:formatCode>0.0</c:formatCode>
                <c:ptCount val="11"/>
                <c:pt idx="0">
                  <c:v>40.58393041878999</c:v>
                </c:pt>
                <c:pt idx="1">
                  <c:v>54.312260149464755</c:v>
                </c:pt>
                <c:pt idx="2">
                  <c:v>60.777873751375758</c:v>
                </c:pt>
                <c:pt idx="4">
                  <c:v>39.013681619619931</c:v>
                </c:pt>
                <c:pt idx="5">
                  <c:v>55.778894472361806</c:v>
                </c:pt>
                <c:pt idx="6">
                  <c:v>59.362732111461668</c:v>
                </c:pt>
                <c:pt idx="8">
                  <c:v>36.597786288455872</c:v>
                </c:pt>
                <c:pt idx="9">
                  <c:v>50.702426564495525</c:v>
                </c:pt>
                <c:pt idx="10">
                  <c:v>57.618717826797052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7-40CD-B648-067301946E30}"/>
            </c:ext>
          </c:extLst>
        </c:ser>
        <c:ser>
          <c:idx val="2"/>
          <c:order val="2"/>
          <c:tx>
            <c:strRef>
              <c:f>피벗_수정불가!$CB$22</c:f>
              <c:strCache>
                <c:ptCount val="1"/>
                <c:pt idx="0">
                  <c:v>중기6~14일</c:v>
                </c:pt>
              </c:strCache>
            </c:strRef>
          </c:tx>
          <c:spPr>
            <a:solidFill>
              <a:srgbClr val="31A454"/>
            </a:solidFill>
            <a:ln>
              <a:noFill/>
            </a:ln>
            <a:effectLst/>
          </c:spPr>
          <c:invertIfNegative val="0"/>
          <c:cat>
            <c:strRef>
              <c:f>피벗_수정불가!$CC$19:$CM$19</c:f>
              <c:strCache>
                <c:ptCount val="11"/>
                <c:pt idx="0">
                  <c:v> 
(52천명)</c:v>
                </c:pt>
                <c:pt idx="1">
                  <c:v> 
(10천명)</c:v>
                </c:pt>
                <c:pt idx="2">
                  <c:v> 
(287천명)</c:v>
                </c:pt>
                <c:pt idx="4">
                  <c:v> 
(45천명)</c:v>
                </c:pt>
                <c:pt idx="5">
                  <c:v> 
(8천명)</c:v>
                </c:pt>
                <c:pt idx="6">
                  <c:v> 
(208천명)</c:v>
                </c:pt>
                <c:pt idx="8">
                  <c:v> 
(48천명)</c:v>
                </c:pt>
                <c:pt idx="9">
                  <c:v> 
(8천명)</c:v>
                </c:pt>
                <c:pt idx="10">
                  <c:v> 
(193천명)</c:v>
                </c:pt>
              </c:strCache>
            </c:strRef>
          </c:cat>
          <c:val>
            <c:numRef>
              <c:f>피벗_수정불가!$CC$22:$CM$22</c:f>
              <c:numCache>
                <c:formatCode>0.0</c:formatCode>
                <c:ptCount val="11"/>
                <c:pt idx="0">
                  <c:v>7.9255910188129812</c:v>
                </c:pt>
                <c:pt idx="1">
                  <c:v>2.989295091900626</c:v>
                </c:pt>
                <c:pt idx="2">
                  <c:v>2.3645495200546121</c:v>
                </c:pt>
                <c:pt idx="4">
                  <c:v>7.0536842805508124</c:v>
                </c:pt>
                <c:pt idx="5">
                  <c:v>2.2033243138770775</c:v>
                </c:pt>
                <c:pt idx="6">
                  <c:v>1.7605548999301557</c:v>
                </c:pt>
                <c:pt idx="8">
                  <c:v>7.2092925381928366</c:v>
                </c:pt>
                <c:pt idx="9">
                  <c:v>1.6219667943805873</c:v>
                </c:pt>
                <c:pt idx="10">
                  <c:v>1.8414959376485911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97-40CD-B648-067301946E30}"/>
            </c:ext>
          </c:extLst>
        </c:ser>
        <c:ser>
          <c:idx val="3"/>
          <c:order val="3"/>
          <c:tx>
            <c:strRef>
              <c:f>피벗_수정불가!$CB$23</c:f>
              <c:strCache>
                <c:ptCount val="1"/>
                <c:pt idx="0">
                  <c:v>정기15~20일</c:v>
                </c:pt>
              </c:strCache>
            </c:strRef>
          </c:tx>
          <c:spPr>
            <a:solidFill>
              <a:srgbClr val="7BCCC4"/>
            </a:solidFill>
            <a:ln>
              <a:noFill/>
            </a:ln>
            <a:effectLst/>
          </c:spPr>
          <c:invertIfNegative val="0"/>
          <c:cat>
            <c:strRef>
              <c:f>피벗_수정불가!$CC$19:$CM$19</c:f>
              <c:strCache>
                <c:ptCount val="11"/>
                <c:pt idx="0">
                  <c:v> 
(52천명)</c:v>
                </c:pt>
                <c:pt idx="1">
                  <c:v> 
(10천명)</c:v>
                </c:pt>
                <c:pt idx="2">
                  <c:v> 
(287천명)</c:v>
                </c:pt>
                <c:pt idx="4">
                  <c:v> 
(45천명)</c:v>
                </c:pt>
                <c:pt idx="5">
                  <c:v> 
(8천명)</c:v>
                </c:pt>
                <c:pt idx="6">
                  <c:v> 
(208천명)</c:v>
                </c:pt>
                <c:pt idx="8">
                  <c:v> 
(48천명)</c:v>
                </c:pt>
                <c:pt idx="9">
                  <c:v> 
(8천명)</c:v>
                </c:pt>
                <c:pt idx="10">
                  <c:v> 
(193천명)</c:v>
                </c:pt>
              </c:strCache>
            </c:strRef>
          </c:cat>
          <c:val>
            <c:numRef>
              <c:f>피벗_수정불가!$CC$23:$CM$23</c:f>
              <c:numCache>
                <c:formatCode>0.0</c:formatCode>
                <c:ptCount val="11"/>
                <c:pt idx="0">
                  <c:v>5.0404230047128245</c:v>
                </c:pt>
                <c:pt idx="1">
                  <c:v>0.56554231468390226</c:v>
                </c:pt>
                <c:pt idx="2">
                  <c:v>0.62483456164059126</c:v>
                </c:pt>
                <c:pt idx="4">
                  <c:v>6.0447479876710206</c:v>
                </c:pt>
                <c:pt idx="5">
                  <c:v>0.91483056307176902</c:v>
                </c:pt>
                <c:pt idx="6">
                  <c:v>1.0096095951446256</c:v>
                </c:pt>
                <c:pt idx="8">
                  <c:v>6.2371112326922269</c:v>
                </c:pt>
                <c:pt idx="9">
                  <c:v>0.44699872286079179</c:v>
                </c:pt>
                <c:pt idx="10">
                  <c:v>0.7669884848359555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97-40CD-B648-067301946E30}"/>
            </c:ext>
          </c:extLst>
        </c:ser>
        <c:ser>
          <c:idx val="4"/>
          <c:order val="4"/>
          <c:tx>
            <c:strRef>
              <c:f>피벗_수정불가!$CB$24</c:f>
              <c:strCache>
                <c:ptCount val="1"/>
                <c:pt idx="0">
                  <c:v>장기21일이상</c:v>
                </c:pt>
              </c:strCache>
            </c:strRef>
          </c:tx>
          <c:spPr>
            <a:solidFill>
              <a:srgbClr val="006837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피벗_수정불가!$CC$19:$CM$19</c:f>
              <c:strCache>
                <c:ptCount val="11"/>
                <c:pt idx="0">
                  <c:v> 
(52천명)</c:v>
                </c:pt>
                <c:pt idx="1">
                  <c:v> 
(10천명)</c:v>
                </c:pt>
                <c:pt idx="2">
                  <c:v> 
(287천명)</c:v>
                </c:pt>
                <c:pt idx="4">
                  <c:v> 
(45천명)</c:v>
                </c:pt>
                <c:pt idx="5">
                  <c:v> 
(8천명)</c:v>
                </c:pt>
                <c:pt idx="6">
                  <c:v> 
(208천명)</c:v>
                </c:pt>
                <c:pt idx="8">
                  <c:v> 
(48천명)</c:v>
                </c:pt>
                <c:pt idx="9">
                  <c:v> 
(8천명)</c:v>
                </c:pt>
                <c:pt idx="10">
                  <c:v> 
(193천명)</c:v>
                </c:pt>
              </c:strCache>
            </c:strRef>
          </c:cat>
          <c:val>
            <c:numRef>
              <c:f>피벗_수정불가!$CC$24:$CM$24</c:f>
              <c:numCache>
                <c:formatCode>0.0</c:formatCode>
                <c:ptCount val="11"/>
                <c:pt idx="0">
                  <c:v>5.8929460898885022</c:v>
                </c:pt>
                <c:pt idx="1">
                  <c:v>2.5449404160775599</c:v>
                </c:pt>
                <c:pt idx="2">
                  <c:v>3.250254252636565</c:v>
                </c:pt>
                <c:pt idx="4">
                  <c:v>6.1356631261502983</c:v>
                </c:pt>
                <c:pt idx="5">
                  <c:v>2.7058368766911483</c:v>
                </c:pt>
                <c:pt idx="6">
                  <c:v>3.9657041015389805</c:v>
                </c:pt>
                <c:pt idx="8">
                  <c:v>7.2682126173140862</c:v>
                </c:pt>
                <c:pt idx="9">
                  <c:v>3.3844189016602813</c:v>
                </c:pt>
                <c:pt idx="10">
                  <c:v>4.6851419238800114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97-40CD-B648-067301946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304217023"/>
        <c:axId val="304218687"/>
      </c:barChart>
      <c:catAx>
        <c:axId val="30421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4218687"/>
        <c:crosses val="autoZero"/>
        <c:auto val="1"/>
        <c:lblAlgn val="ctr"/>
        <c:lblOffset val="100"/>
        <c:noMultiLvlLbl val="0"/>
      </c:catAx>
      <c:valAx>
        <c:axId val="304218687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30421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9072983796262233"/>
          <c:y val="2.9234400593380103E-2"/>
          <c:w val="0.78907708916074348"/>
          <c:h val="0.10903534553114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ea"/>
                <a:ea typeface="+mn-ea"/>
                <a:cs typeface="+mn-cs"/>
              </a:defRPr>
            </a:pPr>
            <a:r>
              <a:rPr lang="en-US" altLang="ko-KR" sz="1100">
                <a:latin typeface="+mn-ea"/>
                <a:ea typeface="+mn-ea"/>
              </a:rPr>
              <a:t>(</a:t>
            </a:r>
            <a:r>
              <a:rPr lang="ko-KR" altLang="en-US" sz="1100">
                <a:latin typeface="+mn-ea"/>
                <a:ea typeface="+mn-ea"/>
              </a:rPr>
              <a:t>단위</a:t>
            </a:r>
            <a:r>
              <a:rPr lang="en-US" altLang="ko-KR" sz="1100">
                <a:latin typeface="+mn-ea"/>
                <a:ea typeface="+mn-ea"/>
              </a:rPr>
              <a:t>: %)</a:t>
            </a:r>
            <a:endParaRPr lang="ko-KR" altLang="en-US" sz="11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2.3322973900795151E-2"/>
          <c:y val="2.2491068918300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7459605191025093E-2"/>
          <c:y val="0.20428436039573433"/>
          <c:w val="0.94508078961794983"/>
          <c:h val="0.675280294750484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피벗_수정불가!$DW$11</c:f>
              <c:strCache>
                <c:ptCount val="1"/>
                <c:pt idx="0">
                  <c:v>인구감소지역 전체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피벗_수정불가!$DX$10:$DZ$10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피벗_수정불가!$DX$11:$DZ$11</c:f>
              <c:numCache>
                <c:formatCode>0.0</c:formatCode>
                <c:ptCount val="3"/>
                <c:pt idx="0">
                  <c:v>38.577409569870333</c:v>
                </c:pt>
                <c:pt idx="1">
                  <c:v>41.810215281234633</c:v>
                </c:pt>
                <c:pt idx="2">
                  <c:v>37.474647816311176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5-43B6-BB79-40EC6B72CD2C}"/>
            </c:ext>
          </c:extLst>
        </c:ser>
        <c:ser>
          <c:idx val="1"/>
          <c:order val="1"/>
          <c:tx>
            <c:strRef>
              <c:f>피벗_수정불가!$DW$12</c:f>
              <c:strCache>
                <c:ptCount val="1"/>
                <c:pt idx="0">
                  <c:v>강원 내 감소지역</c:v>
                </c:pt>
              </c:strCache>
            </c:strRef>
          </c:tx>
          <c:spPr>
            <a:solidFill>
              <a:srgbClr val="A9D18E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피벗_수정불가!$DX$10:$DZ$10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피벗_수정불가!$DX$12:$DZ$12</c:f>
              <c:numCache>
                <c:formatCode>0.0</c:formatCode>
                <c:ptCount val="3"/>
                <c:pt idx="0">
                  <c:v>27.473574190595951</c:v>
                </c:pt>
                <c:pt idx="1">
                  <c:v>33.485996981766462</c:v>
                </c:pt>
                <c:pt idx="2">
                  <c:v>34.84037366551469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5-43B6-BB79-40EC6B72CD2C}"/>
            </c:ext>
          </c:extLst>
        </c:ser>
        <c:ser>
          <c:idx val="2"/>
          <c:order val="2"/>
          <c:tx>
            <c:strRef>
              <c:f>피벗_수정불가!$DW$13</c:f>
              <c:strCache>
                <c:ptCount val="1"/>
                <c:pt idx="0">
                  <c:v>강원 고성군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피벗_수정불가!$DX$10:$DZ$10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피벗_수정불가!$DX$13:$DZ$13</c:f>
              <c:numCache>
                <c:formatCode>0.0</c:formatCode>
                <c:ptCount val="3"/>
                <c:pt idx="0">
                  <c:v>24.6</c:v>
                </c:pt>
                <c:pt idx="1">
                  <c:v>26.5</c:v>
                </c:pt>
                <c:pt idx="2">
                  <c:v>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5-43B6-BB79-40EC6B72C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789840"/>
        <c:axId val="685790672"/>
      </c:barChart>
      <c:catAx>
        <c:axId val="6857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5790672"/>
        <c:crosses val="autoZero"/>
        <c:auto val="1"/>
        <c:lblAlgn val="ctr"/>
        <c:lblOffset val="100"/>
        <c:noMultiLvlLbl val="0"/>
      </c:catAx>
      <c:valAx>
        <c:axId val="68579067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68578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864083602998978"/>
          <c:y val="3.7783217402791218E-2"/>
          <c:w val="0.72483274112707829"/>
          <c:h val="6.8548870744722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ea"/>
                <a:ea typeface="+mn-ea"/>
                <a:cs typeface="+mn-cs"/>
              </a:defRPr>
            </a:pPr>
            <a:r>
              <a:rPr lang="en-US" altLang="ko-KR" sz="1100">
                <a:latin typeface="+mn-ea"/>
                <a:ea typeface="+mn-ea"/>
              </a:rPr>
              <a:t>(</a:t>
            </a:r>
            <a:r>
              <a:rPr lang="ko-KR" altLang="en-US" sz="1100">
                <a:latin typeface="+mn-ea"/>
                <a:ea typeface="+mn-ea"/>
              </a:rPr>
              <a:t>단위</a:t>
            </a:r>
            <a:r>
              <a:rPr lang="en-US" altLang="ko-KR" sz="1100">
                <a:latin typeface="+mn-ea"/>
                <a:ea typeface="+mn-ea"/>
              </a:rPr>
              <a:t>: </a:t>
            </a:r>
            <a:r>
              <a:rPr lang="ko-KR" altLang="en-US" sz="1100">
                <a:latin typeface="+mn-ea"/>
                <a:ea typeface="+mn-ea"/>
              </a:rPr>
              <a:t>천원</a:t>
            </a:r>
            <a:r>
              <a:rPr lang="en-US" altLang="ko-KR" sz="1100">
                <a:latin typeface="+mn-ea"/>
                <a:ea typeface="+mn-ea"/>
              </a:rPr>
              <a:t>)</a:t>
            </a:r>
            <a:endParaRPr lang="ko-KR" altLang="en-US" sz="1100">
              <a:latin typeface="+mn-ea"/>
              <a:ea typeface="+mn-ea"/>
            </a:endParaRPr>
          </a:p>
        </c:rich>
      </c:tx>
      <c:layout>
        <c:manualLayout>
          <c:xMode val="edge"/>
          <c:yMode val="edge"/>
          <c:x val="1.5833990666879214E-2"/>
          <c:y val="2.65531957903571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7459605191025093E-2"/>
          <c:y val="0.20428436039573433"/>
          <c:w val="0.94508078961794983"/>
          <c:h val="0.67528029475048468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피벗_수정불가!$GO$15</c:f>
              <c:strCache>
                <c:ptCount val="1"/>
                <c:pt idx="0">
                  <c:v>인구감소지역 전체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A31A98D-FE74-4CA1-904B-A8EB42504A79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CC4-45E6-B66E-45A46DB4D3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7B79DD7-D690-4D07-92AC-E5AD92286A88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CC4-45E6-B66E-45A46DB4D3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8AA1308-CCA3-4F11-8B58-96740A068143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CC4-45E6-B66E-45A46DB4D36C}"/>
                </c:ext>
              </c:extLst>
            </c:dLbl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피벗_수정불가!$GP$9:$GR$9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피벗_수정불가!$GP$10:$GR$10</c:f>
              <c:numCache>
                <c:formatCode>0</c:formatCode>
                <c:ptCount val="3"/>
                <c:pt idx="0">
                  <c:v>120</c:v>
                </c:pt>
                <c:pt idx="1">
                  <c:v>124</c:v>
                </c:pt>
                <c:pt idx="2">
                  <c:v>123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피벗_수정불가!$GP$10:$GR$10</c15:f>
                <c15:dlblRangeCache>
                  <c:ptCount val="3"/>
                  <c:pt idx="0">
                    <c:v>120</c:v>
                  </c:pt>
                  <c:pt idx="1">
                    <c:v>124</c:v>
                  </c:pt>
                  <c:pt idx="2">
                    <c:v>123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E949-49BD-9AD4-F256672162F2}"/>
            </c:ext>
          </c:extLst>
        </c:ser>
        <c:ser>
          <c:idx val="2"/>
          <c:order val="1"/>
          <c:tx>
            <c:strRef>
              <c:f>피벗_수정불가!$GO$16</c:f>
              <c:strCache>
                <c:ptCount val="1"/>
                <c:pt idx="0">
                  <c:v>강원 내 감소지역</c:v>
                </c:pt>
              </c:strCache>
            </c:strRef>
          </c:tx>
          <c:spPr>
            <a:solidFill>
              <a:srgbClr val="A9D18E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59886D1-FB48-4B1B-A50D-110E8B5B6663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CC4-45E6-B66E-45A46DB4D3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1DACB0E-B152-475A-A654-45E0DF579AD9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CC4-45E6-B66E-45A46DB4D3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EEB0094-17C9-414E-99BD-028F807B53B4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CC4-45E6-B66E-45A46DB4D36C}"/>
                </c:ext>
              </c:extLst>
            </c:dLbl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피벗_수정불가!$GP$9:$GR$9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피벗_수정불가!$GP$11:$GR$11</c:f>
              <c:numCache>
                <c:formatCode>0</c:formatCode>
                <c:ptCount val="3"/>
                <c:pt idx="0">
                  <c:v>115.33902016881157</c:v>
                </c:pt>
                <c:pt idx="1">
                  <c:v>113.05597063041846</c:v>
                </c:pt>
                <c:pt idx="2">
                  <c:v>112.21507583134105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피벗_수정불가!$GP$11:$GR$11</c15:f>
                <c15:dlblRangeCache>
                  <c:ptCount val="3"/>
                  <c:pt idx="0">
                    <c:v>115</c:v>
                  </c:pt>
                  <c:pt idx="1">
                    <c:v>113</c:v>
                  </c:pt>
                  <c:pt idx="2">
                    <c:v>112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E949-49BD-9AD4-F256672162F2}"/>
            </c:ext>
          </c:extLst>
        </c:ser>
        <c:ser>
          <c:idx val="3"/>
          <c:order val="2"/>
          <c:tx>
            <c:strRef>
              <c:f>피벗_수정불가!$GO$17</c:f>
              <c:strCache>
                <c:ptCount val="1"/>
                <c:pt idx="0">
                  <c:v>강원 고성군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7296660-B875-4257-9AD3-1F949A3D8785}" type="CELLRANGE">
                      <a:rPr lang="en-US" altLang="ko-KR"/>
                      <a:pPr/>
                      <a:t>[CELLRANGE]</a:t>
                    </a:fld>
                    <a:endParaRPr lang="ko-KR" alt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CC4-45E6-B66E-45A46DB4D3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5BC6C64-CA9E-46A7-A146-741C70A3F70F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CC4-45E6-B66E-45A46DB4D3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16343FC-D7BE-4DCA-9BFB-20417DCE29FD}" type="CELLRANGE">
                      <a:rPr lang="ko-KR" altLang="en-US"/>
                      <a:pPr/>
                      <a:t>[CELLRANGE]</a:t>
                    </a:fld>
                    <a:endParaRPr lang="ko-KR" alt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CC4-45E6-B66E-45A46DB4D36C}"/>
                </c:ext>
              </c:extLst>
            </c:dLbl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피벗_수정불가!$GP$9:$GR$9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피벗_수정불가!$GP$12:$GR$12</c:f>
              <c:numCache>
                <c:formatCode>0</c:formatCode>
                <c:ptCount val="3"/>
                <c:pt idx="0">
                  <c:v>87</c:v>
                </c:pt>
                <c:pt idx="1">
                  <c:v>87</c:v>
                </c:pt>
                <c:pt idx="2">
                  <c:v>91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피벗_수정불가!$GP$12:$GR$12</c15:f>
                <c15:dlblRangeCache>
                  <c:ptCount val="3"/>
                  <c:pt idx="0">
                    <c:v>87</c:v>
                  </c:pt>
                  <c:pt idx="1">
                    <c:v>87</c:v>
                  </c:pt>
                  <c:pt idx="2">
                    <c:v>91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949-49BD-9AD4-F25667216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789840"/>
        <c:axId val="685790672"/>
      </c:barChart>
      <c:catAx>
        <c:axId val="6857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5790672"/>
        <c:crosses val="autoZero"/>
        <c:auto val="1"/>
        <c:lblAlgn val="ctr"/>
        <c:lblOffset val="100"/>
        <c:noMultiLvlLbl val="0"/>
      </c:catAx>
      <c:valAx>
        <c:axId val="685790672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68578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611513024246027"/>
          <c:y val="2.9658963658677706E-2"/>
          <c:w val="0.71388486975753973"/>
          <c:h val="7.34550883896417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>
                <a:solidFill>
                  <a:sysClr val="windowText" lastClr="000000"/>
                </a:solidFill>
              </a:rPr>
              <a:t>단위</a:t>
            </a:r>
            <a:r>
              <a:rPr lang="en-US" altLang="ko-KR" sz="1100">
                <a:solidFill>
                  <a:sysClr val="windowText" lastClr="000000"/>
                </a:solidFill>
              </a:rPr>
              <a:t>: (%, </a:t>
            </a:r>
            <a:r>
              <a:rPr lang="ko-KR" altLang="en-US" sz="1100">
                <a:solidFill>
                  <a:sysClr val="windowText" lastClr="000000"/>
                </a:solidFill>
              </a:rPr>
              <a:t>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3.8692454039614257E-2"/>
          <c:y val="2.353175515207232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2.3221059007057204E-2"/>
          <c:y val="0.24439308522765754"/>
          <c:w val="0.95141856063106856"/>
          <c:h val="0.6259356086380403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피벗_수정불가!$BE$3</c:f>
              <c:strCache>
                <c:ptCount val="1"/>
                <c:pt idx="0">
                  <c:v>1일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피벗_수정불가!$BF$2:$BH$2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피벗_수정불가!$BF$3:$BH$3</c:f>
              <c:numCache>
                <c:formatCode>General</c:formatCode>
                <c:ptCount val="3"/>
                <c:pt idx="0">
                  <c:v>34.299999999999997</c:v>
                </c:pt>
                <c:pt idx="1">
                  <c:v>35.4</c:v>
                </c:pt>
                <c:pt idx="2">
                  <c:v>36.799999999999997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8-403C-B760-B63E1E12ECC9}"/>
            </c:ext>
          </c:extLst>
        </c:ser>
        <c:ser>
          <c:idx val="1"/>
          <c:order val="1"/>
          <c:tx>
            <c:strRef>
              <c:f>피벗_수정불가!$BE$4</c:f>
              <c:strCache>
                <c:ptCount val="1"/>
                <c:pt idx="0">
                  <c:v>2~7일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피벗_수정불가!$BF$2:$BH$2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피벗_수정불가!$BF$4:$BH$4</c:f>
              <c:numCache>
                <c:formatCode>General</c:formatCode>
                <c:ptCount val="3"/>
                <c:pt idx="0">
                  <c:v>59.2</c:v>
                </c:pt>
                <c:pt idx="1">
                  <c:v>56.8</c:v>
                </c:pt>
                <c:pt idx="2">
                  <c:v>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E8-403C-B760-B63E1E12ECC9}"/>
            </c:ext>
          </c:extLst>
        </c:ser>
        <c:ser>
          <c:idx val="2"/>
          <c:order val="2"/>
          <c:tx>
            <c:strRef>
              <c:f>피벗_수정불가!$BE$5</c:f>
              <c:strCache>
                <c:ptCount val="1"/>
                <c:pt idx="0">
                  <c:v>8일 이상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피벗_수정불가!$BF$2:$BH$2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피벗_수정불가!$BF$5:$BH$5</c:f>
              <c:numCache>
                <c:formatCode>General</c:formatCode>
                <c:ptCount val="3"/>
                <c:pt idx="0">
                  <c:v>6.5</c:v>
                </c:pt>
                <c:pt idx="1">
                  <c:v>7.8</c:v>
                </c:pt>
                <c:pt idx="2">
                  <c:v>8.6999999999999993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E8-403C-B760-B63E1E12E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387008"/>
        <c:axId val="261388544"/>
      </c:barChart>
      <c:lineChart>
        <c:grouping val="standard"/>
        <c:varyColors val="0"/>
        <c:ser>
          <c:idx val="3"/>
          <c:order val="3"/>
          <c:tx>
            <c:strRef>
              <c:f>피벗_수정불가!$BE$6</c:f>
              <c:strCache>
                <c:ptCount val="1"/>
                <c:pt idx="0">
                  <c:v>평균 체류일수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22225">
                <a:solidFill>
                  <a:schemeClr val="bg2">
                    <a:lumMod val="25000"/>
                    <a:alpha val="99000"/>
                  </a:schemeClr>
                </a:solidFill>
              </a:ln>
              <a:effectLst/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3-8FE8-403C-B760-B63E1E12ECC9}"/>
              </c:ext>
            </c:extLst>
          </c:dPt>
          <c:dLbls>
            <c:numFmt formatCode="#,##0.0_);[Red]\(#,##0.0\)" sourceLinked="0"/>
            <c:spPr>
              <a:solidFill>
                <a:srgbClr val="FFFCBD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0"/>
              </c:ext>
            </c:extLst>
          </c:dLbls>
          <c:val>
            <c:numRef>
              <c:f>피벗_수정불가!$BF$6:$BH$6</c:f>
              <c:numCache>
                <c:formatCode>0.0_ </c:formatCode>
                <c:ptCount val="3"/>
                <c:pt idx="0">
                  <c:v>3.3</c:v>
                </c:pt>
                <c:pt idx="1">
                  <c:v>3.3</c:v>
                </c:pt>
                <c:pt idx="2">
                  <c:v>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E8-403C-B760-B63E1E12E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404160"/>
        <c:axId val="261402624"/>
      </c:lineChart>
      <c:catAx>
        <c:axId val="26138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1388544"/>
        <c:crosses val="autoZero"/>
        <c:auto val="1"/>
        <c:lblAlgn val="ctr"/>
        <c:lblOffset val="100"/>
        <c:noMultiLvlLbl val="0"/>
      </c:catAx>
      <c:valAx>
        <c:axId val="26138854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1387008"/>
        <c:crosses val="autoZero"/>
        <c:crossBetween val="between"/>
      </c:valAx>
      <c:valAx>
        <c:axId val="261402624"/>
        <c:scaling>
          <c:orientation val="minMax"/>
          <c:max val="8"/>
          <c:min val="-6"/>
        </c:scaling>
        <c:delete val="0"/>
        <c:axPos val="r"/>
        <c:numFmt formatCode="0.0_ 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61404160"/>
        <c:crosses val="max"/>
        <c:crossBetween val="between"/>
      </c:valAx>
      <c:catAx>
        <c:axId val="261404160"/>
        <c:scaling>
          <c:orientation val="minMax"/>
        </c:scaling>
        <c:delete val="1"/>
        <c:axPos val="t"/>
        <c:majorTickMark val="out"/>
        <c:minorTickMark val="none"/>
        <c:tickLblPos val="nextTo"/>
        <c:crossAx val="26140262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28450515624863"/>
          <c:y val="2.7792483076692871E-2"/>
          <c:w val="0.63207337412790443"/>
          <c:h val="8.01940396857856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368272899144127E-3"/>
          <c:y val="0.56800541966278417"/>
          <c:w val="0.98959738711886336"/>
          <c:h val="0.3941549487092193"/>
        </c:manualLayout>
      </c:layout>
      <c:lineChart>
        <c:grouping val="standard"/>
        <c:varyColors val="0"/>
        <c:ser>
          <c:idx val="0"/>
          <c:order val="0"/>
          <c:tx>
            <c:strRef>
              <c:f>피벗_수정불가!$AF$8</c:f>
              <c:strCache>
                <c:ptCount val="1"/>
                <c:pt idx="0">
                  <c:v>배수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FCBD"/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dPt>
            <c:idx val="1"/>
            <c:marker>
              <c:symbol val="circle"/>
              <c:size val="7"/>
              <c:spPr>
                <a:solidFill>
                  <a:srgbClr val="FFFCBD"/>
                </a:solidFill>
                <a:ln w="9525">
                  <a:solidFill>
                    <a:schemeClr val="tx1">
                      <a:lumMod val="75000"/>
                      <a:lumOff val="2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9F-4076-80E6-DB2F844204A9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FCBD"/>
                </a:solidFill>
                <a:ln w="9525">
                  <a:solidFill>
                    <a:schemeClr val="tx1">
                      <a:lumMod val="75000"/>
                      <a:lumOff val="2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B9F-4076-80E6-DB2F844204A9}"/>
              </c:ext>
            </c:extLst>
          </c:dPt>
          <c:dLbls>
            <c:numFmt formatCode="#,##0.0_);[Red]\(#,##0.0\)" sourceLinked="0"/>
            <c:spPr>
              <a:solidFill>
                <a:srgbClr val="FFFCBD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피벗_수정불가!$AG$2:$AI$2</c:f>
              <c:strCache>
                <c:ptCount val="3"/>
                <c:pt idx="0">
                  <c:v>'25년 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피벗_수정불가!$AG$8:$AI$8</c:f>
              <c:numCache>
                <c:formatCode>0.0</c:formatCode>
                <c:ptCount val="3"/>
                <c:pt idx="0">
                  <c:v>12.2</c:v>
                </c:pt>
                <c:pt idx="1">
                  <c:v>9.1</c:v>
                </c:pt>
                <c:pt idx="2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F-4076-80E6-DB2F84420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169312"/>
        <c:axId val="550173472"/>
      </c:lineChart>
      <c:catAx>
        <c:axId val="5501693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0173472"/>
        <c:crosses val="autoZero"/>
        <c:auto val="1"/>
        <c:lblAlgn val="ctr"/>
        <c:lblOffset val="100"/>
        <c:noMultiLvlLbl val="0"/>
      </c:catAx>
      <c:valAx>
        <c:axId val="55017347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5016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164135021649603E-2"/>
          <c:y val="0.24526143541528236"/>
          <c:w val="0.93634437356682354"/>
          <c:h val="0.579355380437622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피벗_수정불가!$IC$30</c:f>
              <c:strCache>
                <c:ptCount val="1"/>
                <c:pt idx="0">
                  <c:v>평일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293-4268-867B-3A03361DA66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293-4268-867B-3A03361DA66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F293-4268-867B-3A03361DA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피벗_수정불가!$IB$31:$IB$33</c:f>
              <c:strCache>
                <c:ptCount val="3"/>
                <c:pt idx="0">
                  <c:v>'25.1월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피벗_수정불가!$IC$31:$IC$33</c:f>
              <c:numCache>
                <c:formatCode>0.0</c:formatCode>
                <c:ptCount val="3"/>
                <c:pt idx="0">
                  <c:v>20.100000000000001</c:v>
                </c:pt>
                <c:pt idx="1">
                  <c:v>38.6</c:v>
                </c:pt>
                <c:pt idx="2">
                  <c:v>22.3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3-4268-867B-3A03361DA66C}"/>
            </c:ext>
          </c:extLst>
        </c:ser>
        <c:ser>
          <c:idx val="1"/>
          <c:order val="1"/>
          <c:tx>
            <c:strRef>
              <c:f>피벗_수정불가!$ID$30</c:f>
              <c:strCache>
                <c:ptCount val="1"/>
                <c:pt idx="0">
                  <c:v>휴일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피벗_수정불가!$IB$31:$IB$33</c:f>
              <c:strCache>
                <c:ptCount val="3"/>
                <c:pt idx="0">
                  <c:v>'25.1월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피벗_수정불가!$ID$31:$ID$33</c:f>
              <c:numCache>
                <c:formatCode>0.0</c:formatCode>
                <c:ptCount val="3"/>
                <c:pt idx="0">
                  <c:v>51.5</c:v>
                </c:pt>
                <c:pt idx="1">
                  <c:v>31.9</c:v>
                </c:pt>
                <c:pt idx="2">
                  <c:v>52.4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93-4268-867B-3A03361DA66C}"/>
            </c:ext>
          </c:extLst>
        </c:ser>
        <c:ser>
          <c:idx val="2"/>
          <c:order val="2"/>
          <c:tx>
            <c:strRef>
              <c:f>피벗_수정불가!$IE$30</c:f>
              <c:strCache>
                <c:ptCount val="1"/>
                <c:pt idx="0">
                  <c:v>혼합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피벗_수정불가!$IB$31:$IB$33</c:f>
              <c:strCache>
                <c:ptCount val="3"/>
                <c:pt idx="0">
                  <c:v>'25.1월</c:v>
                </c:pt>
                <c:pt idx="1">
                  <c:v>2월</c:v>
                </c:pt>
                <c:pt idx="2">
                  <c:v>3월</c:v>
                </c:pt>
              </c:strCache>
            </c:strRef>
          </c:cat>
          <c:val>
            <c:numRef>
              <c:f>피벗_수정불가!$IE$31:$IE$33</c:f>
              <c:numCache>
                <c:formatCode>0.0</c:formatCode>
                <c:ptCount val="3"/>
                <c:pt idx="0">
                  <c:v>28.4</c:v>
                </c:pt>
                <c:pt idx="1">
                  <c:v>29.4</c:v>
                </c:pt>
                <c:pt idx="2">
                  <c:v>25.2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93-4268-867B-3A03361DA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1892064"/>
        <c:axId val="1321893728"/>
      </c:barChart>
      <c:lineChart>
        <c:grouping val="standard"/>
        <c:varyColors val="0"/>
        <c:ser>
          <c:idx val="3"/>
          <c:order val="3"/>
          <c:tx>
            <c:v>배수</c:v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FCCC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marker>
          <c:dLbls>
            <c:spPr>
              <a:solidFill>
                <a:srgbClr val="FFFCCC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피벗_수정불가!$IG$31:$IG$33</c:f>
              <c:numCache>
                <c:formatCode>0.0</c:formatCode>
                <c:ptCount val="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293-4268-867B-3A03361DA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194624"/>
        <c:axId val="1138194208"/>
      </c:lineChart>
      <c:catAx>
        <c:axId val="13218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21893728"/>
        <c:crosses val="autoZero"/>
        <c:auto val="1"/>
        <c:lblAlgn val="ctr"/>
        <c:lblOffset val="100"/>
        <c:noMultiLvlLbl val="0"/>
      </c:catAx>
      <c:valAx>
        <c:axId val="132189372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21892064"/>
        <c:crosses val="autoZero"/>
        <c:crossBetween val="between"/>
      </c:valAx>
      <c:valAx>
        <c:axId val="1138194208"/>
        <c:scaling>
          <c:orientation val="minMax"/>
          <c:max val="6"/>
          <c:min val="-3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8194624"/>
        <c:crosses val="max"/>
        <c:crossBetween val="between"/>
      </c:valAx>
      <c:catAx>
        <c:axId val="11381946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38194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756487738433854"/>
          <c:y val="5.3539762930960952E-2"/>
          <c:w val="0.52479234233662386"/>
          <c:h val="0.10978310632354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size">
        <cx:f dir="row">_xlchart.v1.5</cx:f>
      </cx:numDim>
    </cx:data>
  </cx:chartData>
  <cx:chart>
    <cx:plotArea>
      <cx:plotAreaRegion>
        <cx:series layoutId="treemap" uniqueId="{83A674F9-E6F4-4764-8953-E5A46556D9FD}" formatIdx="0">
          <cx:tx>
            <cx:txData>
              <cx:f>_xlchart.v1.3</cx:f>
              <cx:v>202501</cx:v>
            </cx:txData>
          </cx:tx>
          <cx:dataPt idx="0">
            <cx:spPr>
              <a:solidFill>
                <a:srgbClr val="081D58"/>
              </a:solidFill>
            </cx:spPr>
          </cx:dataPt>
          <cx:dataPt idx="1">
            <cx:spPr>
              <a:solidFill>
                <a:srgbClr val="A29DC3"/>
              </a:solidFill>
            </cx:spPr>
          </cx:dataPt>
          <cx:dataPt idx="2">
            <cx:spPr>
              <a:solidFill>
                <a:srgbClr val="9BB7C5"/>
              </a:solidFill>
            </cx:spPr>
          </cx:dataPt>
          <cx:dataPt idx="3">
            <cx:spPr>
              <a:solidFill>
                <a:srgbClr val="CAB496"/>
              </a:solidFill>
            </cx:spPr>
          </cx:dataPt>
          <cx:dataPt idx="4">
            <cx:spPr>
              <a:solidFill>
                <a:srgbClr val="253494"/>
              </a:solidFill>
            </cx:spPr>
          </cx:dataPt>
          <cx:dataPt idx="5">
            <cx:spPr>
              <a:solidFill>
                <a:srgbClr val="41B6C4"/>
              </a:solidFill>
            </cx:spPr>
          </cx:dataPt>
          <cx:dataPt idx="6">
            <cx:spPr>
              <a:solidFill>
                <a:srgbClr val="95CB95"/>
              </a:solidFill>
            </cx:spPr>
          </cx:dataPt>
          <cx:dataPt idx="7">
            <cx:spPr>
              <a:solidFill>
                <a:srgbClr val="225EA8"/>
              </a:solidFill>
            </cx:spPr>
          </cx:dataPt>
          <cx:dataPt idx="8">
            <cx:spPr>
              <a:solidFill>
                <a:srgbClr val="1D91C0"/>
              </a:solidFill>
            </cx:spPr>
          </cx:dataPt>
          <cx:dataLabels>
            <cx:numFmt formatCode="_-* #,##0.0_-;-* #,##0.0_-;_-* &quot;-&quot;_-;_-@_-" sourceLinked="0"/>
            <cx:txPr>
              <a:bodyPr spcFirstLastPara="1" vertOverflow="ellipsis" wrap="square" lIns="0" tIns="0" rIns="0" bIns="0" anchor="ctr" anchorCtr="1">
                <a:spAutoFit/>
              </a:bodyPr>
              <a:lstStyle/>
              <a:p>
                <a:pPr>
                  <a:defRPr sz="1100" b="1"/>
                </a:pPr>
                <a:endParaRPr lang="ko-KR" sz="1100" b="1"/>
              </a:p>
            </cx:txPr>
            <cx:visibility seriesName="0" categoryName="0" value="1"/>
            <cx:separator>
</cx:separator>
            <cx:dataLabel idx="1">
              <cx:numFmt formatCode="0.0" sourceLinked="0"/>
              <cx:txPr>
                <a:bodyPr spcFirstLastPara="1" vertOverflow="ellipsis" wrap="square" lIns="0" tIns="0" rIns="0" bIns="0" anchor="ctr" anchorCtr="1">
                  <a:spAutoFit/>
                </a:bodyPr>
                <a:lstStyle/>
                <a:p>
                  <a:pPr>
                    <a:defRPr lang="ko-KR" sz="1100" b="1" i="0" u="none" strike="noStrike" kern="1200" baseline="0">
                      <a:solidFill>
                        <a:schemeClr val="bg1"/>
                      </a:solidFill>
                      <a:latin typeface="Calibri" panose="020F0502020204030204"/>
                      <a:ea typeface="맑은 고딕" panose="020B0503020000020004" pitchFamily="50" charset="-127"/>
                    </a:defRPr>
                  </a:pPr>
                  <a:r>
                    <a:rPr lang="ko-KR" sz="1100" b="1">
                      <a:solidFill>
                        <a:schemeClr val="bg1"/>
                      </a:solidFill>
                    </a:rPr>
                    <a:t>24.1</a:t>
                  </a:r>
                </a:p>
              </cx:txPr>
              <cx:visibility seriesName="0" categoryName="0" value="1"/>
              <cx:separator>
</cx:separator>
            </cx:dataLabel>
            <cx:dataLabelHidden idx="2"/>
            <cx:dataLabelHidden idx="3"/>
            <cx:dataLabelHidden idx="6"/>
          </cx:dataLabels>
          <cx:dataId val="0"/>
          <cx:layoutPr>
            <cx:parentLabelLayout val="overlapping"/>
          </cx:layoutPr>
        </cx:series>
      </cx:plotAreaRegion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</cx:f>
      </cx:strDim>
      <cx:numDim type="size">
        <cx:f dir="row">_xlchart.v1.2</cx:f>
      </cx:numDim>
    </cx:data>
  </cx:chartData>
  <cx:chart>
    <cx:plotArea>
      <cx:plotAreaRegion>
        <cx:series layoutId="treemap" uniqueId="{ACB0FAB6-AC9A-48F9-B7CF-D5E64723A308}" formatIdx="1">
          <cx:tx>
            <cx:txData>
              <cx:f>_xlchart.v1.0</cx:f>
              <cx:v>202502</cx:v>
            </cx:txData>
          </cx:tx>
          <cx:dataPt idx="0">
            <cx:spPr>
              <a:solidFill>
                <a:srgbClr val="081D58"/>
              </a:solidFill>
            </cx:spPr>
          </cx:dataPt>
          <cx:dataPt idx="1">
            <cx:spPr>
              <a:solidFill>
                <a:srgbClr val="A29DC3"/>
              </a:solidFill>
            </cx:spPr>
          </cx:dataPt>
          <cx:dataPt idx="2">
            <cx:spPr>
              <a:solidFill>
                <a:srgbClr val="9BB7C5"/>
              </a:solidFill>
            </cx:spPr>
          </cx:dataPt>
          <cx:dataPt idx="3">
            <cx:spPr>
              <a:solidFill>
                <a:srgbClr val="CAB496"/>
              </a:solidFill>
            </cx:spPr>
          </cx:dataPt>
          <cx:dataPt idx="4">
            <cx:spPr>
              <a:solidFill>
                <a:srgbClr val="253494"/>
              </a:solidFill>
            </cx:spPr>
          </cx:dataPt>
          <cx:dataPt idx="5">
            <cx:spPr>
              <a:solidFill>
                <a:srgbClr val="41B6C4"/>
              </a:solidFill>
            </cx:spPr>
          </cx:dataPt>
          <cx:dataPt idx="6">
            <cx:spPr>
              <a:solidFill>
                <a:srgbClr val="95CB95"/>
              </a:solidFill>
            </cx:spPr>
          </cx:dataPt>
          <cx:dataPt idx="7">
            <cx:spPr>
              <a:solidFill>
                <a:srgbClr val="225EA8"/>
              </a:solidFill>
            </cx:spPr>
          </cx:dataPt>
          <cx:dataPt idx="8">
            <cx:spPr>
              <a:solidFill>
                <a:srgbClr val="1D91C0"/>
              </a:solidFill>
            </cx:spPr>
          </cx:dataPt>
          <cx:dataLabels>
            <cx:numFmt formatCode="_-* #,##0.0_-;-* #,##0.0_-;_-* &quot;-&quot;_-;_-@_-" sourceLinked="0"/>
            <cx:txPr>
              <a:bodyPr spcFirstLastPara="1" vertOverflow="ellipsis" wrap="square" lIns="0" tIns="0" rIns="0" bIns="0" anchor="ctr" anchorCtr="1">
                <a:spAutoFit/>
              </a:bodyPr>
              <a:lstStyle/>
              <a:p>
                <a:pPr>
                  <a:defRPr sz="1100" b="1"/>
                </a:pPr>
                <a:endParaRPr lang="ko-KR" sz="1100" b="1"/>
              </a:p>
            </cx:txPr>
            <cx:visibility seriesName="0" categoryName="0" value="1"/>
            <cx:separator>
</cx:separator>
            <cx:dataLabel idx="1">
              <cx:txPr>
                <a:bodyPr spcFirstLastPara="1" vertOverflow="ellipsis" wrap="square" lIns="0" tIns="0" rIns="0" bIns="0" anchor="ctr" anchorCtr="1">
                  <a:spAutoFit/>
                </a:bodyPr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r>
                    <a:rPr lang="ko-KR" sz="1100" b="1">
                      <a:solidFill>
                        <a:schemeClr val="bg1"/>
                      </a:solidFill>
                    </a:rPr>
                    <a:t> 24.0 </a:t>
                  </a:r>
                </a:p>
              </cx:txPr>
            </cx:dataLabel>
            <cx:dataLabelHidden idx="2"/>
            <cx:dataLabelHidden idx="3"/>
          </cx:dataLabels>
          <cx:dataId val="0"/>
          <cx:layoutPr>
            <cx:parentLabelLayout val="none"/>
          </cx:layoutPr>
        </cx:series>
      </cx:plotAreaRegion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_xlchart.v1.7</cx:f>
      </cx:strDim>
      <cx:numDim type="size">
        <cx:f dir="row">_xlchart.v1.8</cx:f>
      </cx:numDim>
    </cx:data>
  </cx:chartData>
  <cx:chart>
    <cx:plotArea>
      <cx:plotAreaRegion>
        <cx:series layoutId="treemap" uniqueId="{AA86DA04-6033-493C-AF6E-10EA61564D3D}" formatIdx="2">
          <cx:tx>
            <cx:txData>
              <cx:f>_xlchart.v1.6</cx:f>
              <cx:v>202503</cx:v>
            </cx:txData>
          </cx:tx>
          <cx:dataPt idx="0">
            <cx:spPr>
              <a:solidFill>
                <a:srgbClr val="081D58"/>
              </a:solidFill>
            </cx:spPr>
          </cx:dataPt>
          <cx:dataPt idx="1">
            <cx:spPr>
              <a:solidFill>
                <a:srgbClr val="A29DC3"/>
              </a:solidFill>
            </cx:spPr>
          </cx:dataPt>
          <cx:dataPt idx="2">
            <cx:spPr>
              <a:solidFill>
                <a:srgbClr val="9BB7C5"/>
              </a:solidFill>
            </cx:spPr>
          </cx:dataPt>
          <cx:dataPt idx="3">
            <cx:spPr>
              <a:solidFill>
                <a:srgbClr val="CAB496"/>
              </a:solidFill>
            </cx:spPr>
          </cx:dataPt>
          <cx:dataPt idx="4">
            <cx:spPr>
              <a:solidFill>
                <a:srgbClr val="253494"/>
              </a:solidFill>
            </cx:spPr>
          </cx:dataPt>
          <cx:dataPt idx="5">
            <cx:spPr>
              <a:solidFill>
                <a:srgbClr val="41B6C4"/>
              </a:solidFill>
            </cx:spPr>
          </cx:dataPt>
          <cx:dataPt idx="6">
            <cx:spPr>
              <a:solidFill>
                <a:srgbClr val="95CB95"/>
              </a:solidFill>
            </cx:spPr>
          </cx:dataPt>
          <cx:dataPt idx="7">
            <cx:spPr>
              <a:solidFill>
                <a:srgbClr val="225EA8"/>
              </a:solidFill>
            </cx:spPr>
          </cx:dataPt>
          <cx:dataPt idx="8">
            <cx:spPr>
              <a:solidFill>
                <a:srgbClr val="1D91C0"/>
              </a:solidFill>
            </cx:spPr>
          </cx:dataPt>
          <cx:dataLabels>
            <cx:numFmt formatCode="_-* #,##0.0_-;-* #,##0.0_-;_-* &quot;-&quot;_-;_-@_-" sourceLinked="0"/>
            <cx:txPr>
              <a:bodyPr spcFirstLastPara="1" vertOverflow="ellipsis" wrap="square" lIns="0" tIns="0" rIns="0" bIns="0" anchor="ctr" anchorCtr="1">
                <a:spAutoFit/>
              </a:bodyPr>
              <a:lstStyle/>
              <a:p>
                <a:pPr>
                  <a:defRPr sz="1100" b="1"/>
                </a:pPr>
                <a:endParaRPr lang="ko-KR" sz="1100" b="1"/>
              </a:p>
            </cx:txPr>
            <cx:visibility seriesName="0" categoryName="0" value="1"/>
            <cx:separator>
</cx:separator>
            <cx:dataLabel idx="1">
              <cx:txPr>
                <a:bodyPr spcFirstLastPara="1" vertOverflow="ellipsis" wrap="square" lIns="0" tIns="0" rIns="0" bIns="0" anchor="ctr" anchorCtr="1">
                  <a:spAutoFit/>
                </a:bodyPr>
                <a:lstStyle/>
                <a:p>
                  <a:pPr>
                    <a:defRPr>
                      <a:solidFill>
                        <a:schemeClr val="bg1"/>
                      </a:solidFill>
                    </a:defRPr>
                  </a:pPr>
                  <a:r>
                    <a:rPr lang="ko-KR" sz="1100" b="1">
                      <a:solidFill>
                        <a:schemeClr val="bg1"/>
                      </a:solidFill>
                    </a:rPr>
                    <a:t> 16.8 </a:t>
                  </a:r>
                </a:p>
              </cx:txPr>
            </cx:dataLabel>
            <cx:dataLabelHidden idx="2"/>
            <cx:dataLabelHidden idx="3"/>
            <cx:dataLabelHidden idx="6"/>
          </cx:dataLabels>
          <cx:dataId val="0"/>
          <cx:layoutPr>
            <cx:parentLabelLayout val="none"/>
          </cx:layoutPr>
        </cx:series>
      </cx:plotAreaRegion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0.xml"/><Relationship Id="rId18" Type="http://schemas.openxmlformats.org/officeDocument/2006/relationships/image" Target="../media/image2.emf"/><Relationship Id="rId3" Type="http://schemas.openxmlformats.org/officeDocument/2006/relationships/chart" Target="../charts/chart4.xml"/><Relationship Id="rId21" Type="http://schemas.openxmlformats.org/officeDocument/2006/relationships/image" Target="../media/image4.emf"/><Relationship Id="rId7" Type="http://schemas.openxmlformats.org/officeDocument/2006/relationships/image" Target="../media/image1.png"/><Relationship Id="rId12" Type="http://schemas.openxmlformats.org/officeDocument/2006/relationships/chart" Target="../charts/chart9.xml"/><Relationship Id="rId17" Type="http://schemas.openxmlformats.org/officeDocument/2006/relationships/chart" Target="../charts/chart14.xml"/><Relationship Id="rId2" Type="http://schemas.openxmlformats.org/officeDocument/2006/relationships/chart" Target="../charts/chart3.xml"/><Relationship Id="rId16" Type="http://schemas.openxmlformats.org/officeDocument/2006/relationships/chart" Target="../charts/chart13.xml"/><Relationship Id="rId20" Type="http://schemas.openxmlformats.org/officeDocument/2006/relationships/image" Target="../media/image3.png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microsoft.com/office/2014/relationships/chartEx" Target="../charts/chartEx3.xml"/><Relationship Id="rId24" Type="http://schemas.openxmlformats.org/officeDocument/2006/relationships/image" Target="../media/image7.emf"/><Relationship Id="rId5" Type="http://schemas.openxmlformats.org/officeDocument/2006/relationships/chart" Target="../charts/chart6.xml"/><Relationship Id="rId15" Type="http://schemas.openxmlformats.org/officeDocument/2006/relationships/chart" Target="../charts/chart12.xml"/><Relationship Id="rId23" Type="http://schemas.openxmlformats.org/officeDocument/2006/relationships/image" Target="../media/image6.emf"/><Relationship Id="rId10" Type="http://schemas.microsoft.com/office/2014/relationships/chartEx" Target="../charts/chartEx2.xml"/><Relationship Id="rId19" Type="http://schemas.openxmlformats.org/officeDocument/2006/relationships/chart" Target="../charts/chart15.xml"/><Relationship Id="rId4" Type="http://schemas.openxmlformats.org/officeDocument/2006/relationships/chart" Target="../charts/chart5.xml"/><Relationship Id="rId9" Type="http://schemas.microsoft.com/office/2014/relationships/chartEx" Target="../charts/chartEx1.xml"/><Relationship Id="rId14" Type="http://schemas.openxmlformats.org/officeDocument/2006/relationships/chart" Target="../charts/chart11.xml"/><Relationship Id="rId22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4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229566</xdr:colOff>
      <xdr:row>11</xdr:row>
      <xdr:rowOff>41414</xdr:rowOff>
    </xdr:from>
    <xdr:to>
      <xdr:col>4</xdr:col>
      <xdr:colOff>698500</xdr:colOff>
      <xdr:row>22</xdr:row>
      <xdr:rowOff>143014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464890" y="3033385"/>
          <a:ext cx="5287463" cy="4180541"/>
          <a:chOff x="464516" y="3064014"/>
          <a:chExt cx="5275884" cy="4318000"/>
        </a:xfrm>
      </xdr:grpSpPr>
      <xdr:graphicFrame macro="">
        <xdr:nvGraphicFramePr>
          <xdr:cNvPr id="3" name="차트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GraphicFramePr>
            <a:graphicFrameLocks/>
          </xdr:cNvGraphicFramePr>
        </xdr:nvGraphicFramePr>
        <xdr:xfrm>
          <a:off x="464516" y="3064014"/>
          <a:ext cx="5275884" cy="4318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평균선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>
            <a:spLocks noChangeAspect="1"/>
          </xdr:cNvSpPr>
        </xdr:nvSpPr>
        <xdr:spPr>
          <a:xfrm>
            <a:off x="2364502" y="4381500"/>
            <a:ext cx="1563870" cy="1608235"/>
          </a:xfrm>
          <a:prstGeom prst="donut">
            <a:avLst>
              <a:gd name="adj" fmla="val 1761"/>
            </a:avLst>
          </a:prstGeom>
          <a:solidFill>
            <a:schemeClr val="tx1">
              <a:lumMod val="65000"/>
              <a:lumOff val="35000"/>
              <a:alpha val="50196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78440</xdr:colOff>
      <xdr:row>184</xdr:row>
      <xdr:rowOff>179295</xdr:rowOff>
    </xdr:from>
    <xdr:to>
      <xdr:col>21</xdr:col>
      <xdr:colOff>459441</xdr:colOff>
      <xdr:row>198</xdr:row>
      <xdr:rowOff>190500</xdr:rowOff>
    </xdr:to>
    <xdr:graphicFrame macro="">
      <xdr:nvGraphicFramePr>
        <xdr:cNvPr id="135" name="차트 134">
          <a:extLst>
            <a:ext uri="{FF2B5EF4-FFF2-40B4-BE49-F238E27FC236}">
              <a16:creationId xmlns:a16="http://schemas.microsoft.com/office/drawing/2014/main" id="{E93CE80D-C5E5-408E-81F8-589E5C57F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17</xdr:col>
      <xdr:colOff>282519</xdr:colOff>
      <xdr:row>161</xdr:row>
      <xdr:rowOff>168087</xdr:rowOff>
    </xdr:from>
    <xdr:ext cx="423321" cy="35843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/>
      </xdr:nvSpPr>
      <xdr:spPr>
        <a:xfrm>
          <a:off x="10950519" y="33355908"/>
          <a:ext cx="423321" cy="3584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ko-KR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</a:rPr>
            <a:t>2</a:t>
          </a:r>
          <a:r>
            <a:rPr lang="ko-KR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</a:rPr>
            <a:t>월</a:t>
          </a:r>
        </a:p>
      </xdr:txBody>
    </xdr:sp>
    <xdr:clientData/>
  </xdr:oneCellAnchor>
  <xdr:oneCellAnchor>
    <xdr:from>
      <xdr:col>14</xdr:col>
      <xdr:colOff>437160</xdr:colOff>
      <xdr:row>161</xdr:row>
      <xdr:rowOff>168087</xdr:rowOff>
    </xdr:from>
    <xdr:ext cx="795154" cy="35843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/>
      </xdr:nvSpPr>
      <xdr:spPr>
        <a:xfrm>
          <a:off x="9076895" y="34715822"/>
          <a:ext cx="795154" cy="3584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ko-KR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</a:rPr>
            <a:t>'25</a:t>
          </a:r>
          <a:r>
            <a:rPr lang="ko-KR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</a:rPr>
            <a:t>년 </a:t>
          </a:r>
          <a:r>
            <a:rPr lang="en-US" altLang="ko-KR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</a:rPr>
            <a:t>1</a:t>
          </a:r>
          <a:r>
            <a:rPr lang="ko-KR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</a:rPr>
            <a:t>월</a:t>
          </a:r>
        </a:p>
      </xdr:txBody>
    </xdr:sp>
    <xdr:clientData/>
  </xdr:oneCellAnchor>
  <xdr:oneCellAnchor>
    <xdr:from>
      <xdr:col>19</xdr:col>
      <xdr:colOff>598885</xdr:colOff>
      <xdr:row>161</xdr:row>
      <xdr:rowOff>168087</xdr:rowOff>
    </xdr:from>
    <xdr:ext cx="423321" cy="35843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/>
      </xdr:nvSpPr>
      <xdr:spPr>
        <a:xfrm>
          <a:off x="12627599" y="33355908"/>
          <a:ext cx="423321" cy="3584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ko-KR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</a:rPr>
            <a:t>3</a:t>
          </a:r>
          <a:r>
            <a:rPr lang="ko-KR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</a:rPr>
            <a:t>월</a:t>
          </a:r>
        </a:p>
      </xdr:txBody>
    </xdr:sp>
    <xdr:clientData/>
  </xdr:oneCellAnchor>
  <xdr:twoCellAnchor>
    <xdr:from>
      <xdr:col>13</xdr:col>
      <xdr:colOff>369792</xdr:colOff>
      <xdr:row>16</xdr:row>
      <xdr:rowOff>147277</xdr:rowOff>
    </xdr:from>
    <xdr:to>
      <xdr:col>21</xdr:col>
      <xdr:colOff>553718</xdr:colOff>
      <xdr:row>29</xdr:row>
      <xdr:rowOff>201706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20036</xdr:colOff>
      <xdr:row>11</xdr:row>
      <xdr:rowOff>59740</xdr:rowOff>
    </xdr:from>
    <xdr:to>
      <xdr:col>21</xdr:col>
      <xdr:colOff>672353</xdr:colOff>
      <xdr:row>16</xdr:row>
      <xdr:rowOff>201705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659771" y="2693122"/>
          <a:ext cx="5437229" cy="1206524"/>
          <a:chOff x="2428875" y="638174"/>
          <a:chExt cx="5328848" cy="967572"/>
        </a:xfrm>
      </xdr:grpSpPr>
      <xdr:sp macro="" textlink="피벗_수정불가!Q3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 txBox="1"/>
        </xdr:nvSpPr>
        <xdr:spPr>
          <a:xfrm>
            <a:off x="2428875" y="638174"/>
            <a:ext cx="5295900" cy="77230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C53F5745-FAD3-46E6-8136-D099ADD8AAD1}" type="TxLink">
              <a:rPr lang="en-US" altLang="en-US" sz="1300" b="1" i="0" u="none" strike="noStrike" spc="-70" baseline="0">
                <a:solidFill>
                  <a:srgbClr val="000000"/>
                </a:solidFill>
                <a:latin typeface="맑은 고딕"/>
                <a:ea typeface="맑은 고딕"/>
              </a:rPr>
              <a:pPr algn="l"/>
              <a:t>'25년 3월 강원 고성군의 생활인구는 약 28만명이며, 등록인구 약 3만명과
이의 약 8.7배인 약 25만명의 체류인구로 구성</a:t>
            </a:fld>
            <a:endParaRPr lang="ko-KR" altLang="en-US" sz="1300" b="1" spc="-70" baseline="0"/>
          </a:p>
        </xdr:txBody>
      </xdr:sp>
      <xdr:sp macro="" textlink="피벗_수정불가!Q4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 txBox="1"/>
        </xdr:nvSpPr>
        <xdr:spPr>
          <a:xfrm>
            <a:off x="2428875" y="1111486"/>
            <a:ext cx="5328848" cy="4942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C6A18A74-8BD7-4052-8110-3AB7CE30BA2A}" type="TxLink">
              <a:rPr lang="en-US" altLang="en-US" sz="1150" b="0" i="0" u="none" strike="noStrike">
                <a:solidFill>
                  <a:srgbClr val="000000"/>
                </a:solidFill>
                <a:latin typeface="맑은 고딕"/>
                <a:ea typeface="맑은 고딕"/>
              </a:rPr>
              <a:pPr algn="l"/>
              <a:t>- 1, 3월 생활인구는 전년동월 대비 각각 66,754명, 5,305명 증가하였고,
   2월은 11,277명 감소하였음</a:t>
            </a:fld>
            <a:endParaRPr lang="ko-KR" altLang="en-US" sz="1150" b="0"/>
          </a:p>
        </xdr:txBody>
      </xdr:sp>
    </xdr:grpSp>
    <xdr:clientData/>
  </xdr:twoCellAnchor>
  <xdr:twoCellAnchor>
    <xdr:from>
      <xdr:col>17</xdr:col>
      <xdr:colOff>131407</xdr:colOff>
      <xdr:row>30</xdr:row>
      <xdr:rowOff>4823</xdr:rowOff>
    </xdr:from>
    <xdr:to>
      <xdr:col>18</xdr:col>
      <xdr:colOff>366278</xdr:colOff>
      <xdr:row>31</xdr:row>
      <xdr:rowOff>62880</xdr:rowOff>
    </xdr:to>
    <xdr:sp macro="" textlink="피벗_수정불가!AH12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10821819" y="6683529"/>
          <a:ext cx="918430" cy="270969"/>
        </a:xfrm>
        <a:prstGeom prst="roundRect">
          <a:avLst/>
        </a:prstGeom>
        <a:solidFill>
          <a:schemeClr val="bg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D10D517-25B6-4E43-A8E3-652B06C83991}" type="TxLink">
            <a:rPr lang="en-US" altLang="en-US" sz="1200" b="1" i="0" u="none" strike="noStrike">
              <a:solidFill>
                <a:schemeClr val="bg1"/>
              </a:solidFill>
              <a:latin typeface="맑은 고딕"/>
              <a:ea typeface="맑은 고딕"/>
            </a:rPr>
            <a:pPr algn="ctr"/>
            <a:t>-3.8%</a:t>
          </a:fld>
          <a:endParaRPr lang="ko-KR" altLang="en-US" sz="12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518021</xdr:colOff>
      <xdr:row>30</xdr:row>
      <xdr:rowOff>4516</xdr:rowOff>
    </xdr:from>
    <xdr:to>
      <xdr:col>16</xdr:col>
      <xdr:colOff>68296</xdr:colOff>
      <xdr:row>31</xdr:row>
      <xdr:rowOff>63186</xdr:rowOff>
    </xdr:to>
    <xdr:sp macro="" textlink="피벗_수정불가!AG12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9157756" y="6683222"/>
          <a:ext cx="917393" cy="271582"/>
        </a:xfrm>
        <a:prstGeom prst="roundRect">
          <a:avLst/>
        </a:prstGeom>
        <a:solidFill>
          <a:schemeClr val="bg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E63E343-3054-4257-8895-A4F0D1FD7534}" type="TxLink">
            <a:rPr lang="en-US" altLang="en-US" sz="1200" b="1" i="0" u="none" strike="noStrike">
              <a:solidFill>
                <a:schemeClr val="bg1"/>
              </a:solidFill>
              <a:latin typeface="맑은 고딕"/>
              <a:ea typeface="맑은 고딕"/>
            </a:rPr>
            <a:pPr algn="ctr"/>
            <a:t>21.5%</a:t>
          </a:fld>
          <a:endParaRPr lang="ko-KR" altLang="en-US" sz="12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443446</xdr:colOff>
      <xdr:row>30</xdr:row>
      <xdr:rowOff>4823</xdr:rowOff>
    </xdr:from>
    <xdr:to>
      <xdr:col>20</xdr:col>
      <xdr:colOff>676542</xdr:colOff>
      <xdr:row>31</xdr:row>
      <xdr:rowOff>62880</xdr:rowOff>
    </xdr:to>
    <xdr:sp macro="" textlink="피벗_수정불가!AI12">
      <xdr:nvSpPr>
        <xdr:cNvPr id="8" name="TextBox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12500975" y="6683529"/>
          <a:ext cx="916655" cy="270969"/>
        </a:xfrm>
        <a:prstGeom prst="roundRect">
          <a:avLst/>
        </a:prstGeom>
        <a:solidFill>
          <a:schemeClr val="bg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2F4478D-E515-4BF1-8701-B2CF8E6CE482}" type="TxLink">
            <a:rPr lang="en-US" altLang="en-US" sz="1200" b="1" i="0" u="none" strike="noStrike">
              <a:solidFill>
                <a:schemeClr val="bg1"/>
              </a:solidFill>
              <a:latin typeface="맑은 고딕"/>
              <a:ea typeface="맑은 고딕"/>
            </a:rPr>
            <a:pPr algn="ctr"/>
            <a:t>1.9%</a:t>
          </a:fld>
          <a:endParaRPr lang="ko-KR" altLang="en-US" sz="12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16</xdr:col>
      <xdr:colOff>187211</xdr:colOff>
      <xdr:row>31</xdr:row>
      <xdr:rowOff>201705</xdr:rowOff>
    </xdr:from>
    <xdr:to>
      <xdr:col>19</xdr:col>
      <xdr:colOff>310476</xdr:colOff>
      <xdr:row>33</xdr:row>
      <xdr:rowOff>56029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10194064" y="7093323"/>
          <a:ext cx="2173941" cy="280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/>
            <a:t>전년동월 대비</a:t>
          </a:r>
          <a:r>
            <a:rPr lang="en-US" altLang="ko-KR" sz="1100" b="1" baseline="0"/>
            <a:t> </a:t>
          </a:r>
          <a:r>
            <a:rPr lang="ko-KR" altLang="en-US" sz="1100" b="1" baseline="0"/>
            <a:t>생</a:t>
          </a:r>
          <a:r>
            <a:rPr lang="ko-KR" altLang="en-US" sz="1100" b="1"/>
            <a:t>활인구</a:t>
          </a:r>
          <a:r>
            <a:rPr lang="ko-KR" altLang="en-US" sz="1100" b="1" baseline="0"/>
            <a:t> </a:t>
          </a:r>
          <a:r>
            <a:rPr lang="ko-KR" altLang="en-US" sz="1100" b="1"/>
            <a:t>증감률</a:t>
          </a:r>
        </a:p>
      </xdr:txBody>
    </xdr:sp>
    <xdr:clientData/>
  </xdr:twoCellAnchor>
  <xdr:twoCellAnchor>
    <xdr:from>
      <xdr:col>13</xdr:col>
      <xdr:colOff>425822</xdr:colOff>
      <xdr:row>39</xdr:row>
      <xdr:rowOff>50851</xdr:rowOff>
    </xdr:from>
    <xdr:to>
      <xdr:col>21</xdr:col>
      <xdr:colOff>661146</xdr:colOff>
      <xdr:row>43</xdr:row>
      <xdr:rowOff>190499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pSpPr/>
      </xdr:nvGrpSpPr>
      <xdr:grpSpPr>
        <a:xfrm>
          <a:off x="8639734" y="8668175"/>
          <a:ext cx="5446059" cy="991295"/>
          <a:chOff x="8494694" y="619125"/>
          <a:chExt cx="5749315" cy="925275"/>
        </a:xfrm>
      </xdr:grpSpPr>
      <xdr:sp macro="" textlink="피벗_수정불가!AY3">
        <xdr:nvSpPr>
          <xdr:cNvPr id="27" name="TextBox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 txBox="1"/>
        </xdr:nvSpPr>
        <xdr:spPr>
          <a:xfrm>
            <a:off x="8515844" y="619125"/>
            <a:ext cx="5669015" cy="6858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4371CBCF-88D3-427F-8A2C-C5AA1F52A03D}" type="TxLink">
              <a:rPr lang="en-US" altLang="en-US" sz="1300" b="1" i="0" u="none" strike="noStrike">
                <a:solidFill>
                  <a:srgbClr val="000000"/>
                </a:solidFill>
                <a:latin typeface="맑은 고딕"/>
                <a:ea typeface="맑은 고딕"/>
                <a:cs typeface="+mn-cs"/>
              </a:rPr>
              <a:pPr marL="0" indent="0" algn="l"/>
              <a:t>'25년 3월 강원 고성군 체류인구의 평균 체류일수는 3.6일이었으며,
이는 인구감소지역 전체 평균(3.5일)을 상회하는 수준임</a:t>
            </a:fld>
            <a:endParaRPr lang="ko-KR" altLang="en-US" sz="1300" b="1" i="0" u="none" strike="noStrike">
              <a:solidFill>
                <a:srgbClr val="000000"/>
              </a:solidFill>
              <a:latin typeface="맑은 고딕"/>
              <a:ea typeface="맑은 고딕"/>
              <a:cs typeface="+mn-cs"/>
            </a:endParaRPr>
          </a:p>
        </xdr:txBody>
      </xdr:sp>
      <xdr:sp macro="" textlink="피벗_수정불가!AY4">
        <xdr:nvSpPr>
          <xdr:cNvPr id="28" name="TextBox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 txBox="1"/>
        </xdr:nvSpPr>
        <xdr:spPr>
          <a:xfrm>
            <a:off x="8494694" y="1207158"/>
            <a:ext cx="5749315" cy="33724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A76B6280-0135-40A7-96F9-F47985AE8EBB}" type="TxLink">
              <a:rPr lang="ko-KR" altLang="en-US" sz="1150" b="0" i="0" u="none" strike="noStrike" spc="-30" baseline="0">
                <a:solidFill>
                  <a:srgbClr val="000000"/>
                </a:solidFill>
                <a:latin typeface="맑은 고딕"/>
                <a:ea typeface="맑은 고딕"/>
                <a:cs typeface="+mn-cs"/>
              </a:rPr>
              <a:pPr marL="0" indent="0" algn="l"/>
              <a:t>- 체류기간별로는 2~7일(54.5%), 1일(36.8%), 8일 이상(8.7%) 체류자 순으로 많았음</a:t>
            </a:fld>
            <a:endParaRPr lang="ko-KR" altLang="en-US" sz="1150" b="0" i="0" u="none" strike="noStrike" spc="-30" baseline="0">
              <a:solidFill>
                <a:srgbClr val="000000"/>
              </a:solidFill>
              <a:latin typeface="맑은 고딕"/>
              <a:ea typeface="맑은 고딕"/>
              <a:cs typeface="+mn-cs"/>
            </a:endParaRPr>
          </a:p>
        </xdr:txBody>
      </xdr:sp>
    </xdr:grpSp>
    <xdr:clientData/>
  </xdr:twoCellAnchor>
  <xdr:twoCellAnchor>
    <xdr:from>
      <xdr:col>14</xdr:col>
      <xdr:colOff>144822</xdr:colOff>
      <xdr:row>67</xdr:row>
      <xdr:rowOff>0</xdr:rowOff>
    </xdr:from>
    <xdr:to>
      <xdr:col>21</xdr:col>
      <xdr:colOff>455820</xdr:colOff>
      <xdr:row>80</xdr:row>
      <xdr:rowOff>33618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9526</xdr:colOff>
      <xdr:row>63</xdr:row>
      <xdr:rowOff>78455</xdr:rowOff>
    </xdr:from>
    <xdr:to>
      <xdr:col>21</xdr:col>
      <xdr:colOff>403411</xdr:colOff>
      <xdr:row>66</xdr:row>
      <xdr:rowOff>150741</xdr:rowOff>
    </xdr:to>
    <xdr:sp macro="" textlink="피벗_수정불가!CS3">
      <xdr:nvSpPr>
        <xdr:cNvPr id="30" name="TextBox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8649261" y="13805661"/>
          <a:ext cx="5178797" cy="7110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E30629DB-7F68-4731-809B-14EFBF27FB50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강원 고성군의 체류일당 평균 체류시간은 13.0시간으로
인구감소지역 전체 평균 11.9시간보다 긺</a:t>
          </a:fld>
          <a:endParaRPr lang="ko-KR" altLang="en-US" sz="1300" b="1" i="0"/>
        </a:p>
      </xdr:txBody>
    </xdr:sp>
    <xdr:clientData/>
  </xdr:twoCellAnchor>
  <xdr:twoCellAnchor>
    <xdr:from>
      <xdr:col>4</xdr:col>
      <xdr:colOff>70401</xdr:colOff>
      <xdr:row>95</xdr:row>
      <xdr:rowOff>81689</xdr:rowOff>
    </xdr:from>
    <xdr:to>
      <xdr:col>12</xdr:col>
      <xdr:colOff>280147</xdr:colOff>
      <xdr:row>101</xdr:row>
      <xdr:rowOff>179293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pSpPr/>
      </xdr:nvGrpSpPr>
      <xdr:grpSpPr>
        <a:xfrm>
          <a:off x="2390019" y="20902218"/>
          <a:ext cx="5678216" cy="1375075"/>
          <a:chOff x="8343898" y="619125"/>
          <a:chExt cx="5558757" cy="802595"/>
        </a:xfrm>
      </xdr:grpSpPr>
      <xdr:sp macro="" textlink="피벗_수정불가!DE3">
        <xdr:nvSpPr>
          <xdr:cNvPr id="32" name="TextBox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 txBox="1"/>
        </xdr:nvSpPr>
        <xdr:spPr>
          <a:xfrm>
            <a:off x="8343898" y="619125"/>
            <a:ext cx="5558757" cy="6858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C50DA6B4-6905-40D3-BAC0-E70780AF4196}" type="TxLink">
              <a:rPr lang="en-US" altLang="en-US" sz="1300" b="1" i="0" u="none" strike="noStrike">
                <a:solidFill>
                  <a:srgbClr val="000000"/>
                </a:solidFill>
                <a:latin typeface="맑은 고딕"/>
                <a:ea typeface="맑은 고딕"/>
                <a:cs typeface="+mn-cs"/>
              </a:rPr>
              <a:pPr marL="0" indent="0" algn="l"/>
              <a:t>'25년 3월 강원 고성군의 평균 숙박일수는 3.1일로 이는 인구감소지역
전체 평균 4.1일보다 짧음</a:t>
            </a:fld>
            <a:endParaRPr lang="ko-KR" altLang="en-US" sz="1300" b="1" i="0" u="none" strike="noStrike">
              <a:solidFill>
                <a:srgbClr val="000000"/>
              </a:solidFill>
              <a:latin typeface="맑은 고딕"/>
              <a:ea typeface="맑은 고딕"/>
              <a:cs typeface="+mn-cs"/>
            </a:endParaRPr>
          </a:p>
        </xdr:txBody>
      </xdr:sp>
      <xdr:sp macro="" textlink="피벗_수정불가!DE6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8402180" y="1004719"/>
            <a:ext cx="5409602" cy="4170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B318357D-6A27-4DA3-81A4-E88ECCBA6E93}" type="TxLink">
              <a:rPr lang="en-US" altLang="en-US" sz="1150" b="0" i="0" u="none" strike="noStrike">
                <a:solidFill>
                  <a:srgbClr val="000000"/>
                </a:solidFill>
                <a:latin typeface="맑은 고딕"/>
                <a:ea typeface="맑은 고딕"/>
                <a:cs typeface="+mn-cs"/>
              </a:rPr>
              <a:pPr marL="0" indent="0" algn="l"/>
              <a:t>- 숙박기간별로는 당일숙박이 68.7%로 대부분이었으며, 2~3일 숙박은 20.0%,
4~20일 숙박은 6.3%, 21일 이상은 5.0%를 차지함</a:t>
            </a:fld>
            <a:endParaRPr lang="ko-KR" altLang="en-US" sz="1150" b="0" i="0" u="none" strike="noStrike">
              <a:solidFill>
                <a:srgbClr val="000000"/>
              </a:solidFill>
              <a:latin typeface="맑은 고딕"/>
              <a:ea typeface="맑은 고딕"/>
              <a:cs typeface="+mn-cs"/>
            </a:endParaRPr>
          </a:p>
        </xdr:txBody>
      </xdr:sp>
    </xdr:grpSp>
    <xdr:clientData/>
  </xdr:twoCellAnchor>
  <xdr:twoCellAnchor>
    <xdr:from>
      <xdr:col>4</xdr:col>
      <xdr:colOff>9884</xdr:colOff>
      <xdr:row>102</xdr:row>
      <xdr:rowOff>75234</xdr:rowOff>
    </xdr:from>
    <xdr:to>
      <xdr:col>12</xdr:col>
      <xdr:colOff>176171</xdr:colOff>
      <xdr:row>115</xdr:row>
      <xdr:rowOff>163286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142546</xdr:colOff>
      <xdr:row>43</xdr:row>
      <xdr:rowOff>166220</xdr:rowOff>
    </xdr:from>
    <xdr:to>
      <xdr:col>12</xdr:col>
      <xdr:colOff>235324</xdr:colOff>
      <xdr:row>56</xdr:row>
      <xdr:rowOff>36660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183392</xdr:colOff>
      <xdr:row>45</xdr:row>
      <xdr:rowOff>76955</xdr:rowOff>
    </xdr:from>
    <xdr:to>
      <xdr:col>12</xdr:col>
      <xdr:colOff>235324</xdr:colOff>
      <xdr:row>48</xdr:row>
      <xdr:rowOff>9835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69844</xdr:colOff>
      <xdr:row>39</xdr:row>
      <xdr:rowOff>81704</xdr:rowOff>
    </xdr:from>
    <xdr:to>
      <xdr:col>12</xdr:col>
      <xdr:colOff>337618</xdr:colOff>
      <xdr:row>43</xdr:row>
      <xdr:rowOff>144695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pSpPr/>
      </xdr:nvGrpSpPr>
      <xdr:grpSpPr>
        <a:xfrm>
          <a:off x="2389462" y="8699028"/>
          <a:ext cx="5736244" cy="914638"/>
          <a:chOff x="2104628" y="6573441"/>
          <a:chExt cx="5338365" cy="889741"/>
        </a:xfrm>
      </xdr:grpSpPr>
      <xdr:sp macro="" textlink="피벗_수정불가!AL3">
        <xdr:nvSpPr>
          <xdr:cNvPr id="38" name="TextBox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SpPr txBox="1"/>
        </xdr:nvSpPr>
        <xdr:spPr>
          <a:xfrm>
            <a:off x="2104628" y="6573441"/>
            <a:ext cx="5338365" cy="73798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3CE8F5A4-000F-42A8-BB82-2C118CC4E9F5}" type="TxLink">
              <a:rPr lang="en-US" altLang="en-US" sz="1300" b="1" i="0" u="none" strike="noStrike" spc="-30" baseline="0">
                <a:solidFill>
                  <a:srgbClr val="000000"/>
                </a:solidFill>
                <a:latin typeface="맑은 고딕"/>
                <a:ea typeface="맑은 고딕"/>
              </a:rPr>
              <a:pPr algn="l"/>
              <a:t>'25년 3월 기준 강원 고성군의 전체 체류인구 약 25만명 중 타시도 거주자 
체류인구는 약 20만명으로 타시도 거주자 비중은 80.9%로 나타남</a:t>
            </a:fld>
            <a:endParaRPr lang="ko-KR" altLang="en-US" sz="1300" b="1" spc="-30" baseline="0"/>
          </a:p>
        </xdr:txBody>
      </xdr:sp>
      <xdr:sp macro="" textlink="피벗_수정불가!AL4">
        <xdr:nvSpPr>
          <xdr:cNvPr id="39" name="TextBox 38">
            <a:extLst>
              <a:ext uri="{FF2B5EF4-FFF2-40B4-BE49-F238E27FC236}">
                <a16:creationId xmlns:a16="http://schemas.microsoft.com/office/drawing/2014/main" id="{00000000-0008-0000-0300-000027000000}"/>
              </a:ext>
            </a:extLst>
          </xdr:cNvPr>
          <xdr:cNvSpPr txBox="1"/>
        </xdr:nvSpPr>
        <xdr:spPr>
          <a:xfrm>
            <a:off x="2155429" y="7165923"/>
            <a:ext cx="4806507" cy="29725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D20C3C49-CD86-4393-AAA5-F26181B89FFC}" type="TxLink">
              <a:rPr lang="en-US" altLang="en-US" sz="1150" b="0" i="0" u="none" strike="noStrike">
                <a:solidFill>
                  <a:srgbClr val="000000"/>
                </a:solidFill>
                <a:latin typeface="맑은 고딕"/>
                <a:ea typeface="맑은 고딕"/>
              </a:rPr>
              <a:pPr algn="l"/>
              <a:t>- 이는 인구 감소지역 전체 평균 67.5%보다 큼</a:t>
            </a:fld>
            <a:endParaRPr lang="ko-KR" altLang="en-US" sz="1150" b="0"/>
          </a:p>
        </xdr:txBody>
      </xdr:sp>
    </xdr:grpSp>
    <xdr:clientData/>
  </xdr:twoCellAnchor>
  <xdr:twoCellAnchor>
    <xdr:from>
      <xdr:col>9</xdr:col>
      <xdr:colOff>621278</xdr:colOff>
      <xdr:row>43</xdr:row>
      <xdr:rowOff>171092</xdr:rowOff>
    </xdr:from>
    <xdr:to>
      <xdr:col>12</xdr:col>
      <xdr:colOff>235326</xdr:colOff>
      <xdr:row>45</xdr:row>
      <xdr:rowOff>44807</xdr:rowOff>
    </xdr:to>
    <xdr:grpSp>
      <xdr:nvGrpSpPr>
        <xdr:cNvPr id="54" name="그룹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pSpPr/>
      </xdr:nvGrpSpPr>
      <xdr:grpSpPr>
        <a:xfrm>
          <a:off x="6358690" y="9640063"/>
          <a:ext cx="1664724" cy="299538"/>
          <a:chOff x="6148970" y="8760785"/>
          <a:chExt cx="1601802" cy="250569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 txBox="1"/>
        </xdr:nvSpPr>
        <xdr:spPr>
          <a:xfrm>
            <a:off x="6397538" y="8760785"/>
            <a:ext cx="1353234" cy="250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0"/>
              <a:t>타시도 거주자 비중</a:t>
            </a:r>
          </a:p>
        </xdr:txBody>
      </xdr:sp>
      <xdr:grpSp>
        <xdr:nvGrpSpPr>
          <xdr:cNvPr id="43" name="그룹 42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GrpSpPr/>
        </xdr:nvGrpSpPr>
        <xdr:grpSpPr>
          <a:xfrm>
            <a:off x="6148970" y="8869877"/>
            <a:ext cx="307734" cy="73200"/>
            <a:chOff x="15127338" y="8173068"/>
            <a:chExt cx="307258" cy="73200"/>
          </a:xfrm>
        </xdr:grpSpPr>
        <xdr:cxnSp macro="">
          <xdr:nvCxnSpPr>
            <xdr:cNvPr id="44" name="직선 연결선 43">
              <a:extLst>
                <a:ext uri="{FF2B5EF4-FFF2-40B4-BE49-F238E27FC236}">
                  <a16:creationId xmlns:a16="http://schemas.microsoft.com/office/drawing/2014/main" id="{00000000-0008-0000-0300-00002C000000}"/>
                </a:ext>
              </a:extLst>
            </xdr:cNvPr>
            <xdr:cNvCxnSpPr/>
          </xdr:nvCxnSpPr>
          <xdr:spPr>
            <a:xfrm>
              <a:off x="15127338" y="8214032"/>
              <a:ext cx="307258" cy="4"/>
            </a:xfrm>
            <a:prstGeom prst="line">
              <a:avLst/>
            </a:prstGeom>
            <a:ln w="28575">
              <a:solidFill>
                <a:schemeClr val="bg1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5" name="타원 44">
              <a:extLst>
                <a:ext uri="{FF2B5EF4-FFF2-40B4-BE49-F238E27FC236}">
                  <a16:creationId xmlns:a16="http://schemas.microsoft.com/office/drawing/2014/main" id="{00000000-0008-0000-0300-00002D000000}"/>
                </a:ext>
              </a:extLst>
            </xdr:cNvPr>
            <xdr:cNvSpPr/>
          </xdr:nvSpPr>
          <xdr:spPr>
            <a:xfrm>
              <a:off x="15229757" y="8173068"/>
              <a:ext cx="81936" cy="73200"/>
            </a:xfrm>
            <a:prstGeom prst="ellipse">
              <a:avLst/>
            </a:prstGeom>
            <a:solidFill>
              <a:srgbClr val="FFFCBD"/>
            </a:solidFill>
            <a:ln>
              <a:solidFill>
                <a:schemeClr val="bg1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 editAs="oneCell">
    <xdr:from>
      <xdr:col>1</xdr:col>
      <xdr:colOff>61451</xdr:colOff>
      <xdr:row>28</xdr:row>
      <xdr:rowOff>127000</xdr:rowOff>
    </xdr:from>
    <xdr:to>
      <xdr:col>3</xdr:col>
      <xdr:colOff>634999</xdr:colOff>
      <xdr:row>84</xdr:row>
      <xdr:rowOff>209643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6" name="시군구명 2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군구명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51" y="4439641"/>
              <a:ext cx="1946920" cy="1365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모양은 슬라이서를 나타냅니다. 슬라이서는 적어도 Excel 2010에서 사용할 수 있습니다.
이전 버전의 Excel에서 이 모양이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41275</xdr:colOff>
      <xdr:row>10</xdr:row>
      <xdr:rowOff>190500</xdr:rowOff>
    </xdr:from>
    <xdr:to>
      <xdr:col>3</xdr:col>
      <xdr:colOff>625066</xdr:colOff>
      <xdr:row>28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시도명 2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시도명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216" y="2610971"/>
              <a:ext cx="1950909" cy="37181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16</xdr:col>
      <xdr:colOff>3245</xdr:colOff>
      <xdr:row>10</xdr:row>
      <xdr:rowOff>190002</xdr:rowOff>
    </xdr:from>
    <xdr:to>
      <xdr:col>21</xdr:col>
      <xdr:colOff>621633</xdr:colOff>
      <xdr:row>10</xdr:row>
      <xdr:rowOff>190002</xdr:rowOff>
    </xdr:to>
    <xdr:cxnSp macro="">
      <xdr:nvCxnSpPr>
        <xdr:cNvPr id="48" name="직선 연결선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CxnSpPr/>
      </xdr:nvCxnSpPr>
      <xdr:spPr>
        <a:xfrm>
          <a:off x="10010098" y="2610473"/>
          <a:ext cx="4036182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670759</xdr:colOff>
      <xdr:row>10</xdr:row>
      <xdr:rowOff>190299</xdr:rowOff>
    </xdr:from>
    <xdr:to>
      <xdr:col>11</xdr:col>
      <xdr:colOff>605589</xdr:colOff>
      <xdr:row>10</xdr:row>
      <xdr:rowOff>190299</xdr:rowOff>
    </xdr:to>
    <xdr:cxnSp macro="">
      <xdr:nvCxnSpPr>
        <xdr:cNvPr id="49" name="직선 연결선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3673935" y="2610770"/>
          <a:ext cx="4036183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670759</xdr:colOff>
      <xdr:row>38</xdr:row>
      <xdr:rowOff>200380</xdr:rowOff>
    </xdr:from>
    <xdr:to>
      <xdr:col>11</xdr:col>
      <xdr:colOff>605589</xdr:colOff>
      <xdr:row>38</xdr:row>
      <xdr:rowOff>200380</xdr:rowOff>
    </xdr:to>
    <xdr:cxnSp macro="">
      <xdr:nvCxnSpPr>
        <xdr:cNvPr id="50" name="직선 연결선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CxnSpPr/>
      </xdr:nvCxnSpPr>
      <xdr:spPr>
        <a:xfrm>
          <a:off x="3673935" y="8593586"/>
          <a:ext cx="4036183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2078</xdr:colOff>
      <xdr:row>62</xdr:row>
      <xdr:rowOff>187062</xdr:rowOff>
    </xdr:from>
    <xdr:to>
      <xdr:col>21</xdr:col>
      <xdr:colOff>621633</xdr:colOff>
      <xdr:row>62</xdr:row>
      <xdr:rowOff>187062</xdr:rowOff>
    </xdr:to>
    <xdr:cxnSp macro="">
      <xdr:nvCxnSpPr>
        <xdr:cNvPr id="51" name="직선 연결선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10008931" y="13701356"/>
          <a:ext cx="4037349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670760</xdr:colOff>
      <xdr:row>94</xdr:row>
      <xdr:rowOff>189784</xdr:rowOff>
    </xdr:from>
    <xdr:to>
      <xdr:col>11</xdr:col>
      <xdr:colOff>605589</xdr:colOff>
      <xdr:row>94</xdr:row>
      <xdr:rowOff>189784</xdr:rowOff>
    </xdr:to>
    <xdr:cxnSp macro="">
      <xdr:nvCxnSpPr>
        <xdr:cNvPr id="52" name="직선 연결선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>
          <a:off x="3673936" y="20584490"/>
          <a:ext cx="4036182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38</xdr:row>
      <xdr:rowOff>214013</xdr:rowOff>
    </xdr:from>
    <xdr:to>
      <xdr:col>21</xdr:col>
      <xdr:colOff>621633</xdr:colOff>
      <xdr:row>38</xdr:row>
      <xdr:rowOff>214013</xdr:rowOff>
    </xdr:to>
    <xdr:cxnSp macro="">
      <xdr:nvCxnSpPr>
        <xdr:cNvPr id="53" name="직선 연결선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>
          <a:off x="10006853" y="8607219"/>
          <a:ext cx="4039427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63501</xdr:colOff>
      <xdr:row>0</xdr:row>
      <xdr:rowOff>63500</xdr:rowOff>
    </xdr:from>
    <xdr:to>
      <xdr:col>3</xdr:col>
      <xdr:colOff>571501</xdr:colOff>
      <xdr:row>10</xdr:row>
      <xdr:rowOff>114300</xdr:rowOff>
    </xdr:to>
    <xdr:sp macro="" textlink="">
      <xdr:nvSpPr>
        <xdr:cNvPr id="56" name="사각형: 둥근 모서리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63501" y="63500"/>
          <a:ext cx="1879600" cy="2209800"/>
        </a:xfrm>
        <a:prstGeom prst="roundRect">
          <a:avLst>
            <a:gd name="adj" fmla="val 11253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&lt;</a:t>
          </a:r>
          <a:r>
            <a:rPr lang="ko-KR" altLang="en-US" sz="1200" b="1"/>
            <a:t>사용방법 안내</a:t>
          </a:r>
          <a:r>
            <a:rPr lang="en-US" altLang="ko-KR" sz="1200" b="1"/>
            <a:t>&gt;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-</a:t>
          </a:r>
          <a:r>
            <a:rPr lang="en-US" altLang="ko-KR" sz="1200" baseline="0"/>
            <a:t> </a:t>
          </a:r>
          <a:r>
            <a:rPr lang="ko-KR" altLang="en-US" sz="1200" baseline="0"/>
            <a:t>아래 슬라이서에서 </a:t>
          </a:r>
          <a:r>
            <a:rPr lang="ko-KR" altLang="en-US" sz="1200" b="1" baseline="0">
              <a:solidFill>
                <a:srgbClr val="FFFCBD"/>
              </a:solidFill>
            </a:rPr>
            <a:t>시도명을 먼저 선택한 후에 시군구명을 선택</a:t>
          </a:r>
          <a:r>
            <a:rPr lang="ko-KR" altLang="en-US" sz="1200" baseline="0"/>
            <a:t>해야 </a:t>
          </a:r>
          <a:r>
            <a:rPr lang="en-US" altLang="ko-KR" sz="1200" baseline="0"/>
            <a:t> </a:t>
          </a:r>
          <a:r>
            <a:rPr lang="ko-KR" altLang="en-US" sz="1200" baseline="0"/>
            <a:t>보고서가 정상적으로 작성됩니다</a:t>
          </a:r>
          <a:r>
            <a:rPr lang="en-US" altLang="ko-KR" sz="1200" baseline="0"/>
            <a:t>.</a:t>
          </a:r>
        </a:p>
      </xdr:txBody>
    </xdr:sp>
    <xdr:clientData/>
  </xdr:twoCellAnchor>
  <xdr:twoCellAnchor editAs="oneCell">
    <xdr:from>
      <xdr:col>4</xdr:col>
      <xdr:colOff>104775</xdr:colOff>
      <xdr:row>0</xdr:row>
      <xdr:rowOff>73190</xdr:rowOff>
    </xdr:from>
    <xdr:to>
      <xdr:col>6</xdr:col>
      <xdr:colOff>9525</xdr:colOff>
      <xdr:row>1</xdr:row>
      <xdr:rowOff>119967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393" y="73190"/>
          <a:ext cx="1271867" cy="539836"/>
        </a:xfrm>
        <a:prstGeom prst="rect">
          <a:avLst/>
        </a:prstGeom>
      </xdr:spPr>
    </xdr:pic>
    <xdr:clientData/>
  </xdr:twoCellAnchor>
  <xdr:twoCellAnchor>
    <xdr:from>
      <xdr:col>4</xdr:col>
      <xdr:colOff>285555</xdr:colOff>
      <xdr:row>56</xdr:row>
      <xdr:rowOff>13710</xdr:rowOff>
    </xdr:from>
    <xdr:to>
      <xdr:col>11</xdr:col>
      <xdr:colOff>246529</xdr:colOff>
      <xdr:row>57</xdr:row>
      <xdr:rowOff>145676</xdr:rowOff>
    </xdr:to>
    <xdr:sp macro="" textlink="피벗_수정불가!AL7">
      <xdr:nvSpPr>
        <xdr:cNvPr id="59" name="TextBox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/>
      </xdr:nvSpPr>
      <xdr:spPr>
        <a:xfrm>
          <a:off x="2605173" y="12250534"/>
          <a:ext cx="4745885" cy="3448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36BF65C7-5292-480A-BFD3-F923F97DF096}" type="TxLink">
            <a:rPr lang="en-US" altLang="en-US" sz="1000" b="0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* (타시도 거주 체류인구) 체류인구 중 강원 지역 외의 시도에 등록된 체류인구</a:t>
          </a:fld>
          <a:endParaRPr lang="en-US" altLang="en-US" sz="1000" b="0" i="0" u="none" strike="noStrike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16</xdr:col>
      <xdr:colOff>2078</xdr:colOff>
      <xdr:row>94</xdr:row>
      <xdr:rowOff>185575</xdr:rowOff>
    </xdr:from>
    <xdr:to>
      <xdr:col>21</xdr:col>
      <xdr:colOff>621633</xdr:colOff>
      <xdr:row>94</xdr:row>
      <xdr:rowOff>185575</xdr:rowOff>
    </xdr:to>
    <xdr:cxnSp macro="">
      <xdr:nvCxnSpPr>
        <xdr:cNvPr id="64" name="직선 연결선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0008931" y="20580281"/>
          <a:ext cx="4037349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6748</xdr:colOff>
      <xdr:row>95</xdr:row>
      <xdr:rowOff>152424</xdr:rowOff>
    </xdr:from>
    <xdr:to>
      <xdr:col>21</xdr:col>
      <xdr:colOff>324971</xdr:colOff>
      <xdr:row>99</xdr:row>
      <xdr:rowOff>11798</xdr:rowOff>
    </xdr:to>
    <xdr:sp macro="" textlink="피벗_수정불가!DQ3">
      <xdr:nvSpPr>
        <xdr:cNvPr id="66" name="TextBox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/>
      </xdr:nvSpPr>
      <xdr:spPr>
        <a:xfrm>
          <a:off x="8646483" y="20558336"/>
          <a:ext cx="5103135" cy="7110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0E4E696B-BBB8-409F-825E-6340B12BB75A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기준 강원 고성군의 3개월 내 재방문율은 27.5%로 
인구감소지역 전체의 재방문율 37.5%보다 낮았음</a:t>
          </a:fld>
          <a:endParaRPr lang="ko-KR" altLang="en-US" sz="1300" b="1" i="0"/>
        </a:p>
      </xdr:txBody>
    </xdr:sp>
    <xdr:clientData/>
  </xdr:twoCellAnchor>
  <xdr:twoCellAnchor>
    <xdr:from>
      <xdr:col>4</xdr:col>
      <xdr:colOff>310962</xdr:colOff>
      <xdr:row>12</xdr:row>
      <xdr:rowOff>182862</xdr:rowOff>
    </xdr:from>
    <xdr:to>
      <xdr:col>12</xdr:col>
      <xdr:colOff>33397</xdr:colOff>
      <xdr:row>31</xdr:row>
      <xdr:rowOff>201705</xdr:rowOff>
    </xdr:to>
    <xdr:graphicFrame macro="">
      <xdr:nvGraphicFramePr>
        <xdr:cNvPr id="88" name="차트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66348</xdr:colOff>
      <xdr:row>30</xdr:row>
      <xdr:rowOff>24142</xdr:rowOff>
    </xdr:from>
    <xdr:to>
      <xdr:col>12</xdr:col>
      <xdr:colOff>435428</xdr:colOff>
      <xdr:row>33</xdr:row>
      <xdr:rowOff>44824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/>
      </xdr:nvSpPr>
      <xdr:spPr>
        <a:xfrm>
          <a:off x="2379562" y="6446713"/>
          <a:ext cx="5811937" cy="633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* </a:t>
          </a:r>
          <a:r>
            <a:rPr lang="ko-KR" altLang="en-US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그래프상 값의 위치는 인구감소지역 전체의 각 주요 특성 값</a:t>
          </a:r>
          <a:r>
            <a:rPr lang="en-US" altLang="ko-KR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(</a:t>
          </a:r>
          <a:r>
            <a:rPr lang="ko-KR" altLang="en-US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회색 실선</a:t>
          </a:r>
          <a:r>
            <a:rPr lang="en-US" altLang="ko-KR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)</a:t>
          </a:r>
          <a:r>
            <a:rPr lang="ko-KR" altLang="en-US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을 </a:t>
          </a:r>
          <a:r>
            <a:rPr lang="en-US" altLang="ko-KR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100</a:t>
          </a:r>
          <a:r>
            <a:rPr lang="ko-KR" altLang="en-US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으로 보았을 때 비교대상 시군구의</a:t>
          </a:r>
          <a:r>
            <a:rPr lang="en-US" altLang="ko-KR" sz="1100" b="0" i="0" u="none" strike="noStrike" spc="-70" baseline="0">
              <a:solidFill>
                <a:srgbClr val="000000"/>
              </a:solidFill>
              <a:latin typeface="맑은 고딕"/>
              <a:ea typeface="맑은 고딕"/>
            </a:rPr>
            <a:t> </a:t>
          </a:r>
          <a:r>
            <a:rPr lang="ko-KR" altLang="en-US" sz="1100" b="0" i="0" u="none" strike="noStrike" spc="-70" baseline="0">
              <a:solidFill>
                <a:srgbClr val="000000"/>
              </a:solidFill>
              <a:latin typeface="맑은 고딕"/>
              <a:ea typeface="맑은 고딕"/>
            </a:rPr>
            <a:t>각 주요 특성 값이 가진 </a:t>
          </a:r>
          <a:r>
            <a:rPr lang="ko-KR" altLang="en-US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상대적인 </a:t>
          </a:r>
          <a:r>
            <a:rPr lang="ko-KR" altLang="en-US" sz="1100" b="0" i="0" u="none" strike="noStrike" spc="-70" baseline="0">
              <a:solidFill>
                <a:srgbClr val="000000"/>
              </a:solidFill>
              <a:latin typeface="맑은 고딕"/>
              <a:ea typeface="맑은 고딕"/>
            </a:rPr>
            <a:t>위치를</a:t>
          </a:r>
          <a:r>
            <a:rPr lang="ko-KR" altLang="en-US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 나타냄 </a:t>
          </a:r>
          <a:r>
            <a:rPr lang="en-US" altLang="ko-KR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(</a:t>
          </a:r>
          <a:r>
            <a:rPr lang="ko-KR" altLang="en-US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레이블 수치는 실제 값임</a:t>
          </a:r>
          <a:r>
            <a:rPr lang="en-US" altLang="ko-KR" sz="1100" b="0" i="0" u="none" strike="noStrike" spc="-70">
              <a:solidFill>
                <a:srgbClr val="000000"/>
              </a:solidFill>
              <a:latin typeface="맑은 고딕"/>
              <a:ea typeface="맑은 고딕"/>
            </a:rPr>
            <a:t>)</a:t>
          </a:r>
          <a:endParaRPr lang="en-US" altLang="en-US" sz="1100" b="0" i="0" u="none" strike="noStrike" spc="-70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4</xdr:col>
      <xdr:colOff>39994</xdr:colOff>
      <xdr:row>11</xdr:row>
      <xdr:rowOff>79328</xdr:rowOff>
    </xdr:from>
    <xdr:to>
      <xdr:col>12</xdr:col>
      <xdr:colOff>134471</xdr:colOff>
      <xdr:row>14</xdr:row>
      <xdr:rowOff>145676</xdr:rowOff>
    </xdr:to>
    <xdr:sp macro="" textlink="피벗_수정불가!C4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2359612" y="2712710"/>
          <a:ext cx="5562947" cy="705084"/>
        </a:xfrm>
        <a:prstGeom prst="rect">
          <a:avLst/>
        </a:prstGeom>
        <a:solidFill>
          <a:schemeClr val="bg1"/>
        </a:solidFill>
        <a:ln w="57150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40247510-D9D4-4828-B83E-3F8C69E53A0F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1분기 기준 전체 감소지역 대비 강원 고성군의 주요 특성현황은
아래와 같음 </a:t>
          </a:fld>
          <a:endParaRPr lang="ko-KR" altLang="en-US" sz="1300" b="1"/>
        </a:p>
      </xdr:txBody>
    </xdr:sp>
    <xdr:clientData/>
  </xdr:twoCellAnchor>
  <xdr:twoCellAnchor>
    <xdr:from>
      <xdr:col>5</xdr:col>
      <xdr:colOff>670760</xdr:colOff>
      <xdr:row>144</xdr:row>
      <xdr:rowOff>200990</xdr:rowOff>
    </xdr:from>
    <xdr:to>
      <xdr:col>11</xdr:col>
      <xdr:colOff>605589</xdr:colOff>
      <xdr:row>144</xdr:row>
      <xdr:rowOff>200990</xdr:rowOff>
    </xdr:to>
    <xdr:cxnSp macro="">
      <xdr:nvCxnSpPr>
        <xdr:cNvPr id="101" name="직선 연결선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>
          <a:off x="3673936" y="31700725"/>
          <a:ext cx="4036182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45738</xdr:colOff>
      <xdr:row>145</xdr:row>
      <xdr:rowOff>37255</xdr:rowOff>
    </xdr:from>
    <xdr:to>
      <xdr:col>13</xdr:col>
      <xdr:colOff>122464</xdr:colOff>
      <xdr:row>148</xdr:row>
      <xdr:rowOff>190500</xdr:rowOff>
    </xdr:to>
    <xdr:sp macro="" textlink="피벗_수정불가!GJ3">
      <xdr:nvSpPr>
        <xdr:cNvPr id="102" name="TextBox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/>
      </xdr:nvSpPr>
      <xdr:spPr>
        <a:xfrm>
          <a:off x="2358952" y="29904934"/>
          <a:ext cx="5955012" cy="792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9CA125A4-A7FB-431A-AC35-0607F02712C6}" type="TxLink">
            <a:rPr lang="en-US" altLang="en-US" sz="1300" b="1" i="0" u="none" strike="noStrike" spc="-70" baseline="0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기준 강원 고성군 체류인구의 인당 평균 카드 사용액은 9만 1천원으로 
인구감소지역 전체 평균 12만 3천원보다 적었음</a:t>
          </a:fld>
          <a:endParaRPr lang="ko-KR" altLang="en-US" sz="1300" b="1" i="0" spc="-70" baseline="0"/>
        </a:p>
      </xdr:txBody>
    </xdr:sp>
    <xdr:clientData/>
  </xdr:twoCellAnchor>
  <xdr:twoCellAnchor>
    <xdr:from>
      <xdr:col>4</xdr:col>
      <xdr:colOff>103461</xdr:colOff>
      <xdr:row>63</xdr:row>
      <xdr:rowOff>126522</xdr:rowOff>
    </xdr:from>
    <xdr:to>
      <xdr:col>12</xdr:col>
      <xdr:colOff>145677</xdr:colOff>
      <xdr:row>68</xdr:row>
      <xdr:rowOff>163286</xdr:rowOff>
    </xdr:to>
    <xdr:sp macro="" textlink="피벗_수정불가!BL3">
      <xdr:nvSpPr>
        <xdr:cNvPr id="112" name="TextBox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/>
      </xdr:nvSpPr>
      <xdr:spPr>
        <a:xfrm>
          <a:off x="2416675" y="13311843"/>
          <a:ext cx="5485073" cy="1057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DA66939F-2AE6-4B1D-9A61-37F8D800CD83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강원 고성군의 등록지 유형별 체류기간을 살펴보면
당일체류는 인접시도에서, 단기체류는 비인접시도에서, 장기체류는 
동일시도에서 가장 많았음</a:t>
          </a:fld>
          <a:endParaRPr lang="ko-KR" altLang="en-US" sz="1300" b="1"/>
        </a:p>
      </xdr:txBody>
    </xdr:sp>
    <xdr:clientData/>
  </xdr:twoCellAnchor>
  <xdr:twoCellAnchor>
    <xdr:from>
      <xdr:col>5</xdr:col>
      <xdr:colOff>670759</xdr:colOff>
      <xdr:row>62</xdr:row>
      <xdr:rowOff>189174</xdr:rowOff>
    </xdr:from>
    <xdr:to>
      <xdr:col>11</xdr:col>
      <xdr:colOff>605589</xdr:colOff>
      <xdr:row>62</xdr:row>
      <xdr:rowOff>189174</xdr:rowOff>
    </xdr:to>
    <xdr:cxnSp macro="">
      <xdr:nvCxnSpPr>
        <xdr:cNvPr id="119" name="직선 연결선 118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CxnSpPr/>
      </xdr:nvCxnSpPr>
      <xdr:spPr>
        <a:xfrm>
          <a:off x="3673935" y="13703468"/>
          <a:ext cx="4036183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3245</xdr:colOff>
      <xdr:row>122</xdr:row>
      <xdr:rowOff>189784</xdr:rowOff>
    </xdr:from>
    <xdr:to>
      <xdr:col>21</xdr:col>
      <xdr:colOff>621633</xdr:colOff>
      <xdr:row>122</xdr:row>
      <xdr:rowOff>189784</xdr:rowOff>
    </xdr:to>
    <xdr:cxnSp macro="">
      <xdr:nvCxnSpPr>
        <xdr:cNvPr id="122" name="직선 연결선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10010098" y="26355519"/>
          <a:ext cx="4036182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3245</xdr:colOff>
      <xdr:row>144</xdr:row>
      <xdr:rowOff>200990</xdr:rowOff>
    </xdr:from>
    <xdr:to>
      <xdr:col>21</xdr:col>
      <xdr:colOff>621633</xdr:colOff>
      <xdr:row>144</xdr:row>
      <xdr:rowOff>200990</xdr:rowOff>
    </xdr:to>
    <xdr:cxnSp macro="">
      <xdr:nvCxnSpPr>
        <xdr:cNvPr id="123" name="직선 연결선 12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CxnSpPr/>
      </xdr:nvCxnSpPr>
      <xdr:spPr>
        <a:xfrm>
          <a:off x="10010098" y="31700725"/>
          <a:ext cx="4036182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670760</xdr:colOff>
      <xdr:row>122</xdr:row>
      <xdr:rowOff>189784</xdr:rowOff>
    </xdr:from>
    <xdr:to>
      <xdr:col>11</xdr:col>
      <xdr:colOff>605589</xdr:colOff>
      <xdr:row>122</xdr:row>
      <xdr:rowOff>189784</xdr:rowOff>
    </xdr:to>
    <xdr:cxnSp macro="">
      <xdr:nvCxnSpPr>
        <xdr:cNvPr id="124" name="직선 연결선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/>
      </xdr:nvCxnSpPr>
      <xdr:spPr>
        <a:xfrm>
          <a:off x="3673936" y="26355519"/>
          <a:ext cx="4036182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35858</xdr:colOff>
      <xdr:row>149</xdr:row>
      <xdr:rowOff>188257</xdr:rowOff>
    </xdr:from>
    <xdr:to>
      <xdr:col>16</xdr:col>
      <xdr:colOff>314325</xdr:colOff>
      <xdr:row>162</xdr:row>
      <xdr:rowOff>1680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2" name="차트 71">
              <a:extLst>
                <a:ext uri="{FF2B5EF4-FFF2-40B4-BE49-F238E27FC236}">
                  <a16:creationId xmlns:a16="http://schemas.microsoft.com/office/drawing/2014/main" id="{00000000-0008-0000-0300-00004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3608" y="32011282"/>
              <a:ext cx="1650067" cy="25375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16</xdr:col>
      <xdr:colOff>354946</xdr:colOff>
      <xdr:row>149</xdr:row>
      <xdr:rowOff>188257</xdr:rowOff>
    </xdr:from>
    <xdr:to>
      <xdr:col>18</xdr:col>
      <xdr:colOff>633413</xdr:colOff>
      <xdr:row>162</xdr:row>
      <xdr:rowOff>1680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0" name="차트 89">
              <a:extLst>
                <a:ext uri="{FF2B5EF4-FFF2-40B4-BE49-F238E27FC236}">
                  <a16:creationId xmlns:a16="http://schemas.microsoft.com/office/drawing/2014/main" id="{00000000-0008-0000-0300-00005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94296" y="32011282"/>
              <a:ext cx="1650067" cy="25375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18</xdr:col>
      <xdr:colOff>674033</xdr:colOff>
      <xdr:row>149</xdr:row>
      <xdr:rowOff>188257</xdr:rowOff>
    </xdr:from>
    <xdr:to>
      <xdr:col>21</xdr:col>
      <xdr:colOff>266700</xdr:colOff>
      <xdr:row>162</xdr:row>
      <xdr:rowOff>1680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1" name="차트 90">
              <a:extLst>
                <a:ext uri="{FF2B5EF4-FFF2-40B4-BE49-F238E27FC236}">
                  <a16:creationId xmlns:a16="http://schemas.microsoft.com/office/drawing/2014/main" id="{00000000-0008-0000-0300-00005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84983" y="32011282"/>
              <a:ext cx="1650067" cy="25375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14</xdr:col>
      <xdr:colOff>44823</xdr:colOff>
      <xdr:row>123</xdr:row>
      <xdr:rowOff>145676</xdr:rowOff>
    </xdr:from>
    <xdr:to>
      <xdr:col>21</xdr:col>
      <xdr:colOff>639535</xdr:colOff>
      <xdr:row>127</xdr:row>
      <xdr:rowOff>108857</xdr:rowOff>
    </xdr:to>
    <xdr:sp macro="" textlink="피벗_수정불가!FX3">
      <xdr:nvSpPr>
        <xdr:cNvPr id="95" name="TextBox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/>
      </xdr:nvSpPr>
      <xdr:spPr>
        <a:xfrm>
          <a:off x="8671752" y="25495783"/>
          <a:ext cx="5357212" cy="7796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5F845C78-E3CC-48F2-8932-0AE5AD9832B3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기준 강원 고성군의 체류인구 카드 사용 비중은 51.4%로 
등록인구 카드 사용 비중 48.6%보다 컸음</a:t>
          </a:fld>
          <a:endParaRPr lang="ko-KR" altLang="en-US" sz="1300" b="1" i="0"/>
        </a:p>
      </xdr:txBody>
    </xdr:sp>
    <xdr:clientData/>
  </xdr:twoCellAnchor>
  <xdr:twoCellAnchor>
    <xdr:from>
      <xdr:col>4</xdr:col>
      <xdr:colOff>56027</xdr:colOff>
      <xdr:row>123</xdr:row>
      <xdr:rowOff>156884</xdr:rowOff>
    </xdr:from>
    <xdr:to>
      <xdr:col>13</xdr:col>
      <xdr:colOff>244929</xdr:colOff>
      <xdr:row>127</xdr:row>
      <xdr:rowOff>176893</xdr:rowOff>
    </xdr:to>
    <xdr:sp macro="" textlink="피벗_수정불가!EI3">
      <xdr:nvSpPr>
        <xdr:cNvPr id="96" name="TextBox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2369241" y="25506991"/>
          <a:ext cx="6067188" cy="83643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9FC51787-E278-4844-AB61-5EFA4E82A43D}" type="TxLink">
            <a:rPr lang="en-US" altLang="en-US" sz="1300" b="1" i="0" u="none" strike="noStrike" spc="-50" baseline="0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기준 강원 고성군 체류인구가 유입된 상위 시군구는 동일시도에서는 
강원 속초시, 타시도에서는 경기 남양주시로 나타남</a:t>
          </a:fld>
          <a:endParaRPr lang="ko-KR" altLang="en-US" sz="1300" b="1" i="0" spc="-50" baseline="0"/>
        </a:p>
      </xdr:txBody>
    </xdr:sp>
    <xdr:clientData/>
  </xdr:twoCellAnchor>
  <xdr:twoCellAnchor>
    <xdr:from>
      <xdr:col>14</xdr:col>
      <xdr:colOff>33618</xdr:colOff>
      <xdr:row>145</xdr:row>
      <xdr:rowOff>134470</xdr:rowOff>
    </xdr:from>
    <xdr:to>
      <xdr:col>21</xdr:col>
      <xdr:colOff>612321</xdr:colOff>
      <xdr:row>148</xdr:row>
      <xdr:rowOff>212911</xdr:rowOff>
    </xdr:to>
    <xdr:sp macro="" textlink="피벗_수정불가!GX3">
      <xdr:nvSpPr>
        <xdr:cNvPr id="97" name="TextBox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8660547" y="30002149"/>
          <a:ext cx="5341203" cy="717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F9659D88-32E5-4566-BA7C-AD2C545C86E8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기준 강원 고성군의 업종별 카드 사용 비중은 음식업, 
종합소매, 숙박업 순으로 높게 나타남</a:t>
          </a:fld>
          <a:endParaRPr lang="ko-KR" altLang="en-US" sz="1300" b="1" i="0"/>
        </a:p>
      </xdr:txBody>
    </xdr:sp>
    <xdr:clientData/>
  </xdr:twoCellAnchor>
  <xdr:twoCellAnchor>
    <xdr:from>
      <xdr:col>14</xdr:col>
      <xdr:colOff>179295</xdr:colOff>
      <xdr:row>126</xdr:row>
      <xdr:rowOff>201707</xdr:rowOff>
    </xdr:from>
    <xdr:to>
      <xdr:col>21</xdr:col>
      <xdr:colOff>403412</xdr:colOff>
      <xdr:row>138</xdr:row>
      <xdr:rowOff>190500</xdr:rowOff>
    </xdr:to>
    <xdr:graphicFrame macro="">
      <xdr:nvGraphicFramePr>
        <xdr:cNvPr id="84" name="차트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257735</xdr:colOff>
      <xdr:row>68</xdr:row>
      <xdr:rowOff>8804</xdr:rowOff>
    </xdr:from>
    <xdr:to>
      <xdr:col>12</xdr:col>
      <xdr:colOff>89647</xdr:colOff>
      <xdr:row>79</xdr:row>
      <xdr:rowOff>168088</xdr:rowOff>
    </xdr:to>
    <xdr:graphicFrame macro="">
      <xdr:nvGraphicFramePr>
        <xdr:cNvPr id="87" name="차트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5</xdr:col>
      <xdr:colOff>22411</xdr:colOff>
      <xdr:row>79</xdr:row>
      <xdr:rowOff>140073</xdr:rowOff>
    </xdr:from>
    <xdr:ext cx="836576" cy="35843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3015982" y="16591109"/>
          <a:ext cx="836576" cy="3584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ko-KR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</a:rPr>
            <a:t>'25</a:t>
          </a:r>
          <a:r>
            <a:rPr lang="ko-KR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</a:rPr>
            <a:t>년 </a:t>
          </a:r>
          <a:r>
            <a:rPr lang="en-US" altLang="ko-KR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</a:rPr>
            <a:t>1</a:t>
          </a:r>
          <a:r>
            <a:rPr lang="ko-KR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</a:rPr>
            <a:t>월</a:t>
          </a:r>
        </a:p>
      </xdr:txBody>
    </xdr:sp>
    <xdr:clientData/>
  </xdr:oneCellAnchor>
  <xdr:oneCellAnchor>
    <xdr:from>
      <xdr:col>7</xdr:col>
      <xdr:colOff>654431</xdr:colOff>
      <xdr:row>79</xdr:row>
      <xdr:rowOff>140073</xdr:rowOff>
    </xdr:from>
    <xdr:ext cx="423321" cy="35843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/>
      </xdr:nvSpPr>
      <xdr:spPr>
        <a:xfrm>
          <a:off x="5008717" y="16591109"/>
          <a:ext cx="423321" cy="3584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ko-KR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</a:rPr>
            <a:t>2</a:t>
          </a:r>
          <a:r>
            <a:rPr lang="ko-KR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</a:rPr>
            <a:t>월</a:t>
          </a:r>
        </a:p>
      </xdr:txBody>
    </xdr:sp>
    <xdr:clientData/>
  </xdr:oneCellAnchor>
  <xdr:oneCellAnchor>
    <xdr:from>
      <xdr:col>10</xdr:col>
      <xdr:colOff>387403</xdr:colOff>
      <xdr:row>79</xdr:row>
      <xdr:rowOff>140073</xdr:rowOff>
    </xdr:from>
    <xdr:ext cx="423321" cy="35843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/>
      </xdr:nvSpPr>
      <xdr:spPr>
        <a:xfrm>
          <a:off x="6782760" y="16591109"/>
          <a:ext cx="423321" cy="3584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ko-KR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</a:rPr>
            <a:t>3</a:t>
          </a:r>
          <a:r>
            <a:rPr lang="ko-KR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n-ea"/>
              <a:ea typeface="+mn-ea"/>
            </a:rPr>
            <a:t>월</a:t>
          </a:r>
        </a:p>
      </xdr:txBody>
    </xdr:sp>
    <xdr:clientData/>
  </xdr:oneCellAnchor>
  <xdr:oneCellAnchor>
    <xdr:from>
      <xdr:col>14</xdr:col>
      <xdr:colOff>67236</xdr:colOff>
      <xdr:row>148</xdr:row>
      <xdr:rowOff>123263</xdr:rowOff>
    </xdr:from>
    <xdr:ext cx="751103" cy="33624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8706971" y="31880734"/>
          <a:ext cx="751103" cy="3362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ko-KR" sz="1100" b="0" i="0" u="none" strike="noStrike">
              <a:solidFill>
                <a:srgbClr val="000000"/>
              </a:solidFill>
              <a:latin typeface="맑은 고딕"/>
              <a:ea typeface="맑은 고딕"/>
            </a:rPr>
            <a:t>(</a:t>
          </a:r>
          <a:r>
            <a:rPr lang="ko-KR" altLang="en-US" sz="1100" b="0" i="0" u="none" strike="noStrike">
              <a:solidFill>
                <a:srgbClr val="000000"/>
              </a:solidFill>
              <a:latin typeface="맑은 고딕"/>
              <a:ea typeface="맑은 고딕"/>
            </a:rPr>
            <a:t>단위</a:t>
          </a:r>
          <a:r>
            <a:rPr lang="en-US" altLang="ko-KR" sz="1100" b="0" i="0" u="none" strike="noStrike">
              <a:solidFill>
                <a:srgbClr val="000000"/>
              </a:solidFill>
              <a:latin typeface="맑은 고딕"/>
              <a:ea typeface="맑은 고딕"/>
            </a:rPr>
            <a:t>: %)</a:t>
          </a:r>
          <a:endParaRPr lang="ko-KR" altLang="en-US" sz="1100" b="0" i="0" u="none" strike="noStrike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oneCellAnchor>
  <xdr:twoCellAnchor>
    <xdr:from>
      <xdr:col>14</xdr:col>
      <xdr:colOff>78438</xdr:colOff>
      <xdr:row>100</xdr:row>
      <xdr:rowOff>123264</xdr:rowOff>
    </xdr:from>
    <xdr:to>
      <xdr:col>21</xdr:col>
      <xdr:colOff>380999</xdr:colOff>
      <xdr:row>115</xdr:row>
      <xdr:rowOff>44823</xdr:rowOff>
    </xdr:to>
    <xdr:graphicFrame macro="">
      <xdr:nvGraphicFramePr>
        <xdr:cNvPr id="78" name="차트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459441</xdr:colOff>
      <xdr:row>149</xdr:row>
      <xdr:rowOff>168088</xdr:rowOff>
    </xdr:from>
    <xdr:to>
      <xdr:col>12</xdr:col>
      <xdr:colOff>78444</xdr:colOff>
      <xdr:row>164</xdr:row>
      <xdr:rowOff>89646</xdr:rowOff>
    </xdr:to>
    <xdr:graphicFrame macro="">
      <xdr:nvGraphicFramePr>
        <xdr:cNvPr id="79" name="차트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141677</xdr:colOff>
      <xdr:row>44</xdr:row>
      <xdr:rowOff>11206</xdr:rowOff>
    </xdr:from>
    <xdr:to>
      <xdr:col>21</xdr:col>
      <xdr:colOff>506633</xdr:colOff>
      <xdr:row>56</xdr:row>
      <xdr:rowOff>209252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69549</xdr:colOff>
      <xdr:row>17</xdr:row>
      <xdr:rowOff>201706</xdr:rowOff>
    </xdr:from>
    <xdr:to>
      <xdr:col>21</xdr:col>
      <xdr:colOff>428137</xdr:colOff>
      <xdr:row>20</xdr:row>
      <xdr:rowOff>144557</xdr:rowOff>
    </xdr:to>
    <xdr:graphicFrame macro="">
      <xdr:nvGraphicFramePr>
        <xdr:cNvPr id="81" name="차트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</xdr:col>
      <xdr:colOff>571502</xdr:colOff>
      <xdr:row>16</xdr:row>
      <xdr:rowOff>123279</xdr:rowOff>
    </xdr:from>
    <xdr:to>
      <xdr:col>21</xdr:col>
      <xdr:colOff>549087</xdr:colOff>
      <xdr:row>17</xdr:row>
      <xdr:rowOff>190516</xdr:rowOff>
    </xdr:to>
    <xdr:grpSp>
      <xdr:nvGrpSpPr>
        <xdr:cNvPr id="82" name="그룹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GrpSpPr/>
      </xdr:nvGrpSpPr>
      <xdr:grpSpPr>
        <a:xfrm>
          <a:off x="12629031" y="3821220"/>
          <a:ext cx="1344703" cy="280149"/>
          <a:chOff x="6148970" y="8760785"/>
          <a:chExt cx="1293877" cy="234349"/>
        </a:xfrm>
      </xdr:grpSpPr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00000000-0008-0000-0300-000053000000}"/>
              </a:ext>
            </a:extLst>
          </xdr:cNvPr>
          <xdr:cNvSpPr txBox="1"/>
        </xdr:nvSpPr>
        <xdr:spPr>
          <a:xfrm>
            <a:off x="6397539" y="8760785"/>
            <a:ext cx="1045308" cy="234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0">
                <a:solidFill>
                  <a:schemeClr val="tx1">
                    <a:lumMod val="65000"/>
                    <a:lumOff val="35000"/>
                  </a:schemeClr>
                </a:solidFill>
              </a:rPr>
              <a:t>체류인구 배수</a:t>
            </a:r>
          </a:p>
        </xdr:txBody>
      </xdr:sp>
      <xdr:grpSp>
        <xdr:nvGrpSpPr>
          <xdr:cNvPr id="86" name="그룹 85">
            <a:extLst>
              <a:ext uri="{FF2B5EF4-FFF2-40B4-BE49-F238E27FC236}">
                <a16:creationId xmlns:a16="http://schemas.microsoft.com/office/drawing/2014/main" id="{00000000-0008-0000-0300-000056000000}"/>
              </a:ext>
            </a:extLst>
          </xdr:cNvPr>
          <xdr:cNvGrpSpPr/>
        </xdr:nvGrpSpPr>
        <xdr:grpSpPr>
          <a:xfrm>
            <a:off x="6148970" y="8869877"/>
            <a:ext cx="307734" cy="73200"/>
            <a:chOff x="15127338" y="8173068"/>
            <a:chExt cx="307258" cy="73200"/>
          </a:xfrm>
        </xdr:grpSpPr>
        <xdr:cxnSp macro="">
          <xdr:nvCxnSpPr>
            <xdr:cNvPr id="92" name="직선 연결선 91">
              <a:extLst>
                <a:ext uri="{FF2B5EF4-FFF2-40B4-BE49-F238E27FC236}">
                  <a16:creationId xmlns:a16="http://schemas.microsoft.com/office/drawing/2014/main" id="{00000000-0008-0000-0300-00005C000000}"/>
                </a:ext>
              </a:extLst>
            </xdr:cNvPr>
            <xdr:cNvCxnSpPr/>
          </xdr:nvCxnSpPr>
          <xdr:spPr>
            <a:xfrm>
              <a:off x="15127338" y="8214032"/>
              <a:ext cx="307258" cy="4"/>
            </a:xfrm>
            <a:prstGeom prst="line">
              <a:avLst/>
            </a:prstGeom>
            <a:ln w="28575">
              <a:solidFill>
                <a:schemeClr val="bg1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4" name="타원 93">
              <a:extLst>
                <a:ext uri="{FF2B5EF4-FFF2-40B4-BE49-F238E27FC236}">
                  <a16:creationId xmlns:a16="http://schemas.microsoft.com/office/drawing/2014/main" id="{00000000-0008-0000-0300-00005E000000}"/>
                </a:ext>
              </a:extLst>
            </xdr:cNvPr>
            <xdr:cNvSpPr/>
          </xdr:nvSpPr>
          <xdr:spPr>
            <a:xfrm>
              <a:off x="15229757" y="8173068"/>
              <a:ext cx="81936" cy="73200"/>
            </a:xfrm>
            <a:prstGeom prst="ellipse">
              <a:avLst/>
            </a:prstGeom>
            <a:solidFill>
              <a:srgbClr val="FFFCBD"/>
            </a:solidFill>
            <a:ln>
              <a:solidFill>
                <a:schemeClr val="bg1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200"/>
            </a:p>
          </xdr:txBody>
        </xdr:sp>
      </xdr:grpSp>
    </xdr:grpSp>
    <xdr:clientData/>
  </xdr:twoCellAnchor>
  <xdr:oneCellAnchor>
    <xdr:from>
      <xdr:col>4</xdr:col>
      <xdr:colOff>104775</xdr:colOff>
      <xdr:row>84</xdr:row>
      <xdr:rowOff>73190</xdr:rowOff>
    </xdr:from>
    <xdr:ext cx="1271867" cy="539836"/>
    <xdr:pic>
      <xdr:nvPicPr>
        <xdr:cNvPr id="100" name="그림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393" y="18271543"/>
          <a:ext cx="1271867" cy="539836"/>
        </a:xfrm>
        <a:prstGeom prst="rect">
          <a:avLst/>
        </a:prstGeom>
      </xdr:spPr>
    </xdr:pic>
    <xdr:clientData/>
  </xdr:oneCellAnchor>
  <xdr:oneCellAnchor>
    <xdr:from>
      <xdr:col>4</xdr:col>
      <xdr:colOff>439615</xdr:colOff>
      <xdr:row>77</xdr:row>
      <xdr:rowOff>21980</xdr:rowOff>
    </xdr:from>
    <xdr:ext cx="466794" cy="33624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2769577" y="16690730"/>
          <a:ext cx="466794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맑은 고딕"/>
              <a:ea typeface="맑은 고딕"/>
            </a:rPr>
            <a:t>동일</a:t>
          </a:r>
        </a:p>
      </xdr:txBody>
    </xdr:sp>
    <xdr:clientData/>
  </xdr:oneCellAnchor>
  <xdr:oneCellAnchor>
    <xdr:from>
      <xdr:col>5</xdr:col>
      <xdr:colOff>201491</xdr:colOff>
      <xdr:row>77</xdr:row>
      <xdr:rowOff>21980</xdr:rowOff>
    </xdr:from>
    <xdr:ext cx="466794" cy="336246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>
        <a:xfrm>
          <a:off x="3204667" y="16729951"/>
          <a:ext cx="466794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맑은 고딕"/>
              <a:ea typeface="맑은 고딕"/>
            </a:rPr>
            <a:t>인접</a:t>
          </a:r>
          <a:endParaRPr lang="en-US" altLang="ko-KR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맑은 고딕"/>
            <a:ea typeface="맑은 고딕"/>
          </a:endParaRPr>
        </a:p>
      </xdr:txBody>
    </xdr:sp>
    <xdr:clientData/>
  </xdr:oneCellAnchor>
  <xdr:oneCellAnchor>
    <xdr:from>
      <xdr:col>5</xdr:col>
      <xdr:colOff>586154</xdr:colOff>
      <xdr:row>77</xdr:row>
      <xdr:rowOff>21980</xdr:rowOff>
    </xdr:from>
    <xdr:ext cx="607859" cy="336246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/>
      </xdr:nvSpPr>
      <xdr:spPr>
        <a:xfrm>
          <a:off x="3604846" y="16690730"/>
          <a:ext cx="607859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맑은 고딕"/>
              <a:ea typeface="맑은 고딕"/>
            </a:rPr>
            <a:t>비인접</a:t>
          </a:r>
          <a:endParaRPr lang="en-US" altLang="ko-KR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맑은 고딕"/>
            <a:ea typeface="맑은 고딕"/>
          </a:endParaRPr>
        </a:p>
      </xdr:txBody>
    </xdr:sp>
    <xdr:clientData/>
  </xdr:oneCellAnchor>
  <xdr:oneCellAnchor>
    <xdr:from>
      <xdr:col>7</xdr:col>
      <xdr:colOff>186621</xdr:colOff>
      <xdr:row>77</xdr:row>
      <xdr:rowOff>21980</xdr:rowOff>
    </xdr:from>
    <xdr:ext cx="466794" cy="336246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/>
      </xdr:nvSpPr>
      <xdr:spPr>
        <a:xfrm>
          <a:off x="4556915" y="16729951"/>
          <a:ext cx="466794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맑은 고딕"/>
              <a:ea typeface="맑은 고딕"/>
            </a:rPr>
            <a:t>동일</a:t>
          </a:r>
        </a:p>
      </xdr:txBody>
    </xdr:sp>
    <xdr:clientData/>
  </xdr:oneCellAnchor>
  <xdr:oneCellAnchor>
    <xdr:from>
      <xdr:col>7</xdr:col>
      <xdr:colOff>637227</xdr:colOff>
      <xdr:row>77</xdr:row>
      <xdr:rowOff>21980</xdr:rowOff>
    </xdr:from>
    <xdr:ext cx="466794" cy="336246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5007521" y="16729951"/>
          <a:ext cx="466794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맑은 고딕"/>
              <a:ea typeface="맑은 고딕"/>
            </a:rPr>
            <a:t>인접</a:t>
          </a:r>
          <a:endParaRPr lang="en-US" altLang="ko-KR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맑은 고딕"/>
            <a:ea typeface="맑은 고딕"/>
          </a:endParaRPr>
        </a:p>
      </xdr:txBody>
    </xdr:sp>
    <xdr:clientData/>
  </xdr:oneCellAnchor>
  <xdr:oneCellAnchor>
    <xdr:from>
      <xdr:col>8</xdr:col>
      <xdr:colOff>333159</xdr:colOff>
      <xdr:row>77</xdr:row>
      <xdr:rowOff>21980</xdr:rowOff>
    </xdr:from>
    <xdr:ext cx="607859" cy="336246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/>
      </xdr:nvSpPr>
      <xdr:spPr>
        <a:xfrm>
          <a:off x="5387012" y="16729951"/>
          <a:ext cx="607859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맑은 고딕"/>
              <a:ea typeface="맑은 고딕"/>
            </a:rPr>
            <a:t>비인접</a:t>
          </a:r>
          <a:endParaRPr lang="en-US" altLang="ko-KR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맑은 고딕"/>
            <a:ea typeface="맑은 고딕"/>
          </a:endParaRPr>
        </a:p>
      </xdr:txBody>
    </xdr:sp>
    <xdr:clientData/>
  </xdr:oneCellAnchor>
  <xdr:oneCellAnchor>
    <xdr:from>
      <xdr:col>9</xdr:col>
      <xdr:colOff>611151</xdr:colOff>
      <xdr:row>77</xdr:row>
      <xdr:rowOff>21980</xdr:rowOff>
    </xdr:from>
    <xdr:ext cx="466794" cy="336246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/>
      </xdr:nvSpPr>
      <xdr:spPr>
        <a:xfrm>
          <a:off x="6348563" y="16729951"/>
          <a:ext cx="466794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맑은 고딕"/>
              <a:ea typeface="맑은 고딕"/>
            </a:rPr>
            <a:t>동일</a:t>
          </a:r>
        </a:p>
      </xdr:txBody>
    </xdr:sp>
    <xdr:clientData/>
  </xdr:oneCellAnchor>
  <xdr:oneCellAnchor>
    <xdr:from>
      <xdr:col>10</xdr:col>
      <xdr:colOff>373026</xdr:colOff>
      <xdr:row>77</xdr:row>
      <xdr:rowOff>21980</xdr:rowOff>
    </xdr:from>
    <xdr:ext cx="466794" cy="336246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/>
      </xdr:nvSpPr>
      <xdr:spPr>
        <a:xfrm>
          <a:off x="6793997" y="16729951"/>
          <a:ext cx="466794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맑은 고딕"/>
              <a:ea typeface="맑은 고딕"/>
            </a:rPr>
            <a:t>인접</a:t>
          </a:r>
          <a:endParaRPr lang="en-US" altLang="ko-KR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맑은 고딕"/>
            <a:ea typeface="맑은 고딕"/>
          </a:endParaRPr>
        </a:p>
      </xdr:txBody>
    </xdr:sp>
    <xdr:clientData/>
  </xdr:oneCellAnchor>
  <xdr:oneCellAnchor>
    <xdr:from>
      <xdr:col>11</xdr:col>
      <xdr:colOff>68958</xdr:colOff>
      <xdr:row>77</xdr:row>
      <xdr:rowOff>21980</xdr:rowOff>
    </xdr:from>
    <xdr:ext cx="607859" cy="336246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/>
      </xdr:nvSpPr>
      <xdr:spPr>
        <a:xfrm>
          <a:off x="7173487" y="16729951"/>
          <a:ext cx="607859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맑은 고딕"/>
              <a:ea typeface="맑은 고딕"/>
            </a:rPr>
            <a:t>비인접</a:t>
          </a:r>
          <a:endParaRPr lang="en-US" altLang="ko-KR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맑은 고딕"/>
            <a:ea typeface="맑은 고딕"/>
          </a:endParaRPr>
        </a:p>
      </xdr:txBody>
    </xdr:sp>
    <xdr:clientData/>
  </xdr:oneCellAnchor>
  <xdr:twoCellAnchor editAs="absolute">
    <xdr:from>
      <xdr:col>7</xdr:col>
      <xdr:colOff>143855</xdr:colOff>
      <xdr:row>18</xdr:row>
      <xdr:rowOff>136730</xdr:rowOff>
    </xdr:from>
    <xdr:to>
      <xdr:col>9</xdr:col>
      <xdr:colOff>288340</xdr:colOff>
      <xdr:row>25</xdr:row>
      <xdr:rowOff>187513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525355" y="4203905"/>
          <a:ext cx="1516085" cy="1517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670760</xdr:colOff>
      <xdr:row>178</xdr:row>
      <xdr:rowOff>189784</xdr:rowOff>
    </xdr:from>
    <xdr:to>
      <xdr:col>11</xdr:col>
      <xdr:colOff>605589</xdr:colOff>
      <xdr:row>178</xdr:row>
      <xdr:rowOff>189784</xdr:rowOff>
    </xdr:to>
    <xdr:cxnSp macro="">
      <xdr:nvCxnSpPr>
        <xdr:cNvPr id="118" name="직선 연결선 117">
          <a:extLst>
            <a:ext uri="{FF2B5EF4-FFF2-40B4-BE49-F238E27FC236}">
              <a16:creationId xmlns:a16="http://schemas.microsoft.com/office/drawing/2014/main" id="{CEFD7FC3-0098-43AB-8501-AEE4F70242B5}"/>
            </a:ext>
          </a:extLst>
        </xdr:cNvPr>
        <xdr:cNvCxnSpPr/>
      </xdr:nvCxnSpPr>
      <xdr:spPr>
        <a:xfrm>
          <a:off x="3664331" y="19593570"/>
          <a:ext cx="4016972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2078</xdr:colOff>
      <xdr:row>178</xdr:row>
      <xdr:rowOff>185575</xdr:rowOff>
    </xdr:from>
    <xdr:to>
      <xdr:col>21</xdr:col>
      <xdr:colOff>621633</xdr:colOff>
      <xdr:row>178</xdr:row>
      <xdr:rowOff>185575</xdr:rowOff>
    </xdr:to>
    <xdr:cxnSp macro="">
      <xdr:nvCxnSpPr>
        <xdr:cNvPr id="120" name="직선 연결선 119">
          <a:extLst>
            <a:ext uri="{FF2B5EF4-FFF2-40B4-BE49-F238E27FC236}">
              <a16:creationId xmlns:a16="http://schemas.microsoft.com/office/drawing/2014/main" id="{85795080-832C-438C-AEB7-32FC3D1D5426}"/>
            </a:ext>
          </a:extLst>
        </xdr:cNvPr>
        <xdr:cNvCxnSpPr/>
      </xdr:nvCxnSpPr>
      <xdr:spPr>
        <a:xfrm>
          <a:off x="9989721" y="19589361"/>
          <a:ext cx="4021341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104775</xdr:colOff>
      <xdr:row>168</xdr:row>
      <xdr:rowOff>73190</xdr:rowOff>
    </xdr:from>
    <xdr:ext cx="1271867" cy="539836"/>
    <xdr:pic>
      <xdr:nvPicPr>
        <xdr:cNvPr id="141" name="그림 140">
          <a:extLst>
            <a:ext uri="{FF2B5EF4-FFF2-40B4-BE49-F238E27FC236}">
              <a16:creationId xmlns:a16="http://schemas.microsoft.com/office/drawing/2014/main" id="{6E7CE377-5855-4462-82CA-A61751AF5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393" y="36537131"/>
          <a:ext cx="1271867" cy="539836"/>
        </a:xfrm>
        <a:prstGeom prst="rect">
          <a:avLst/>
        </a:prstGeom>
      </xdr:spPr>
    </xdr:pic>
    <xdr:clientData/>
  </xdr:oneCellAnchor>
  <xdr:oneCellAnchor>
    <xdr:from>
      <xdr:col>4</xdr:col>
      <xdr:colOff>134471</xdr:colOff>
      <xdr:row>179</xdr:row>
      <xdr:rowOff>51227</xdr:rowOff>
    </xdr:from>
    <xdr:ext cx="5266763" cy="1006928"/>
    <xdr:sp macro="" textlink="피벗_수정불가!HV3">
      <xdr:nvSpPr>
        <xdr:cNvPr id="15" name="TextBox 14">
          <a:extLst>
            <a:ext uri="{FF2B5EF4-FFF2-40B4-BE49-F238E27FC236}">
              <a16:creationId xmlns:a16="http://schemas.microsoft.com/office/drawing/2014/main" id="{0B0983C9-9EB0-490E-9189-FCC8D7D36B98}"/>
            </a:ext>
          </a:extLst>
        </xdr:cNvPr>
        <xdr:cNvSpPr txBox="1"/>
      </xdr:nvSpPr>
      <xdr:spPr>
        <a:xfrm>
          <a:off x="2454089" y="38722727"/>
          <a:ext cx="5266763" cy="100692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fld id="{3D782418-C3D8-40E7-B84E-AA6E50719FE4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기준 강원 고성군에서는 휴일에 체류한 사람의 비중이
가장 높았고, 평일 대비 휴일의 체류인구 배수는 4.3배로
인구감소지역 전체 배수 2.9배보다 높게 나타남</a:t>
          </a:fld>
          <a:endParaRPr lang="ko-KR" altLang="en-US" sz="1300" b="1" i="0" u="none" strike="noStrike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oneCellAnchor>
  <xdr:twoCellAnchor>
    <xdr:from>
      <xdr:col>4</xdr:col>
      <xdr:colOff>11205</xdr:colOff>
      <xdr:row>184</xdr:row>
      <xdr:rowOff>33619</xdr:rowOff>
    </xdr:from>
    <xdr:to>
      <xdr:col>11</xdr:col>
      <xdr:colOff>582706</xdr:colOff>
      <xdr:row>193</xdr:row>
      <xdr:rowOff>112058</xdr:rowOff>
    </xdr:to>
    <xdr:graphicFrame macro="">
      <xdr:nvGraphicFramePr>
        <xdr:cNvPr id="115" name="차트 114">
          <a:extLst>
            <a:ext uri="{FF2B5EF4-FFF2-40B4-BE49-F238E27FC236}">
              <a16:creationId xmlns:a16="http://schemas.microsoft.com/office/drawing/2014/main" id="{E3A1955D-517B-48B3-83D3-C04AF085F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14</xdr:col>
      <xdr:colOff>56031</xdr:colOff>
      <xdr:row>179</xdr:row>
      <xdr:rowOff>134470</xdr:rowOff>
    </xdr:from>
    <xdr:ext cx="5311587" cy="997323"/>
    <xdr:sp macro="" textlink="피벗_수정불가!IL3">
      <xdr:nvSpPr>
        <xdr:cNvPr id="16" name="TextBox 15">
          <a:extLst>
            <a:ext uri="{FF2B5EF4-FFF2-40B4-BE49-F238E27FC236}">
              <a16:creationId xmlns:a16="http://schemas.microsoft.com/office/drawing/2014/main" id="{83B61443-7BD5-4600-95FC-666A3F0F0DD9}"/>
            </a:ext>
          </a:extLst>
        </xdr:cNvPr>
        <xdr:cNvSpPr txBox="1"/>
      </xdr:nvSpPr>
      <xdr:spPr>
        <a:xfrm>
          <a:off x="8695766" y="38805970"/>
          <a:ext cx="5311587" cy="9973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fld id="{7DB9B933-32BE-42F1-BE18-2C1626E16487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강원 고성군의 시간대별 평균 체류시간은
오후 시간대의 평균 체류시간이 3.5시간으로 가장 길게 나타났고,
심야 시간대가 가장 짧았음</a:t>
          </a:fld>
          <a:endParaRPr lang="ko-KR" altLang="en-US" sz="1300" b="1" i="0" u="none" strike="noStrike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oneCellAnchor>
  <xdr:twoCellAnchor>
    <xdr:from>
      <xdr:col>5</xdr:col>
      <xdr:colOff>670760</xdr:colOff>
      <xdr:row>206</xdr:row>
      <xdr:rowOff>189784</xdr:rowOff>
    </xdr:from>
    <xdr:to>
      <xdr:col>11</xdr:col>
      <xdr:colOff>605589</xdr:colOff>
      <xdr:row>206</xdr:row>
      <xdr:rowOff>189784</xdr:rowOff>
    </xdr:to>
    <xdr:cxnSp macro="">
      <xdr:nvCxnSpPr>
        <xdr:cNvPr id="121" name="직선 연결선 120">
          <a:extLst>
            <a:ext uri="{FF2B5EF4-FFF2-40B4-BE49-F238E27FC236}">
              <a16:creationId xmlns:a16="http://schemas.microsoft.com/office/drawing/2014/main" id="{99727B5E-20E4-489A-8409-072A048797D0}"/>
            </a:ext>
          </a:extLst>
        </xdr:cNvPr>
        <xdr:cNvCxnSpPr/>
      </xdr:nvCxnSpPr>
      <xdr:spPr>
        <a:xfrm>
          <a:off x="3673936" y="38648372"/>
          <a:ext cx="4036182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168087</xdr:colOff>
      <xdr:row>207</xdr:row>
      <xdr:rowOff>112059</xdr:rowOff>
    </xdr:from>
    <xdr:ext cx="5334000" cy="1019736"/>
    <xdr:sp macro="" textlink="피벗_수정불가!JA3">
      <xdr:nvSpPr>
        <xdr:cNvPr id="17" name="TextBox 16">
          <a:extLst>
            <a:ext uri="{FF2B5EF4-FFF2-40B4-BE49-F238E27FC236}">
              <a16:creationId xmlns:a16="http://schemas.microsoft.com/office/drawing/2014/main" id="{2EF91E5C-49AB-43C8-9E7A-1193E426CF35}"/>
            </a:ext>
          </a:extLst>
        </xdr:cNvPr>
        <xdr:cNvSpPr txBox="1"/>
      </xdr:nvSpPr>
      <xdr:spPr>
        <a:xfrm>
          <a:off x="2487705" y="44767500"/>
          <a:ext cx="5334000" cy="1019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fld id="{C9E29F6F-4117-40BC-9B2E-3DA4BD1AB096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강원 고성군의 분산도는 30.3%로 인구감소지역 전체 평균 
24.1%보다 높아 체류인구 방문지가 비교적 고루 분포되었으며, 
6개 읍면동 중 주요 방문지는 토성면, 죽왕면, 거진읍으로 나타남</a:t>
          </a:fld>
          <a:endParaRPr lang="ko-KR" altLang="en-US" sz="1300" b="1" i="0" u="none" strike="noStrike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oneCellAnchor>
  <xdr:twoCellAnchor>
    <xdr:from>
      <xdr:col>16</xdr:col>
      <xdr:colOff>2078</xdr:colOff>
      <xdr:row>206</xdr:row>
      <xdr:rowOff>196781</xdr:rowOff>
    </xdr:from>
    <xdr:to>
      <xdr:col>21</xdr:col>
      <xdr:colOff>621633</xdr:colOff>
      <xdr:row>206</xdr:row>
      <xdr:rowOff>196781</xdr:rowOff>
    </xdr:to>
    <xdr:cxnSp macro="">
      <xdr:nvCxnSpPr>
        <xdr:cNvPr id="125" name="직선 연결선 124">
          <a:extLst>
            <a:ext uri="{FF2B5EF4-FFF2-40B4-BE49-F238E27FC236}">
              <a16:creationId xmlns:a16="http://schemas.microsoft.com/office/drawing/2014/main" id="{79C7F6E0-3DA6-4AD3-A892-87D966710228}"/>
            </a:ext>
          </a:extLst>
        </xdr:cNvPr>
        <xdr:cNvCxnSpPr/>
      </xdr:nvCxnSpPr>
      <xdr:spPr>
        <a:xfrm>
          <a:off x="10008931" y="44639310"/>
          <a:ext cx="4037349" cy="0"/>
        </a:xfrm>
        <a:prstGeom prst="line">
          <a:avLst/>
        </a:prstGeom>
        <a:ln w="28575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347365</xdr:colOff>
      <xdr:row>198</xdr:row>
      <xdr:rowOff>224117</xdr:rowOff>
    </xdr:from>
    <xdr:ext cx="5009047" cy="54694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8196639-581E-4DF5-B2AD-8B61AFF80AC2}"/>
            </a:ext>
          </a:extLst>
        </xdr:cNvPr>
        <xdr:cNvSpPr txBox="1"/>
      </xdr:nvSpPr>
      <xdr:spPr>
        <a:xfrm>
          <a:off x="2666983" y="43366764"/>
          <a:ext cx="5009047" cy="546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 i="0" u="none" strike="noStrike">
              <a:solidFill>
                <a:srgbClr val="000000"/>
              </a:solidFill>
              <a:latin typeface="+mj-ea"/>
              <a:ea typeface="+mj-ea"/>
            </a:rPr>
            <a:t>* (</a:t>
          </a:r>
          <a:r>
            <a:rPr lang="ko-KR" altLang="en-US" sz="1000" b="0" i="0" u="none" strike="noStrike">
              <a:solidFill>
                <a:srgbClr val="000000"/>
              </a:solidFill>
              <a:latin typeface="+mj-ea"/>
              <a:ea typeface="+mj-ea"/>
            </a:rPr>
            <a:t>평일 대비 휴일 배수</a:t>
          </a:r>
          <a:r>
            <a:rPr lang="en-US" altLang="ko-KR" sz="1000" b="0" i="0" u="none" strike="noStrike">
              <a:solidFill>
                <a:srgbClr val="000000"/>
              </a:solidFill>
              <a:latin typeface="+mj-ea"/>
              <a:ea typeface="+mj-ea"/>
            </a:rPr>
            <a:t>) </a:t>
          </a:r>
          <a:r>
            <a:rPr lang="ko-KR" altLang="en-US" sz="1000" b="0" i="0" u="none" strike="noStrike">
              <a:solidFill>
                <a:srgbClr val="000000"/>
              </a:solidFill>
              <a:latin typeface="+mj-ea"/>
              <a:ea typeface="+mj-ea"/>
            </a:rPr>
            <a:t>월</a:t>
          </a:r>
          <a:r>
            <a:rPr lang="ko-KR" altLang="en-US" sz="1000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별 평일</a:t>
          </a:r>
          <a:r>
            <a:rPr lang="en-US" altLang="ko-KR" sz="1000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·</a:t>
          </a:r>
          <a:r>
            <a:rPr lang="ko-KR" altLang="en-US" sz="1000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휴일을 각각 일평균 체류인구로 환산하여 산출</a:t>
          </a:r>
        </a:p>
        <a:p>
          <a:pPr algn="l"/>
          <a:endParaRPr lang="ko-KR" altLang="en-US" sz="1000" b="0" i="0" u="none" strike="noStrike">
            <a:solidFill>
              <a:srgbClr val="000000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14</xdr:col>
      <xdr:colOff>648965</xdr:colOff>
      <xdr:row>211</xdr:row>
      <xdr:rowOff>135907</xdr:rowOff>
    </xdr:from>
    <xdr:to>
      <xdr:col>19</xdr:col>
      <xdr:colOff>526677</xdr:colOff>
      <xdr:row>224</xdr:row>
      <xdr:rowOff>201504</xdr:rowOff>
    </xdr:to>
    <xdr:grpSp>
      <xdr:nvGrpSpPr>
        <xdr:cNvPr id="60" name="그룹 59">
          <a:extLst>
            <a:ext uri="{FF2B5EF4-FFF2-40B4-BE49-F238E27FC236}">
              <a16:creationId xmlns:a16="http://schemas.microsoft.com/office/drawing/2014/main" id="{BEA1CA8D-D765-45E6-A1E8-0C62B592D83D}"/>
            </a:ext>
          </a:extLst>
        </xdr:cNvPr>
        <xdr:cNvGrpSpPr/>
      </xdr:nvGrpSpPr>
      <xdr:grpSpPr>
        <a:xfrm>
          <a:off x="9288700" y="45934348"/>
          <a:ext cx="3295506" cy="2833450"/>
          <a:chOff x="9389554" y="45788671"/>
          <a:chExt cx="3295506" cy="2833450"/>
        </a:xfrm>
      </xdr:grpSpPr>
      <xdr:grpSp>
        <xdr:nvGrpSpPr>
          <xdr:cNvPr id="24" name="그룹 23">
            <a:extLst>
              <a:ext uri="{FF2B5EF4-FFF2-40B4-BE49-F238E27FC236}">
                <a16:creationId xmlns:a16="http://schemas.microsoft.com/office/drawing/2014/main" id="{32AD1535-0B7B-4FF9-9F87-C2D61BF0A250}"/>
              </a:ext>
            </a:extLst>
          </xdr:cNvPr>
          <xdr:cNvGrpSpPr/>
        </xdr:nvGrpSpPr>
        <xdr:grpSpPr>
          <a:xfrm>
            <a:off x="9430053" y="46857971"/>
            <a:ext cx="916232" cy="815570"/>
            <a:chOff x="9346698" y="45256807"/>
            <a:chExt cx="763858" cy="671267"/>
          </a:xfrm>
        </xdr:grpSpPr>
        <xdr:sp macro="" textlink="">
          <xdr:nvSpPr>
            <xdr:cNvPr id="224" name="그래픽 71" descr="건물 단색으로 채워진">
              <a:extLst>
                <a:ext uri="{FF2B5EF4-FFF2-40B4-BE49-F238E27FC236}">
                  <a16:creationId xmlns:a16="http://schemas.microsoft.com/office/drawing/2014/main" id="{D87A8DB2-235E-BB99-F259-7CE92EDF10D2}"/>
                </a:ext>
              </a:extLst>
            </xdr:cNvPr>
            <xdr:cNvSpPr/>
          </xdr:nvSpPr>
          <xdr:spPr>
            <a:xfrm>
              <a:off x="9622195" y="45260866"/>
              <a:ext cx="281683" cy="414026"/>
            </a:xfrm>
            <a:custGeom>
              <a:avLst/>
              <a:gdLst>
                <a:gd name="connsiteX0" fmla="*/ 428625 w 533400"/>
                <a:gd name="connsiteY0" fmla="*/ 219075 h 800100"/>
                <a:gd name="connsiteX1" fmla="*/ 371475 w 533400"/>
                <a:gd name="connsiteY1" fmla="*/ 219075 h 800100"/>
                <a:gd name="connsiteX2" fmla="*/ 371475 w 533400"/>
                <a:gd name="connsiteY2" fmla="*/ 161925 h 800100"/>
                <a:gd name="connsiteX3" fmla="*/ 428625 w 533400"/>
                <a:gd name="connsiteY3" fmla="*/ 161925 h 800100"/>
                <a:gd name="connsiteX4" fmla="*/ 428625 w 533400"/>
                <a:gd name="connsiteY4" fmla="*/ 219075 h 800100"/>
                <a:gd name="connsiteX5" fmla="*/ 428625 w 533400"/>
                <a:gd name="connsiteY5" fmla="*/ 371475 h 800100"/>
                <a:gd name="connsiteX6" fmla="*/ 371475 w 533400"/>
                <a:gd name="connsiteY6" fmla="*/ 371475 h 800100"/>
                <a:gd name="connsiteX7" fmla="*/ 371475 w 533400"/>
                <a:gd name="connsiteY7" fmla="*/ 314325 h 800100"/>
                <a:gd name="connsiteX8" fmla="*/ 428625 w 533400"/>
                <a:gd name="connsiteY8" fmla="*/ 314325 h 800100"/>
                <a:gd name="connsiteX9" fmla="*/ 428625 w 533400"/>
                <a:gd name="connsiteY9" fmla="*/ 371475 h 800100"/>
                <a:gd name="connsiteX10" fmla="*/ 428625 w 533400"/>
                <a:gd name="connsiteY10" fmla="*/ 523875 h 800100"/>
                <a:gd name="connsiteX11" fmla="*/ 371475 w 533400"/>
                <a:gd name="connsiteY11" fmla="*/ 523875 h 800100"/>
                <a:gd name="connsiteX12" fmla="*/ 371475 w 533400"/>
                <a:gd name="connsiteY12" fmla="*/ 466725 h 800100"/>
                <a:gd name="connsiteX13" fmla="*/ 428625 w 533400"/>
                <a:gd name="connsiteY13" fmla="*/ 466725 h 800100"/>
                <a:gd name="connsiteX14" fmla="*/ 428625 w 533400"/>
                <a:gd name="connsiteY14" fmla="*/ 523875 h 800100"/>
                <a:gd name="connsiteX15" fmla="*/ 428625 w 533400"/>
                <a:gd name="connsiteY15" fmla="*/ 676275 h 800100"/>
                <a:gd name="connsiteX16" fmla="*/ 371475 w 533400"/>
                <a:gd name="connsiteY16" fmla="*/ 676275 h 800100"/>
                <a:gd name="connsiteX17" fmla="*/ 371475 w 533400"/>
                <a:gd name="connsiteY17" fmla="*/ 619125 h 800100"/>
                <a:gd name="connsiteX18" fmla="*/ 428625 w 533400"/>
                <a:gd name="connsiteY18" fmla="*/ 619125 h 800100"/>
                <a:gd name="connsiteX19" fmla="*/ 428625 w 533400"/>
                <a:gd name="connsiteY19" fmla="*/ 676275 h 800100"/>
                <a:gd name="connsiteX20" fmla="*/ 295275 w 533400"/>
                <a:gd name="connsiteY20" fmla="*/ 219075 h 800100"/>
                <a:gd name="connsiteX21" fmla="*/ 238125 w 533400"/>
                <a:gd name="connsiteY21" fmla="*/ 219075 h 800100"/>
                <a:gd name="connsiteX22" fmla="*/ 238125 w 533400"/>
                <a:gd name="connsiteY22" fmla="*/ 161925 h 800100"/>
                <a:gd name="connsiteX23" fmla="*/ 295275 w 533400"/>
                <a:gd name="connsiteY23" fmla="*/ 161925 h 800100"/>
                <a:gd name="connsiteX24" fmla="*/ 295275 w 533400"/>
                <a:gd name="connsiteY24" fmla="*/ 219075 h 800100"/>
                <a:gd name="connsiteX25" fmla="*/ 295275 w 533400"/>
                <a:gd name="connsiteY25" fmla="*/ 371475 h 800100"/>
                <a:gd name="connsiteX26" fmla="*/ 238125 w 533400"/>
                <a:gd name="connsiteY26" fmla="*/ 371475 h 800100"/>
                <a:gd name="connsiteX27" fmla="*/ 238125 w 533400"/>
                <a:gd name="connsiteY27" fmla="*/ 314325 h 800100"/>
                <a:gd name="connsiteX28" fmla="*/ 295275 w 533400"/>
                <a:gd name="connsiteY28" fmla="*/ 314325 h 800100"/>
                <a:gd name="connsiteX29" fmla="*/ 295275 w 533400"/>
                <a:gd name="connsiteY29" fmla="*/ 371475 h 800100"/>
                <a:gd name="connsiteX30" fmla="*/ 295275 w 533400"/>
                <a:gd name="connsiteY30" fmla="*/ 523875 h 800100"/>
                <a:gd name="connsiteX31" fmla="*/ 238125 w 533400"/>
                <a:gd name="connsiteY31" fmla="*/ 523875 h 800100"/>
                <a:gd name="connsiteX32" fmla="*/ 238125 w 533400"/>
                <a:gd name="connsiteY32" fmla="*/ 466725 h 800100"/>
                <a:gd name="connsiteX33" fmla="*/ 295275 w 533400"/>
                <a:gd name="connsiteY33" fmla="*/ 466725 h 800100"/>
                <a:gd name="connsiteX34" fmla="*/ 295275 w 533400"/>
                <a:gd name="connsiteY34" fmla="*/ 523875 h 800100"/>
                <a:gd name="connsiteX35" fmla="*/ 295275 w 533400"/>
                <a:gd name="connsiteY35" fmla="*/ 733425 h 800100"/>
                <a:gd name="connsiteX36" fmla="*/ 238125 w 533400"/>
                <a:gd name="connsiteY36" fmla="*/ 733425 h 800100"/>
                <a:gd name="connsiteX37" fmla="*/ 238125 w 533400"/>
                <a:gd name="connsiteY37" fmla="*/ 619125 h 800100"/>
                <a:gd name="connsiteX38" fmla="*/ 295275 w 533400"/>
                <a:gd name="connsiteY38" fmla="*/ 619125 h 800100"/>
                <a:gd name="connsiteX39" fmla="*/ 295275 w 533400"/>
                <a:gd name="connsiteY39" fmla="*/ 733425 h 800100"/>
                <a:gd name="connsiteX40" fmla="*/ 161925 w 533400"/>
                <a:gd name="connsiteY40" fmla="*/ 219075 h 800100"/>
                <a:gd name="connsiteX41" fmla="*/ 104775 w 533400"/>
                <a:gd name="connsiteY41" fmla="*/ 219075 h 800100"/>
                <a:gd name="connsiteX42" fmla="*/ 104775 w 533400"/>
                <a:gd name="connsiteY42" fmla="*/ 161925 h 800100"/>
                <a:gd name="connsiteX43" fmla="*/ 161925 w 533400"/>
                <a:gd name="connsiteY43" fmla="*/ 161925 h 800100"/>
                <a:gd name="connsiteX44" fmla="*/ 161925 w 533400"/>
                <a:gd name="connsiteY44" fmla="*/ 219075 h 800100"/>
                <a:gd name="connsiteX45" fmla="*/ 161925 w 533400"/>
                <a:gd name="connsiteY45" fmla="*/ 371475 h 800100"/>
                <a:gd name="connsiteX46" fmla="*/ 104775 w 533400"/>
                <a:gd name="connsiteY46" fmla="*/ 371475 h 800100"/>
                <a:gd name="connsiteX47" fmla="*/ 104775 w 533400"/>
                <a:gd name="connsiteY47" fmla="*/ 314325 h 800100"/>
                <a:gd name="connsiteX48" fmla="*/ 161925 w 533400"/>
                <a:gd name="connsiteY48" fmla="*/ 314325 h 800100"/>
                <a:gd name="connsiteX49" fmla="*/ 161925 w 533400"/>
                <a:gd name="connsiteY49" fmla="*/ 371475 h 800100"/>
                <a:gd name="connsiteX50" fmla="*/ 161925 w 533400"/>
                <a:gd name="connsiteY50" fmla="*/ 523875 h 800100"/>
                <a:gd name="connsiteX51" fmla="*/ 104775 w 533400"/>
                <a:gd name="connsiteY51" fmla="*/ 523875 h 800100"/>
                <a:gd name="connsiteX52" fmla="*/ 104775 w 533400"/>
                <a:gd name="connsiteY52" fmla="*/ 466725 h 800100"/>
                <a:gd name="connsiteX53" fmla="*/ 161925 w 533400"/>
                <a:gd name="connsiteY53" fmla="*/ 466725 h 800100"/>
                <a:gd name="connsiteX54" fmla="*/ 161925 w 533400"/>
                <a:gd name="connsiteY54" fmla="*/ 523875 h 800100"/>
                <a:gd name="connsiteX55" fmla="*/ 161925 w 533400"/>
                <a:gd name="connsiteY55" fmla="*/ 676275 h 800100"/>
                <a:gd name="connsiteX56" fmla="*/ 104775 w 533400"/>
                <a:gd name="connsiteY56" fmla="*/ 676275 h 800100"/>
                <a:gd name="connsiteX57" fmla="*/ 104775 w 533400"/>
                <a:gd name="connsiteY57" fmla="*/ 619125 h 800100"/>
                <a:gd name="connsiteX58" fmla="*/ 161925 w 533400"/>
                <a:gd name="connsiteY58" fmla="*/ 619125 h 800100"/>
                <a:gd name="connsiteX59" fmla="*/ 161925 w 533400"/>
                <a:gd name="connsiteY59" fmla="*/ 676275 h 800100"/>
                <a:gd name="connsiteX60" fmla="*/ 495300 w 533400"/>
                <a:gd name="connsiteY60" fmla="*/ 733425 h 800100"/>
                <a:gd name="connsiteX61" fmla="*/ 495300 w 533400"/>
                <a:gd name="connsiteY61" fmla="*/ 95250 h 800100"/>
                <a:gd name="connsiteX62" fmla="*/ 466725 w 533400"/>
                <a:gd name="connsiteY62" fmla="*/ 95250 h 800100"/>
                <a:gd name="connsiteX63" fmla="*/ 466725 w 533400"/>
                <a:gd name="connsiteY63" fmla="*/ 38100 h 800100"/>
                <a:gd name="connsiteX64" fmla="*/ 438150 w 533400"/>
                <a:gd name="connsiteY64" fmla="*/ 38100 h 800100"/>
                <a:gd name="connsiteX65" fmla="*/ 438150 w 533400"/>
                <a:gd name="connsiteY65" fmla="*/ 0 h 800100"/>
                <a:gd name="connsiteX66" fmla="*/ 95250 w 533400"/>
                <a:gd name="connsiteY66" fmla="*/ 0 h 800100"/>
                <a:gd name="connsiteX67" fmla="*/ 95250 w 533400"/>
                <a:gd name="connsiteY67" fmla="*/ 38100 h 800100"/>
                <a:gd name="connsiteX68" fmla="*/ 66675 w 533400"/>
                <a:gd name="connsiteY68" fmla="*/ 38100 h 800100"/>
                <a:gd name="connsiteX69" fmla="*/ 66675 w 533400"/>
                <a:gd name="connsiteY69" fmla="*/ 95250 h 800100"/>
                <a:gd name="connsiteX70" fmla="*/ 38100 w 533400"/>
                <a:gd name="connsiteY70" fmla="*/ 95250 h 800100"/>
                <a:gd name="connsiteX71" fmla="*/ 38100 w 533400"/>
                <a:gd name="connsiteY71" fmla="*/ 733425 h 800100"/>
                <a:gd name="connsiteX72" fmla="*/ 0 w 533400"/>
                <a:gd name="connsiteY72" fmla="*/ 733425 h 800100"/>
                <a:gd name="connsiteX73" fmla="*/ 0 w 533400"/>
                <a:gd name="connsiteY73" fmla="*/ 800100 h 800100"/>
                <a:gd name="connsiteX74" fmla="*/ 533400 w 533400"/>
                <a:gd name="connsiteY74" fmla="*/ 800100 h 800100"/>
                <a:gd name="connsiteX75" fmla="*/ 533400 w 533400"/>
                <a:gd name="connsiteY75" fmla="*/ 733425 h 800100"/>
                <a:gd name="connsiteX76" fmla="*/ 495300 w 533400"/>
                <a:gd name="connsiteY76" fmla="*/ 733425 h 8001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  <a:cxn ang="0">
                  <a:pos x="connsiteX33" y="connsiteY33"/>
                </a:cxn>
                <a:cxn ang="0">
                  <a:pos x="connsiteX34" y="connsiteY34"/>
                </a:cxn>
                <a:cxn ang="0">
                  <a:pos x="connsiteX35" y="connsiteY35"/>
                </a:cxn>
                <a:cxn ang="0">
                  <a:pos x="connsiteX36" y="connsiteY36"/>
                </a:cxn>
                <a:cxn ang="0">
                  <a:pos x="connsiteX37" y="connsiteY37"/>
                </a:cxn>
                <a:cxn ang="0">
                  <a:pos x="connsiteX38" y="connsiteY38"/>
                </a:cxn>
                <a:cxn ang="0">
                  <a:pos x="connsiteX39" y="connsiteY39"/>
                </a:cxn>
                <a:cxn ang="0">
                  <a:pos x="connsiteX40" y="connsiteY40"/>
                </a:cxn>
                <a:cxn ang="0">
                  <a:pos x="connsiteX41" y="connsiteY41"/>
                </a:cxn>
                <a:cxn ang="0">
                  <a:pos x="connsiteX42" y="connsiteY42"/>
                </a:cxn>
                <a:cxn ang="0">
                  <a:pos x="connsiteX43" y="connsiteY43"/>
                </a:cxn>
                <a:cxn ang="0">
                  <a:pos x="connsiteX44" y="connsiteY44"/>
                </a:cxn>
                <a:cxn ang="0">
                  <a:pos x="connsiteX45" y="connsiteY45"/>
                </a:cxn>
                <a:cxn ang="0">
                  <a:pos x="connsiteX46" y="connsiteY46"/>
                </a:cxn>
                <a:cxn ang="0">
                  <a:pos x="connsiteX47" y="connsiteY47"/>
                </a:cxn>
                <a:cxn ang="0">
                  <a:pos x="connsiteX48" y="connsiteY48"/>
                </a:cxn>
                <a:cxn ang="0">
                  <a:pos x="connsiteX49" y="connsiteY49"/>
                </a:cxn>
                <a:cxn ang="0">
                  <a:pos x="connsiteX50" y="connsiteY50"/>
                </a:cxn>
                <a:cxn ang="0">
                  <a:pos x="connsiteX51" y="connsiteY51"/>
                </a:cxn>
                <a:cxn ang="0">
                  <a:pos x="connsiteX52" y="connsiteY52"/>
                </a:cxn>
                <a:cxn ang="0">
                  <a:pos x="connsiteX53" y="connsiteY53"/>
                </a:cxn>
                <a:cxn ang="0">
                  <a:pos x="connsiteX54" y="connsiteY54"/>
                </a:cxn>
                <a:cxn ang="0">
                  <a:pos x="connsiteX55" y="connsiteY55"/>
                </a:cxn>
                <a:cxn ang="0">
                  <a:pos x="connsiteX56" y="connsiteY56"/>
                </a:cxn>
                <a:cxn ang="0">
                  <a:pos x="connsiteX57" y="connsiteY57"/>
                </a:cxn>
                <a:cxn ang="0">
                  <a:pos x="connsiteX58" y="connsiteY58"/>
                </a:cxn>
                <a:cxn ang="0">
                  <a:pos x="connsiteX59" y="connsiteY59"/>
                </a:cxn>
                <a:cxn ang="0">
                  <a:pos x="connsiteX60" y="connsiteY60"/>
                </a:cxn>
                <a:cxn ang="0">
                  <a:pos x="connsiteX61" y="connsiteY61"/>
                </a:cxn>
                <a:cxn ang="0">
                  <a:pos x="connsiteX62" y="connsiteY62"/>
                </a:cxn>
                <a:cxn ang="0">
                  <a:pos x="connsiteX63" y="connsiteY63"/>
                </a:cxn>
                <a:cxn ang="0">
                  <a:pos x="connsiteX64" y="connsiteY64"/>
                </a:cxn>
                <a:cxn ang="0">
                  <a:pos x="connsiteX65" y="connsiteY65"/>
                </a:cxn>
                <a:cxn ang="0">
                  <a:pos x="connsiteX66" y="connsiteY66"/>
                </a:cxn>
                <a:cxn ang="0">
                  <a:pos x="connsiteX67" y="connsiteY67"/>
                </a:cxn>
                <a:cxn ang="0">
                  <a:pos x="connsiteX68" y="connsiteY68"/>
                </a:cxn>
                <a:cxn ang="0">
                  <a:pos x="connsiteX69" y="connsiteY69"/>
                </a:cxn>
                <a:cxn ang="0">
                  <a:pos x="connsiteX70" y="connsiteY70"/>
                </a:cxn>
                <a:cxn ang="0">
                  <a:pos x="connsiteX71" y="connsiteY71"/>
                </a:cxn>
                <a:cxn ang="0">
                  <a:pos x="connsiteX72" y="connsiteY72"/>
                </a:cxn>
                <a:cxn ang="0">
                  <a:pos x="connsiteX73" y="connsiteY73"/>
                </a:cxn>
                <a:cxn ang="0">
                  <a:pos x="connsiteX74" y="connsiteY74"/>
                </a:cxn>
                <a:cxn ang="0">
                  <a:pos x="connsiteX75" y="connsiteY75"/>
                </a:cxn>
                <a:cxn ang="0">
                  <a:pos x="connsiteX76" y="connsiteY76"/>
                </a:cxn>
              </a:cxnLst>
              <a:rect l="l" t="t" r="r" b="b"/>
              <a:pathLst>
                <a:path w="533400" h="800100">
                  <a:moveTo>
                    <a:pt x="428625" y="219075"/>
                  </a:moveTo>
                  <a:lnTo>
                    <a:pt x="371475" y="219075"/>
                  </a:lnTo>
                  <a:lnTo>
                    <a:pt x="371475" y="161925"/>
                  </a:lnTo>
                  <a:lnTo>
                    <a:pt x="428625" y="161925"/>
                  </a:lnTo>
                  <a:lnTo>
                    <a:pt x="428625" y="219075"/>
                  </a:lnTo>
                  <a:close/>
                  <a:moveTo>
                    <a:pt x="428625" y="371475"/>
                  </a:moveTo>
                  <a:lnTo>
                    <a:pt x="371475" y="371475"/>
                  </a:lnTo>
                  <a:lnTo>
                    <a:pt x="371475" y="314325"/>
                  </a:lnTo>
                  <a:lnTo>
                    <a:pt x="428625" y="314325"/>
                  </a:lnTo>
                  <a:lnTo>
                    <a:pt x="428625" y="371475"/>
                  </a:lnTo>
                  <a:close/>
                  <a:moveTo>
                    <a:pt x="428625" y="523875"/>
                  </a:moveTo>
                  <a:lnTo>
                    <a:pt x="371475" y="523875"/>
                  </a:lnTo>
                  <a:lnTo>
                    <a:pt x="371475" y="466725"/>
                  </a:lnTo>
                  <a:lnTo>
                    <a:pt x="428625" y="466725"/>
                  </a:lnTo>
                  <a:lnTo>
                    <a:pt x="428625" y="523875"/>
                  </a:lnTo>
                  <a:close/>
                  <a:moveTo>
                    <a:pt x="428625" y="676275"/>
                  </a:moveTo>
                  <a:lnTo>
                    <a:pt x="371475" y="676275"/>
                  </a:lnTo>
                  <a:lnTo>
                    <a:pt x="371475" y="619125"/>
                  </a:lnTo>
                  <a:lnTo>
                    <a:pt x="428625" y="619125"/>
                  </a:lnTo>
                  <a:lnTo>
                    <a:pt x="428625" y="676275"/>
                  </a:lnTo>
                  <a:close/>
                  <a:moveTo>
                    <a:pt x="295275" y="219075"/>
                  </a:moveTo>
                  <a:lnTo>
                    <a:pt x="238125" y="219075"/>
                  </a:lnTo>
                  <a:lnTo>
                    <a:pt x="238125" y="161925"/>
                  </a:lnTo>
                  <a:lnTo>
                    <a:pt x="295275" y="161925"/>
                  </a:lnTo>
                  <a:lnTo>
                    <a:pt x="295275" y="219075"/>
                  </a:lnTo>
                  <a:close/>
                  <a:moveTo>
                    <a:pt x="295275" y="371475"/>
                  </a:moveTo>
                  <a:lnTo>
                    <a:pt x="238125" y="371475"/>
                  </a:lnTo>
                  <a:lnTo>
                    <a:pt x="238125" y="314325"/>
                  </a:lnTo>
                  <a:lnTo>
                    <a:pt x="295275" y="314325"/>
                  </a:lnTo>
                  <a:lnTo>
                    <a:pt x="295275" y="371475"/>
                  </a:lnTo>
                  <a:close/>
                  <a:moveTo>
                    <a:pt x="295275" y="523875"/>
                  </a:moveTo>
                  <a:lnTo>
                    <a:pt x="238125" y="523875"/>
                  </a:lnTo>
                  <a:lnTo>
                    <a:pt x="238125" y="466725"/>
                  </a:lnTo>
                  <a:lnTo>
                    <a:pt x="295275" y="466725"/>
                  </a:lnTo>
                  <a:lnTo>
                    <a:pt x="295275" y="523875"/>
                  </a:lnTo>
                  <a:close/>
                  <a:moveTo>
                    <a:pt x="295275" y="733425"/>
                  </a:moveTo>
                  <a:lnTo>
                    <a:pt x="238125" y="733425"/>
                  </a:lnTo>
                  <a:lnTo>
                    <a:pt x="238125" y="619125"/>
                  </a:lnTo>
                  <a:lnTo>
                    <a:pt x="295275" y="619125"/>
                  </a:lnTo>
                  <a:lnTo>
                    <a:pt x="295275" y="733425"/>
                  </a:lnTo>
                  <a:close/>
                  <a:moveTo>
                    <a:pt x="161925" y="219075"/>
                  </a:moveTo>
                  <a:lnTo>
                    <a:pt x="104775" y="219075"/>
                  </a:lnTo>
                  <a:lnTo>
                    <a:pt x="104775" y="161925"/>
                  </a:lnTo>
                  <a:lnTo>
                    <a:pt x="161925" y="161925"/>
                  </a:lnTo>
                  <a:lnTo>
                    <a:pt x="161925" y="219075"/>
                  </a:lnTo>
                  <a:close/>
                  <a:moveTo>
                    <a:pt x="161925" y="371475"/>
                  </a:moveTo>
                  <a:lnTo>
                    <a:pt x="104775" y="371475"/>
                  </a:lnTo>
                  <a:lnTo>
                    <a:pt x="104775" y="314325"/>
                  </a:lnTo>
                  <a:lnTo>
                    <a:pt x="161925" y="314325"/>
                  </a:lnTo>
                  <a:lnTo>
                    <a:pt x="161925" y="371475"/>
                  </a:lnTo>
                  <a:close/>
                  <a:moveTo>
                    <a:pt x="161925" y="523875"/>
                  </a:moveTo>
                  <a:lnTo>
                    <a:pt x="104775" y="523875"/>
                  </a:lnTo>
                  <a:lnTo>
                    <a:pt x="104775" y="466725"/>
                  </a:lnTo>
                  <a:lnTo>
                    <a:pt x="161925" y="466725"/>
                  </a:lnTo>
                  <a:lnTo>
                    <a:pt x="161925" y="523875"/>
                  </a:lnTo>
                  <a:close/>
                  <a:moveTo>
                    <a:pt x="161925" y="676275"/>
                  </a:moveTo>
                  <a:lnTo>
                    <a:pt x="104775" y="676275"/>
                  </a:lnTo>
                  <a:lnTo>
                    <a:pt x="104775" y="619125"/>
                  </a:lnTo>
                  <a:lnTo>
                    <a:pt x="161925" y="619125"/>
                  </a:lnTo>
                  <a:lnTo>
                    <a:pt x="161925" y="676275"/>
                  </a:lnTo>
                  <a:close/>
                  <a:moveTo>
                    <a:pt x="495300" y="733425"/>
                  </a:moveTo>
                  <a:lnTo>
                    <a:pt x="495300" y="95250"/>
                  </a:lnTo>
                  <a:lnTo>
                    <a:pt x="466725" y="95250"/>
                  </a:lnTo>
                  <a:lnTo>
                    <a:pt x="466725" y="38100"/>
                  </a:lnTo>
                  <a:lnTo>
                    <a:pt x="438150" y="38100"/>
                  </a:lnTo>
                  <a:lnTo>
                    <a:pt x="438150" y="0"/>
                  </a:lnTo>
                  <a:lnTo>
                    <a:pt x="95250" y="0"/>
                  </a:lnTo>
                  <a:lnTo>
                    <a:pt x="95250" y="38100"/>
                  </a:lnTo>
                  <a:lnTo>
                    <a:pt x="66675" y="38100"/>
                  </a:lnTo>
                  <a:lnTo>
                    <a:pt x="66675" y="95250"/>
                  </a:lnTo>
                  <a:lnTo>
                    <a:pt x="38100" y="95250"/>
                  </a:lnTo>
                  <a:lnTo>
                    <a:pt x="38100" y="733425"/>
                  </a:lnTo>
                  <a:lnTo>
                    <a:pt x="0" y="733425"/>
                  </a:lnTo>
                  <a:lnTo>
                    <a:pt x="0" y="800100"/>
                  </a:lnTo>
                  <a:lnTo>
                    <a:pt x="533400" y="800100"/>
                  </a:lnTo>
                  <a:lnTo>
                    <a:pt x="533400" y="733425"/>
                  </a:lnTo>
                  <a:lnTo>
                    <a:pt x="495300" y="733425"/>
                  </a:lnTo>
                  <a:close/>
                </a:path>
              </a:pathLst>
            </a:custGeom>
            <a:solidFill>
              <a:srgbClr val="D9D9D9">
                <a:alpha val="69804"/>
              </a:srgbClr>
            </a:solidFill>
            <a:ln w="9525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12311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2462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3693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4924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6155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7386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8617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9848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25" name="TextBox 283">
              <a:extLst>
                <a:ext uri="{FF2B5EF4-FFF2-40B4-BE49-F238E27FC236}">
                  <a16:creationId xmlns:a16="http://schemas.microsoft.com/office/drawing/2014/main" id="{F9658A39-B342-E733-7635-3F4B8EBF8C42}"/>
                </a:ext>
              </a:extLst>
            </xdr:cNvPr>
            <xdr:cNvSpPr txBox="1"/>
          </xdr:nvSpPr>
          <xdr:spPr>
            <a:xfrm>
              <a:off x="9346698" y="45651322"/>
              <a:ext cx="763858" cy="27675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12311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2462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3693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4924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6155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7386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8617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9848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 spc="-8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j-ea"/>
                  <a:ea typeface="+mj-ea"/>
                </a:rPr>
                <a:t>통근〮통학</a:t>
              </a:r>
              <a:endParaRPr lang="en-US" altLang="ko-KR" sz="1100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</a:endParaRPr>
            </a:p>
          </xdr:txBody>
        </xdr:sp>
        <xdr:sp macro="" textlink="">
          <xdr:nvSpPr>
            <xdr:cNvPr id="226" name="그래픽 71" descr="건물 단색으로 채워진">
              <a:extLst>
                <a:ext uri="{FF2B5EF4-FFF2-40B4-BE49-F238E27FC236}">
                  <a16:creationId xmlns:a16="http://schemas.microsoft.com/office/drawing/2014/main" id="{BA46D24D-2415-DBDA-B7E2-76C0FEB1A688}"/>
                </a:ext>
              </a:extLst>
            </xdr:cNvPr>
            <xdr:cNvSpPr/>
          </xdr:nvSpPr>
          <xdr:spPr>
            <a:xfrm>
              <a:off x="9587608" y="45256807"/>
              <a:ext cx="281683" cy="414026"/>
            </a:xfrm>
            <a:custGeom>
              <a:avLst/>
              <a:gdLst>
                <a:gd name="connsiteX0" fmla="*/ 428625 w 533400"/>
                <a:gd name="connsiteY0" fmla="*/ 219075 h 800100"/>
                <a:gd name="connsiteX1" fmla="*/ 371475 w 533400"/>
                <a:gd name="connsiteY1" fmla="*/ 219075 h 800100"/>
                <a:gd name="connsiteX2" fmla="*/ 371475 w 533400"/>
                <a:gd name="connsiteY2" fmla="*/ 161925 h 800100"/>
                <a:gd name="connsiteX3" fmla="*/ 428625 w 533400"/>
                <a:gd name="connsiteY3" fmla="*/ 161925 h 800100"/>
                <a:gd name="connsiteX4" fmla="*/ 428625 w 533400"/>
                <a:gd name="connsiteY4" fmla="*/ 219075 h 800100"/>
                <a:gd name="connsiteX5" fmla="*/ 428625 w 533400"/>
                <a:gd name="connsiteY5" fmla="*/ 371475 h 800100"/>
                <a:gd name="connsiteX6" fmla="*/ 371475 w 533400"/>
                <a:gd name="connsiteY6" fmla="*/ 371475 h 800100"/>
                <a:gd name="connsiteX7" fmla="*/ 371475 w 533400"/>
                <a:gd name="connsiteY7" fmla="*/ 314325 h 800100"/>
                <a:gd name="connsiteX8" fmla="*/ 428625 w 533400"/>
                <a:gd name="connsiteY8" fmla="*/ 314325 h 800100"/>
                <a:gd name="connsiteX9" fmla="*/ 428625 w 533400"/>
                <a:gd name="connsiteY9" fmla="*/ 371475 h 800100"/>
                <a:gd name="connsiteX10" fmla="*/ 428625 w 533400"/>
                <a:gd name="connsiteY10" fmla="*/ 523875 h 800100"/>
                <a:gd name="connsiteX11" fmla="*/ 371475 w 533400"/>
                <a:gd name="connsiteY11" fmla="*/ 523875 h 800100"/>
                <a:gd name="connsiteX12" fmla="*/ 371475 w 533400"/>
                <a:gd name="connsiteY12" fmla="*/ 466725 h 800100"/>
                <a:gd name="connsiteX13" fmla="*/ 428625 w 533400"/>
                <a:gd name="connsiteY13" fmla="*/ 466725 h 800100"/>
                <a:gd name="connsiteX14" fmla="*/ 428625 w 533400"/>
                <a:gd name="connsiteY14" fmla="*/ 523875 h 800100"/>
                <a:gd name="connsiteX15" fmla="*/ 428625 w 533400"/>
                <a:gd name="connsiteY15" fmla="*/ 676275 h 800100"/>
                <a:gd name="connsiteX16" fmla="*/ 371475 w 533400"/>
                <a:gd name="connsiteY16" fmla="*/ 676275 h 800100"/>
                <a:gd name="connsiteX17" fmla="*/ 371475 w 533400"/>
                <a:gd name="connsiteY17" fmla="*/ 619125 h 800100"/>
                <a:gd name="connsiteX18" fmla="*/ 428625 w 533400"/>
                <a:gd name="connsiteY18" fmla="*/ 619125 h 800100"/>
                <a:gd name="connsiteX19" fmla="*/ 428625 w 533400"/>
                <a:gd name="connsiteY19" fmla="*/ 676275 h 800100"/>
                <a:gd name="connsiteX20" fmla="*/ 295275 w 533400"/>
                <a:gd name="connsiteY20" fmla="*/ 219075 h 800100"/>
                <a:gd name="connsiteX21" fmla="*/ 238125 w 533400"/>
                <a:gd name="connsiteY21" fmla="*/ 219075 h 800100"/>
                <a:gd name="connsiteX22" fmla="*/ 238125 w 533400"/>
                <a:gd name="connsiteY22" fmla="*/ 161925 h 800100"/>
                <a:gd name="connsiteX23" fmla="*/ 295275 w 533400"/>
                <a:gd name="connsiteY23" fmla="*/ 161925 h 800100"/>
                <a:gd name="connsiteX24" fmla="*/ 295275 w 533400"/>
                <a:gd name="connsiteY24" fmla="*/ 219075 h 800100"/>
                <a:gd name="connsiteX25" fmla="*/ 295275 w 533400"/>
                <a:gd name="connsiteY25" fmla="*/ 371475 h 800100"/>
                <a:gd name="connsiteX26" fmla="*/ 238125 w 533400"/>
                <a:gd name="connsiteY26" fmla="*/ 371475 h 800100"/>
                <a:gd name="connsiteX27" fmla="*/ 238125 w 533400"/>
                <a:gd name="connsiteY27" fmla="*/ 314325 h 800100"/>
                <a:gd name="connsiteX28" fmla="*/ 295275 w 533400"/>
                <a:gd name="connsiteY28" fmla="*/ 314325 h 800100"/>
                <a:gd name="connsiteX29" fmla="*/ 295275 w 533400"/>
                <a:gd name="connsiteY29" fmla="*/ 371475 h 800100"/>
                <a:gd name="connsiteX30" fmla="*/ 295275 w 533400"/>
                <a:gd name="connsiteY30" fmla="*/ 523875 h 800100"/>
                <a:gd name="connsiteX31" fmla="*/ 238125 w 533400"/>
                <a:gd name="connsiteY31" fmla="*/ 523875 h 800100"/>
                <a:gd name="connsiteX32" fmla="*/ 238125 w 533400"/>
                <a:gd name="connsiteY32" fmla="*/ 466725 h 800100"/>
                <a:gd name="connsiteX33" fmla="*/ 295275 w 533400"/>
                <a:gd name="connsiteY33" fmla="*/ 466725 h 800100"/>
                <a:gd name="connsiteX34" fmla="*/ 295275 w 533400"/>
                <a:gd name="connsiteY34" fmla="*/ 523875 h 800100"/>
                <a:gd name="connsiteX35" fmla="*/ 295275 w 533400"/>
                <a:gd name="connsiteY35" fmla="*/ 733425 h 800100"/>
                <a:gd name="connsiteX36" fmla="*/ 238125 w 533400"/>
                <a:gd name="connsiteY36" fmla="*/ 733425 h 800100"/>
                <a:gd name="connsiteX37" fmla="*/ 238125 w 533400"/>
                <a:gd name="connsiteY37" fmla="*/ 619125 h 800100"/>
                <a:gd name="connsiteX38" fmla="*/ 295275 w 533400"/>
                <a:gd name="connsiteY38" fmla="*/ 619125 h 800100"/>
                <a:gd name="connsiteX39" fmla="*/ 295275 w 533400"/>
                <a:gd name="connsiteY39" fmla="*/ 733425 h 800100"/>
                <a:gd name="connsiteX40" fmla="*/ 161925 w 533400"/>
                <a:gd name="connsiteY40" fmla="*/ 219075 h 800100"/>
                <a:gd name="connsiteX41" fmla="*/ 104775 w 533400"/>
                <a:gd name="connsiteY41" fmla="*/ 219075 h 800100"/>
                <a:gd name="connsiteX42" fmla="*/ 104775 w 533400"/>
                <a:gd name="connsiteY42" fmla="*/ 161925 h 800100"/>
                <a:gd name="connsiteX43" fmla="*/ 161925 w 533400"/>
                <a:gd name="connsiteY43" fmla="*/ 161925 h 800100"/>
                <a:gd name="connsiteX44" fmla="*/ 161925 w 533400"/>
                <a:gd name="connsiteY44" fmla="*/ 219075 h 800100"/>
                <a:gd name="connsiteX45" fmla="*/ 161925 w 533400"/>
                <a:gd name="connsiteY45" fmla="*/ 371475 h 800100"/>
                <a:gd name="connsiteX46" fmla="*/ 104775 w 533400"/>
                <a:gd name="connsiteY46" fmla="*/ 371475 h 800100"/>
                <a:gd name="connsiteX47" fmla="*/ 104775 w 533400"/>
                <a:gd name="connsiteY47" fmla="*/ 314325 h 800100"/>
                <a:gd name="connsiteX48" fmla="*/ 161925 w 533400"/>
                <a:gd name="connsiteY48" fmla="*/ 314325 h 800100"/>
                <a:gd name="connsiteX49" fmla="*/ 161925 w 533400"/>
                <a:gd name="connsiteY49" fmla="*/ 371475 h 800100"/>
                <a:gd name="connsiteX50" fmla="*/ 161925 w 533400"/>
                <a:gd name="connsiteY50" fmla="*/ 523875 h 800100"/>
                <a:gd name="connsiteX51" fmla="*/ 104775 w 533400"/>
                <a:gd name="connsiteY51" fmla="*/ 523875 h 800100"/>
                <a:gd name="connsiteX52" fmla="*/ 104775 w 533400"/>
                <a:gd name="connsiteY52" fmla="*/ 466725 h 800100"/>
                <a:gd name="connsiteX53" fmla="*/ 161925 w 533400"/>
                <a:gd name="connsiteY53" fmla="*/ 466725 h 800100"/>
                <a:gd name="connsiteX54" fmla="*/ 161925 w 533400"/>
                <a:gd name="connsiteY54" fmla="*/ 523875 h 800100"/>
                <a:gd name="connsiteX55" fmla="*/ 161925 w 533400"/>
                <a:gd name="connsiteY55" fmla="*/ 676275 h 800100"/>
                <a:gd name="connsiteX56" fmla="*/ 104775 w 533400"/>
                <a:gd name="connsiteY56" fmla="*/ 676275 h 800100"/>
                <a:gd name="connsiteX57" fmla="*/ 104775 w 533400"/>
                <a:gd name="connsiteY57" fmla="*/ 619125 h 800100"/>
                <a:gd name="connsiteX58" fmla="*/ 161925 w 533400"/>
                <a:gd name="connsiteY58" fmla="*/ 619125 h 800100"/>
                <a:gd name="connsiteX59" fmla="*/ 161925 w 533400"/>
                <a:gd name="connsiteY59" fmla="*/ 676275 h 800100"/>
                <a:gd name="connsiteX60" fmla="*/ 495300 w 533400"/>
                <a:gd name="connsiteY60" fmla="*/ 733425 h 800100"/>
                <a:gd name="connsiteX61" fmla="*/ 495300 w 533400"/>
                <a:gd name="connsiteY61" fmla="*/ 95250 h 800100"/>
                <a:gd name="connsiteX62" fmla="*/ 466725 w 533400"/>
                <a:gd name="connsiteY62" fmla="*/ 95250 h 800100"/>
                <a:gd name="connsiteX63" fmla="*/ 466725 w 533400"/>
                <a:gd name="connsiteY63" fmla="*/ 38100 h 800100"/>
                <a:gd name="connsiteX64" fmla="*/ 438150 w 533400"/>
                <a:gd name="connsiteY64" fmla="*/ 38100 h 800100"/>
                <a:gd name="connsiteX65" fmla="*/ 438150 w 533400"/>
                <a:gd name="connsiteY65" fmla="*/ 0 h 800100"/>
                <a:gd name="connsiteX66" fmla="*/ 95250 w 533400"/>
                <a:gd name="connsiteY66" fmla="*/ 0 h 800100"/>
                <a:gd name="connsiteX67" fmla="*/ 95250 w 533400"/>
                <a:gd name="connsiteY67" fmla="*/ 38100 h 800100"/>
                <a:gd name="connsiteX68" fmla="*/ 66675 w 533400"/>
                <a:gd name="connsiteY68" fmla="*/ 38100 h 800100"/>
                <a:gd name="connsiteX69" fmla="*/ 66675 w 533400"/>
                <a:gd name="connsiteY69" fmla="*/ 95250 h 800100"/>
                <a:gd name="connsiteX70" fmla="*/ 38100 w 533400"/>
                <a:gd name="connsiteY70" fmla="*/ 95250 h 800100"/>
                <a:gd name="connsiteX71" fmla="*/ 38100 w 533400"/>
                <a:gd name="connsiteY71" fmla="*/ 733425 h 800100"/>
                <a:gd name="connsiteX72" fmla="*/ 0 w 533400"/>
                <a:gd name="connsiteY72" fmla="*/ 733425 h 800100"/>
                <a:gd name="connsiteX73" fmla="*/ 0 w 533400"/>
                <a:gd name="connsiteY73" fmla="*/ 800100 h 800100"/>
                <a:gd name="connsiteX74" fmla="*/ 533400 w 533400"/>
                <a:gd name="connsiteY74" fmla="*/ 800100 h 800100"/>
                <a:gd name="connsiteX75" fmla="*/ 533400 w 533400"/>
                <a:gd name="connsiteY75" fmla="*/ 733425 h 800100"/>
                <a:gd name="connsiteX76" fmla="*/ 495300 w 533400"/>
                <a:gd name="connsiteY76" fmla="*/ 733425 h 8001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  <a:cxn ang="0">
                  <a:pos x="connsiteX33" y="connsiteY33"/>
                </a:cxn>
                <a:cxn ang="0">
                  <a:pos x="connsiteX34" y="connsiteY34"/>
                </a:cxn>
                <a:cxn ang="0">
                  <a:pos x="connsiteX35" y="connsiteY35"/>
                </a:cxn>
                <a:cxn ang="0">
                  <a:pos x="connsiteX36" y="connsiteY36"/>
                </a:cxn>
                <a:cxn ang="0">
                  <a:pos x="connsiteX37" y="connsiteY37"/>
                </a:cxn>
                <a:cxn ang="0">
                  <a:pos x="connsiteX38" y="connsiteY38"/>
                </a:cxn>
                <a:cxn ang="0">
                  <a:pos x="connsiteX39" y="connsiteY39"/>
                </a:cxn>
                <a:cxn ang="0">
                  <a:pos x="connsiteX40" y="connsiteY40"/>
                </a:cxn>
                <a:cxn ang="0">
                  <a:pos x="connsiteX41" y="connsiteY41"/>
                </a:cxn>
                <a:cxn ang="0">
                  <a:pos x="connsiteX42" y="connsiteY42"/>
                </a:cxn>
                <a:cxn ang="0">
                  <a:pos x="connsiteX43" y="connsiteY43"/>
                </a:cxn>
                <a:cxn ang="0">
                  <a:pos x="connsiteX44" y="connsiteY44"/>
                </a:cxn>
                <a:cxn ang="0">
                  <a:pos x="connsiteX45" y="connsiteY45"/>
                </a:cxn>
                <a:cxn ang="0">
                  <a:pos x="connsiteX46" y="connsiteY46"/>
                </a:cxn>
                <a:cxn ang="0">
                  <a:pos x="connsiteX47" y="connsiteY47"/>
                </a:cxn>
                <a:cxn ang="0">
                  <a:pos x="connsiteX48" y="connsiteY48"/>
                </a:cxn>
                <a:cxn ang="0">
                  <a:pos x="connsiteX49" y="connsiteY49"/>
                </a:cxn>
                <a:cxn ang="0">
                  <a:pos x="connsiteX50" y="connsiteY50"/>
                </a:cxn>
                <a:cxn ang="0">
                  <a:pos x="connsiteX51" y="connsiteY51"/>
                </a:cxn>
                <a:cxn ang="0">
                  <a:pos x="connsiteX52" y="connsiteY52"/>
                </a:cxn>
                <a:cxn ang="0">
                  <a:pos x="connsiteX53" y="connsiteY53"/>
                </a:cxn>
                <a:cxn ang="0">
                  <a:pos x="connsiteX54" y="connsiteY54"/>
                </a:cxn>
                <a:cxn ang="0">
                  <a:pos x="connsiteX55" y="connsiteY55"/>
                </a:cxn>
                <a:cxn ang="0">
                  <a:pos x="connsiteX56" y="connsiteY56"/>
                </a:cxn>
                <a:cxn ang="0">
                  <a:pos x="connsiteX57" y="connsiteY57"/>
                </a:cxn>
                <a:cxn ang="0">
                  <a:pos x="connsiteX58" y="connsiteY58"/>
                </a:cxn>
                <a:cxn ang="0">
                  <a:pos x="connsiteX59" y="connsiteY59"/>
                </a:cxn>
                <a:cxn ang="0">
                  <a:pos x="connsiteX60" y="connsiteY60"/>
                </a:cxn>
                <a:cxn ang="0">
                  <a:pos x="connsiteX61" y="connsiteY61"/>
                </a:cxn>
                <a:cxn ang="0">
                  <a:pos x="connsiteX62" y="connsiteY62"/>
                </a:cxn>
                <a:cxn ang="0">
                  <a:pos x="connsiteX63" y="connsiteY63"/>
                </a:cxn>
                <a:cxn ang="0">
                  <a:pos x="connsiteX64" y="connsiteY64"/>
                </a:cxn>
                <a:cxn ang="0">
                  <a:pos x="connsiteX65" y="connsiteY65"/>
                </a:cxn>
                <a:cxn ang="0">
                  <a:pos x="connsiteX66" y="connsiteY66"/>
                </a:cxn>
                <a:cxn ang="0">
                  <a:pos x="connsiteX67" y="connsiteY67"/>
                </a:cxn>
                <a:cxn ang="0">
                  <a:pos x="connsiteX68" y="connsiteY68"/>
                </a:cxn>
                <a:cxn ang="0">
                  <a:pos x="connsiteX69" y="connsiteY69"/>
                </a:cxn>
                <a:cxn ang="0">
                  <a:pos x="connsiteX70" y="connsiteY70"/>
                </a:cxn>
                <a:cxn ang="0">
                  <a:pos x="connsiteX71" y="connsiteY71"/>
                </a:cxn>
                <a:cxn ang="0">
                  <a:pos x="connsiteX72" y="connsiteY72"/>
                </a:cxn>
                <a:cxn ang="0">
                  <a:pos x="connsiteX73" y="connsiteY73"/>
                </a:cxn>
                <a:cxn ang="0">
                  <a:pos x="connsiteX74" y="connsiteY74"/>
                </a:cxn>
                <a:cxn ang="0">
                  <a:pos x="connsiteX75" y="connsiteY75"/>
                </a:cxn>
                <a:cxn ang="0">
                  <a:pos x="connsiteX76" y="connsiteY76"/>
                </a:cxn>
              </a:cxnLst>
              <a:rect l="l" t="t" r="r" b="b"/>
              <a:pathLst>
                <a:path w="533400" h="800100">
                  <a:moveTo>
                    <a:pt x="428625" y="219075"/>
                  </a:moveTo>
                  <a:lnTo>
                    <a:pt x="371475" y="219075"/>
                  </a:lnTo>
                  <a:lnTo>
                    <a:pt x="371475" y="161925"/>
                  </a:lnTo>
                  <a:lnTo>
                    <a:pt x="428625" y="161925"/>
                  </a:lnTo>
                  <a:lnTo>
                    <a:pt x="428625" y="219075"/>
                  </a:lnTo>
                  <a:close/>
                  <a:moveTo>
                    <a:pt x="428625" y="371475"/>
                  </a:moveTo>
                  <a:lnTo>
                    <a:pt x="371475" y="371475"/>
                  </a:lnTo>
                  <a:lnTo>
                    <a:pt x="371475" y="314325"/>
                  </a:lnTo>
                  <a:lnTo>
                    <a:pt x="428625" y="314325"/>
                  </a:lnTo>
                  <a:lnTo>
                    <a:pt x="428625" y="371475"/>
                  </a:lnTo>
                  <a:close/>
                  <a:moveTo>
                    <a:pt x="428625" y="523875"/>
                  </a:moveTo>
                  <a:lnTo>
                    <a:pt x="371475" y="523875"/>
                  </a:lnTo>
                  <a:lnTo>
                    <a:pt x="371475" y="466725"/>
                  </a:lnTo>
                  <a:lnTo>
                    <a:pt x="428625" y="466725"/>
                  </a:lnTo>
                  <a:lnTo>
                    <a:pt x="428625" y="523875"/>
                  </a:lnTo>
                  <a:close/>
                  <a:moveTo>
                    <a:pt x="428625" y="676275"/>
                  </a:moveTo>
                  <a:lnTo>
                    <a:pt x="371475" y="676275"/>
                  </a:lnTo>
                  <a:lnTo>
                    <a:pt x="371475" y="619125"/>
                  </a:lnTo>
                  <a:lnTo>
                    <a:pt x="428625" y="619125"/>
                  </a:lnTo>
                  <a:lnTo>
                    <a:pt x="428625" y="676275"/>
                  </a:lnTo>
                  <a:close/>
                  <a:moveTo>
                    <a:pt x="295275" y="219075"/>
                  </a:moveTo>
                  <a:lnTo>
                    <a:pt x="238125" y="219075"/>
                  </a:lnTo>
                  <a:lnTo>
                    <a:pt x="238125" y="161925"/>
                  </a:lnTo>
                  <a:lnTo>
                    <a:pt x="295275" y="161925"/>
                  </a:lnTo>
                  <a:lnTo>
                    <a:pt x="295275" y="219075"/>
                  </a:lnTo>
                  <a:close/>
                  <a:moveTo>
                    <a:pt x="295275" y="371475"/>
                  </a:moveTo>
                  <a:lnTo>
                    <a:pt x="238125" y="371475"/>
                  </a:lnTo>
                  <a:lnTo>
                    <a:pt x="238125" y="314325"/>
                  </a:lnTo>
                  <a:lnTo>
                    <a:pt x="295275" y="314325"/>
                  </a:lnTo>
                  <a:lnTo>
                    <a:pt x="295275" y="371475"/>
                  </a:lnTo>
                  <a:close/>
                  <a:moveTo>
                    <a:pt x="295275" y="523875"/>
                  </a:moveTo>
                  <a:lnTo>
                    <a:pt x="238125" y="523875"/>
                  </a:lnTo>
                  <a:lnTo>
                    <a:pt x="238125" y="466725"/>
                  </a:lnTo>
                  <a:lnTo>
                    <a:pt x="295275" y="466725"/>
                  </a:lnTo>
                  <a:lnTo>
                    <a:pt x="295275" y="523875"/>
                  </a:lnTo>
                  <a:close/>
                  <a:moveTo>
                    <a:pt x="295275" y="733425"/>
                  </a:moveTo>
                  <a:lnTo>
                    <a:pt x="238125" y="733425"/>
                  </a:lnTo>
                  <a:lnTo>
                    <a:pt x="238125" y="619125"/>
                  </a:lnTo>
                  <a:lnTo>
                    <a:pt x="295275" y="619125"/>
                  </a:lnTo>
                  <a:lnTo>
                    <a:pt x="295275" y="733425"/>
                  </a:lnTo>
                  <a:close/>
                  <a:moveTo>
                    <a:pt x="161925" y="219075"/>
                  </a:moveTo>
                  <a:lnTo>
                    <a:pt x="104775" y="219075"/>
                  </a:lnTo>
                  <a:lnTo>
                    <a:pt x="104775" y="161925"/>
                  </a:lnTo>
                  <a:lnTo>
                    <a:pt x="161925" y="161925"/>
                  </a:lnTo>
                  <a:lnTo>
                    <a:pt x="161925" y="219075"/>
                  </a:lnTo>
                  <a:close/>
                  <a:moveTo>
                    <a:pt x="161925" y="371475"/>
                  </a:moveTo>
                  <a:lnTo>
                    <a:pt x="104775" y="371475"/>
                  </a:lnTo>
                  <a:lnTo>
                    <a:pt x="104775" y="314325"/>
                  </a:lnTo>
                  <a:lnTo>
                    <a:pt x="161925" y="314325"/>
                  </a:lnTo>
                  <a:lnTo>
                    <a:pt x="161925" y="371475"/>
                  </a:lnTo>
                  <a:close/>
                  <a:moveTo>
                    <a:pt x="161925" y="523875"/>
                  </a:moveTo>
                  <a:lnTo>
                    <a:pt x="104775" y="523875"/>
                  </a:lnTo>
                  <a:lnTo>
                    <a:pt x="104775" y="466725"/>
                  </a:lnTo>
                  <a:lnTo>
                    <a:pt x="161925" y="466725"/>
                  </a:lnTo>
                  <a:lnTo>
                    <a:pt x="161925" y="523875"/>
                  </a:lnTo>
                  <a:close/>
                  <a:moveTo>
                    <a:pt x="161925" y="676275"/>
                  </a:moveTo>
                  <a:lnTo>
                    <a:pt x="104775" y="676275"/>
                  </a:lnTo>
                  <a:lnTo>
                    <a:pt x="104775" y="619125"/>
                  </a:lnTo>
                  <a:lnTo>
                    <a:pt x="161925" y="619125"/>
                  </a:lnTo>
                  <a:lnTo>
                    <a:pt x="161925" y="676275"/>
                  </a:lnTo>
                  <a:close/>
                  <a:moveTo>
                    <a:pt x="495300" y="733425"/>
                  </a:moveTo>
                  <a:lnTo>
                    <a:pt x="495300" y="95250"/>
                  </a:lnTo>
                  <a:lnTo>
                    <a:pt x="466725" y="95250"/>
                  </a:lnTo>
                  <a:lnTo>
                    <a:pt x="466725" y="38100"/>
                  </a:lnTo>
                  <a:lnTo>
                    <a:pt x="438150" y="38100"/>
                  </a:lnTo>
                  <a:lnTo>
                    <a:pt x="438150" y="0"/>
                  </a:lnTo>
                  <a:lnTo>
                    <a:pt x="95250" y="0"/>
                  </a:lnTo>
                  <a:lnTo>
                    <a:pt x="95250" y="38100"/>
                  </a:lnTo>
                  <a:lnTo>
                    <a:pt x="66675" y="38100"/>
                  </a:lnTo>
                  <a:lnTo>
                    <a:pt x="66675" y="95250"/>
                  </a:lnTo>
                  <a:lnTo>
                    <a:pt x="38100" y="95250"/>
                  </a:lnTo>
                  <a:lnTo>
                    <a:pt x="38100" y="733425"/>
                  </a:lnTo>
                  <a:lnTo>
                    <a:pt x="0" y="733425"/>
                  </a:lnTo>
                  <a:lnTo>
                    <a:pt x="0" y="800100"/>
                  </a:lnTo>
                  <a:lnTo>
                    <a:pt x="533400" y="800100"/>
                  </a:lnTo>
                  <a:lnTo>
                    <a:pt x="533400" y="733425"/>
                  </a:lnTo>
                  <a:lnTo>
                    <a:pt x="495300" y="733425"/>
                  </a:lnTo>
                  <a:close/>
                </a:path>
              </a:pathLst>
            </a:custGeom>
            <a:noFill/>
            <a:ln w="9525" cap="flat">
              <a:solidFill>
                <a:schemeClr val="bg1">
                  <a:lumMod val="75000"/>
                </a:schemeClr>
              </a:solidFill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12311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2462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3693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4924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6155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7386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8617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9848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sp macro="" textlink="">
        <xdr:nvSpPr>
          <xdr:cNvPr id="235" name="자유형: 도형 234">
            <a:extLst>
              <a:ext uri="{FF2B5EF4-FFF2-40B4-BE49-F238E27FC236}">
                <a16:creationId xmlns:a16="http://schemas.microsoft.com/office/drawing/2014/main" id="{D200B901-A398-09CE-59D7-E4122976F7F1}"/>
              </a:ext>
            </a:extLst>
          </xdr:cNvPr>
          <xdr:cNvSpPr/>
        </xdr:nvSpPr>
        <xdr:spPr>
          <a:xfrm>
            <a:off x="12576445" y="46399858"/>
            <a:ext cx="55404" cy="1879328"/>
          </a:xfrm>
          <a:custGeom>
            <a:avLst/>
            <a:gdLst>
              <a:gd name="connsiteX0" fmla="*/ 0 w 0"/>
              <a:gd name="connsiteY0" fmla="*/ 0 h 1419225"/>
              <a:gd name="connsiteX1" fmla="*/ 0 w 0"/>
              <a:gd name="connsiteY1" fmla="*/ 1419225 h 14192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h="1419225">
                <a:moveTo>
                  <a:pt x="0" y="0"/>
                </a:moveTo>
                <a:lnTo>
                  <a:pt x="0" y="1419225"/>
                </a:lnTo>
              </a:path>
            </a:pathLst>
          </a:custGeom>
          <a:noFill/>
          <a:ln w="3175">
            <a:solidFill>
              <a:schemeClr val="bg1">
                <a:lumMod val="65000"/>
              </a:schemeClr>
            </a:solidFill>
            <a:prstDash val="dash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36" name="자유형: 도형 235">
            <a:extLst>
              <a:ext uri="{FF2B5EF4-FFF2-40B4-BE49-F238E27FC236}">
                <a16:creationId xmlns:a16="http://schemas.microsoft.com/office/drawing/2014/main" id="{F09CA4EA-9318-4A9E-994F-705F9D8104B1}"/>
              </a:ext>
            </a:extLst>
          </xdr:cNvPr>
          <xdr:cNvSpPr/>
        </xdr:nvSpPr>
        <xdr:spPr>
          <a:xfrm flipH="1">
            <a:off x="10910329" y="46399857"/>
            <a:ext cx="55404" cy="1879328"/>
          </a:xfrm>
          <a:custGeom>
            <a:avLst/>
            <a:gdLst>
              <a:gd name="connsiteX0" fmla="*/ 0 w 0"/>
              <a:gd name="connsiteY0" fmla="*/ 0 h 1419225"/>
              <a:gd name="connsiteX1" fmla="*/ 0 w 0"/>
              <a:gd name="connsiteY1" fmla="*/ 1419225 h 14192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h="1419225">
                <a:moveTo>
                  <a:pt x="0" y="0"/>
                </a:moveTo>
                <a:lnTo>
                  <a:pt x="0" y="1419225"/>
                </a:lnTo>
              </a:path>
            </a:pathLst>
          </a:custGeom>
          <a:noFill/>
          <a:ln w="3175">
            <a:solidFill>
              <a:schemeClr val="bg1">
                <a:lumMod val="65000"/>
              </a:schemeClr>
            </a:solidFill>
            <a:prstDash val="dash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37" name="자유형: 도형 236">
            <a:extLst>
              <a:ext uri="{FF2B5EF4-FFF2-40B4-BE49-F238E27FC236}">
                <a16:creationId xmlns:a16="http://schemas.microsoft.com/office/drawing/2014/main" id="{F9BFC14E-6D42-A585-0BAB-62EF04D4DB0D}"/>
              </a:ext>
            </a:extLst>
          </xdr:cNvPr>
          <xdr:cNvSpPr/>
        </xdr:nvSpPr>
        <xdr:spPr>
          <a:xfrm flipH="1">
            <a:off x="11730923" y="46413046"/>
            <a:ext cx="55404" cy="1879328"/>
          </a:xfrm>
          <a:custGeom>
            <a:avLst/>
            <a:gdLst>
              <a:gd name="connsiteX0" fmla="*/ 0 w 0"/>
              <a:gd name="connsiteY0" fmla="*/ 0 h 1419225"/>
              <a:gd name="connsiteX1" fmla="*/ 0 w 0"/>
              <a:gd name="connsiteY1" fmla="*/ 1419225 h 14192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h="1419225">
                <a:moveTo>
                  <a:pt x="0" y="0"/>
                </a:moveTo>
                <a:lnTo>
                  <a:pt x="0" y="1419225"/>
                </a:lnTo>
              </a:path>
            </a:pathLst>
          </a:custGeom>
          <a:noFill/>
          <a:ln w="3175">
            <a:solidFill>
              <a:schemeClr val="bg1">
                <a:lumMod val="65000"/>
              </a:schemeClr>
            </a:solidFill>
            <a:prstDash val="dash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피벗_수정불가!KD12">
        <xdr:nvSpPr>
          <xdr:cNvPr id="238" name="TextBox 309">
            <a:extLst>
              <a:ext uri="{FF2B5EF4-FFF2-40B4-BE49-F238E27FC236}">
                <a16:creationId xmlns:a16="http://schemas.microsoft.com/office/drawing/2014/main" id="{183EF655-AA6E-0F06-46D0-F22CFEB14413}"/>
              </a:ext>
            </a:extLst>
          </xdr:cNvPr>
          <xdr:cNvSpPr txBox="1"/>
        </xdr:nvSpPr>
        <xdr:spPr>
          <a:xfrm>
            <a:off x="12003482" y="46160672"/>
            <a:ext cx="589728" cy="270000"/>
          </a:xfrm>
          <a:prstGeom prst="rect">
            <a:avLst/>
          </a:prstGeom>
          <a:solidFill>
            <a:schemeClr val="bg1"/>
          </a:solidFill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fld id="{EE6EA566-9868-4AD9-9A17-6FE76E81B412}" type="TxLink">
              <a:rPr lang="en-US" altLang="en-US" sz="1100" b="1" i="0" u="none" strike="noStrike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1F4B5B"/>
                </a:solidFill>
                <a:latin typeface="맑은 고딕"/>
                <a:ea typeface="맑은 고딕"/>
              </a:rPr>
              <a:pPr algn="r"/>
              <a:t>114,317 </a:t>
            </a:fld>
            <a:endParaRPr lang="ko-KR" altLang="en-US" sz="1100" b="1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1F4B5B"/>
              </a:solidFill>
              <a:latin typeface="+mj-ea"/>
              <a:ea typeface="+mj-ea"/>
            </a:endParaRPr>
          </a:p>
        </xdr:txBody>
      </xdr:sp>
      <xdr:sp macro="" textlink="피벗_수정불가!KD10">
        <xdr:nvSpPr>
          <xdr:cNvPr id="239" name="TextBox 310">
            <a:extLst>
              <a:ext uri="{FF2B5EF4-FFF2-40B4-BE49-F238E27FC236}">
                <a16:creationId xmlns:a16="http://schemas.microsoft.com/office/drawing/2014/main" id="{3076013D-C5F2-EFC9-B851-1219D9B96B77}"/>
              </a:ext>
            </a:extLst>
          </xdr:cNvPr>
          <xdr:cNvSpPr txBox="1"/>
        </xdr:nvSpPr>
        <xdr:spPr>
          <a:xfrm>
            <a:off x="10275794" y="46160672"/>
            <a:ext cx="726215" cy="270000"/>
          </a:xfrm>
          <a:prstGeom prst="rect">
            <a:avLst/>
          </a:prstGeom>
          <a:solidFill>
            <a:schemeClr val="bg1"/>
          </a:solidFill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fld id="{4DA31487-447B-4A08-844C-8B0E6514E1A7}" type="TxLink">
              <a:rPr lang="en-US" altLang="en-US" sz="1100" b="1" i="0" u="none" strike="noStrike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F0C808"/>
                </a:solidFill>
                <a:latin typeface="맑은 고딕"/>
                <a:ea typeface="맑은 고딕"/>
              </a:rPr>
              <a:pPr algn="r"/>
              <a:t>174,259 </a:t>
            </a:fld>
            <a:endParaRPr lang="ko-KR" altLang="en-US" sz="1100" b="1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F0C808"/>
              </a:solidFill>
              <a:latin typeface="+mj-ea"/>
              <a:ea typeface="+mj-ea"/>
            </a:endParaRPr>
          </a:p>
        </xdr:txBody>
      </xdr:sp>
      <xdr:sp macro="" textlink="피벗_수정불가!KD11">
        <xdr:nvSpPr>
          <xdr:cNvPr id="240" name="TextBox 311">
            <a:extLst>
              <a:ext uri="{FF2B5EF4-FFF2-40B4-BE49-F238E27FC236}">
                <a16:creationId xmlns:a16="http://schemas.microsoft.com/office/drawing/2014/main" id="{B7C926E1-2725-7A4C-62DA-F3C4E414ECD3}"/>
              </a:ext>
            </a:extLst>
          </xdr:cNvPr>
          <xdr:cNvSpPr txBox="1"/>
        </xdr:nvSpPr>
        <xdr:spPr>
          <a:xfrm>
            <a:off x="11185934" y="46160672"/>
            <a:ext cx="626581" cy="270000"/>
          </a:xfrm>
          <a:prstGeom prst="rect">
            <a:avLst/>
          </a:prstGeom>
          <a:solidFill>
            <a:schemeClr val="bg1"/>
          </a:solidFill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fld id="{915780B4-1B9B-408C-B9C4-9C8C40EC50FC}" type="TxLink">
              <a:rPr lang="en-US" altLang="en-US" sz="1100" b="1" i="0" u="none" strike="noStrike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3D92B1"/>
                </a:solidFill>
                <a:latin typeface="맑은 고딕"/>
                <a:ea typeface="맑은 고딕"/>
              </a:rPr>
              <a:pPr algn="r"/>
              <a:t>126,765 </a:t>
            </a:fld>
            <a:endParaRPr lang="ko-KR" altLang="en-US" sz="1100" b="1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3D92B1"/>
              </a:solidFill>
              <a:latin typeface="+mj-ea"/>
              <a:ea typeface="+mj-ea"/>
            </a:endParaRPr>
          </a:p>
        </xdr:txBody>
      </xdr:sp>
      <xdr:sp macro="" textlink="피벗_수정불가!KE12">
        <xdr:nvSpPr>
          <xdr:cNvPr id="250" name="TextBox 354">
            <a:extLst>
              <a:ext uri="{FF2B5EF4-FFF2-40B4-BE49-F238E27FC236}">
                <a16:creationId xmlns:a16="http://schemas.microsoft.com/office/drawing/2014/main" id="{009DD2CB-A877-F7DD-C45D-F14B49A1C134}"/>
              </a:ext>
            </a:extLst>
          </xdr:cNvPr>
          <xdr:cNvSpPr txBox="1"/>
        </xdr:nvSpPr>
        <xdr:spPr>
          <a:xfrm>
            <a:off x="12012847" y="47079990"/>
            <a:ext cx="580363" cy="270000"/>
          </a:xfrm>
          <a:prstGeom prst="rect">
            <a:avLst/>
          </a:prstGeom>
          <a:solidFill>
            <a:schemeClr val="bg1"/>
          </a:solidFill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fld id="{205834A5-AAD4-4D5B-A5F2-4F04F71E9D18}" type="TxLink">
              <a:rPr lang="en-US" altLang="en-US" sz="1100" b="1" i="0" u="none" strike="noStrike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1F4B5B"/>
                </a:solidFill>
                <a:latin typeface="맑은 고딕"/>
                <a:ea typeface="맑은 고딕"/>
              </a:rPr>
              <a:pPr algn="r"/>
              <a:t>3,045 </a:t>
            </a:fld>
            <a:endParaRPr lang="ko-KR" altLang="en-US" sz="1400" b="1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1F4B5B"/>
              </a:solidFill>
              <a:latin typeface="+mj-ea"/>
              <a:ea typeface="+mj-ea"/>
            </a:endParaRPr>
          </a:p>
        </xdr:txBody>
      </xdr:sp>
      <xdr:sp macro="" textlink="피벗_수정불가!KE10">
        <xdr:nvSpPr>
          <xdr:cNvPr id="251" name="TextBox 355">
            <a:extLst>
              <a:ext uri="{FF2B5EF4-FFF2-40B4-BE49-F238E27FC236}">
                <a16:creationId xmlns:a16="http://schemas.microsoft.com/office/drawing/2014/main" id="{1E21D47C-7432-618F-8F62-67F37F78639D}"/>
              </a:ext>
            </a:extLst>
          </xdr:cNvPr>
          <xdr:cNvSpPr txBox="1"/>
        </xdr:nvSpPr>
        <xdr:spPr>
          <a:xfrm>
            <a:off x="10428748" y="47079990"/>
            <a:ext cx="573261" cy="270000"/>
          </a:xfrm>
          <a:prstGeom prst="rect">
            <a:avLst/>
          </a:prstGeom>
          <a:solidFill>
            <a:schemeClr val="bg1"/>
          </a:solidFill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fld id="{3BCB8F05-AD1C-4E17-9326-8A55AE6C0AA9}" type="TxLink">
              <a:rPr lang="en-US" altLang="en-US" sz="1100" b="1" i="0" u="none" strike="noStrike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F0C808"/>
                </a:solidFill>
                <a:latin typeface="맑은 고딕"/>
                <a:ea typeface="맑은 고딕"/>
              </a:rPr>
              <a:pPr algn="r"/>
              <a:t>2,066 </a:t>
            </a:fld>
            <a:endParaRPr lang="ko-KR" altLang="en-US" sz="1400" b="1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F0C808"/>
              </a:solidFill>
              <a:latin typeface="+mj-ea"/>
              <a:ea typeface="+mj-ea"/>
            </a:endParaRPr>
          </a:p>
        </xdr:txBody>
      </xdr:sp>
      <xdr:sp macro="" textlink="피벗_수정불가!KE11">
        <xdr:nvSpPr>
          <xdr:cNvPr id="252" name="TextBox 356">
            <a:extLst>
              <a:ext uri="{FF2B5EF4-FFF2-40B4-BE49-F238E27FC236}">
                <a16:creationId xmlns:a16="http://schemas.microsoft.com/office/drawing/2014/main" id="{CF31FBF6-3C87-98D7-5291-5D5C33FB234B}"/>
              </a:ext>
            </a:extLst>
          </xdr:cNvPr>
          <xdr:cNvSpPr txBox="1"/>
        </xdr:nvSpPr>
        <xdr:spPr>
          <a:xfrm>
            <a:off x="11245119" y="47079990"/>
            <a:ext cx="567397" cy="270000"/>
          </a:xfrm>
          <a:prstGeom prst="rect">
            <a:avLst/>
          </a:prstGeom>
          <a:solidFill>
            <a:schemeClr val="bg1"/>
          </a:solidFill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fld id="{EE83FE41-B058-4056-8BB3-946C3CE1F95C}" type="TxLink">
              <a:rPr lang="en-US" altLang="en-US" sz="1100" b="1" i="0" u="none" strike="noStrike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3D92B1"/>
                </a:solidFill>
                <a:latin typeface="맑은 고딕"/>
                <a:ea typeface="맑은 고딕"/>
              </a:rPr>
              <a:pPr algn="r"/>
              <a:t>2,670 </a:t>
            </a:fld>
            <a:endParaRPr lang="ko-KR" altLang="en-US" sz="1400" b="1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3D92B1"/>
              </a:solidFill>
              <a:latin typeface="+mj-ea"/>
              <a:ea typeface="+mj-ea"/>
            </a:endParaRPr>
          </a:p>
        </xdr:txBody>
      </xdr:sp>
      <xdr:sp macro="" textlink="피벗_수정불가!KF12">
        <xdr:nvSpPr>
          <xdr:cNvPr id="253" name="TextBox 357">
            <a:extLst>
              <a:ext uri="{FF2B5EF4-FFF2-40B4-BE49-F238E27FC236}">
                <a16:creationId xmlns:a16="http://schemas.microsoft.com/office/drawing/2014/main" id="{FA3F54AB-91CC-F7DF-7474-AF47BC1D6D73}"/>
              </a:ext>
            </a:extLst>
          </xdr:cNvPr>
          <xdr:cNvSpPr txBox="1"/>
        </xdr:nvSpPr>
        <xdr:spPr>
          <a:xfrm>
            <a:off x="12085872" y="48128932"/>
            <a:ext cx="507340" cy="270000"/>
          </a:xfrm>
          <a:prstGeom prst="rect">
            <a:avLst/>
          </a:prstGeom>
          <a:solidFill>
            <a:schemeClr val="bg1"/>
          </a:solidFill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fld id="{9E11039E-5FCC-4002-9502-AEDBB6142986}" type="TxLink">
              <a:rPr lang="en-US" altLang="en-US" sz="1100" b="1" i="0" u="none" strike="noStrike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1F4B5B"/>
                </a:solidFill>
                <a:latin typeface="맑은 고딕"/>
                <a:ea typeface="맑은 고딕"/>
              </a:rPr>
              <a:pPr algn="r"/>
              <a:t>10,819 </a:t>
            </a:fld>
            <a:endParaRPr lang="ko-KR" altLang="en-US" sz="1400" b="1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1F4B5B"/>
              </a:solidFill>
              <a:latin typeface="+mj-ea"/>
              <a:ea typeface="+mj-ea"/>
            </a:endParaRPr>
          </a:p>
        </xdr:txBody>
      </xdr:sp>
      <xdr:sp macro="" textlink="피벗_수정불가!KF10">
        <xdr:nvSpPr>
          <xdr:cNvPr id="254" name="TextBox 358">
            <a:extLst>
              <a:ext uri="{FF2B5EF4-FFF2-40B4-BE49-F238E27FC236}">
                <a16:creationId xmlns:a16="http://schemas.microsoft.com/office/drawing/2014/main" id="{6067DD54-7DD6-B636-CA99-856AB8C61E36}"/>
              </a:ext>
            </a:extLst>
          </xdr:cNvPr>
          <xdr:cNvSpPr txBox="1"/>
        </xdr:nvSpPr>
        <xdr:spPr>
          <a:xfrm>
            <a:off x="10499912" y="48128932"/>
            <a:ext cx="502097" cy="270000"/>
          </a:xfrm>
          <a:prstGeom prst="rect">
            <a:avLst/>
          </a:prstGeom>
          <a:solidFill>
            <a:schemeClr val="bg1"/>
          </a:solidFill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fld id="{0C769831-38DC-47EA-8691-9820F598CFEF}" type="TxLink">
              <a:rPr lang="en-US" altLang="en-US" sz="1100" b="1" i="0" u="none" strike="noStrike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F0C808"/>
                </a:solidFill>
                <a:latin typeface="맑은 고딕"/>
                <a:ea typeface="맑은 고딕"/>
              </a:rPr>
              <a:pPr algn="r"/>
              <a:t>10,946 </a:t>
            </a:fld>
            <a:endParaRPr lang="ko-KR" altLang="en-US" sz="1400" b="1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F0C808"/>
              </a:solidFill>
              <a:latin typeface="+mj-ea"/>
              <a:ea typeface="+mj-ea"/>
            </a:endParaRPr>
          </a:p>
        </xdr:txBody>
      </xdr:sp>
      <xdr:sp macro="" textlink="피벗_수정불가!KF11">
        <xdr:nvSpPr>
          <xdr:cNvPr id="255" name="TextBox 359">
            <a:extLst>
              <a:ext uri="{FF2B5EF4-FFF2-40B4-BE49-F238E27FC236}">
                <a16:creationId xmlns:a16="http://schemas.microsoft.com/office/drawing/2014/main" id="{9A5181B9-2659-9C9A-FBEF-0D0368385B14}"/>
              </a:ext>
            </a:extLst>
          </xdr:cNvPr>
          <xdr:cNvSpPr txBox="1"/>
        </xdr:nvSpPr>
        <xdr:spPr>
          <a:xfrm>
            <a:off x="11316283" y="48128932"/>
            <a:ext cx="496232" cy="270000"/>
          </a:xfrm>
          <a:prstGeom prst="rect">
            <a:avLst/>
          </a:prstGeom>
          <a:solidFill>
            <a:schemeClr val="bg1"/>
          </a:solidFill>
        </xdr:spPr>
        <xdr:txBody>
          <a:bodyPr wrap="square" lIns="0" tIns="0" rIns="0" bIns="0" rtlCol="0">
            <a:noAutofit/>
          </a:bodyPr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fld id="{EC8B5162-BBEC-4E2B-A502-4CB27E66CD32}" type="TxLink">
              <a:rPr lang="en-US" altLang="en-US" sz="1100" b="1" i="0" u="none" strike="noStrike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3D92B1"/>
                </a:solidFill>
                <a:latin typeface="맑은 고딕"/>
                <a:ea typeface="맑은 고딕"/>
              </a:rPr>
              <a:pPr algn="r"/>
              <a:t>9,579 </a:t>
            </a:fld>
            <a:endParaRPr lang="ko-KR" altLang="en-US" sz="1400" b="1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3D92B1"/>
              </a:solidFill>
              <a:latin typeface="+mj-ea"/>
              <a:ea typeface="+mj-ea"/>
            </a:endParaRPr>
          </a:p>
        </xdr:txBody>
      </xdr:sp>
      <xdr:sp macro="" textlink="피벗_수정불가!KC10">
        <xdr:nvSpPr>
          <xdr:cNvPr id="256" name="직사각형 255">
            <a:extLst>
              <a:ext uri="{FF2B5EF4-FFF2-40B4-BE49-F238E27FC236}">
                <a16:creationId xmlns:a16="http://schemas.microsoft.com/office/drawing/2014/main" id="{B62DB547-8369-350A-81F0-CEFA642DF2E4}"/>
              </a:ext>
            </a:extLst>
          </xdr:cNvPr>
          <xdr:cNvSpPr/>
        </xdr:nvSpPr>
        <xdr:spPr>
          <a:xfrm>
            <a:off x="10299405" y="45866113"/>
            <a:ext cx="785555" cy="237408"/>
          </a:xfrm>
          <a:prstGeom prst="rect">
            <a:avLst/>
          </a:prstGeom>
          <a:solidFill>
            <a:srgbClr val="F0C808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AD77A6A7-0EC3-4AA2-BAA5-5BE9830FA014}" type="TxLink">
              <a:rPr lang="en-US" altLang="en-US" sz="1100" b="1" i="0" u="none" strike="noStrike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맑은 고딕"/>
                <a:ea typeface="맑은 고딕"/>
              </a:rPr>
              <a:pPr algn="ctr"/>
              <a:t>'25.1월</a:t>
            </a:fld>
            <a:endParaRPr lang="en-US" altLang="ko-KR" sz="11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KoPub돋움체_Pro Bold" panose="00000800000000000000" pitchFamily="50" charset="-127"/>
              <a:ea typeface="KoPub돋움체_Pro Bold" panose="00000800000000000000" pitchFamily="50" charset="-127"/>
            </a:endParaRPr>
          </a:p>
        </xdr:txBody>
      </xdr:sp>
      <xdr:sp macro="" textlink="피벗_수정불가!KC11">
        <xdr:nvSpPr>
          <xdr:cNvPr id="257" name="직사각형 256">
            <a:extLst>
              <a:ext uri="{FF2B5EF4-FFF2-40B4-BE49-F238E27FC236}">
                <a16:creationId xmlns:a16="http://schemas.microsoft.com/office/drawing/2014/main" id="{221D911E-8AB3-65F9-8D0E-B8C14EF1977E}"/>
              </a:ext>
            </a:extLst>
          </xdr:cNvPr>
          <xdr:cNvSpPr/>
        </xdr:nvSpPr>
        <xdr:spPr>
          <a:xfrm>
            <a:off x="11099455" y="45866113"/>
            <a:ext cx="785555" cy="237408"/>
          </a:xfrm>
          <a:prstGeom prst="rect">
            <a:avLst/>
          </a:prstGeom>
          <a:solidFill>
            <a:srgbClr val="3D92B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CC573643-8CAF-48F6-8987-C6E338EA5E0D}" type="TxLink">
              <a:rPr lang="en-US" altLang="en-US" sz="1100" b="1" i="0" u="none" strike="noStrike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맑은 고딕"/>
                <a:ea typeface="맑은 고딕"/>
              </a:rPr>
              <a:pPr algn="ctr"/>
              <a:t>2월</a:t>
            </a:fld>
            <a:endParaRPr lang="en-US" altLang="ko-KR" sz="11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KoPub돋움체_Pro Bold" panose="00000800000000000000" pitchFamily="50" charset="-127"/>
              <a:ea typeface="KoPub돋움체_Pro Bold" panose="00000800000000000000" pitchFamily="50" charset="-127"/>
            </a:endParaRPr>
          </a:p>
        </xdr:txBody>
      </xdr:sp>
      <xdr:sp macro="" textlink="피벗_수정불가!KC12">
        <xdr:nvSpPr>
          <xdr:cNvPr id="258" name="직사각형 257">
            <a:extLst>
              <a:ext uri="{FF2B5EF4-FFF2-40B4-BE49-F238E27FC236}">
                <a16:creationId xmlns:a16="http://schemas.microsoft.com/office/drawing/2014/main" id="{986EE91A-7722-1D1A-55E4-1CDFA9FDAA6B}"/>
              </a:ext>
            </a:extLst>
          </xdr:cNvPr>
          <xdr:cNvSpPr/>
        </xdr:nvSpPr>
        <xdr:spPr>
          <a:xfrm>
            <a:off x="11899505" y="45866113"/>
            <a:ext cx="785555" cy="237408"/>
          </a:xfrm>
          <a:prstGeom prst="rect">
            <a:avLst/>
          </a:prstGeom>
          <a:solidFill>
            <a:srgbClr val="1F4B5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512311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102462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536933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204924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561555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307386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58617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4098488" algn="l" defTabSz="512311" rtl="0" eaLnBrk="1" latinLnBrk="0" hangingPunct="1">
              <a:defRPr sz="2018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F9435B50-4483-44C8-8582-EEAD57173E42}" type="TxLink">
              <a:rPr lang="en-US" altLang="en-US" sz="1100" b="1" i="0" u="none" strike="noStrike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맑은 고딕"/>
                <a:ea typeface="맑은 고딕"/>
              </a:rPr>
              <a:pPr algn="ctr"/>
              <a:t>3월</a:t>
            </a:fld>
            <a:endParaRPr lang="en-US" altLang="ko-KR" sz="11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KoPub돋움체_Pro Bold" panose="00000800000000000000" pitchFamily="50" charset="-127"/>
              <a:ea typeface="KoPub돋움체_Pro Bold" panose="00000800000000000000" pitchFamily="50" charset="-127"/>
            </a:endParaRPr>
          </a:p>
        </xdr:txBody>
      </xdr:sp>
      <xdr:grpSp>
        <xdr:nvGrpSpPr>
          <xdr:cNvPr id="22" name="그룹 21">
            <a:extLst>
              <a:ext uri="{FF2B5EF4-FFF2-40B4-BE49-F238E27FC236}">
                <a16:creationId xmlns:a16="http://schemas.microsoft.com/office/drawing/2014/main" id="{6460E64E-F100-4E31-97CD-1FF4346E9574}"/>
              </a:ext>
            </a:extLst>
          </xdr:cNvPr>
          <xdr:cNvGrpSpPr/>
        </xdr:nvGrpSpPr>
        <xdr:grpSpPr>
          <a:xfrm>
            <a:off x="9457698" y="45788671"/>
            <a:ext cx="856217" cy="947411"/>
            <a:chOff x="9367630" y="44361652"/>
            <a:chExt cx="710438" cy="782885"/>
          </a:xfrm>
        </xdr:grpSpPr>
        <xdr:sp macro="" textlink="">
          <xdr:nvSpPr>
            <xdr:cNvPr id="259" name="TextBox 306">
              <a:extLst>
                <a:ext uri="{FF2B5EF4-FFF2-40B4-BE49-F238E27FC236}">
                  <a16:creationId xmlns:a16="http://schemas.microsoft.com/office/drawing/2014/main" id="{28182AFF-31F5-7DE2-BB07-73778E090AC6}"/>
                </a:ext>
              </a:extLst>
            </xdr:cNvPr>
            <xdr:cNvSpPr txBox="1"/>
          </xdr:nvSpPr>
          <xdr:spPr>
            <a:xfrm>
              <a:off x="9367630" y="44866683"/>
              <a:ext cx="710438" cy="2778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12311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2462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3693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4924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6155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7386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8617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9848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 spc="-8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j-ea"/>
                  <a:ea typeface="+mj-ea"/>
                </a:rPr>
                <a:t>단기숙박</a:t>
              </a:r>
              <a:endParaRPr lang="en-US" altLang="ko-KR" sz="1100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</a:endParaRPr>
            </a:p>
          </xdr:txBody>
        </xdr:sp>
        <xdr:sp macro="" textlink="">
          <xdr:nvSpPr>
            <xdr:cNvPr id="260" name="Freeform 52">
              <a:extLst>
                <a:ext uri="{FF2B5EF4-FFF2-40B4-BE49-F238E27FC236}">
                  <a16:creationId xmlns:a16="http://schemas.microsoft.com/office/drawing/2014/main" id="{C188F5AA-B9A9-40C9-A544-8BF9ED27F507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9566413" y="44374092"/>
              <a:ext cx="349682" cy="507399"/>
            </a:xfrm>
            <a:custGeom>
              <a:avLst/>
              <a:gdLst>
                <a:gd name="T0" fmla="*/ 727 w 772"/>
                <a:gd name="T1" fmla="*/ 420 h 731"/>
                <a:gd name="T2" fmla="*/ 676 w 772"/>
                <a:gd name="T3" fmla="*/ 404 h 731"/>
                <a:gd name="T4" fmla="*/ 647 w 772"/>
                <a:gd name="T5" fmla="*/ 437 h 731"/>
                <a:gd name="T6" fmla="*/ 593 w 772"/>
                <a:gd name="T7" fmla="*/ 439 h 731"/>
                <a:gd name="T8" fmla="*/ 560 w 772"/>
                <a:gd name="T9" fmla="*/ 482 h 731"/>
                <a:gd name="T10" fmla="*/ 595 w 772"/>
                <a:gd name="T11" fmla="*/ 523 h 731"/>
                <a:gd name="T12" fmla="*/ 561 w 772"/>
                <a:gd name="T13" fmla="*/ 401 h 731"/>
                <a:gd name="T14" fmla="*/ 607 w 772"/>
                <a:gd name="T15" fmla="*/ 354 h 731"/>
                <a:gd name="T16" fmla="*/ 676 w 772"/>
                <a:gd name="T17" fmla="*/ 330 h 731"/>
                <a:gd name="T18" fmla="*/ 668 w 772"/>
                <a:gd name="T19" fmla="*/ 257 h 731"/>
                <a:gd name="T20" fmla="*/ 603 w 772"/>
                <a:gd name="T21" fmla="*/ 245 h 731"/>
                <a:gd name="T22" fmla="*/ 586 w 772"/>
                <a:gd name="T23" fmla="*/ 209 h 731"/>
                <a:gd name="T24" fmla="*/ 607 w 772"/>
                <a:gd name="T25" fmla="*/ 157 h 731"/>
                <a:gd name="T26" fmla="*/ 652 w 772"/>
                <a:gd name="T27" fmla="*/ 156 h 731"/>
                <a:gd name="T28" fmla="*/ 657 w 772"/>
                <a:gd name="T29" fmla="*/ 118 h 731"/>
                <a:gd name="T30" fmla="*/ 617 w 772"/>
                <a:gd name="T31" fmla="*/ 108 h 731"/>
                <a:gd name="T32" fmla="*/ 568 w 772"/>
                <a:gd name="T33" fmla="*/ 146 h 731"/>
                <a:gd name="T34" fmla="*/ 600 w 772"/>
                <a:gd name="T35" fmla="*/ 93 h 731"/>
                <a:gd name="T36" fmla="*/ 633 w 772"/>
                <a:gd name="T37" fmla="*/ 69 h 731"/>
                <a:gd name="T38" fmla="*/ 616 w 772"/>
                <a:gd name="T39" fmla="*/ 29 h 731"/>
                <a:gd name="T40" fmla="*/ 589 w 772"/>
                <a:gd name="T41" fmla="*/ 1 h 731"/>
                <a:gd name="T42" fmla="*/ 553 w 772"/>
                <a:gd name="T43" fmla="*/ 20 h 731"/>
                <a:gd name="T44" fmla="*/ 536 w 772"/>
                <a:gd name="T45" fmla="*/ 39 h 731"/>
                <a:gd name="T46" fmla="*/ 527 w 772"/>
                <a:gd name="T47" fmla="*/ 74 h 731"/>
                <a:gd name="T48" fmla="*/ 558 w 772"/>
                <a:gd name="T49" fmla="*/ 91 h 731"/>
                <a:gd name="T50" fmla="*/ 496 w 772"/>
                <a:gd name="T51" fmla="*/ 201 h 731"/>
                <a:gd name="T52" fmla="*/ 471 w 772"/>
                <a:gd name="T53" fmla="*/ 253 h 731"/>
                <a:gd name="T54" fmla="*/ 412 w 772"/>
                <a:gd name="T55" fmla="*/ 224 h 731"/>
                <a:gd name="T56" fmla="*/ 443 w 772"/>
                <a:gd name="T57" fmla="*/ 193 h 731"/>
                <a:gd name="T58" fmla="*/ 418 w 772"/>
                <a:gd name="T59" fmla="*/ 162 h 731"/>
                <a:gd name="T60" fmla="*/ 374 w 772"/>
                <a:gd name="T61" fmla="*/ 148 h 731"/>
                <a:gd name="T62" fmla="*/ 340 w 772"/>
                <a:gd name="T63" fmla="*/ 156 h 731"/>
                <a:gd name="T64" fmla="*/ 311 w 772"/>
                <a:gd name="T65" fmla="*/ 181 h 731"/>
                <a:gd name="T66" fmla="*/ 329 w 772"/>
                <a:gd name="T67" fmla="*/ 216 h 731"/>
                <a:gd name="T68" fmla="*/ 356 w 772"/>
                <a:gd name="T69" fmla="*/ 233 h 731"/>
                <a:gd name="T70" fmla="*/ 392 w 772"/>
                <a:gd name="T71" fmla="*/ 242 h 731"/>
                <a:gd name="T72" fmla="*/ 406 w 772"/>
                <a:gd name="T73" fmla="*/ 290 h 731"/>
                <a:gd name="T74" fmla="*/ 419 w 772"/>
                <a:gd name="T75" fmla="*/ 353 h 731"/>
                <a:gd name="T76" fmla="*/ 436 w 772"/>
                <a:gd name="T77" fmla="*/ 391 h 731"/>
                <a:gd name="T78" fmla="*/ 392 w 772"/>
                <a:gd name="T79" fmla="*/ 380 h 731"/>
                <a:gd name="T80" fmla="*/ 323 w 772"/>
                <a:gd name="T81" fmla="*/ 250 h 731"/>
                <a:gd name="T82" fmla="*/ 153 w 772"/>
                <a:gd name="T83" fmla="*/ 111 h 731"/>
                <a:gd name="T84" fmla="*/ 7 w 772"/>
                <a:gd name="T85" fmla="*/ 378 h 731"/>
                <a:gd name="T86" fmla="*/ 29 w 772"/>
                <a:gd name="T87" fmla="*/ 513 h 731"/>
                <a:gd name="T88" fmla="*/ 157 w 772"/>
                <a:gd name="T89" fmla="*/ 567 h 731"/>
                <a:gd name="T90" fmla="*/ 278 w 772"/>
                <a:gd name="T91" fmla="*/ 557 h 731"/>
                <a:gd name="T92" fmla="*/ 349 w 772"/>
                <a:gd name="T93" fmla="*/ 568 h 731"/>
                <a:gd name="T94" fmla="*/ 406 w 772"/>
                <a:gd name="T95" fmla="*/ 574 h 731"/>
                <a:gd name="T96" fmla="*/ 453 w 772"/>
                <a:gd name="T97" fmla="*/ 593 h 731"/>
                <a:gd name="T98" fmla="*/ 532 w 772"/>
                <a:gd name="T99" fmla="*/ 731 h 731"/>
                <a:gd name="T100" fmla="*/ 614 w 772"/>
                <a:gd name="T101" fmla="*/ 546 h 731"/>
                <a:gd name="T102" fmla="*/ 669 w 772"/>
                <a:gd name="T103" fmla="*/ 551 h 731"/>
                <a:gd name="T104" fmla="*/ 728 w 772"/>
                <a:gd name="T105" fmla="*/ 544 h 731"/>
                <a:gd name="T106" fmla="*/ 771 w 772"/>
                <a:gd name="T107" fmla="*/ 509 h 731"/>
                <a:gd name="T108" fmla="*/ 747 w 772"/>
                <a:gd name="T109" fmla="*/ 463 h 731"/>
                <a:gd name="T110" fmla="*/ 505 w 772"/>
                <a:gd name="T111" fmla="*/ 381 h 731"/>
                <a:gd name="T112" fmla="*/ 478 w 772"/>
                <a:gd name="T113" fmla="*/ 585 h 731"/>
                <a:gd name="T114" fmla="*/ 491 w 772"/>
                <a:gd name="T115" fmla="*/ 533 h 731"/>
                <a:gd name="T116" fmla="*/ 496 w 772"/>
                <a:gd name="T117" fmla="*/ 489 h 731"/>
                <a:gd name="T118" fmla="*/ 449 w 772"/>
                <a:gd name="T119" fmla="*/ 464 h 731"/>
                <a:gd name="T120" fmla="*/ 384 w 772"/>
                <a:gd name="T121" fmla="*/ 458 h 731"/>
                <a:gd name="T122" fmla="*/ 408 w 772"/>
                <a:gd name="T123" fmla="*/ 436 h 731"/>
                <a:gd name="T124" fmla="*/ 440 w 772"/>
                <a:gd name="T125" fmla="*/ 413 h 73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772" h="731">
                  <a:moveTo>
                    <a:pt x="733" y="458"/>
                  </a:moveTo>
                  <a:lnTo>
                    <a:pt x="733" y="458"/>
                  </a:lnTo>
                  <a:lnTo>
                    <a:pt x="734" y="451"/>
                  </a:lnTo>
                  <a:lnTo>
                    <a:pt x="734" y="444"/>
                  </a:lnTo>
                  <a:lnTo>
                    <a:pt x="734" y="444"/>
                  </a:lnTo>
                  <a:lnTo>
                    <a:pt x="734" y="434"/>
                  </a:lnTo>
                  <a:lnTo>
                    <a:pt x="731" y="427"/>
                  </a:lnTo>
                  <a:lnTo>
                    <a:pt x="727" y="420"/>
                  </a:lnTo>
                  <a:lnTo>
                    <a:pt x="721" y="413"/>
                  </a:lnTo>
                  <a:lnTo>
                    <a:pt x="716" y="408"/>
                  </a:lnTo>
                  <a:lnTo>
                    <a:pt x="707" y="405"/>
                  </a:lnTo>
                  <a:lnTo>
                    <a:pt x="700" y="402"/>
                  </a:lnTo>
                  <a:lnTo>
                    <a:pt x="690" y="401"/>
                  </a:lnTo>
                  <a:lnTo>
                    <a:pt x="690" y="401"/>
                  </a:lnTo>
                  <a:lnTo>
                    <a:pt x="683" y="402"/>
                  </a:lnTo>
                  <a:lnTo>
                    <a:pt x="676" y="404"/>
                  </a:lnTo>
                  <a:lnTo>
                    <a:pt x="669" y="408"/>
                  </a:lnTo>
                  <a:lnTo>
                    <a:pt x="662" y="412"/>
                  </a:lnTo>
                  <a:lnTo>
                    <a:pt x="658" y="418"/>
                  </a:lnTo>
                  <a:lnTo>
                    <a:pt x="654" y="423"/>
                  </a:lnTo>
                  <a:lnTo>
                    <a:pt x="651" y="430"/>
                  </a:lnTo>
                  <a:lnTo>
                    <a:pt x="648" y="439"/>
                  </a:lnTo>
                  <a:lnTo>
                    <a:pt x="648" y="439"/>
                  </a:lnTo>
                  <a:lnTo>
                    <a:pt x="647" y="437"/>
                  </a:lnTo>
                  <a:lnTo>
                    <a:pt x="647" y="437"/>
                  </a:lnTo>
                  <a:lnTo>
                    <a:pt x="634" y="440"/>
                  </a:lnTo>
                  <a:lnTo>
                    <a:pt x="623" y="443"/>
                  </a:lnTo>
                  <a:lnTo>
                    <a:pt x="623" y="443"/>
                  </a:lnTo>
                  <a:lnTo>
                    <a:pt x="613" y="440"/>
                  </a:lnTo>
                  <a:lnTo>
                    <a:pt x="603" y="439"/>
                  </a:lnTo>
                  <a:lnTo>
                    <a:pt x="603" y="439"/>
                  </a:lnTo>
                  <a:lnTo>
                    <a:pt x="593" y="439"/>
                  </a:lnTo>
                  <a:lnTo>
                    <a:pt x="586" y="442"/>
                  </a:lnTo>
                  <a:lnTo>
                    <a:pt x="579" y="446"/>
                  </a:lnTo>
                  <a:lnTo>
                    <a:pt x="572" y="451"/>
                  </a:lnTo>
                  <a:lnTo>
                    <a:pt x="567" y="458"/>
                  </a:lnTo>
                  <a:lnTo>
                    <a:pt x="564" y="465"/>
                  </a:lnTo>
                  <a:lnTo>
                    <a:pt x="561" y="472"/>
                  </a:lnTo>
                  <a:lnTo>
                    <a:pt x="560" y="482"/>
                  </a:lnTo>
                  <a:lnTo>
                    <a:pt x="560" y="482"/>
                  </a:lnTo>
                  <a:lnTo>
                    <a:pt x="561" y="489"/>
                  </a:lnTo>
                  <a:lnTo>
                    <a:pt x="562" y="496"/>
                  </a:lnTo>
                  <a:lnTo>
                    <a:pt x="567" y="503"/>
                  </a:lnTo>
                  <a:lnTo>
                    <a:pt x="571" y="509"/>
                  </a:lnTo>
                  <a:lnTo>
                    <a:pt x="575" y="515"/>
                  </a:lnTo>
                  <a:lnTo>
                    <a:pt x="582" y="519"/>
                  </a:lnTo>
                  <a:lnTo>
                    <a:pt x="588" y="522"/>
                  </a:lnTo>
                  <a:lnTo>
                    <a:pt x="595" y="523"/>
                  </a:lnTo>
                  <a:lnTo>
                    <a:pt x="595" y="523"/>
                  </a:lnTo>
                  <a:lnTo>
                    <a:pt x="603" y="534"/>
                  </a:lnTo>
                  <a:lnTo>
                    <a:pt x="548" y="574"/>
                  </a:lnTo>
                  <a:lnTo>
                    <a:pt x="546" y="402"/>
                  </a:lnTo>
                  <a:lnTo>
                    <a:pt x="546" y="402"/>
                  </a:lnTo>
                  <a:lnTo>
                    <a:pt x="550" y="402"/>
                  </a:lnTo>
                  <a:lnTo>
                    <a:pt x="550" y="402"/>
                  </a:lnTo>
                  <a:lnTo>
                    <a:pt x="561" y="401"/>
                  </a:lnTo>
                  <a:lnTo>
                    <a:pt x="571" y="398"/>
                  </a:lnTo>
                  <a:lnTo>
                    <a:pt x="579" y="394"/>
                  </a:lnTo>
                  <a:lnTo>
                    <a:pt x="588" y="388"/>
                  </a:lnTo>
                  <a:lnTo>
                    <a:pt x="595" y="381"/>
                  </a:lnTo>
                  <a:lnTo>
                    <a:pt x="600" y="373"/>
                  </a:lnTo>
                  <a:lnTo>
                    <a:pt x="605" y="364"/>
                  </a:lnTo>
                  <a:lnTo>
                    <a:pt x="607" y="354"/>
                  </a:lnTo>
                  <a:lnTo>
                    <a:pt x="607" y="354"/>
                  </a:lnTo>
                  <a:lnTo>
                    <a:pt x="617" y="356"/>
                  </a:lnTo>
                  <a:lnTo>
                    <a:pt x="629" y="357"/>
                  </a:lnTo>
                  <a:lnTo>
                    <a:pt x="629" y="357"/>
                  </a:lnTo>
                  <a:lnTo>
                    <a:pt x="640" y="356"/>
                  </a:lnTo>
                  <a:lnTo>
                    <a:pt x="651" y="353"/>
                  </a:lnTo>
                  <a:lnTo>
                    <a:pt x="661" y="347"/>
                  </a:lnTo>
                  <a:lnTo>
                    <a:pt x="669" y="340"/>
                  </a:lnTo>
                  <a:lnTo>
                    <a:pt x="676" y="330"/>
                  </a:lnTo>
                  <a:lnTo>
                    <a:pt x="682" y="321"/>
                  </a:lnTo>
                  <a:lnTo>
                    <a:pt x="685" y="309"/>
                  </a:lnTo>
                  <a:lnTo>
                    <a:pt x="686" y="298"/>
                  </a:lnTo>
                  <a:lnTo>
                    <a:pt x="686" y="298"/>
                  </a:lnTo>
                  <a:lnTo>
                    <a:pt x="685" y="287"/>
                  </a:lnTo>
                  <a:lnTo>
                    <a:pt x="681" y="276"/>
                  </a:lnTo>
                  <a:lnTo>
                    <a:pt x="676" y="266"/>
                  </a:lnTo>
                  <a:lnTo>
                    <a:pt x="668" y="257"/>
                  </a:lnTo>
                  <a:lnTo>
                    <a:pt x="659" y="250"/>
                  </a:lnTo>
                  <a:lnTo>
                    <a:pt x="650" y="245"/>
                  </a:lnTo>
                  <a:lnTo>
                    <a:pt x="638" y="240"/>
                  </a:lnTo>
                  <a:lnTo>
                    <a:pt x="627" y="240"/>
                  </a:lnTo>
                  <a:lnTo>
                    <a:pt x="627" y="240"/>
                  </a:lnTo>
                  <a:lnTo>
                    <a:pt x="619" y="240"/>
                  </a:lnTo>
                  <a:lnTo>
                    <a:pt x="610" y="242"/>
                  </a:lnTo>
                  <a:lnTo>
                    <a:pt x="603" y="245"/>
                  </a:lnTo>
                  <a:lnTo>
                    <a:pt x="596" y="249"/>
                  </a:lnTo>
                  <a:lnTo>
                    <a:pt x="596" y="249"/>
                  </a:lnTo>
                  <a:lnTo>
                    <a:pt x="596" y="242"/>
                  </a:lnTo>
                  <a:lnTo>
                    <a:pt x="596" y="242"/>
                  </a:lnTo>
                  <a:lnTo>
                    <a:pt x="596" y="233"/>
                  </a:lnTo>
                  <a:lnTo>
                    <a:pt x="595" y="225"/>
                  </a:lnTo>
                  <a:lnTo>
                    <a:pt x="591" y="216"/>
                  </a:lnTo>
                  <a:lnTo>
                    <a:pt x="586" y="209"/>
                  </a:lnTo>
                  <a:lnTo>
                    <a:pt x="582" y="202"/>
                  </a:lnTo>
                  <a:lnTo>
                    <a:pt x="577" y="197"/>
                  </a:lnTo>
                  <a:lnTo>
                    <a:pt x="569" y="193"/>
                  </a:lnTo>
                  <a:lnTo>
                    <a:pt x="562" y="188"/>
                  </a:lnTo>
                  <a:lnTo>
                    <a:pt x="565" y="163"/>
                  </a:lnTo>
                  <a:lnTo>
                    <a:pt x="602" y="150"/>
                  </a:lnTo>
                  <a:lnTo>
                    <a:pt x="602" y="150"/>
                  </a:lnTo>
                  <a:lnTo>
                    <a:pt x="607" y="157"/>
                  </a:lnTo>
                  <a:lnTo>
                    <a:pt x="613" y="162"/>
                  </a:lnTo>
                  <a:lnTo>
                    <a:pt x="622" y="164"/>
                  </a:lnTo>
                  <a:lnTo>
                    <a:pt x="630" y="166"/>
                  </a:lnTo>
                  <a:lnTo>
                    <a:pt x="630" y="166"/>
                  </a:lnTo>
                  <a:lnTo>
                    <a:pt x="637" y="164"/>
                  </a:lnTo>
                  <a:lnTo>
                    <a:pt x="643" y="163"/>
                  </a:lnTo>
                  <a:lnTo>
                    <a:pt x="648" y="160"/>
                  </a:lnTo>
                  <a:lnTo>
                    <a:pt x="652" y="156"/>
                  </a:lnTo>
                  <a:lnTo>
                    <a:pt x="657" y="152"/>
                  </a:lnTo>
                  <a:lnTo>
                    <a:pt x="659" y="148"/>
                  </a:lnTo>
                  <a:lnTo>
                    <a:pt x="662" y="142"/>
                  </a:lnTo>
                  <a:lnTo>
                    <a:pt x="662" y="135"/>
                  </a:lnTo>
                  <a:lnTo>
                    <a:pt x="662" y="135"/>
                  </a:lnTo>
                  <a:lnTo>
                    <a:pt x="662" y="129"/>
                  </a:lnTo>
                  <a:lnTo>
                    <a:pt x="659" y="124"/>
                  </a:lnTo>
                  <a:lnTo>
                    <a:pt x="657" y="118"/>
                  </a:lnTo>
                  <a:lnTo>
                    <a:pt x="652" y="114"/>
                  </a:lnTo>
                  <a:lnTo>
                    <a:pt x="648" y="111"/>
                  </a:lnTo>
                  <a:lnTo>
                    <a:pt x="643" y="108"/>
                  </a:lnTo>
                  <a:lnTo>
                    <a:pt x="636" y="107"/>
                  </a:lnTo>
                  <a:lnTo>
                    <a:pt x="630" y="105"/>
                  </a:lnTo>
                  <a:lnTo>
                    <a:pt x="630" y="105"/>
                  </a:lnTo>
                  <a:lnTo>
                    <a:pt x="623" y="107"/>
                  </a:lnTo>
                  <a:lnTo>
                    <a:pt x="617" y="108"/>
                  </a:lnTo>
                  <a:lnTo>
                    <a:pt x="612" y="111"/>
                  </a:lnTo>
                  <a:lnTo>
                    <a:pt x="606" y="115"/>
                  </a:lnTo>
                  <a:lnTo>
                    <a:pt x="603" y="119"/>
                  </a:lnTo>
                  <a:lnTo>
                    <a:pt x="599" y="124"/>
                  </a:lnTo>
                  <a:lnTo>
                    <a:pt x="598" y="129"/>
                  </a:lnTo>
                  <a:lnTo>
                    <a:pt x="598" y="136"/>
                  </a:lnTo>
                  <a:lnTo>
                    <a:pt x="598" y="136"/>
                  </a:lnTo>
                  <a:lnTo>
                    <a:pt x="568" y="146"/>
                  </a:lnTo>
                  <a:lnTo>
                    <a:pt x="575" y="87"/>
                  </a:lnTo>
                  <a:lnTo>
                    <a:pt x="575" y="87"/>
                  </a:lnTo>
                  <a:lnTo>
                    <a:pt x="578" y="84"/>
                  </a:lnTo>
                  <a:lnTo>
                    <a:pt x="578" y="84"/>
                  </a:lnTo>
                  <a:lnTo>
                    <a:pt x="584" y="89"/>
                  </a:lnTo>
                  <a:lnTo>
                    <a:pt x="588" y="91"/>
                  </a:lnTo>
                  <a:lnTo>
                    <a:pt x="595" y="93"/>
                  </a:lnTo>
                  <a:lnTo>
                    <a:pt x="600" y="93"/>
                  </a:lnTo>
                  <a:lnTo>
                    <a:pt x="600" y="93"/>
                  </a:lnTo>
                  <a:lnTo>
                    <a:pt x="607" y="93"/>
                  </a:lnTo>
                  <a:lnTo>
                    <a:pt x="613" y="90"/>
                  </a:lnTo>
                  <a:lnTo>
                    <a:pt x="619" y="87"/>
                  </a:lnTo>
                  <a:lnTo>
                    <a:pt x="624" y="84"/>
                  </a:lnTo>
                  <a:lnTo>
                    <a:pt x="627" y="79"/>
                  </a:lnTo>
                  <a:lnTo>
                    <a:pt x="630" y="74"/>
                  </a:lnTo>
                  <a:lnTo>
                    <a:pt x="633" y="69"/>
                  </a:lnTo>
                  <a:lnTo>
                    <a:pt x="633" y="63"/>
                  </a:lnTo>
                  <a:lnTo>
                    <a:pt x="633" y="63"/>
                  </a:lnTo>
                  <a:lnTo>
                    <a:pt x="631" y="55"/>
                  </a:lnTo>
                  <a:lnTo>
                    <a:pt x="629" y="46"/>
                  </a:lnTo>
                  <a:lnTo>
                    <a:pt x="623" y="41"/>
                  </a:lnTo>
                  <a:lnTo>
                    <a:pt x="614" y="36"/>
                  </a:lnTo>
                  <a:lnTo>
                    <a:pt x="614" y="36"/>
                  </a:lnTo>
                  <a:lnTo>
                    <a:pt x="616" y="29"/>
                  </a:lnTo>
                  <a:lnTo>
                    <a:pt x="616" y="29"/>
                  </a:lnTo>
                  <a:lnTo>
                    <a:pt x="614" y="24"/>
                  </a:lnTo>
                  <a:lnTo>
                    <a:pt x="613" y="18"/>
                  </a:lnTo>
                  <a:lnTo>
                    <a:pt x="610" y="14"/>
                  </a:lnTo>
                  <a:lnTo>
                    <a:pt x="606" y="8"/>
                  </a:lnTo>
                  <a:lnTo>
                    <a:pt x="602" y="6"/>
                  </a:lnTo>
                  <a:lnTo>
                    <a:pt x="596" y="3"/>
                  </a:lnTo>
                  <a:lnTo>
                    <a:pt x="589" y="1"/>
                  </a:lnTo>
                  <a:lnTo>
                    <a:pt x="584" y="0"/>
                  </a:lnTo>
                  <a:lnTo>
                    <a:pt x="584" y="0"/>
                  </a:lnTo>
                  <a:lnTo>
                    <a:pt x="577" y="1"/>
                  </a:lnTo>
                  <a:lnTo>
                    <a:pt x="571" y="3"/>
                  </a:lnTo>
                  <a:lnTo>
                    <a:pt x="565" y="6"/>
                  </a:lnTo>
                  <a:lnTo>
                    <a:pt x="560" y="10"/>
                  </a:lnTo>
                  <a:lnTo>
                    <a:pt x="555" y="14"/>
                  </a:lnTo>
                  <a:lnTo>
                    <a:pt x="553" y="20"/>
                  </a:lnTo>
                  <a:lnTo>
                    <a:pt x="551" y="25"/>
                  </a:lnTo>
                  <a:lnTo>
                    <a:pt x="551" y="31"/>
                  </a:lnTo>
                  <a:lnTo>
                    <a:pt x="551" y="31"/>
                  </a:lnTo>
                  <a:lnTo>
                    <a:pt x="551" y="32"/>
                  </a:lnTo>
                  <a:lnTo>
                    <a:pt x="551" y="32"/>
                  </a:lnTo>
                  <a:lnTo>
                    <a:pt x="546" y="34"/>
                  </a:lnTo>
                  <a:lnTo>
                    <a:pt x="540" y="36"/>
                  </a:lnTo>
                  <a:lnTo>
                    <a:pt x="536" y="39"/>
                  </a:lnTo>
                  <a:lnTo>
                    <a:pt x="532" y="43"/>
                  </a:lnTo>
                  <a:lnTo>
                    <a:pt x="529" y="48"/>
                  </a:lnTo>
                  <a:lnTo>
                    <a:pt x="527" y="52"/>
                  </a:lnTo>
                  <a:lnTo>
                    <a:pt x="526" y="58"/>
                  </a:lnTo>
                  <a:lnTo>
                    <a:pt x="524" y="62"/>
                  </a:lnTo>
                  <a:lnTo>
                    <a:pt x="524" y="62"/>
                  </a:lnTo>
                  <a:lnTo>
                    <a:pt x="526" y="69"/>
                  </a:lnTo>
                  <a:lnTo>
                    <a:pt x="527" y="74"/>
                  </a:lnTo>
                  <a:lnTo>
                    <a:pt x="530" y="79"/>
                  </a:lnTo>
                  <a:lnTo>
                    <a:pt x="534" y="83"/>
                  </a:lnTo>
                  <a:lnTo>
                    <a:pt x="540" y="87"/>
                  </a:lnTo>
                  <a:lnTo>
                    <a:pt x="546" y="90"/>
                  </a:lnTo>
                  <a:lnTo>
                    <a:pt x="551" y="91"/>
                  </a:lnTo>
                  <a:lnTo>
                    <a:pt x="558" y="91"/>
                  </a:lnTo>
                  <a:lnTo>
                    <a:pt x="558" y="91"/>
                  </a:lnTo>
                  <a:lnTo>
                    <a:pt x="558" y="91"/>
                  </a:lnTo>
                  <a:lnTo>
                    <a:pt x="547" y="184"/>
                  </a:lnTo>
                  <a:lnTo>
                    <a:pt x="547" y="184"/>
                  </a:lnTo>
                  <a:lnTo>
                    <a:pt x="537" y="183"/>
                  </a:lnTo>
                  <a:lnTo>
                    <a:pt x="537" y="183"/>
                  </a:lnTo>
                  <a:lnTo>
                    <a:pt x="526" y="184"/>
                  </a:lnTo>
                  <a:lnTo>
                    <a:pt x="515" y="188"/>
                  </a:lnTo>
                  <a:lnTo>
                    <a:pt x="505" y="194"/>
                  </a:lnTo>
                  <a:lnTo>
                    <a:pt x="496" y="201"/>
                  </a:lnTo>
                  <a:lnTo>
                    <a:pt x="489" y="209"/>
                  </a:lnTo>
                  <a:lnTo>
                    <a:pt x="484" y="219"/>
                  </a:lnTo>
                  <a:lnTo>
                    <a:pt x="481" y="231"/>
                  </a:lnTo>
                  <a:lnTo>
                    <a:pt x="479" y="243"/>
                  </a:lnTo>
                  <a:lnTo>
                    <a:pt x="479" y="243"/>
                  </a:lnTo>
                  <a:lnTo>
                    <a:pt x="481" y="256"/>
                  </a:lnTo>
                  <a:lnTo>
                    <a:pt x="481" y="256"/>
                  </a:lnTo>
                  <a:lnTo>
                    <a:pt x="471" y="253"/>
                  </a:lnTo>
                  <a:lnTo>
                    <a:pt x="460" y="252"/>
                  </a:lnTo>
                  <a:lnTo>
                    <a:pt x="460" y="252"/>
                  </a:lnTo>
                  <a:lnTo>
                    <a:pt x="451" y="253"/>
                  </a:lnTo>
                  <a:lnTo>
                    <a:pt x="442" y="254"/>
                  </a:lnTo>
                  <a:lnTo>
                    <a:pt x="411" y="224"/>
                  </a:lnTo>
                  <a:lnTo>
                    <a:pt x="411" y="224"/>
                  </a:lnTo>
                  <a:lnTo>
                    <a:pt x="412" y="224"/>
                  </a:lnTo>
                  <a:lnTo>
                    <a:pt x="412" y="224"/>
                  </a:lnTo>
                  <a:lnTo>
                    <a:pt x="418" y="224"/>
                  </a:lnTo>
                  <a:lnTo>
                    <a:pt x="423" y="221"/>
                  </a:lnTo>
                  <a:lnTo>
                    <a:pt x="429" y="218"/>
                  </a:lnTo>
                  <a:lnTo>
                    <a:pt x="433" y="214"/>
                  </a:lnTo>
                  <a:lnTo>
                    <a:pt x="437" y="209"/>
                  </a:lnTo>
                  <a:lnTo>
                    <a:pt x="440" y="204"/>
                  </a:lnTo>
                  <a:lnTo>
                    <a:pt x="442" y="198"/>
                  </a:lnTo>
                  <a:lnTo>
                    <a:pt x="443" y="193"/>
                  </a:lnTo>
                  <a:lnTo>
                    <a:pt x="443" y="193"/>
                  </a:lnTo>
                  <a:lnTo>
                    <a:pt x="442" y="186"/>
                  </a:lnTo>
                  <a:lnTo>
                    <a:pt x="440" y="180"/>
                  </a:lnTo>
                  <a:lnTo>
                    <a:pt x="437" y="174"/>
                  </a:lnTo>
                  <a:lnTo>
                    <a:pt x="433" y="170"/>
                  </a:lnTo>
                  <a:lnTo>
                    <a:pt x="429" y="166"/>
                  </a:lnTo>
                  <a:lnTo>
                    <a:pt x="423" y="163"/>
                  </a:lnTo>
                  <a:lnTo>
                    <a:pt x="418" y="162"/>
                  </a:lnTo>
                  <a:lnTo>
                    <a:pt x="411" y="162"/>
                  </a:lnTo>
                  <a:lnTo>
                    <a:pt x="411" y="162"/>
                  </a:lnTo>
                  <a:lnTo>
                    <a:pt x="402" y="163"/>
                  </a:lnTo>
                  <a:lnTo>
                    <a:pt x="394" y="167"/>
                  </a:lnTo>
                  <a:lnTo>
                    <a:pt x="394" y="167"/>
                  </a:lnTo>
                  <a:lnTo>
                    <a:pt x="389" y="159"/>
                  </a:lnTo>
                  <a:lnTo>
                    <a:pt x="382" y="152"/>
                  </a:lnTo>
                  <a:lnTo>
                    <a:pt x="374" y="148"/>
                  </a:lnTo>
                  <a:lnTo>
                    <a:pt x="364" y="146"/>
                  </a:lnTo>
                  <a:lnTo>
                    <a:pt x="364" y="146"/>
                  </a:lnTo>
                  <a:lnTo>
                    <a:pt x="357" y="146"/>
                  </a:lnTo>
                  <a:lnTo>
                    <a:pt x="352" y="149"/>
                  </a:lnTo>
                  <a:lnTo>
                    <a:pt x="346" y="152"/>
                  </a:lnTo>
                  <a:lnTo>
                    <a:pt x="340" y="156"/>
                  </a:lnTo>
                  <a:lnTo>
                    <a:pt x="340" y="156"/>
                  </a:lnTo>
                  <a:lnTo>
                    <a:pt x="340" y="156"/>
                  </a:lnTo>
                  <a:lnTo>
                    <a:pt x="340" y="156"/>
                  </a:lnTo>
                  <a:lnTo>
                    <a:pt x="335" y="157"/>
                  </a:lnTo>
                  <a:lnTo>
                    <a:pt x="329" y="159"/>
                  </a:lnTo>
                  <a:lnTo>
                    <a:pt x="323" y="162"/>
                  </a:lnTo>
                  <a:lnTo>
                    <a:pt x="318" y="166"/>
                  </a:lnTo>
                  <a:lnTo>
                    <a:pt x="315" y="170"/>
                  </a:lnTo>
                  <a:lnTo>
                    <a:pt x="312" y="176"/>
                  </a:lnTo>
                  <a:lnTo>
                    <a:pt x="311" y="181"/>
                  </a:lnTo>
                  <a:lnTo>
                    <a:pt x="309" y="188"/>
                  </a:lnTo>
                  <a:lnTo>
                    <a:pt x="309" y="188"/>
                  </a:lnTo>
                  <a:lnTo>
                    <a:pt x="311" y="194"/>
                  </a:lnTo>
                  <a:lnTo>
                    <a:pt x="312" y="200"/>
                  </a:lnTo>
                  <a:lnTo>
                    <a:pt x="315" y="205"/>
                  </a:lnTo>
                  <a:lnTo>
                    <a:pt x="319" y="209"/>
                  </a:lnTo>
                  <a:lnTo>
                    <a:pt x="323" y="214"/>
                  </a:lnTo>
                  <a:lnTo>
                    <a:pt x="329" y="216"/>
                  </a:lnTo>
                  <a:lnTo>
                    <a:pt x="335" y="218"/>
                  </a:lnTo>
                  <a:lnTo>
                    <a:pt x="342" y="219"/>
                  </a:lnTo>
                  <a:lnTo>
                    <a:pt x="342" y="219"/>
                  </a:lnTo>
                  <a:lnTo>
                    <a:pt x="349" y="218"/>
                  </a:lnTo>
                  <a:lnTo>
                    <a:pt x="349" y="218"/>
                  </a:lnTo>
                  <a:lnTo>
                    <a:pt x="350" y="224"/>
                  </a:lnTo>
                  <a:lnTo>
                    <a:pt x="353" y="229"/>
                  </a:lnTo>
                  <a:lnTo>
                    <a:pt x="356" y="233"/>
                  </a:lnTo>
                  <a:lnTo>
                    <a:pt x="360" y="238"/>
                  </a:lnTo>
                  <a:lnTo>
                    <a:pt x="364" y="240"/>
                  </a:lnTo>
                  <a:lnTo>
                    <a:pt x="370" y="243"/>
                  </a:lnTo>
                  <a:lnTo>
                    <a:pt x="374" y="245"/>
                  </a:lnTo>
                  <a:lnTo>
                    <a:pt x="381" y="245"/>
                  </a:lnTo>
                  <a:lnTo>
                    <a:pt x="381" y="245"/>
                  </a:lnTo>
                  <a:lnTo>
                    <a:pt x="387" y="245"/>
                  </a:lnTo>
                  <a:lnTo>
                    <a:pt x="392" y="242"/>
                  </a:lnTo>
                  <a:lnTo>
                    <a:pt x="397" y="240"/>
                  </a:lnTo>
                  <a:lnTo>
                    <a:pt x="402" y="236"/>
                  </a:lnTo>
                  <a:lnTo>
                    <a:pt x="427" y="263"/>
                  </a:lnTo>
                  <a:lnTo>
                    <a:pt x="427" y="263"/>
                  </a:lnTo>
                  <a:lnTo>
                    <a:pt x="416" y="271"/>
                  </a:lnTo>
                  <a:lnTo>
                    <a:pt x="412" y="277"/>
                  </a:lnTo>
                  <a:lnTo>
                    <a:pt x="409" y="283"/>
                  </a:lnTo>
                  <a:lnTo>
                    <a:pt x="406" y="290"/>
                  </a:lnTo>
                  <a:lnTo>
                    <a:pt x="404" y="297"/>
                  </a:lnTo>
                  <a:lnTo>
                    <a:pt x="402" y="304"/>
                  </a:lnTo>
                  <a:lnTo>
                    <a:pt x="402" y="311"/>
                  </a:lnTo>
                  <a:lnTo>
                    <a:pt x="402" y="311"/>
                  </a:lnTo>
                  <a:lnTo>
                    <a:pt x="404" y="323"/>
                  </a:lnTo>
                  <a:lnTo>
                    <a:pt x="406" y="335"/>
                  </a:lnTo>
                  <a:lnTo>
                    <a:pt x="412" y="344"/>
                  </a:lnTo>
                  <a:lnTo>
                    <a:pt x="419" y="353"/>
                  </a:lnTo>
                  <a:lnTo>
                    <a:pt x="429" y="360"/>
                  </a:lnTo>
                  <a:lnTo>
                    <a:pt x="439" y="366"/>
                  </a:lnTo>
                  <a:lnTo>
                    <a:pt x="450" y="368"/>
                  </a:lnTo>
                  <a:lnTo>
                    <a:pt x="461" y="370"/>
                  </a:lnTo>
                  <a:lnTo>
                    <a:pt x="461" y="370"/>
                  </a:lnTo>
                  <a:lnTo>
                    <a:pt x="461" y="370"/>
                  </a:lnTo>
                  <a:lnTo>
                    <a:pt x="478" y="398"/>
                  </a:lnTo>
                  <a:lnTo>
                    <a:pt x="436" y="391"/>
                  </a:lnTo>
                  <a:lnTo>
                    <a:pt x="436" y="391"/>
                  </a:lnTo>
                  <a:lnTo>
                    <a:pt x="430" y="384"/>
                  </a:lnTo>
                  <a:lnTo>
                    <a:pt x="423" y="380"/>
                  </a:lnTo>
                  <a:lnTo>
                    <a:pt x="416" y="377"/>
                  </a:lnTo>
                  <a:lnTo>
                    <a:pt x="408" y="377"/>
                  </a:lnTo>
                  <a:lnTo>
                    <a:pt x="408" y="377"/>
                  </a:lnTo>
                  <a:lnTo>
                    <a:pt x="399" y="377"/>
                  </a:lnTo>
                  <a:lnTo>
                    <a:pt x="392" y="380"/>
                  </a:lnTo>
                  <a:lnTo>
                    <a:pt x="387" y="384"/>
                  </a:lnTo>
                  <a:lnTo>
                    <a:pt x="381" y="389"/>
                  </a:lnTo>
                  <a:lnTo>
                    <a:pt x="381" y="389"/>
                  </a:lnTo>
                  <a:lnTo>
                    <a:pt x="374" y="361"/>
                  </a:lnTo>
                  <a:lnTo>
                    <a:pt x="364" y="335"/>
                  </a:lnTo>
                  <a:lnTo>
                    <a:pt x="352" y="306"/>
                  </a:lnTo>
                  <a:lnTo>
                    <a:pt x="337" y="278"/>
                  </a:lnTo>
                  <a:lnTo>
                    <a:pt x="323" y="250"/>
                  </a:lnTo>
                  <a:lnTo>
                    <a:pt x="307" y="224"/>
                  </a:lnTo>
                  <a:lnTo>
                    <a:pt x="290" y="198"/>
                  </a:lnTo>
                  <a:lnTo>
                    <a:pt x="273" y="174"/>
                  </a:lnTo>
                  <a:lnTo>
                    <a:pt x="242" y="131"/>
                  </a:lnTo>
                  <a:lnTo>
                    <a:pt x="214" y="97"/>
                  </a:lnTo>
                  <a:lnTo>
                    <a:pt x="188" y="66"/>
                  </a:lnTo>
                  <a:lnTo>
                    <a:pt x="188" y="66"/>
                  </a:lnTo>
                  <a:lnTo>
                    <a:pt x="153" y="111"/>
                  </a:lnTo>
                  <a:lnTo>
                    <a:pt x="122" y="153"/>
                  </a:lnTo>
                  <a:lnTo>
                    <a:pt x="96" y="193"/>
                  </a:lnTo>
                  <a:lnTo>
                    <a:pt x="72" y="231"/>
                  </a:lnTo>
                  <a:lnTo>
                    <a:pt x="53" y="264"/>
                  </a:lnTo>
                  <a:lnTo>
                    <a:pt x="37" y="297"/>
                  </a:lnTo>
                  <a:lnTo>
                    <a:pt x="24" y="326"/>
                  </a:lnTo>
                  <a:lnTo>
                    <a:pt x="14" y="353"/>
                  </a:lnTo>
                  <a:lnTo>
                    <a:pt x="7" y="378"/>
                  </a:lnTo>
                  <a:lnTo>
                    <a:pt x="3" y="402"/>
                  </a:lnTo>
                  <a:lnTo>
                    <a:pt x="0" y="423"/>
                  </a:lnTo>
                  <a:lnTo>
                    <a:pt x="1" y="443"/>
                  </a:lnTo>
                  <a:lnTo>
                    <a:pt x="3" y="460"/>
                  </a:lnTo>
                  <a:lnTo>
                    <a:pt x="8" y="475"/>
                  </a:lnTo>
                  <a:lnTo>
                    <a:pt x="14" y="489"/>
                  </a:lnTo>
                  <a:lnTo>
                    <a:pt x="21" y="502"/>
                  </a:lnTo>
                  <a:lnTo>
                    <a:pt x="29" y="513"/>
                  </a:lnTo>
                  <a:lnTo>
                    <a:pt x="39" y="523"/>
                  </a:lnTo>
                  <a:lnTo>
                    <a:pt x="51" y="532"/>
                  </a:lnTo>
                  <a:lnTo>
                    <a:pt x="62" y="540"/>
                  </a:lnTo>
                  <a:lnTo>
                    <a:pt x="74" y="546"/>
                  </a:lnTo>
                  <a:lnTo>
                    <a:pt x="87" y="551"/>
                  </a:lnTo>
                  <a:lnTo>
                    <a:pt x="112" y="560"/>
                  </a:lnTo>
                  <a:lnTo>
                    <a:pt x="136" y="564"/>
                  </a:lnTo>
                  <a:lnTo>
                    <a:pt x="157" y="567"/>
                  </a:lnTo>
                  <a:lnTo>
                    <a:pt x="176" y="568"/>
                  </a:lnTo>
                  <a:lnTo>
                    <a:pt x="188" y="568"/>
                  </a:lnTo>
                  <a:lnTo>
                    <a:pt x="163" y="724"/>
                  </a:lnTo>
                  <a:lnTo>
                    <a:pt x="249" y="723"/>
                  </a:lnTo>
                  <a:lnTo>
                    <a:pt x="214" y="567"/>
                  </a:lnTo>
                  <a:lnTo>
                    <a:pt x="214" y="567"/>
                  </a:lnTo>
                  <a:lnTo>
                    <a:pt x="247" y="562"/>
                  </a:lnTo>
                  <a:lnTo>
                    <a:pt x="278" y="557"/>
                  </a:lnTo>
                  <a:lnTo>
                    <a:pt x="304" y="548"/>
                  </a:lnTo>
                  <a:lnTo>
                    <a:pt x="316" y="544"/>
                  </a:lnTo>
                  <a:lnTo>
                    <a:pt x="326" y="539"/>
                  </a:lnTo>
                  <a:lnTo>
                    <a:pt x="326" y="539"/>
                  </a:lnTo>
                  <a:lnTo>
                    <a:pt x="330" y="547"/>
                  </a:lnTo>
                  <a:lnTo>
                    <a:pt x="335" y="554"/>
                  </a:lnTo>
                  <a:lnTo>
                    <a:pt x="342" y="561"/>
                  </a:lnTo>
                  <a:lnTo>
                    <a:pt x="349" y="568"/>
                  </a:lnTo>
                  <a:lnTo>
                    <a:pt x="356" y="572"/>
                  </a:lnTo>
                  <a:lnTo>
                    <a:pt x="364" y="575"/>
                  </a:lnTo>
                  <a:lnTo>
                    <a:pt x="374" y="578"/>
                  </a:lnTo>
                  <a:lnTo>
                    <a:pt x="384" y="579"/>
                  </a:lnTo>
                  <a:lnTo>
                    <a:pt x="384" y="579"/>
                  </a:lnTo>
                  <a:lnTo>
                    <a:pt x="392" y="578"/>
                  </a:lnTo>
                  <a:lnTo>
                    <a:pt x="399" y="577"/>
                  </a:lnTo>
                  <a:lnTo>
                    <a:pt x="406" y="574"/>
                  </a:lnTo>
                  <a:lnTo>
                    <a:pt x="413" y="569"/>
                  </a:lnTo>
                  <a:lnTo>
                    <a:pt x="413" y="569"/>
                  </a:lnTo>
                  <a:lnTo>
                    <a:pt x="420" y="579"/>
                  </a:lnTo>
                  <a:lnTo>
                    <a:pt x="430" y="588"/>
                  </a:lnTo>
                  <a:lnTo>
                    <a:pt x="440" y="592"/>
                  </a:lnTo>
                  <a:lnTo>
                    <a:pt x="447" y="593"/>
                  </a:lnTo>
                  <a:lnTo>
                    <a:pt x="453" y="593"/>
                  </a:lnTo>
                  <a:lnTo>
                    <a:pt x="453" y="593"/>
                  </a:lnTo>
                  <a:lnTo>
                    <a:pt x="464" y="592"/>
                  </a:lnTo>
                  <a:lnTo>
                    <a:pt x="512" y="648"/>
                  </a:lnTo>
                  <a:lnTo>
                    <a:pt x="513" y="713"/>
                  </a:lnTo>
                  <a:lnTo>
                    <a:pt x="513" y="713"/>
                  </a:lnTo>
                  <a:lnTo>
                    <a:pt x="515" y="720"/>
                  </a:lnTo>
                  <a:lnTo>
                    <a:pt x="517" y="726"/>
                  </a:lnTo>
                  <a:lnTo>
                    <a:pt x="524" y="730"/>
                  </a:lnTo>
                  <a:lnTo>
                    <a:pt x="532" y="731"/>
                  </a:lnTo>
                  <a:lnTo>
                    <a:pt x="532" y="731"/>
                  </a:lnTo>
                  <a:lnTo>
                    <a:pt x="539" y="730"/>
                  </a:lnTo>
                  <a:lnTo>
                    <a:pt x="544" y="726"/>
                  </a:lnTo>
                  <a:lnTo>
                    <a:pt x="548" y="720"/>
                  </a:lnTo>
                  <a:lnTo>
                    <a:pt x="548" y="713"/>
                  </a:lnTo>
                  <a:lnTo>
                    <a:pt x="548" y="593"/>
                  </a:lnTo>
                  <a:lnTo>
                    <a:pt x="614" y="546"/>
                  </a:lnTo>
                  <a:lnTo>
                    <a:pt x="614" y="546"/>
                  </a:lnTo>
                  <a:lnTo>
                    <a:pt x="623" y="550"/>
                  </a:lnTo>
                  <a:lnTo>
                    <a:pt x="630" y="553"/>
                  </a:lnTo>
                  <a:lnTo>
                    <a:pt x="638" y="554"/>
                  </a:lnTo>
                  <a:lnTo>
                    <a:pt x="648" y="555"/>
                  </a:lnTo>
                  <a:lnTo>
                    <a:pt x="648" y="555"/>
                  </a:lnTo>
                  <a:lnTo>
                    <a:pt x="655" y="555"/>
                  </a:lnTo>
                  <a:lnTo>
                    <a:pt x="662" y="554"/>
                  </a:lnTo>
                  <a:lnTo>
                    <a:pt x="669" y="551"/>
                  </a:lnTo>
                  <a:lnTo>
                    <a:pt x="675" y="548"/>
                  </a:lnTo>
                  <a:lnTo>
                    <a:pt x="688" y="540"/>
                  </a:lnTo>
                  <a:lnTo>
                    <a:pt x="696" y="530"/>
                  </a:lnTo>
                  <a:lnTo>
                    <a:pt x="696" y="530"/>
                  </a:lnTo>
                  <a:lnTo>
                    <a:pt x="703" y="536"/>
                  </a:lnTo>
                  <a:lnTo>
                    <a:pt x="710" y="540"/>
                  </a:lnTo>
                  <a:lnTo>
                    <a:pt x="720" y="543"/>
                  </a:lnTo>
                  <a:lnTo>
                    <a:pt x="728" y="544"/>
                  </a:lnTo>
                  <a:lnTo>
                    <a:pt x="728" y="544"/>
                  </a:lnTo>
                  <a:lnTo>
                    <a:pt x="737" y="543"/>
                  </a:lnTo>
                  <a:lnTo>
                    <a:pt x="745" y="540"/>
                  </a:lnTo>
                  <a:lnTo>
                    <a:pt x="752" y="537"/>
                  </a:lnTo>
                  <a:lnTo>
                    <a:pt x="759" y="532"/>
                  </a:lnTo>
                  <a:lnTo>
                    <a:pt x="765" y="524"/>
                  </a:lnTo>
                  <a:lnTo>
                    <a:pt x="768" y="517"/>
                  </a:lnTo>
                  <a:lnTo>
                    <a:pt x="771" y="509"/>
                  </a:lnTo>
                  <a:lnTo>
                    <a:pt x="772" y="501"/>
                  </a:lnTo>
                  <a:lnTo>
                    <a:pt x="772" y="501"/>
                  </a:lnTo>
                  <a:lnTo>
                    <a:pt x="771" y="492"/>
                  </a:lnTo>
                  <a:lnTo>
                    <a:pt x="768" y="485"/>
                  </a:lnTo>
                  <a:lnTo>
                    <a:pt x="765" y="478"/>
                  </a:lnTo>
                  <a:lnTo>
                    <a:pt x="759" y="472"/>
                  </a:lnTo>
                  <a:lnTo>
                    <a:pt x="754" y="467"/>
                  </a:lnTo>
                  <a:lnTo>
                    <a:pt x="747" y="463"/>
                  </a:lnTo>
                  <a:lnTo>
                    <a:pt x="740" y="460"/>
                  </a:lnTo>
                  <a:lnTo>
                    <a:pt x="733" y="458"/>
                  </a:lnTo>
                  <a:lnTo>
                    <a:pt x="733" y="458"/>
                  </a:lnTo>
                  <a:close/>
                  <a:moveTo>
                    <a:pt x="494" y="360"/>
                  </a:moveTo>
                  <a:lnTo>
                    <a:pt x="494" y="360"/>
                  </a:lnTo>
                  <a:lnTo>
                    <a:pt x="496" y="367"/>
                  </a:lnTo>
                  <a:lnTo>
                    <a:pt x="499" y="374"/>
                  </a:lnTo>
                  <a:lnTo>
                    <a:pt x="505" y="381"/>
                  </a:lnTo>
                  <a:lnTo>
                    <a:pt x="509" y="387"/>
                  </a:lnTo>
                  <a:lnTo>
                    <a:pt x="510" y="422"/>
                  </a:lnTo>
                  <a:lnTo>
                    <a:pt x="478" y="367"/>
                  </a:lnTo>
                  <a:lnTo>
                    <a:pt x="478" y="367"/>
                  </a:lnTo>
                  <a:lnTo>
                    <a:pt x="487" y="364"/>
                  </a:lnTo>
                  <a:lnTo>
                    <a:pt x="494" y="360"/>
                  </a:lnTo>
                  <a:lnTo>
                    <a:pt x="494" y="360"/>
                  </a:lnTo>
                  <a:close/>
                  <a:moveTo>
                    <a:pt x="478" y="585"/>
                  </a:moveTo>
                  <a:lnTo>
                    <a:pt x="478" y="585"/>
                  </a:lnTo>
                  <a:lnTo>
                    <a:pt x="485" y="578"/>
                  </a:lnTo>
                  <a:lnTo>
                    <a:pt x="491" y="569"/>
                  </a:lnTo>
                  <a:lnTo>
                    <a:pt x="495" y="561"/>
                  </a:lnTo>
                  <a:lnTo>
                    <a:pt x="495" y="550"/>
                  </a:lnTo>
                  <a:lnTo>
                    <a:pt x="495" y="550"/>
                  </a:lnTo>
                  <a:lnTo>
                    <a:pt x="495" y="541"/>
                  </a:lnTo>
                  <a:lnTo>
                    <a:pt x="491" y="533"/>
                  </a:lnTo>
                  <a:lnTo>
                    <a:pt x="491" y="533"/>
                  </a:lnTo>
                  <a:lnTo>
                    <a:pt x="495" y="526"/>
                  </a:lnTo>
                  <a:lnTo>
                    <a:pt x="498" y="520"/>
                  </a:lnTo>
                  <a:lnTo>
                    <a:pt x="499" y="513"/>
                  </a:lnTo>
                  <a:lnTo>
                    <a:pt x="501" y="506"/>
                  </a:lnTo>
                  <a:lnTo>
                    <a:pt x="501" y="506"/>
                  </a:lnTo>
                  <a:lnTo>
                    <a:pt x="499" y="498"/>
                  </a:lnTo>
                  <a:lnTo>
                    <a:pt x="496" y="489"/>
                  </a:lnTo>
                  <a:lnTo>
                    <a:pt x="492" y="482"/>
                  </a:lnTo>
                  <a:lnTo>
                    <a:pt x="488" y="475"/>
                  </a:lnTo>
                  <a:lnTo>
                    <a:pt x="481" y="471"/>
                  </a:lnTo>
                  <a:lnTo>
                    <a:pt x="474" y="467"/>
                  </a:lnTo>
                  <a:lnTo>
                    <a:pt x="465" y="464"/>
                  </a:lnTo>
                  <a:lnTo>
                    <a:pt x="457" y="463"/>
                  </a:lnTo>
                  <a:lnTo>
                    <a:pt x="457" y="463"/>
                  </a:lnTo>
                  <a:lnTo>
                    <a:pt x="449" y="464"/>
                  </a:lnTo>
                  <a:lnTo>
                    <a:pt x="440" y="467"/>
                  </a:lnTo>
                  <a:lnTo>
                    <a:pt x="432" y="471"/>
                  </a:lnTo>
                  <a:lnTo>
                    <a:pt x="426" y="477"/>
                  </a:lnTo>
                  <a:lnTo>
                    <a:pt x="426" y="477"/>
                  </a:lnTo>
                  <a:lnTo>
                    <a:pt x="418" y="470"/>
                  </a:lnTo>
                  <a:lnTo>
                    <a:pt x="408" y="464"/>
                  </a:lnTo>
                  <a:lnTo>
                    <a:pt x="397" y="460"/>
                  </a:lnTo>
                  <a:lnTo>
                    <a:pt x="384" y="458"/>
                  </a:lnTo>
                  <a:lnTo>
                    <a:pt x="384" y="458"/>
                  </a:lnTo>
                  <a:lnTo>
                    <a:pt x="387" y="444"/>
                  </a:lnTo>
                  <a:lnTo>
                    <a:pt x="387" y="429"/>
                  </a:lnTo>
                  <a:lnTo>
                    <a:pt x="387" y="429"/>
                  </a:lnTo>
                  <a:lnTo>
                    <a:pt x="391" y="432"/>
                  </a:lnTo>
                  <a:lnTo>
                    <a:pt x="397" y="434"/>
                  </a:lnTo>
                  <a:lnTo>
                    <a:pt x="402" y="436"/>
                  </a:lnTo>
                  <a:lnTo>
                    <a:pt x="408" y="436"/>
                  </a:lnTo>
                  <a:lnTo>
                    <a:pt x="408" y="436"/>
                  </a:lnTo>
                  <a:lnTo>
                    <a:pt x="415" y="436"/>
                  </a:lnTo>
                  <a:lnTo>
                    <a:pt x="420" y="434"/>
                  </a:lnTo>
                  <a:lnTo>
                    <a:pt x="426" y="432"/>
                  </a:lnTo>
                  <a:lnTo>
                    <a:pt x="430" y="427"/>
                  </a:lnTo>
                  <a:lnTo>
                    <a:pt x="434" y="423"/>
                  </a:lnTo>
                  <a:lnTo>
                    <a:pt x="437" y="419"/>
                  </a:lnTo>
                  <a:lnTo>
                    <a:pt x="440" y="413"/>
                  </a:lnTo>
                  <a:lnTo>
                    <a:pt x="440" y="406"/>
                  </a:lnTo>
                  <a:lnTo>
                    <a:pt x="488" y="415"/>
                  </a:lnTo>
                  <a:lnTo>
                    <a:pt x="510" y="454"/>
                  </a:lnTo>
                  <a:lnTo>
                    <a:pt x="512" y="623"/>
                  </a:lnTo>
                  <a:lnTo>
                    <a:pt x="478" y="585"/>
                  </a:lnTo>
                  <a:close/>
                </a:path>
              </a:pathLst>
            </a:custGeom>
            <a:solidFill>
              <a:srgbClr val="E4E4E4"/>
            </a:solidFill>
            <a:ln>
              <a:noFill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12311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2462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3693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4924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6155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7386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8617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9848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914400" latinLnBrk="1"/>
              <a:endParaRPr lang="ko-KR" altLang="en-US" sz="1800">
                <a:solidFill>
                  <a:prstClr val="black"/>
                </a:solidFill>
              </a:endParaRPr>
            </a:p>
          </xdr:txBody>
        </xdr:sp>
        <xdr:sp macro="" textlink="">
          <xdr:nvSpPr>
            <xdr:cNvPr id="261" name="Freeform 52">
              <a:extLst>
                <a:ext uri="{FF2B5EF4-FFF2-40B4-BE49-F238E27FC236}">
                  <a16:creationId xmlns:a16="http://schemas.microsoft.com/office/drawing/2014/main" id="{BAC5ABAC-2F82-424B-A2CB-0F9356D6E09D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9533283" y="44361652"/>
              <a:ext cx="362919" cy="509811"/>
            </a:xfrm>
            <a:custGeom>
              <a:avLst/>
              <a:gdLst>
                <a:gd name="T0" fmla="*/ 727 w 772"/>
                <a:gd name="T1" fmla="*/ 420 h 731"/>
                <a:gd name="T2" fmla="*/ 676 w 772"/>
                <a:gd name="T3" fmla="*/ 404 h 731"/>
                <a:gd name="T4" fmla="*/ 647 w 772"/>
                <a:gd name="T5" fmla="*/ 437 h 731"/>
                <a:gd name="T6" fmla="*/ 593 w 772"/>
                <a:gd name="T7" fmla="*/ 439 h 731"/>
                <a:gd name="T8" fmla="*/ 560 w 772"/>
                <a:gd name="T9" fmla="*/ 482 h 731"/>
                <a:gd name="T10" fmla="*/ 595 w 772"/>
                <a:gd name="T11" fmla="*/ 523 h 731"/>
                <a:gd name="T12" fmla="*/ 561 w 772"/>
                <a:gd name="T13" fmla="*/ 401 h 731"/>
                <a:gd name="T14" fmla="*/ 607 w 772"/>
                <a:gd name="T15" fmla="*/ 354 h 731"/>
                <a:gd name="T16" fmla="*/ 676 w 772"/>
                <a:gd name="T17" fmla="*/ 330 h 731"/>
                <a:gd name="T18" fmla="*/ 668 w 772"/>
                <a:gd name="T19" fmla="*/ 257 h 731"/>
                <a:gd name="T20" fmla="*/ 603 w 772"/>
                <a:gd name="T21" fmla="*/ 245 h 731"/>
                <a:gd name="T22" fmla="*/ 586 w 772"/>
                <a:gd name="T23" fmla="*/ 209 h 731"/>
                <a:gd name="T24" fmla="*/ 607 w 772"/>
                <a:gd name="T25" fmla="*/ 157 h 731"/>
                <a:gd name="T26" fmla="*/ 652 w 772"/>
                <a:gd name="T27" fmla="*/ 156 h 731"/>
                <a:gd name="T28" fmla="*/ 657 w 772"/>
                <a:gd name="T29" fmla="*/ 118 h 731"/>
                <a:gd name="T30" fmla="*/ 617 w 772"/>
                <a:gd name="T31" fmla="*/ 108 h 731"/>
                <a:gd name="T32" fmla="*/ 568 w 772"/>
                <a:gd name="T33" fmla="*/ 146 h 731"/>
                <a:gd name="T34" fmla="*/ 600 w 772"/>
                <a:gd name="T35" fmla="*/ 93 h 731"/>
                <a:gd name="T36" fmla="*/ 633 w 772"/>
                <a:gd name="T37" fmla="*/ 69 h 731"/>
                <a:gd name="T38" fmla="*/ 616 w 772"/>
                <a:gd name="T39" fmla="*/ 29 h 731"/>
                <a:gd name="T40" fmla="*/ 589 w 772"/>
                <a:gd name="T41" fmla="*/ 1 h 731"/>
                <a:gd name="T42" fmla="*/ 553 w 772"/>
                <a:gd name="T43" fmla="*/ 20 h 731"/>
                <a:gd name="T44" fmla="*/ 536 w 772"/>
                <a:gd name="T45" fmla="*/ 39 h 731"/>
                <a:gd name="T46" fmla="*/ 527 w 772"/>
                <a:gd name="T47" fmla="*/ 74 h 731"/>
                <a:gd name="T48" fmla="*/ 558 w 772"/>
                <a:gd name="T49" fmla="*/ 91 h 731"/>
                <a:gd name="T50" fmla="*/ 496 w 772"/>
                <a:gd name="T51" fmla="*/ 201 h 731"/>
                <a:gd name="T52" fmla="*/ 471 w 772"/>
                <a:gd name="T53" fmla="*/ 253 h 731"/>
                <a:gd name="T54" fmla="*/ 412 w 772"/>
                <a:gd name="T55" fmla="*/ 224 h 731"/>
                <a:gd name="T56" fmla="*/ 443 w 772"/>
                <a:gd name="T57" fmla="*/ 193 h 731"/>
                <a:gd name="T58" fmla="*/ 418 w 772"/>
                <a:gd name="T59" fmla="*/ 162 h 731"/>
                <a:gd name="T60" fmla="*/ 374 w 772"/>
                <a:gd name="T61" fmla="*/ 148 h 731"/>
                <a:gd name="T62" fmla="*/ 340 w 772"/>
                <a:gd name="T63" fmla="*/ 156 h 731"/>
                <a:gd name="T64" fmla="*/ 311 w 772"/>
                <a:gd name="T65" fmla="*/ 181 h 731"/>
                <a:gd name="T66" fmla="*/ 329 w 772"/>
                <a:gd name="T67" fmla="*/ 216 h 731"/>
                <a:gd name="T68" fmla="*/ 356 w 772"/>
                <a:gd name="T69" fmla="*/ 233 h 731"/>
                <a:gd name="T70" fmla="*/ 392 w 772"/>
                <a:gd name="T71" fmla="*/ 242 h 731"/>
                <a:gd name="T72" fmla="*/ 406 w 772"/>
                <a:gd name="T73" fmla="*/ 290 h 731"/>
                <a:gd name="T74" fmla="*/ 419 w 772"/>
                <a:gd name="T75" fmla="*/ 353 h 731"/>
                <a:gd name="T76" fmla="*/ 436 w 772"/>
                <a:gd name="T77" fmla="*/ 391 h 731"/>
                <a:gd name="T78" fmla="*/ 392 w 772"/>
                <a:gd name="T79" fmla="*/ 380 h 731"/>
                <a:gd name="T80" fmla="*/ 323 w 772"/>
                <a:gd name="T81" fmla="*/ 250 h 731"/>
                <a:gd name="T82" fmla="*/ 153 w 772"/>
                <a:gd name="T83" fmla="*/ 111 h 731"/>
                <a:gd name="T84" fmla="*/ 7 w 772"/>
                <a:gd name="T85" fmla="*/ 378 h 731"/>
                <a:gd name="T86" fmla="*/ 29 w 772"/>
                <a:gd name="T87" fmla="*/ 513 h 731"/>
                <a:gd name="T88" fmla="*/ 157 w 772"/>
                <a:gd name="T89" fmla="*/ 567 h 731"/>
                <a:gd name="T90" fmla="*/ 278 w 772"/>
                <a:gd name="T91" fmla="*/ 557 h 731"/>
                <a:gd name="T92" fmla="*/ 349 w 772"/>
                <a:gd name="T93" fmla="*/ 568 h 731"/>
                <a:gd name="T94" fmla="*/ 406 w 772"/>
                <a:gd name="T95" fmla="*/ 574 h 731"/>
                <a:gd name="T96" fmla="*/ 453 w 772"/>
                <a:gd name="T97" fmla="*/ 593 h 731"/>
                <a:gd name="T98" fmla="*/ 532 w 772"/>
                <a:gd name="T99" fmla="*/ 731 h 731"/>
                <a:gd name="T100" fmla="*/ 614 w 772"/>
                <a:gd name="T101" fmla="*/ 546 h 731"/>
                <a:gd name="T102" fmla="*/ 669 w 772"/>
                <a:gd name="T103" fmla="*/ 551 h 731"/>
                <a:gd name="T104" fmla="*/ 728 w 772"/>
                <a:gd name="T105" fmla="*/ 544 h 731"/>
                <a:gd name="T106" fmla="*/ 771 w 772"/>
                <a:gd name="T107" fmla="*/ 509 h 731"/>
                <a:gd name="T108" fmla="*/ 747 w 772"/>
                <a:gd name="T109" fmla="*/ 463 h 731"/>
                <a:gd name="T110" fmla="*/ 505 w 772"/>
                <a:gd name="T111" fmla="*/ 381 h 731"/>
                <a:gd name="T112" fmla="*/ 478 w 772"/>
                <a:gd name="T113" fmla="*/ 585 h 731"/>
                <a:gd name="T114" fmla="*/ 491 w 772"/>
                <a:gd name="T115" fmla="*/ 533 h 731"/>
                <a:gd name="T116" fmla="*/ 496 w 772"/>
                <a:gd name="T117" fmla="*/ 489 h 731"/>
                <a:gd name="T118" fmla="*/ 449 w 772"/>
                <a:gd name="T119" fmla="*/ 464 h 731"/>
                <a:gd name="T120" fmla="*/ 384 w 772"/>
                <a:gd name="T121" fmla="*/ 458 h 731"/>
                <a:gd name="T122" fmla="*/ 408 w 772"/>
                <a:gd name="T123" fmla="*/ 436 h 731"/>
                <a:gd name="T124" fmla="*/ 440 w 772"/>
                <a:gd name="T125" fmla="*/ 413 h 73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772" h="731">
                  <a:moveTo>
                    <a:pt x="733" y="458"/>
                  </a:moveTo>
                  <a:lnTo>
                    <a:pt x="733" y="458"/>
                  </a:lnTo>
                  <a:lnTo>
                    <a:pt x="734" y="451"/>
                  </a:lnTo>
                  <a:lnTo>
                    <a:pt x="734" y="444"/>
                  </a:lnTo>
                  <a:lnTo>
                    <a:pt x="734" y="444"/>
                  </a:lnTo>
                  <a:lnTo>
                    <a:pt x="734" y="434"/>
                  </a:lnTo>
                  <a:lnTo>
                    <a:pt x="731" y="427"/>
                  </a:lnTo>
                  <a:lnTo>
                    <a:pt x="727" y="420"/>
                  </a:lnTo>
                  <a:lnTo>
                    <a:pt x="721" y="413"/>
                  </a:lnTo>
                  <a:lnTo>
                    <a:pt x="716" y="408"/>
                  </a:lnTo>
                  <a:lnTo>
                    <a:pt x="707" y="405"/>
                  </a:lnTo>
                  <a:lnTo>
                    <a:pt x="700" y="402"/>
                  </a:lnTo>
                  <a:lnTo>
                    <a:pt x="690" y="401"/>
                  </a:lnTo>
                  <a:lnTo>
                    <a:pt x="690" y="401"/>
                  </a:lnTo>
                  <a:lnTo>
                    <a:pt x="683" y="402"/>
                  </a:lnTo>
                  <a:lnTo>
                    <a:pt x="676" y="404"/>
                  </a:lnTo>
                  <a:lnTo>
                    <a:pt x="669" y="408"/>
                  </a:lnTo>
                  <a:lnTo>
                    <a:pt x="662" y="412"/>
                  </a:lnTo>
                  <a:lnTo>
                    <a:pt x="658" y="418"/>
                  </a:lnTo>
                  <a:lnTo>
                    <a:pt x="654" y="423"/>
                  </a:lnTo>
                  <a:lnTo>
                    <a:pt x="651" y="430"/>
                  </a:lnTo>
                  <a:lnTo>
                    <a:pt x="648" y="439"/>
                  </a:lnTo>
                  <a:lnTo>
                    <a:pt x="648" y="439"/>
                  </a:lnTo>
                  <a:lnTo>
                    <a:pt x="647" y="437"/>
                  </a:lnTo>
                  <a:lnTo>
                    <a:pt x="647" y="437"/>
                  </a:lnTo>
                  <a:lnTo>
                    <a:pt x="634" y="440"/>
                  </a:lnTo>
                  <a:lnTo>
                    <a:pt x="623" y="443"/>
                  </a:lnTo>
                  <a:lnTo>
                    <a:pt x="623" y="443"/>
                  </a:lnTo>
                  <a:lnTo>
                    <a:pt x="613" y="440"/>
                  </a:lnTo>
                  <a:lnTo>
                    <a:pt x="603" y="439"/>
                  </a:lnTo>
                  <a:lnTo>
                    <a:pt x="603" y="439"/>
                  </a:lnTo>
                  <a:lnTo>
                    <a:pt x="593" y="439"/>
                  </a:lnTo>
                  <a:lnTo>
                    <a:pt x="586" y="442"/>
                  </a:lnTo>
                  <a:lnTo>
                    <a:pt x="579" y="446"/>
                  </a:lnTo>
                  <a:lnTo>
                    <a:pt x="572" y="451"/>
                  </a:lnTo>
                  <a:lnTo>
                    <a:pt x="567" y="458"/>
                  </a:lnTo>
                  <a:lnTo>
                    <a:pt x="564" y="465"/>
                  </a:lnTo>
                  <a:lnTo>
                    <a:pt x="561" y="472"/>
                  </a:lnTo>
                  <a:lnTo>
                    <a:pt x="560" y="482"/>
                  </a:lnTo>
                  <a:lnTo>
                    <a:pt x="560" y="482"/>
                  </a:lnTo>
                  <a:lnTo>
                    <a:pt x="561" y="489"/>
                  </a:lnTo>
                  <a:lnTo>
                    <a:pt x="562" y="496"/>
                  </a:lnTo>
                  <a:lnTo>
                    <a:pt x="567" y="503"/>
                  </a:lnTo>
                  <a:lnTo>
                    <a:pt x="571" y="509"/>
                  </a:lnTo>
                  <a:lnTo>
                    <a:pt x="575" y="515"/>
                  </a:lnTo>
                  <a:lnTo>
                    <a:pt x="582" y="519"/>
                  </a:lnTo>
                  <a:lnTo>
                    <a:pt x="588" y="522"/>
                  </a:lnTo>
                  <a:lnTo>
                    <a:pt x="595" y="523"/>
                  </a:lnTo>
                  <a:lnTo>
                    <a:pt x="595" y="523"/>
                  </a:lnTo>
                  <a:lnTo>
                    <a:pt x="603" y="534"/>
                  </a:lnTo>
                  <a:lnTo>
                    <a:pt x="548" y="574"/>
                  </a:lnTo>
                  <a:lnTo>
                    <a:pt x="546" y="402"/>
                  </a:lnTo>
                  <a:lnTo>
                    <a:pt x="546" y="402"/>
                  </a:lnTo>
                  <a:lnTo>
                    <a:pt x="550" y="402"/>
                  </a:lnTo>
                  <a:lnTo>
                    <a:pt x="550" y="402"/>
                  </a:lnTo>
                  <a:lnTo>
                    <a:pt x="561" y="401"/>
                  </a:lnTo>
                  <a:lnTo>
                    <a:pt x="571" y="398"/>
                  </a:lnTo>
                  <a:lnTo>
                    <a:pt x="579" y="394"/>
                  </a:lnTo>
                  <a:lnTo>
                    <a:pt x="588" y="388"/>
                  </a:lnTo>
                  <a:lnTo>
                    <a:pt x="595" y="381"/>
                  </a:lnTo>
                  <a:lnTo>
                    <a:pt x="600" y="373"/>
                  </a:lnTo>
                  <a:lnTo>
                    <a:pt x="605" y="364"/>
                  </a:lnTo>
                  <a:lnTo>
                    <a:pt x="607" y="354"/>
                  </a:lnTo>
                  <a:lnTo>
                    <a:pt x="607" y="354"/>
                  </a:lnTo>
                  <a:lnTo>
                    <a:pt x="617" y="356"/>
                  </a:lnTo>
                  <a:lnTo>
                    <a:pt x="629" y="357"/>
                  </a:lnTo>
                  <a:lnTo>
                    <a:pt x="629" y="357"/>
                  </a:lnTo>
                  <a:lnTo>
                    <a:pt x="640" y="356"/>
                  </a:lnTo>
                  <a:lnTo>
                    <a:pt x="651" y="353"/>
                  </a:lnTo>
                  <a:lnTo>
                    <a:pt x="661" y="347"/>
                  </a:lnTo>
                  <a:lnTo>
                    <a:pt x="669" y="340"/>
                  </a:lnTo>
                  <a:lnTo>
                    <a:pt x="676" y="330"/>
                  </a:lnTo>
                  <a:lnTo>
                    <a:pt x="682" y="321"/>
                  </a:lnTo>
                  <a:lnTo>
                    <a:pt x="685" y="309"/>
                  </a:lnTo>
                  <a:lnTo>
                    <a:pt x="686" y="298"/>
                  </a:lnTo>
                  <a:lnTo>
                    <a:pt x="686" y="298"/>
                  </a:lnTo>
                  <a:lnTo>
                    <a:pt x="685" y="287"/>
                  </a:lnTo>
                  <a:lnTo>
                    <a:pt x="681" y="276"/>
                  </a:lnTo>
                  <a:lnTo>
                    <a:pt x="676" y="266"/>
                  </a:lnTo>
                  <a:lnTo>
                    <a:pt x="668" y="257"/>
                  </a:lnTo>
                  <a:lnTo>
                    <a:pt x="659" y="250"/>
                  </a:lnTo>
                  <a:lnTo>
                    <a:pt x="650" y="245"/>
                  </a:lnTo>
                  <a:lnTo>
                    <a:pt x="638" y="240"/>
                  </a:lnTo>
                  <a:lnTo>
                    <a:pt x="627" y="240"/>
                  </a:lnTo>
                  <a:lnTo>
                    <a:pt x="627" y="240"/>
                  </a:lnTo>
                  <a:lnTo>
                    <a:pt x="619" y="240"/>
                  </a:lnTo>
                  <a:lnTo>
                    <a:pt x="610" y="242"/>
                  </a:lnTo>
                  <a:lnTo>
                    <a:pt x="603" y="245"/>
                  </a:lnTo>
                  <a:lnTo>
                    <a:pt x="596" y="249"/>
                  </a:lnTo>
                  <a:lnTo>
                    <a:pt x="596" y="249"/>
                  </a:lnTo>
                  <a:lnTo>
                    <a:pt x="596" y="242"/>
                  </a:lnTo>
                  <a:lnTo>
                    <a:pt x="596" y="242"/>
                  </a:lnTo>
                  <a:lnTo>
                    <a:pt x="596" y="233"/>
                  </a:lnTo>
                  <a:lnTo>
                    <a:pt x="595" y="225"/>
                  </a:lnTo>
                  <a:lnTo>
                    <a:pt x="591" y="216"/>
                  </a:lnTo>
                  <a:lnTo>
                    <a:pt x="586" y="209"/>
                  </a:lnTo>
                  <a:lnTo>
                    <a:pt x="582" y="202"/>
                  </a:lnTo>
                  <a:lnTo>
                    <a:pt x="577" y="197"/>
                  </a:lnTo>
                  <a:lnTo>
                    <a:pt x="569" y="193"/>
                  </a:lnTo>
                  <a:lnTo>
                    <a:pt x="562" y="188"/>
                  </a:lnTo>
                  <a:lnTo>
                    <a:pt x="565" y="163"/>
                  </a:lnTo>
                  <a:lnTo>
                    <a:pt x="602" y="150"/>
                  </a:lnTo>
                  <a:lnTo>
                    <a:pt x="602" y="150"/>
                  </a:lnTo>
                  <a:lnTo>
                    <a:pt x="607" y="157"/>
                  </a:lnTo>
                  <a:lnTo>
                    <a:pt x="613" y="162"/>
                  </a:lnTo>
                  <a:lnTo>
                    <a:pt x="622" y="164"/>
                  </a:lnTo>
                  <a:lnTo>
                    <a:pt x="630" y="166"/>
                  </a:lnTo>
                  <a:lnTo>
                    <a:pt x="630" y="166"/>
                  </a:lnTo>
                  <a:lnTo>
                    <a:pt x="637" y="164"/>
                  </a:lnTo>
                  <a:lnTo>
                    <a:pt x="643" y="163"/>
                  </a:lnTo>
                  <a:lnTo>
                    <a:pt x="648" y="160"/>
                  </a:lnTo>
                  <a:lnTo>
                    <a:pt x="652" y="156"/>
                  </a:lnTo>
                  <a:lnTo>
                    <a:pt x="657" y="152"/>
                  </a:lnTo>
                  <a:lnTo>
                    <a:pt x="659" y="148"/>
                  </a:lnTo>
                  <a:lnTo>
                    <a:pt x="662" y="142"/>
                  </a:lnTo>
                  <a:lnTo>
                    <a:pt x="662" y="135"/>
                  </a:lnTo>
                  <a:lnTo>
                    <a:pt x="662" y="135"/>
                  </a:lnTo>
                  <a:lnTo>
                    <a:pt x="662" y="129"/>
                  </a:lnTo>
                  <a:lnTo>
                    <a:pt x="659" y="124"/>
                  </a:lnTo>
                  <a:lnTo>
                    <a:pt x="657" y="118"/>
                  </a:lnTo>
                  <a:lnTo>
                    <a:pt x="652" y="114"/>
                  </a:lnTo>
                  <a:lnTo>
                    <a:pt x="648" y="111"/>
                  </a:lnTo>
                  <a:lnTo>
                    <a:pt x="643" y="108"/>
                  </a:lnTo>
                  <a:lnTo>
                    <a:pt x="636" y="107"/>
                  </a:lnTo>
                  <a:lnTo>
                    <a:pt x="630" y="105"/>
                  </a:lnTo>
                  <a:lnTo>
                    <a:pt x="630" y="105"/>
                  </a:lnTo>
                  <a:lnTo>
                    <a:pt x="623" y="107"/>
                  </a:lnTo>
                  <a:lnTo>
                    <a:pt x="617" y="108"/>
                  </a:lnTo>
                  <a:lnTo>
                    <a:pt x="612" y="111"/>
                  </a:lnTo>
                  <a:lnTo>
                    <a:pt x="606" y="115"/>
                  </a:lnTo>
                  <a:lnTo>
                    <a:pt x="603" y="119"/>
                  </a:lnTo>
                  <a:lnTo>
                    <a:pt x="599" y="124"/>
                  </a:lnTo>
                  <a:lnTo>
                    <a:pt x="598" y="129"/>
                  </a:lnTo>
                  <a:lnTo>
                    <a:pt x="598" y="136"/>
                  </a:lnTo>
                  <a:lnTo>
                    <a:pt x="598" y="136"/>
                  </a:lnTo>
                  <a:lnTo>
                    <a:pt x="568" y="146"/>
                  </a:lnTo>
                  <a:lnTo>
                    <a:pt x="575" y="87"/>
                  </a:lnTo>
                  <a:lnTo>
                    <a:pt x="575" y="87"/>
                  </a:lnTo>
                  <a:lnTo>
                    <a:pt x="578" y="84"/>
                  </a:lnTo>
                  <a:lnTo>
                    <a:pt x="578" y="84"/>
                  </a:lnTo>
                  <a:lnTo>
                    <a:pt x="584" y="89"/>
                  </a:lnTo>
                  <a:lnTo>
                    <a:pt x="588" y="91"/>
                  </a:lnTo>
                  <a:lnTo>
                    <a:pt x="595" y="93"/>
                  </a:lnTo>
                  <a:lnTo>
                    <a:pt x="600" y="93"/>
                  </a:lnTo>
                  <a:lnTo>
                    <a:pt x="600" y="93"/>
                  </a:lnTo>
                  <a:lnTo>
                    <a:pt x="607" y="93"/>
                  </a:lnTo>
                  <a:lnTo>
                    <a:pt x="613" y="90"/>
                  </a:lnTo>
                  <a:lnTo>
                    <a:pt x="619" y="87"/>
                  </a:lnTo>
                  <a:lnTo>
                    <a:pt x="624" y="84"/>
                  </a:lnTo>
                  <a:lnTo>
                    <a:pt x="627" y="79"/>
                  </a:lnTo>
                  <a:lnTo>
                    <a:pt x="630" y="74"/>
                  </a:lnTo>
                  <a:lnTo>
                    <a:pt x="633" y="69"/>
                  </a:lnTo>
                  <a:lnTo>
                    <a:pt x="633" y="63"/>
                  </a:lnTo>
                  <a:lnTo>
                    <a:pt x="633" y="63"/>
                  </a:lnTo>
                  <a:lnTo>
                    <a:pt x="631" y="55"/>
                  </a:lnTo>
                  <a:lnTo>
                    <a:pt x="629" y="46"/>
                  </a:lnTo>
                  <a:lnTo>
                    <a:pt x="623" y="41"/>
                  </a:lnTo>
                  <a:lnTo>
                    <a:pt x="614" y="36"/>
                  </a:lnTo>
                  <a:lnTo>
                    <a:pt x="614" y="36"/>
                  </a:lnTo>
                  <a:lnTo>
                    <a:pt x="616" y="29"/>
                  </a:lnTo>
                  <a:lnTo>
                    <a:pt x="616" y="29"/>
                  </a:lnTo>
                  <a:lnTo>
                    <a:pt x="614" y="24"/>
                  </a:lnTo>
                  <a:lnTo>
                    <a:pt x="613" y="18"/>
                  </a:lnTo>
                  <a:lnTo>
                    <a:pt x="610" y="14"/>
                  </a:lnTo>
                  <a:lnTo>
                    <a:pt x="606" y="8"/>
                  </a:lnTo>
                  <a:lnTo>
                    <a:pt x="602" y="6"/>
                  </a:lnTo>
                  <a:lnTo>
                    <a:pt x="596" y="3"/>
                  </a:lnTo>
                  <a:lnTo>
                    <a:pt x="589" y="1"/>
                  </a:lnTo>
                  <a:lnTo>
                    <a:pt x="584" y="0"/>
                  </a:lnTo>
                  <a:lnTo>
                    <a:pt x="584" y="0"/>
                  </a:lnTo>
                  <a:lnTo>
                    <a:pt x="577" y="1"/>
                  </a:lnTo>
                  <a:lnTo>
                    <a:pt x="571" y="3"/>
                  </a:lnTo>
                  <a:lnTo>
                    <a:pt x="565" y="6"/>
                  </a:lnTo>
                  <a:lnTo>
                    <a:pt x="560" y="10"/>
                  </a:lnTo>
                  <a:lnTo>
                    <a:pt x="555" y="14"/>
                  </a:lnTo>
                  <a:lnTo>
                    <a:pt x="553" y="20"/>
                  </a:lnTo>
                  <a:lnTo>
                    <a:pt x="551" y="25"/>
                  </a:lnTo>
                  <a:lnTo>
                    <a:pt x="551" y="31"/>
                  </a:lnTo>
                  <a:lnTo>
                    <a:pt x="551" y="31"/>
                  </a:lnTo>
                  <a:lnTo>
                    <a:pt x="551" y="32"/>
                  </a:lnTo>
                  <a:lnTo>
                    <a:pt x="551" y="32"/>
                  </a:lnTo>
                  <a:lnTo>
                    <a:pt x="546" y="34"/>
                  </a:lnTo>
                  <a:lnTo>
                    <a:pt x="540" y="36"/>
                  </a:lnTo>
                  <a:lnTo>
                    <a:pt x="536" y="39"/>
                  </a:lnTo>
                  <a:lnTo>
                    <a:pt x="532" y="43"/>
                  </a:lnTo>
                  <a:lnTo>
                    <a:pt x="529" y="48"/>
                  </a:lnTo>
                  <a:lnTo>
                    <a:pt x="527" y="52"/>
                  </a:lnTo>
                  <a:lnTo>
                    <a:pt x="526" y="58"/>
                  </a:lnTo>
                  <a:lnTo>
                    <a:pt x="524" y="62"/>
                  </a:lnTo>
                  <a:lnTo>
                    <a:pt x="524" y="62"/>
                  </a:lnTo>
                  <a:lnTo>
                    <a:pt x="526" y="69"/>
                  </a:lnTo>
                  <a:lnTo>
                    <a:pt x="527" y="74"/>
                  </a:lnTo>
                  <a:lnTo>
                    <a:pt x="530" y="79"/>
                  </a:lnTo>
                  <a:lnTo>
                    <a:pt x="534" y="83"/>
                  </a:lnTo>
                  <a:lnTo>
                    <a:pt x="540" y="87"/>
                  </a:lnTo>
                  <a:lnTo>
                    <a:pt x="546" y="90"/>
                  </a:lnTo>
                  <a:lnTo>
                    <a:pt x="551" y="91"/>
                  </a:lnTo>
                  <a:lnTo>
                    <a:pt x="558" y="91"/>
                  </a:lnTo>
                  <a:lnTo>
                    <a:pt x="558" y="91"/>
                  </a:lnTo>
                  <a:lnTo>
                    <a:pt x="558" y="91"/>
                  </a:lnTo>
                  <a:lnTo>
                    <a:pt x="547" y="184"/>
                  </a:lnTo>
                  <a:lnTo>
                    <a:pt x="547" y="184"/>
                  </a:lnTo>
                  <a:lnTo>
                    <a:pt x="537" y="183"/>
                  </a:lnTo>
                  <a:lnTo>
                    <a:pt x="537" y="183"/>
                  </a:lnTo>
                  <a:lnTo>
                    <a:pt x="526" y="184"/>
                  </a:lnTo>
                  <a:lnTo>
                    <a:pt x="515" y="188"/>
                  </a:lnTo>
                  <a:lnTo>
                    <a:pt x="505" y="194"/>
                  </a:lnTo>
                  <a:lnTo>
                    <a:pt x="496" y="201"/>
                  </a:lnTo>
                  <a:lnTo>
                    <a:pt x="489" y="209"/>
                  </a:lnTo>
                  <a:lnTo>
                    <a:pt x="484" y="219"/>
                  </a:lnTo>
                  <a:lnTo>
                    <a:pt x="481" y="231"/>
                  </a:lnTo>
                  <a:lnTo>
                    <a:pt x="479" y="243"/>
                  </a:lnTo>
                  <a:lnTo>
                    <a:pt x="479" y="243"/>
                  </a:lnTo>
                  <a:lnTo>
                    <a:pt x="481" y="256"/>
                  </a:lnTo>
                  <a:lnTo>
                    <a:pt x="481" y="256"/>
                  </a:lnTo>
                  <a:lnTo>
                    <a:pt x="471" y="253"/>
                  </a:lnTo>
                  <a:lnTo>
                    <a:pt x="460" y="252"/>
                  </a:lnTo>
                  <a:lnTo>
                    <a:pt x="460" y="252"/>
                  </a:lnTo>
                  <a:lnTo>
                    <a:pt x="451" y="253"/>
                  </a:lnTo>
                  <a:lnTo>
                    <a:pt x="442" y="254"/>
                  </a:lnTo>
                  <a:lnTo>
                    <a:pt x="411" y="224"/>
                  </a:lnTo>
                  <a:lnTo>
                    <a:pt x="411" y="224"/>
                  </a:lnTo>
                  <a:lnTo>
                    <a:pt x="412" y="224"/>
                  </a:lnTo>
                  <a:lnTo>
                    <a:pt x="412" y="224"/>
                  </a:lnTo>
                  <a:lnTo>
                    <a:pt x="418" y="224"/>
                  </a:lnTo>
                  <a:lnTo>
                    <a:pt x="423" y="221"/>
                  </a:lnTo>
                  <a:lnTo>
                    <a:pt x="429" y="218"/>
                  </a:lnTo>
                  <a:lnTo>
                    <a:pt x="433" y="214"/>
                  </a:lnTo>
                  <a:lnTo>
                    <a:pt x="437" y="209"/>
                  </a:lnTo>
                  <a:lnTo>
                    <a:pt x="440" y="204"/>
                  </a:lnTo>
                  <a:lnTo>
                    <a:pt x="442" y="198"/>
                  </a:lnTo>
                  <a:lnTo>
                    <a:pt x="443" y="193"/>
                  </a:lnTo>
                  <a:lnTo>
                    <a:pt x="443" y="193"/>
                  </a:lnTo>
                  <a:lnTo>
                    <a:pt x="442" y="186"/>
                  </a:lnTo>
                  <a:lnTo>
                    <a:pt x="440" y="180"/>
                  </a:lnTo>
                  <a:lnTo>
                    <a:pt x="437" y="174"/>
                  </a:lnTo>
                  <a:lnTo>
                    <a:pt x="433" y="170"/>
                  </a:lnTo>
                  <a:lnTo>
                    <a:pt x="429" y="166"/>
                  </a:lnTo>
                  <a:lnTo>
                    <a:pt x="423" y="163"/>
                  </a:lnTo>
                  <a:lnTo>
                    <a:pt x="418" y="162"/>
                  </a:lnTo>
                  <a:lnTo>
                    <a:pt x="411" y="162"/>
                  </a:lnTo>
                  <a:lnTo>
                    <a:pt x="411" y="162"/>
                  </a:lnTo>
                  <a:lnTo>
                    <a:pt x="402" y="163"/>
                  </a:lnTo>
                  <a:lnTo>
                    <a:pt x="394" y="167"/>
                  </a:lnTo>
                  <a:lnTo>
                    <a:pt x="394" y="167"/>
                  </a:lnTo>
                  <a:lnTo>
                    <a:pt x="389" y="159"/>
                  </a:lnTo>
                  <a:lnTo>
                    <a:pt x="382" y="152"/>
                  </a:lnTo>
                  <a:lnTo>
                    <a:pt x="374" y="148"/>
                  </a:lnTo>
                  <a:lnTo>
                    <a:pt x="364" y="146"/>
                  </a:lnTo>
                  <a:lnTo>
                    <a:pt x="364" y="146"/>
                  </a:lnTo>
                  <a:lnTo>
                    <a:pt x="357" y="146"/>
                  </a:lnTo>
                  <a:lnTo>
                    <a:pt x="352" y="149"/>
                  </a:lnTo>
                  <a:lnTo>
                    <a:pt x="346" y="152"/>
                  </a:lnTo>
                  <a:lnTo>
                    <a:pt x="340" y="156"/>
                  </a:lnTo>
                  <a:lnTo>
                    <a:pt x="340" y="156"/>
                  </a:lnTo>
                  <a:lnTo>
                    <a:pt x="340" y="156"/>
                  </a:lnTo>
                  <a:lnTo>
                    <a:pt x="340" y="156"/>
                  </a:lnTo>
                  <a:lnTo>
                    <a:pt x="335" y="157"/>
                  </a:lnTo>
                  <a:lnTo>
                    <a:pt x="329" y="159"/>
                  </a:lnTo>
                  <a:lnTo>
                    <a:pt x="323" y="162"/>
                  </a:lnTo>
                  <a:lnTo>
                    <a:pt x="318" y="166"/>
                  </a:lnTo>
                  <a:lnTo>
                    <a:pt x="315" y="170"/>
                  </a:lnTo>
                  <a:lnTo>
                    <a:pt x="312" y="176"/>
                  </a:lnTo>
                  <a:lnTo>
                    <a:pt x="311" y="181"/>
                  </a:lnTo>
                  <a:lnTo>
                    <a:pt x="309" y="188"/>
                  </a:lnTo>
                  <a:lnTo>
                    <a:pt x="309" y="188"/>
                  </a:lnTo>
                  <a:lnTo>
                    <a:pt x="311" y="194"/>
                  </a:lnTo>
                  <a:lnTo>
                    <a:pt x="312" y="200"/>
                  </a:lnTo>
                  <a:lnTo>
                    <a:pt x="315" y="205"/>
                  </a:lnTo>
                  <a:lnTo>
                    <a:pt x="319" y="209"/>
                  </a:lnTo>
                  <a:lnTo>
                    <a:pt x="323" y="214"/>
                  </a:lnTo>
                  <a:lnTo>
                    <a:pt x="329" y="216"/>
                  </a:lnTo>
                  <a:lnTo>
                    <a:pt x="335" y="218"/>
                  </a:lnTo>
                  <a:lnTo>
                    <a:pt x="342" y="219"/>
                  </a:lnTo>
                  <a:lnTo>
                    <a:pt x="342" y="219"/>
                  </a:lnTo>
                  <a:lnTo>
                    <a:pt x="349" y="218"/>
                  </a:lnTo>
                  <a:lnTo>
                    <a:pt x="349" y="218"/>
                  </a:lnTo>
                  <a:lnTo>
                    <a:pt x="350" y="224"/>
                  </a:lnTo>
                  <a:lnTo>
                    <a:pt x="353" y="229"/>
                  </a:lnTo>
                  <a:lnTo>
                    <a:pt x="356" y="233"/>
                  </a:lnTo>
                  <a:lnTo>
                    <a:pt x="360" y="238"/>
                  </a:lnTo>
                  <a:lnTo>
                    <a:pt x="364" y="240"/>
                  </a:lnTo>
                  <a:lnTo>
                    <a:pt x="370" y="243"/>
                  </a:lnTo>
                  <a:lnTo>
                    <a:pt x="374" y="245"/>
                  </a:lnTo>
                  <a:lnTo>
                    <a:pt x="381" y="245"/>
                  </a:lnTo>
                  <a:lnTo>
                    <a:pt x="381" y="245"/>
                  </a:lnTo>
                  <a:lnTo>
                    <a:pt x="387" y="245"/>
                  </a:lnTo>
                  <a:lnTo>
                    <a:pt x="392" y="242"/>
                  </a:lnTo>
                  <a:lnTo>
                    <a:pt x="397" y="240"/>
                  </a:lnTo>
                  <a:lnTo>
                    <a:pt x="402" y="236"/>
                  </a:lnTo>
                  <a:lnTo>
                    <a:pt x="427" y="263"/>
                  </a:lnTo>
                  <a:lnTo>
                    <a:pt x="427" y="263"/>
                  </a:lnTo>
                  <a:lnTo>
                    <a:pt x="416" y="271"/>
                  </a:lnTo>
                  <a:lnTo>
                    <a:pt x="412" y="277"/>
                  </a:lnTo>
                  <a:lnTo>
                    <a:pt x="409" y="283"/>
                  </a:lnTo>
                  <a:lnTo>
                    <a:pt x="406" y="290"/>
                  </a:lnTo>
                  <a:lnTo>
                    <a:pt x="404" y="297"/>
                  </a:lnTo>
                  <a:lnTo>
                    <a:pt x="402" y="304"/>
                  </a:lnTo>
                  <a:lnTo>
                    <a:pt x="402" y="311"/>
                  </a:lnTo>
                  <a:lnTo>
                    <a:pt x="402" y="311"/>
                  </a:lnTo>
                  <a:lnTo>
                    <a:pt x="404" y="323"/>
                  </a:lnTo>
                  <a:lnTo>
                    <a:pt x="406" y="335"/>
                  </a:lnTo>
                  <a:lnTo>
                    <a:pt x="412" y="344"/>
                  </a:lnTo>
                  <a:lnTo>
                    <a:pt x="419" y="353"/>
                  </a:lnTo>
                  <a:lnTo>
                    <a:pt x="429" y="360"/>
                  </a:lnTo>
                  <a:lnTo>
                    <a:pt x="439" y="366"/>
                  </a:lnTo>
                  <a:lnTo>
                    <a:pt x="450" y="368"/>
                  </a:lnTo>
                  <a:lnTo>
                    <a:pt x="461" y="370"/>
                  </a:lnTo>
                  <a:lnTo>
                    <a:pt x="461" y="370"/>
                  </a:lnTo>
                  <a:lnTo>
                    <a:pt x="461" y="370"/>
                  </a:lnTo>
                  <a:lnTo>
                    <a:pt x="478" y="398"/>
                  </a:lnTo>
                  <a:lnTo>
                    <a:pt x="436" y="391"/>
                  </a:lnTo>
                  <a:lnTo>
                    <a:pt x="436" y="391"/>
                  </a:lnTo>
                  <a:lnTo>
                    <a:pt x="430" y="384"/>
                  </a:lnTo>
                  <a:lnTo>
                    <a:pt x="423" y="380"/>
                  </a:lnTo>
                  <a:lnTo>
                    <a:pt x="416" y="377"/>
                  </a:lnTo>
                  <a:lnTo>
                    <a:pt x="408" y="377"/>
                  </a:lnTo>
                  <a:lnTo>
                    <a:pt x="408" y="377"/>
                  </a:lnTo>
                  <a:lnTo>
                    <a:pt x="399" y="377"/>
                  </a:lnTo>
                  <a:lnTo>
                    <a:pt x="392" y="380"/>
                  </a:lnTo>
                  <a:lnTo>
                    <a:pt x="387" y="384"/>
                  </a:lnTo>
                  <a:lnTo>
                    <a:pt x="381" y="389"/>
                  </a:lnTo>
                  <a:lnTo>
                    <a:pt x="381" y="389"/>
                  </a:lnTo>
                  <a:lnTo>
                    <a:pt x="374" y="361"/>
                  </a:lnTo>
                  <a:lnTo>
                    <a:pt x="364" y="335"/>
                  </a:lnTo>
                  <a:lnTo>
                    <a:pt x="352" y="306"/>
                  </a:lnTo>
                  <a:lnTo>
                    <a:pt x="337" y="278"/>
                  </a:lnTo>
                  <a:lnTo>
                    <a:pt x="323" y="250"/>
                  </a:lnTo>
                  <a:lnTo>
                    <a:pt x="307" y="224"/>
                  </a:lnTo>
                  <a:lnTo>
                    <a:pt x="290" y="198"/>
                  </a:lnTo>
                  <a:lnTo>
                    <a:pt x="273" y="174"/>
                  </a:lnTo>
                  <a:lnTo>
                    <a:pt x="242" y="131"/>
                  </a:lnTo>
                  <a:lnTo>
                    <a:pt x="214" y="97"/>
                  </a:lnTo>
                  <a:lnTo>
                    <a:pt x="188" y="66"/>
                  </a:lnTo>
                  <a:lnTo>
                    <a:pt x="188" y="66"/>
                  </a:lnTo>
                  <a:lnTo>
                    <a:pt x="153" y="111"/>
                  </a:lnTo>
                  <a:lnTo>
                    <a:pt x="122" y="153"/>
                  </a:lnTo>
                  <a:lnTo>
                    <a:pt x="96" y="193"/>
                  </a:lnTo>
                  <a:lnTo>
                    <a:pt x="72" y="231"/>
                  </a:lnTo>
                  <a:lnTo>
                    <a:pt x="53" y="264"/>
                  </a:lnTo>
                  <a:lnTo>
                    <a:pt x="37" y="297"/>
                  </a:lnTo>
                  <a:lnTo>
                    <a:pt x="24" y="326"/>
                  </a:lnTo>
                  <a:lnTo>
                    <a:pt x="14" y="353"/>
                  </a:lnTo>
                  <a:lnTo>
                    <a:pt x="7" y="378"/>
                  </a:lnTo>
                  <a:lnTo>
                    <a:pt x="3" y="402"/>
                  </a:lnTo>
                  <a:lnTo>
                    <a:pt x="0" y="423"/>
                  </a:lnTo>
                  <a:lnTo>
                    <a:pt x="1" y="443"/>
                  </a:lnTo>
                  <a:lnTo>
                    <a:pt x="3" y="460"/>
                  </a:lnTo>
                  <a:lnTo>
                    <a:pt x="8" y="475"/>
                  </a:lnTo>
                  <a:lnTo>
                    <a:pt x="14" y="489"/>
                  </a:lnTo>
                  <a:lnTo>
                    <a:pt x="21" y="502"/>
                  </a:lnTo>
                  <a:lnTo>
                    <a:pt x="29" y="513"/>
                  </a:lnTo>
                  <a:lnTo>
                    <a:pt x="39" y="523"/>
                  </a:lnTo>
                  <a:lnTo>
                    <a:pt x="51" y="532"/>
                  </a:lnTo>
                  <a:lnTo>
                    <a:pt x="62" y="540"/>
                  </a:lnTo>
                  <a:lnTo>
                    <a:pt x="74" y="546"/>
                  </a:lnTo>
                  <a:lnTo>
                    <a:pt x="87" y="551"/>
                  </a:lnTo>
                  <a:lnTo>
                    <a:pt x="112" y="560"/>
                  </a:lnTo>
                  <a:lnTo>
                    <a:pt x="136" y="564"/>
                  </a:lnTo>
                  <a:lnTo>
                    <a:pt x="157" y="567"/>
                  </a:lnTo>
                  <a:lnTo>
                    <a:pt x="176" y="568"/>
                  </a:lnTo>
                  <a:lnTo>
                    <a:pt x="188" y="568"/>
                  </a:lnTo>
                  <a:lnTo>
                    <a:pt x="163" y="724"/>
                  </a:lnTo>
                  <a:lnTo>
                    <a:pt x="249" y="723"/>
                  </a:lnTo>
                  <a:lnTo>
                    <a:pt x="214" y="567"/>
                  </a:lnTo>
                  <a:lnTo>
                    <a:pt x="214" y="567"/>
                  </a:lnTo>
                  <a:lnTo>
                    <a:pt x="247" y="562"/>
                  </a:lnTo>
                  <a:lnTo>
                    <a:pt x="278" y="557"/>
                  </a:lnTo>
                  <a:lnTo>
                    <a:pt x="304" y="548"/>
                  </a:lnTo>
                  <a:lnTo>
                    <a:pt x="316" y="544"/>
                  </a:lnTo>
                  <a:lnTo>
                    <a:pt x="326" y="539"/>
                  </a:lnTo>
                  <a:lnTo>
                    <a:pt x="326" y="539"/>
                  </a:lnTo>
                  <a:lnTo>
                    <a:pt x="330" y="547"/>
                  </a:lnTo>
                  <a:lnTo>
                    <a:pt x="335" y="554"/>
                  </a:lnTo>
                  <a:lnTo>
                    <a:pt x="342" y="561"/>
                  </a:lnTo>
                  <a:lnTo>
                    <a:pt x="349" y="568"/>
                  </a:lnTo>
                  <a:lnTo>
                    <a:pt x="356" y="572"/>
                  </a:lnTo>
                  <a:lnTo>
                    <a:pt x="364" y="575"/>
                  </a:lnTo>
                  <a:lnTo>
                    <a:pt x="374" y="578"/>
                  </a:lnTo>
                  <a:lnTo>
                    <a:pt x="384" y="579"/>
                  </a:lnTo>
                  <a:lnTo>
                    <a:pt x="384" y="579"/>
                  </a:lnTo>
                  <a:lnTo>
                    <a:pt x="392" y="578"/>
                  </a:lnTo>
                  <a:lnTo>
                    <a:pt x="399" y="577"/>
                  </a:lnTo>
                  <a:lnTo>
                    <a:pt x="406" y="574"/>
                  </a:lnTo>
                  <a:lnTo>
                    <a:pt x="413" y="569"/>
                  </a:lnTo>
                  <a:lnTo>
                    <a:pt x="413" y="569"/>
                  </a:lnTo>
                  <a:lnTo>
                    <a:pt x="420" y="579"/>
                  </a:lnTo>
                  <a:lnTo>
                    <a:pt x="430" y="588"/>
                  </a:lnTo>
                  <a:lnTo>
                    <a:pt x="440" y="592"/>
                  </a:lnTo>
                  <a:lnTo>
                    <a:pt x="447" y="593"/>
                  </a:lnTo>
                  <a:lnTo>
                    <a:pt x="453" y="593"/>
                  </a:lnTo>
                  <a:lnTo>
                    <a:pt x="453" y="593"/>
                  </a:lnTo>
                  <a:lnTo>
                    <a:pt x="464" y="592"/>
                  </a:lnTo>
                  <a:lnTo>
                    <a:pt x="512" y="648"/>
                  </a:lnTo>
                  <a:lnTo>
                    <a:pt x="513" y="713"/>
                  </a:lnTo>
                  <a:lnTo>
                    <a:pt x="513" y="713"/>
                  </a:lnTo>
                  <a:lnTo>
                    <a:pt x="515" y="720"/>
                  </a:lnTo>
                  <a:lnTo>
                    <a:pt x="517" y="726"/>
                  </a:lnTo>
                  <a:lnTo>
                    <a:pt x="524" y="730"/>
                  </a:lnTo>
                  <a:lnTo>
                    <a:pt x="532" y="731"/>
                  </a:lnTo>
                  <a:lnTo>
                    <a:pt x="532" y="731"/>
                  </a:lnTo>
                  <a:lnTo>
                    <a:pt x="539" y="730"/>
                  </a:lnTo>
                  <a:lnTo>
                    <a:pt x="544" y="726"/>
                  </a:lnTo>
                  <a:lnTo>
                    <a:pt x="548" y="720"/>
                  </a:lnTo>
                  <a:lnTo>
                    <a:pt x="548" y="713"/>
                  </a:lnTo>
                  <a:lnTo>
                    <a:pt x="548" y="593"/>
                  </a:lnTo>
                  <a:lnTo>
                    <a:pt x="614" y="546"/>
                  </a:lnTo>
                  <a:lnTo>
                    <a:pt x="614" y="546"/>
                  </a:lnTo>
                  <a:lnTo>
                    <a:pt x="623" y="550"/>
                  </a:lnTo>
                  <a:lnTo>
                    <a:pt x="630" y="553"/>
                  </a:lnTo>
                  <a:lnTo>
                    <a:pt x="638" y="554"/>
                  </a:lnTo>
                  <a:lnTo>
                    <a:pt x="648" y="555"/>
                  </a:lnTo>
                  <a:lnTo>
                    <a:pt x="648" y="555"/>
                  </a:lnTo>
                  <a:lnTo>
                    <a:pt x="655" y="555"/>
                  </a:lnTo>
                  <a:lnTo>
                    <a:pt x="662" y="554"/>
                  </a:lnTo>
                  <a:lnTo>
                    <a:pt x="669" y="551"/>
                  </a:lnTo>
                  <a:lnTo>
                    <a:pt x="675" y="548"/>
                  </a:lnTo>
                  <a:lnTo>
                    <a:pt x="688" y="540"/>
                  </a:lnTo>
                  <a:lnTo>
                    <a:pt x="696" y="530"/>
                  </a:lnTo>
                  <a:lnTo>
                    <a:pt x="696" y="530"/>
                  </a:lnTo>
                  <a:lnTo>
                    <a:pt x="703" y="536"/>
                  </a:lnTo>
                  <a:lnTo>
                    <a:pt x="710" y="540"/>
                  </a:lnTo>
                  <a:lnTo>
                    <a:pt x="720" y="543"/>
                  </a:lnTo>
                  <a:lnTo>
                    <a:pt x="728" y="544"/>
                  </a:lnTo>
                  <a:lnTo>
                    <a:pt x="728" y="544"/>
                  </a:lnTo>
                  <a:lnTo>
                    <a:pt x="737" y="543"/>
                  </a:lnTo>
                  <a:lnTo>
                    <a:pt x="745" y="540"/>
                  </a:lnTo>
                  <a:lnTo>
                    <a:pt x="752" y="537"/>
                  </a:lnTo>
                  <a:lnTo>
                    <a:pt x="759" y="532"/>
                  </a:lnTo>
                  <a:lnTo>
                    <a:pt x="765" y="524"/>
                  </a:lnTo>
                  <a:lnTo>
                    <a:pt x="768" y="517"/>
                  </a:lnTo>
                  <a:lnTo>
                    <a:pt x="771" y="509"/>
                  </a:lnTo>
                  <a:lnTo>
                    <a:pt x="772" y="501"/>
                  </a:lnTo>
                  <a:lnTo>
                    <a:pt x="772" y="501"/>
                  </a:lnTo>
                  <a:lnTo>
                    <a:pt x="771" y="492"/>
                  </a:lnTo>
                  <a:lnTo>
                    <a:pt x="768" y="485"/>
                  </a:lnTo>
                  <a:lnTo>
                    <a:pt x="765" y="478"/>
                  </a:lnTo>
                  <a:lnTo>
                    <a:pt x="759" y="472"/>
                  </a:lnTo>
                  <a:lnTo>
                    <a:pt x="754" y="467"/>
                  </a:lnTo>
                  <a:lnTo>
                    <a:pt x="747" y="463"/>
                  </a:lnTo>
                  <a:lnTo>
                    <a:pt x="740" y="460"/>
                  </a:lnTo>
                  <a:lnTo>
                    <a:pt x="733" y="458"/>
                  </a:lnTo>
                  <a:lnTo>
                    <a:pt x="733" y="458"/>
                  </a:lnTo>
                  <a:close/>
                  <a:moveTo>
                    <a:pt x="494" y="360"/>
                  </a:moveTo>
                  <a:lnTo>
                    <a:pt x="494" y="360"/>
                  </a:lnTo>
                  <a:lnTo>
                    <a:pt x="496" y="367"/>
                  </a:lnTo>
                  <a:lnTo>
                    <a:pt x="499" y="374"/>
                  </a:lnTo>
                  <a:lnTo>
                    <a:pt x="505" y="381"/>
                  </a:lnTo>
                  <a:lnTo>
                    <a:pt x="509" y="387"/>
                  </a:lnTo>
                  <a:lnTo>
                    <a:pt x="510" y="422"/>
                  </a:lnTo>
                  <a:lnTo>
                    <a:pt x="478" y="367"/>
                  </a:lnTo>
                  <a:lnTo>
                    <a:pt x="478" y="367"/>
                  </a:lnTo>
                  <a:lnTo>
                    <a:pt x="487" y="364"/>
                  </a:lnTo>
                  <a:lnTo>
                    <a:pt x="494" y="360"/>
                  </a:lnTo>
                  <a:lnTo>
                    <a:pt x="494" y="360"/>
                  </a:lnTo>
                  <a:close/>
                  <a:moveTo>
                    <a:pt x="478" y="585"/>
                  </a:moveTo>
                  <a:lnTo>
                    <a:pt x="478" y="585"/>
                  </a:lnTo>
                  <a:lnTo>
                    <a:pt x="485" y="578"/>
                  </a:lnTo>
                  <a:lnTo>
                    <a:pt x="491" y="569"/>
                  </a:lnTo>
                  <a:lnTo>
                    <a:pt x="495" y="561"/>
                  </a:lnTo>
                  <a:lnTo>
                    <a:pt x="495" y="550"/>
                  </a:lnTo>
                  <a:lnTo>
                    <a:pt x="495" y="550"/>
                  </a:lnTo>
                  <a:lnTo>
                    <a:pt x="495" y="541"/>
                  </a:lnTo>
                  <a:lnTo>
                    <a:pt x="491" y="533"/>
                  </a:lnTo>
                  <a:lnTo>
                    <a:pt x="491" y="533"/>
                  </a:lnTo>
                  <a:lnTo>
                    <a:pt x="495" y="526"/>
                  </a:lnTo>
                  <a:lnTo>
                    <a:pt x="498" y="520"/>
                  </a:lnTo>
                  <a:lnTo>
                    <a:pt x="499" y="513"/>
                  </a:lnTo>
                  <a:lnTo>
                    <a:pt x="501" y="506"/>
                  </a:lnTo>
                  <a:lnTo>
                    <a:pt x="501" y="506"/>
                  </a:lnTo>
                  <a:lnTo>
                    <a:pt x="499" y="498"/>
                  </a:lnTo>
                  <a:lnTo>
                    <a:pt x="496" y="489"/>
                  </a:lnTo>
                  <a:lnTo>
                    <a:pt x="492" y="482"/>
                  </a:lnTo>
                  <a:lnTo>
                    <a:pt x="488" y="475"/>
                  </a:lnTo>
                  <a:lnTo>
                    <a:pt x="481" y="471"/>
                  </a:lnTo>
                  <a:lnTo>
                    <a:pt x="474" y="467"/>
                  </a:lnTo>
                  <a:lnTo>
                    <a:pt x="465" y="464"/>
                  </a:lnTo>
                  <a:lnTo>
                    <a:pt x="457" y="463"/>
                  </a:lnTo>
                  <a:lnTo>
                    <a:pt x="457" y="463"/>
                  </a:lnTo>
                  <a:lnTo>
                    <a:pt x="449" y="464"/>
                  </a:lnTo>
                  <a:lnTo>
                    <a:pt x="440" y="467"/>
                  </a:lnTo>
                  <a:lnTo>
                    <a:pt x="432" y="471"/>
                  </a:lnTo>
                  <a:lnTo>
                    <a:pt x="426" y="477"/>
                  </a:lnTo>
                  <a:lnTo>
                    <a:pt x="426" y="477"/>
                  </a:lnTo>
                  <a:lnTo>
                    <a:pt x="418" y="470"/>
                  </a:lnTo>
                  <a:lnTo>
                    <a:pt x="408" y="464"/>
                  </a:lnTo>
                  <a:lnTo>
                    <a:pt x="397" y="460"/>
                  </a:lnTo>
                  <a:lnTo>
                    <a:pt x="384" y="458"/>
                  </a:lnTo>
                  <a:lnTo>
                    <a:pt x="384" y="458"/>
                  </a:lnTo>
                  <a:lnTo>
                    <a:pt x="387" y="444"/>
                  </a:lnTo>
                  <a:lnTo>
                    <a:pt x="387" y="429"/>
                  </a:lnTo>
                  <a:lnTo>
                    <a:pt x="387" y="429"/>
                  </a:lnTo>
                  <a:lnTo>
                    <a:pt x="391" y="432"/>
                  </a:lnTo>
                  <a:lnTo>
                    <a:pt x="397" y="434"/>
                  </a:lnTo>
                  <a:lnTo>
                    <a:pt x="402" y="436"/>
                  </a:lnTo>
                  <a:lnTo>
                    <a:pt x="408" y="436"/>
                  </a:lnTo>
                  <a:lnTo>
                    <a:pt x="408" y="436"/>
                  </a:lnTo>
                  <a:lnTo>
                    <a:pt x="415" y="436"/>
                  </a:lnTo>
                  <a:lnTo>
                    <a:pt x="420" y="434"/>
                  </a:lnTo>
                  <a:lnTo>
                    <a:pt x="426" y="432"/>
                  </a:lnTo>
                  <a:lnTo>
                    <a:pt x="430" y="427"/>
                  </a:lnTo>
                  <a:lnTo>
                    <a:pt x="434" y="423"/>
                  </a:lnTo>
                  <a:lnTo>
                    <a:pt x="437" y="419"/>
                  </a:lnTo>
                  <a:lnTo>
                    <a:pt x="440" y="413"/>
                  </a:lnTo>
                  <a:lnTo>
                    <a:pt x="440" y="406"/>
                  </a:lnTo>
                  <a:lnTo>
                    <a:pt x="488" y="415"/>
                  </a:lnTo>
                  <a:lnTo>
                    <a:pt x="510" y="454"/>
                  </a:lnTo>
                  <a:lnTo>
                    <a:pt x="512" y="623"/>
                  </a:lnTo>
                  <a:lnTo>
                    <a:pt x="478" y="585"/>
                  </a:lnTo>
                  <a:close/>
                </a:path>
              </a:pathLst>
            </a:custGeom>
            <a:noFill/>
            <a:ln>
              <a:solidFill>
                <a:srgbClr val="BFBFBF"/>
              </a:solidFill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12311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2462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3693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4924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6155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7386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8617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9848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914400" latinLnBrk="1"/>
              <a:endParaRPr lang="ko-KR" altLang="en-US" sz="1800">
                <a:solidFill>
                  <a:prstClr val="black"/>
                </a:solidFill>
              </a:endParaRPr>
            </a:p>
          </xdr:txBody>
        </xdr:sp>
      </xdr:grpSp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2D23FC06-8B0B-41A2-88BD-1BE25D8C4C62}"/>
              </a:ext>
            </a:extLst>
          </xdr:cNvPr>
          <xdr:cNvGrpSpPr/>
        </xdr:nvGrpSpPr>
        <xdr:grpSpPr>
          <a:xfrm>
            <a:off x="9389554" y="47843504"/>
            <a:ext cx="1024390" cy="778617"/>
            <a:chOff x="9309651" y="45966153"/>
            <a:chExt cx="853109" cy="645168"/>
          </a:xfrm>
        </xdr:grpSpPr>
        <xdr:grpSp>
          <xdr:nvGrpSpPr>
            <xdr:cNvPr id="21" name="그룹 20">
              <a:extLst>
                <a:ext uri="{FF2B5EF4-FFF2-40B4-BE49-F238E27FC236}">
                  <a16:creationId xmlns:a16="http://schemas.microsoft.com/office/drawing/2014/main" id="{ECF57E42-BD5C-4136-8AD6-935166319EFF}"/>
                </a:ext>
              </a:extLst>
            </xdr:cNvPr>
            <xdr:cNvGrpSpPr/>
          </xdr:nvGrpSpPr>
          <xdr:grpSpPr>
            <a:xfrm>
              <a:off x="9543599" y="45974436"/>
              <a:ext cx="448874" cy="350195"/>
              <a:chOff x="8731904" y="45966153"/>
              <a:chExt cx="448874" cy="350195"/>
            </a:xfrm>
          </xdr:grpSpPr>
          <xdr:sp macro="" textlink="">
            <xdr:nvSpPr>
              <xdr:cNvPr id="266" name="자유형: 도형 265">
                <a:extLst>
                  <a:ext uri="{FF2B5EF4-FFF2-40B4-BE49-F238E27FC236}">
                    <a16:creationId xmlns:a16="http://schemas.microsoft.com/office/drawing/2014/main" id="{0A66FB07-9336-42BE-9B2C-F4CB682EC94E}"/>
                  </a:ext>
                </a:extLst>
              </xdr:cNvPr>
              <xdr:cNvSpPr/>
            </xdr:nvSpPr>
            <xdr:spPr>
              <a:xfrm>
                <a:off x="8731904" y="45966153"/>
                <a:ext cx="448874" cy="234238"/>
              </a:xfrm>
              <a:custGeom>
                <a:avLst/>
                <a:gdLst>
                  <a:gd name="connsiteX0" fmla="*/ 400031 w 800080"/>
                  <a:gd name="connsiteY0" fmla="*/ 78581 h 417509"/>
                  <a:gd name="connsiteX1" fmla="*/ 400050 w 800080"/>
                  <a:gd name="connsiteY1" fmla="*/ 78581 h 417509"/>
                  <a:gd name="connsiteX2" fmla="*/ 756837 w 800080"/>
                  <a:gd name="connsiteY2" fmla="*/ 417509 h 417509"/>
                  <a:gd name="connsiteX3" fmla="*/ 800081 w 800080"/>
                  <a:gd name="connsiteY3" fmla="*/ 380552 h 417509"/>
                  <a:gd name="connsiteX4" fmla="*/ 400050 w 800080"/>
                  <a:gd name="connsiteY4" fmla="*/ 0 h 417509"/>
                  <a:gd name="connsiteX5" fmla="*/ 400031 w 800080"/>
                  <a:gd name="connsiteY5" fmla="*/ 0 h 417509"/>
                  <a:gd name="connsiteX6" fmla="*/ 0 w 800080"/>
                  <a:gd name="connsiteY6" fmla="*/ 380552 h 417509"/>
                  <a:gd name="connsiteX7" fmla="*/ 43244 w 800080"/>
                  <a:gd name="connsiteY7" fmla="*/ 417509 h 417509"/>
                  <a:gd name="connsiteX8" fmla="*/ 400031 w 800080"/>
                  <a:gd name="connsiteY8" fmla="*/ 78581 h 417509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800080" h="417509">
                    <a:moveTo>
                      <a:pt x="400031" y="78581"/>
                    </a:moveTo>
                    <a:lnTo>
                      <a:pt x="400050" y="78581"/>
                    </a:lnTo>
                    <a:lnTo>
                      <a:pt x="756837" y="417509"/>
                    </a:lnTo>
                    <a:lnTo>
                      <a:pt x="800081" y="380552"/>
                    </a:lnTo>
                    <a:lnTo>
                      <a:pt x="400050" y="0"/>
                    </a:lnTo>
                    <a:lnTo>
                      <a:pt x="400031" y="0"/>
                    </a:lnTo>
                    <a:lnTo>
                      <a:pt x="0" y="380552"/>
                    </a:lnTo>
                    <a:lnTo>
                      <a:pt x="43244" y="417509"/>
                    </a:lnTo>
                    <a:lnTo>
                      <a:pt x="400031" y="78581"/>
                    </a:lnTo>
                    <a:close/>
                  </a:path>
                </a:pathLst>
              </a:custGeom>
              <a:solidFill>
                <a:schemeClr val="bg2"/>
              </a:solidFill>
              <a:ln w="9525" cap="flat">
                <a:noFill/>
                <a:prstDash val="solid"/>
                <a:miter/>
              </a:ln>
            </xdr:spPr>
            <xdr:txBody>
              <a:bodyPr wrap="square" rtlCol="0" anchor="ctr"/>
              <a:lstStyle>
                <a:defPPr>
                  <a:defRPr lang="en-US"/>
                </a:defPPr>
                <a:lvl1pPr marL="0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512311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1024623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536933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2049245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561555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3073868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586178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4098488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67" name="자유형: 도형 266">
                <a:extLst>
                  <a:ext uri="{FF2B5EF4-FFF2-40B4-BE49-F238E27FC236}">
                    <a16:creationId xmlns:a16="http://schemas.microsoft.com/office/drawing/2014/main" id="{1EF2E4AB-118A-4EB6-9546-517F57CACD1E}"/>
                  </a:ext>
                </a:extLst>
              </xdr:cNvPr>
              <xdr:cNvSpPr/>
            </xdr:nvSpPr>
            <xdr:spPr>
              <a:xfrm>
                <a:off x="8797287" y="46014054"/>
                <a:ext cx="320715" cy="302294"/>
              </a:xfrm>
              <a:custGeom>
                <a:avLst/>
                <a:gdLst>
                  <a:gd name="connsiteX0" fmla="*/ 0 w 571499"/>
                  <a:gd name="connsiteY0" fmla="*/ 271453 h 554678"/>
                  <a:gd name="connsiteX1" fmla="*/ 0 w 571499"/>
                  <a:gd name="connsiteY1" fmla="*/ 554679 h 554678"/>
                  <a:gd name="connsiteX2" fmla="*/ 228600 w 571499"/>
                  <a:gd name="connsiteY2" fmla="*/ 554679 h 554678"/>
                  <a:gd name="connsiteX3" fmla="*/ 228600 w 571499"/>
                  <a:gd name="connsiteY3" fmla="*/ 316554 h 554678"/>
                  <a:gd name="connsiteX4" fmla="*/ 342900 w 571499"/>
                  <a:gd name="connsiteY4" fmla="*/ 316554 h 554678"/>
                  <a:gd name="connsiteX5" fmla="*/ 342900 w 571499"/>
                  <a:gd name="connsiteY5" fmla="*/ 554679 h 554678"/>
                  <a:gd name="connsiteX6" fmla="*/ 571500 w 571499"/>
                  <a:gd name="connsiteY6" fmla="*/ 554679 h 554678"/>
                  <a:gd name="connsiteX7" fmla="*/ 571500 w 571499"/>
                  <a:gd name="connsiteY7" fmla="*/ 271443 h 554678"/>
                  <a:gd name="connsiteX8" fmla="*/ 285760 w 571499"/>
                  <a:gd name="connsiteY8" fmla="*/ 0 h 554678"/>
                  <a:gd name="connsiteX9" fmla="*/ 0 w 571499"/>
                  <a:gd name="connsiteY9" fmla="*/ 271453 h 554678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</a:cxnLst>
                <a:rect l="l" t="t" r="r" b="b"/>
                <a:pathLst>
                  <a:path w="571499" h="554678">
                    <a:moveTo>
                      <a:pt x="0" y="271453"/>
                    </a:moveTo>
                    <a:lnTo>
                      <a:pt x="0" y="554679"/>
                    </a:lnTo>
                    <a:lnTo>
                      <a:pt x="228600" y="554679"/>
                    </a:lnTo>
                    <a:lnTo>
                      <a:pt x="228600" y="316554"/>
                    </a:lnTo>
                    <a:lnTo>
                      <a:pt x="342900" y="316554"/>
                    </a:lnTo>
                    <a:lnTo>
                      <a:pt x="342900" y="554679"/>
                    </a:lnTo>
                    <a:lnTo>
                      <a:pt x="571500" y="554679"/>
                    </a:lnTo>
                    <a:lnTo>
                      <a:pt x="571500" y="271443"/>
                    </a:lnTo>
                    <a:lnTo>
                      <a:pt x="285760" y="0"/>
                    </a:lnTo>
                    <a:lnTo>
                      <a:pt x="0" y="271453"/>
                    </a:lnTo>
                    <a:close/>
                  </a:path>
                </a:pathLst>
              </a:custGeom>
              <a:solidFill>
                <a:schemeClr val="bg2"/>
              </a:solidFill>
              <a:ln w="9525" cap="flat">
                <a:noFill/>
                <a:prstDash val="solid"/>
                <a:miter/>
              </a:ln>
            </xdr:spPr>
            <xdr:txBody>
              <a:bodyPr wrap="square" rtlCol="0" anchor="ctr"/>
              <a:lstStyle>
                <a:defPPr>
                  <a:defRPr lang="en-US"/>
                </a:defPPr>
                <a:lvl1pPr marL="0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512311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1024623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536933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2049245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561555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3073868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586178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4098488" algn="l" defTabSz="512311" rtl="0" eaLnBrk="1" latinLnBrk="0" hangingPunct="1">
                  <a:defRPr sz="2018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  <xdr:sp macro="" textlink="">
          <xdr:nvSpPr>
            <xdr:cNvPr id="228" name="자유형: 도형 227">
              <a:extLst>
                <a:ext uri="{FF2B5EF4-FFF2-40B4-BE49-F238E27FC236}">
                  <a16:creationId xmlns:a16="http://schemas.microsoft.com/office/drawing/2014/main" id="{622D72D8-A526-765E-9AB6-8255A9CA50E7}"/>
                </a:ext>
              </a:extLst>
            </xdr:cNvPr>
            <xdr:cNvSpPr/>
          </xdr:nvSpPr>
          <xdr:spPr>
            <a:xfrm>
              <a:off x="9502186" y="45966153"/>
              <a:ext cx="448874" cy="234238"/>
            </a:xfrm>
            <a:custGeom>
              <a:avLst/>
              <a:gdLst>
                <a:gd name="connsiteX0" fmla="*/ 400031 w 800080"/>
                <a:gd name="connsiteY0" fmla="*/ 78581 h 417509"/>
                <a:gd name="connsiteX1" fmla="*/ 400050 w 800080"/>
                <a:gd name="connsiteY1" fmla="*/ 78581 h 417509"/>
                <a:gd name="connsiteX2" fmla="*/ 756837 w 800080"/>
                <a:gd name="connsiteY2" fmla="*/ 417509 h 417509"/>
                <a:gd name="connsiteX3" fmla="*/ 800081 w 800080"/>
                <a:gd name="connsiteY3" fmla="*/ 380552 h 417509"/>
                <a:gd name="connsiteX4" fmla="*/ 400050 w 800080"/>
                <a:gd name="connsiteY4" fmla="*/ 0 h 417509"/>
                <a:gd name="connsiteX5" fmla="*/ 400031 w 800080"/>
                <a:gd name="connsiteY5" fmla="*/ 0 h 417509"/>
                <a:gd name="connsiteX6" fmla="*/ 0 w 800080"/>
                <a:gd name="connsiteY6" fmla="*/ 380552 h 417509"/>
                <a:gd name="connsiteX7" fmla="*/ 43244 w 800080"/>
                <a:gd name="connsiteY7" fmla="*/ 417509 h 417509"/>
                <a:gd name="connsiteX8" fmla="*/ 400031 w 800080"/>
                <a:gd name="connsiteY8" fmla="*/ 78581 h 41750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</a:cxnLst>
              <a:rect l="l" t="t" r="r" b="b"/>
              <a:pathLst>
                <a:path w="800080" h="417509">
                  <a:moveTo>
                    <a:pt x="400031" y="78581"/>
                  </a:moveTo>
                  <a:lnTo>
                    <a:pt x="400050" y="78581"/>
                  </a:lnTo>
                  <a:lnTo>
                    <a:pt x="756837" y="417509"/>
                  </a:lnTo>
                  <a:lnTo>
                    <a:pt x="800081" y="380552"/>
                  </a:lnTo>
                  <a:lnTo>
                    <a:pt x="400050" y="0"/>
                  </a:lnTo>
                  <a:lnTo>
                    <a:pt x="400031" y="0"/>
                  </a:lnTo>
                  <a:lnTo>
                    <a:pt x="0" y="380552"/>
                  </a:lnTo>
                  <a:lnTo>
                    <a:pt x="43244" y="417509"/>
                  </a:lnTo>
                  <a:lnTo>
                    <a:pt x="400031" y="78581"/>
                  </a:lnTo>
                  <a:close/>
                </a:path>
              </a:pathLst>
            </a:custGeom>
            <a:noFill/>
            <a:ln w="9525" cap="flat">
              <a:solidFill>
                <a:schemeClr val="bg1">
                  <a:lumMod val="75000"/>
                </a:schemeClr>
              </a:solidFill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12311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2462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3693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4924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6155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7386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8617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9848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29" name="자유형: 도형 228">
              <a:extLst>
                <a:ext uri="{FF2B5EF4-FFF2-40B4-BE49-F238E27FC236}">
                  <a16:creationId xmlns:a16="http://schemas.microsoft.com/office/drawing/2014/main" id="{3F0B6B2F-DC18-330B-AD98-61CA127E4BC1}"/>
                </a:ext>
              </a:extLst>
            </xdr:cNvPr>
            <xdr:cNvSpPr/>
          </xdr:nvSpPr>
          <xdr:spPr>
            <a:xfrm>
              <a:off x="9567569" y="46014054"/>
              <a:ext cx="320715" cy="302294"/>
            </a:xfrm>
            <a:custGeom>
              <a:avLst/>
              <a:gdLst>
                <a:gd name="connsiteX0" fmla="*/ 0 w 571499"/>
                <a:gd name="connsiteY0" fmla="*/ 271453 h 554678"/>
                <a:gd name="connsiteX1" fmla="*/ 0 w 571499"/>
                <a:gd name="connsiteY1" fmla="*/ 554679 h 554678"/>
                <a:gd name="connsiteX2" fmla="*/ 228600 w 571499"/>
                <a:gd name="connsiteY2" fmla="*/ 554679 h 554678"/>
                <a:gd name="connsiteX3" fmla="*/ 228600 w 571499"/>
                <a:gd name="connsiteY3" fmla="*/ 316554 h 554678"/>
                <a:gd name="connsiteX4" fmla="*/ 342900 w 571499"/>
                <a:gd name="connsiteY4" fmla="*/ 316554 h 554678"/>
                <a:gd name="connsiteX5" fmla="*/ 342900 w 571499"/>
                <a:gd name="connsiteY5" fmla="*/ 554679 h 554678"/>
                <a:gd name="connsiteX6" fmla="*/ 571500 w 571499"/>
                <a:gd name="connsiteY6" fmla="*/ 554679 h 554678"/>
                <a:gd name="connsiteX7" fmla="*/ 571500 w 571499"/>
                <a:gd name="connsiteY7" fmla="*/ 271443 h 554678"/>
                <a:gd name="connsiteX8" fmla="*/ 285760 w 571499"/>
                <a:gd name="connsiteY8" fmla="*/ 0 h 554678"/>
                <a:gd name="connsiteX9" fmla="*/ 0 w 571499"/>
                <a:gd name="connsiteY9" fmla="*/ 271453 h 55467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571499" h="554678">
                  <a:moveTo>
                    <a:pt x="0" y="271453"/>
                  </a:moveTo>
                  <a:lnTo>
                    <a:pt x="0" y="554679"/>
                  </a:lnTo>
                  <a:lnTo>
                    <a:pt x="228600" y="554679"/>
                  </a:lnTo>
                  <a:lnTo>
                    <a:pt x="228600" y="316554"/>
                  </a:lnTo>
                  <a:lnTo>
                    <a:pt x="342900" y="316554"/>
                  </a:lnTo>
                  <a:lnTo>
                    <a:pt x="342900" y="554679"/>
                  </a:lnTo>
                  <a:lnTo>
                    <a:pt x="571500" y="554679"/>
                  </a:lnTo>
                  <a:lnTo>
                    <a:pt x="571500" y="271443"/>
                  </a:lnTo>
                  <a:lnTo>
                    <a:pt x="285760" y="0"/>
                  </a:lnTo>
                  <a:lnTo>
                    <a:pt x="0" y="271453"/>
                  </a:lnTo>
                  <a:close/>
                </a:path>
              </a:pathLst>
            </a:custGeom>
            <a:noFill/>
            <a:ln w="9525" cap="flat">
              <a:solidFill>
                <a:schemeClr val="bg1">
                  <a:lumMod val="75000"/>
                </a:schemeClr>
              </a:solidFill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12311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2462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3693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4924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6155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7386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8617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9848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68" name="TextBox 306">
              <a:extLst>
                <a:ext uri="{FF2B5EF4-FFF2-40B4-BE49-F238E27FC236}">
                  <a16:creationId xmlns:a16="http://schemas.microsoft.com/office/drawing/2014/main" id="{56F58C4E-E85F-4D55-B7F5-54FB80DF2DB5}"/>
                </a:ext>
              </a:extLst>
            </xdr:cNvPr>
            <xdr:cNvSpPr txBox="1"/>
          </xdr:nvSpPr>
          <xdr:spPr>
            <a:xfrm>
              <a:off x="9309651" y="46332705"/>
              <a:ext cx="853109" cy="2786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512311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102462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536933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204924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561555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307386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58617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4098488" algn="l" defTabSz="512311" rtl="0" eaLnBrk="1" latinLnBrk="0" hangingPunct="1">
                <a:defRPr sz="2018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1100" spc="-8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j-ea"/>
                  <a:ea typeface="+mj-ea"/>
                </a:rPr>
                <a:t>장기 실거주</a:t>
              </a:r>
              <a:endParaRPr lang="en-US" altLang="ko-KR" sz="1100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</a:endParaRPr>
            </a:p>
          </xdr:txBody>
        </xdr:sp>
      </xdr:grpSp>
    </xdr:grpSp>
    <xdr:clientData/>
  </xdr:twoCellAnchor>
  <xdr:oneCellAnchor>
    <xdr:from>
      <xdr:col>13</xdr:col>
      <xdr:colOff>403411</xdr:colOff>
      <xdr:row>207</xdr:row>
      <xdr:rowOff>145677</xdr:rowOff>
    </xdr:from>
    <xdr:ext cx="5390029" cy="795618"/>
    <xdr:sp macro="" textlink="피벗_수정불가!JW3">
      <xdr:nvSpPr>
        <xdr:cNvPr id="58" name="TextBox 57">
          <a:extLst>
            <a:ext uri="{FF2B5EF4-FFF2-40B4-BE49-F238E27FC236}">
              <a16:creationId xmlns:a16="http://schemas.microsoft.com/office/drawing/2014/main" id="{F5258B6D-11F4-4226-971F-698D43BC2FAE}"/>
            </a:ext>
          </a:extLst>
        </xdr:cNvPr>
        <xdr:cNvSpPr txBox="1"/>
      </xdr:nvSpPr>
      <xdr:spPr>
        <a:xfrm>
          <a:off x="8617323" y="44801118"/>
          <a:ext cx="5390029" cy="795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fld id="{31FC9F75-FC59-4821-B2D4-16524C2ACBB1}" type="TxLink">
            <a:rPr lang="en-US" altLang="en-US" sz="1300" b="1" i="0" u="none" strike="noStrike">
              <a:solidFill>
                <a:srgbClr val="000000"/>
              </a:solidFill>
              <a:latin typeface="맑은 고딕"/>
              <a:ea typeface="맑은 고딕"/>
            </a:rPr>
            <a:pPr algn="l"/>
            <a:t>'25년 3월 기준 강원 고성군의 단기숙박 체류인구는 약 11만명,
통근·통학 체류인구는 약 3천명, 장기 실거주는 약 1만명으로 나타남</a:t>
          </a:fld>
          <a:endParaRPr lang="ko-KR" altLang="en-US" sz="1300" b="1" i="0" u="none" strike="noStrike">
            <a:solidFill>
              <a:schemeClr val="tx1">
                <a:lumMod val="50000"/>
                <a:lumOff val="50000"/>
              </a:schemeClr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19</xdr:col>
      <xdr:colOff>537882</xdr:colOff>
      <xdr:row>211</xdr:row>
      <xdr:rowOff>168089</xdr:rowOff>
    </xdr:from>
    <xdr:ext cx="774186" cy="336246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A16713BF-4C3B-48BB-84FD-F87B765CCF5E}"/>
            </a:ext>
          </a:extLst>
        </xdr:cNvPr>
        <xdr:cNvSpPr txBox="1"/>
      </xdr:nvSpPr>
      <xdr:spPr>
        <a:xfrm>
          <a:off x="12595411" y="45675177"/>
          <a:ext cx="774186" cy="3362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ko-KR" sz="11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</a:rPr>
            <a:t>(</a:t>
          </a:r>
          <a:r>
            <a:rPr lang="ko-KR" altLang="en-US" sz="11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</a:rPr>
            <a:t>단위</a:t>
          </a:r>
          <a:r>
            <a:rPr lang="en-US" altLang="ko-KR" sz="11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</a:rPr>
            <a:t>: </a:t>
          </a:r>
          <a:r>
            <a:rPr lang="ko-KR" altLang="en-US" sz="11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</a:rPr>
            <a:t>명</a:t>
          </a:r>
          <a:r>
            <a:rPr lang="en-US" altLang="ko-KR" sz="11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</a:rPr>
            <a:t>)</a:t>
          </a:r>
          <a:endParaRPr lang="ko-KR" altLang="en-US" sz="1100" b="0" i="0" u="none" strike="noStrike">
            <a:solidFill>
              <a:schemeClr val="tx1">
                <a:lumMod val="65000"/>
                <a:lumOff val="35000"/>
              </a:schemeClr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4</xdr:col>
      <xdr:colOff>459441</xdr:colOff>
      <xdr:row>224</xdr:row>
      <xdr:rowOff>22412</xdr:rowOff>
    </xdr:from>
    <xdr:ext cx="4296561" cy="535788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FE044F1-CD9F-4820-B6D3-9DA20469E66C}"/>
            </a:ext>
          </a:extLst>
        </xdr:cNvPr>
        <xdr:cNvSpPr txBox="1"/>
      </xdr:nvSpPr>
      <xdr:spPr>
        <a:xfrm>
          <a:off x="2779059" y="48297353"/>
          <a:ext cx="4296561" cy="535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* 인구감소지역</a:t>
          </a:r>
          <a:r>
            <a:rPr lang="en-US" altLang="ko-KR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(</a:t>
          </a:r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시군구</a:t>
          </a:r>
          <a:r>
            <a:rPr lang="en-US" altLang="ko-KR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) </a:t>
          </a:r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내 전체 읍면동</a:t>
          </a:r>
          <a:r>
            <a:rPr lang="en-US" altLang="ko-KR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(</a:t>
          </a:r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수</a:t>
          </a:r>
          <a:r>
            <a:rPr lang="en-US" altLang="ko-KR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) </a:t>
          </a:r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중 체류한 읍면동</a:t>
          </a:r>
          <a:r>
            <a:rPr lang="en-US" altLang="ko-KR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(</a:t>
          </a:r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수</a:t>
          </a:r>
          <a:r>
            <a:rPr lang="en-US" altLang="ko-KR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)</a:t>
          </a:r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의 비중</a:t>
          </a:r>
          <a:endParaRPr lang="en-US" altLang="ko-KR" sz="1000" b="0" i="0" u="none" strike="noStrike">
            <a:solidFill>
              <a:sysClr val="windowText" lastClr="000000"/>
            </a:solidFill>
            <a:latin typeface="+mj-ea"/>
            <a:ea typeface="+mj-ea"/>
          </a:endParaRPr>
        </a:p>
        <a:p>
          <a:pPr algn="l"/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** 방문건수</a:t>
          </a:r>
          <a:r>
            <a:rPr lang="en-US" altLang="ko-KR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(30</a:t>
          </a:r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분 이상 체류 읍면동 기준</a:t>
          </a:r>
          <a:r>
            <a:rPr lang="en-US" altLang="ko-KR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)</a:t>
          </a:r>
          <a:r>
            <a:rPr lang="ko-KR" altLang="en-US" sz="1000" b="0" i="0" u="none" strike="noStrike">
              <a:solidFill>
                <a:sysClr val="windowText" lastClr="000000"/>
              </a:solidFill>
              <a:latin typeface="+mj-ea"/>
              <a:ea typeface="+mj-ea"/>
            </a:rPr>
            <a:t>가 많은 읍면동을 집계</a:t>
          </a:r>
        </a:p>
      </xdr:txBody>
    </xdr:sp>
    <xdr:clientData/>
  </xdr:oneCellAnchor>
  <xdr:twoCellAnchor editAs="oneCell">
    <xdr:from>
      <xdr:col>14</xdr:col>
      <xdr:colOff>24848</xdr:colOff>
      <xdr:row>163</xdr:row>
      <xdr:rowOff>115960</xdr:rowOff>
    </xdr:from>
    <xdr:to>
      <xdr:col>21</xdr:col>
      <xdr:colOff>248479</xdr:colOff>
      <xdr:row>166</xdr:row>
      <xdr:rowOff>33134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C3E722C-9FDA-45B6-A048-A0CC67F09C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9066" t="2953" r="11049" b="75716"/>
        <a:stretch/>
      </xdr:blipFill>
      <xdr:spPr>
        <a:xfrm>
          <a:off x="8713305" y="34546764"/>
          <a:ext cx="5035826" cy="5383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212912</xdr:colOff>
          <xdr:row>128</xdr:row>
          <xdr:rowOff>33619</xdr:rowOff>
        </xdr:from>
        <xdr:to>
          <xdr:col>12</xdr:col>
          <xdr:colOff>112060</xdr:colOff>
          <xdr:row>139</xdr:row>
          <xdr:rowOff>100854</xdr:rowOff>
        </xdr:to>
        <xdr:pic>
          <xdr:nvPicPr>
            <xdr:cNvPr id="155" name="그림 154">
              <a:extLst>
                <a:ext uri="{FF2B5EF4-FFF2-40B4-BE49-F238E27FC236}">
                  <a16:creationId xmlns:a16="http://schemas.microsoft.com/office/drawing/2014/main" id="{7B5102C7-9170-4184-AD17-B82ED1097A9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표_수정불가!$B$3:$G$13" spid="_x0000_s2488"/>
                </a:ext>
              </a:extLst>
            </xdr:cNvPicPr>
          </xdr:nvPicPr>
          <xdr:blipFill>
            <a:blip xmlns:r="http://schemas.openxmlformats.org/officeDocument/2006/relationships" r:embed="rId21"/>
            <a:srcRect/>
            <a:stretch>
              <a:fillRect/>
            </a:stretch>
          </xdr:blipFill>
          <xdr:spPr bwMode="auto">
            <a:xfrm>
              <a:off x="2532530" y="27880237"/>
              <a:ext cx="5367618" cy="240926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577102</xdr:colOff>
          <xdr:row>193</xdr:row>
          <xdr:rowOff>190500</xdr:rowOff>
        </xdr:from>
        <xdr:to>
          <xdr:col>11</xdr:col>
          <xdr:colOff>16809</xdr:colOff>
          <xdr:row>198</xdr:row>
          <xdr:rowOff>200025</xdr:rowOff>
        </xdr:to>
        <xdr:pic>
          <xdr:nvPicPr>
            <xdr:cNvPr id="156" name="그림 155">
              <a:extLst>
                <a:ext uri="{FF2B5EF4-FFF2-40B4-BE49-F238E27FC236}">
                  <a16:creationId xmlns:a16="http://schemas.microsoft.com/office/drawing/2014/main" id="{78F6C9FE-EC35-4539-8F28-1177893246D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표_수정불가!$I$15:$M$18" spid="_x0000_s2489"/>
                </a:ext>
              </a:extLst>
            </xdr:cNvPicPr>
          </xdr:nvPicPr>
          <xdr:blipFill>
            <a:blip xmlns:r="http://schemas.openxmlformats.org/officeDocument/2006/relationships" r:embed="rId22"/>
            <a:srcRect/>
            <a:stretch>
              <a:fillRect/>
            </a:stretch>
          </xdr:blipFill>
          <xdr:spPr bwMode="auto">
            <a:xfrm>
              <a:off x="2896720" y="44083941"/>
              <a:ext cx="4224618" cy="107408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537882</xdr:colOff>
          <xdr:row>212</xdr:row>
          <xdr:rowOff>201706</xdr:rowOff>
        </xdr:from>
        <xdr:to>
          <xdr:col>11</xdr:col>
          <xdr:colOff>16480</xdr:colOff>
          <xdr:row>223</xdr:row>
          <xdr:rowOff>123266</xdr:rowOff>
        </xdr:to>
        <xdr:pic>
          <xdr:nvPicPr>
            <xdr:cNvPr id="158" name="그림 157">
              <a:extLst>
                <a:ext uri="{FF2B5EF4-FFF2-40B4-BE49-F238E27FC236}">
                  <a16:creationId xmlns:a16="http://schemas.microsoft.com/office/drawing/2014/main" id="{079FFAEB-A346-4BFB-B7FE-B9055055280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표_수정불가!$O$20:$S$29" spid="_x0000_s2490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2857500" y="48162882"/>
              <a:ext cx="4263509" cy="226358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33617</xdr:colOff>
          <xdr:row>226</xdr:row>
          <xdr:rowOff>11205</xdr:rowOff>
        </xdr:from>
        <xdr:to>
          <xdr:col>21</xdr:col>
          <xdr:colOff>373155</xdr:colOff>
          <xdr:row>235</xdr:row>
          <xdr:rowOff>92447</xdr:rowOff>
        </xdr:to>
        <xdr:pic>
          <xdr:nvPicPr>
            <xdr:cNvPr id="160" name="그림 159">
              <a:extLst>
                <a:ext uri="{FF2B5EF4-FFF2-40B4-BE49-F238E27FC236}">
                  <a16:creationId xmlns:a16="http://schemas.microsoft.com/office/drawing/2014/main" id="{5C08AC3E-A248-42ED-ACD7-D5BE5B032CE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표_수정불가!$U$31:$AA$34" spid="_x0000_s2491"/>
                </a:ext>
              </a:extLst>
            </xdr:cNvPicPr>
          </xdr:nvPicPr>
          <xdr:blipFill>
            <a:blip xmlns:r="http://schemas.openxmlformats.org/officeDocument/2006/relationships" r:embed="rId24"/>
            <a:srcRect/>
            <a:stretch>
              <a:fillRect/>
            </a:stretch>
          </xdr:blipFill>
          <xdr:spPr bwMode="auto">
            <a:xfrm>
              <a:off x="8673352" y="50953146"/>
              <a:ext cx="5124450" cy="199744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0.04403</cdr:x>
      <cdr:y>0.02247</cdr:y>
    </cdr:from>
    <cdr:to>
      <cdr:x>0.2079</cdr:x>
      <cdr:y>0.18069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E1B1E4F-6603-4D8A-B9AE-63C3A48877AB}"/>
            </a:ext>
          </a:extLst>
        </cdr:cNvPr>
        <cdr:cNvSpPr txBox="1"/>
      </cdr:nvSpPr>
      <cdr:spPr>
        <a:xfrm xmlns:a="http://schemas.openxmlformats.org/drawingml/2006/main">
          <a:off x="235817" y="44821"/>
          <a:ext cx="877764" cy="3155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horzOverflow="clip" wrap="none" rtlCol="0" anchor="t"/>
        <a:lstStyle xmlns:a="http://schemas.openxmlformats.org/drawingml/2006/main"/>
        <a:p xmlns:a="http://schemas.openxmlformats.org/drawingml/2006/main">
          <a:pPr algn="l"/>
          <a:r>
            <a:rPr lang="en-US" altLang="ko-KR" sz="11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맑은 고딕"/>
              <a:ea typeface="맑은 고딕"/>
            </a:rPr>
            <a:t>(</a:t>
          </a:r>
          <a:r>
            <a:rPr lang="ko-KR" altLang="en-US" sz="11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맑은 고딕"/>
              <a:ea typeface="맑은 고딕"/>
            </a:rPr>
            <a:t>단위</a:t>
          </a:r>
          <a:r>
            <a:rPr lang="en-US" altLang="ko-KR" sz="11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맑은 고딕"/>
              <a:ea typeface="맑은 고딕"/>
            </a:rPr>
            <a:t>: %)</a:t>
          </a:r>
          <a:endParaRPr lang="ko-KR" altLang="en-US" sz="1100" b="0" i="0" u="none" strike="noStrike">
            <a:solidFill>
              <a:schemeClr val="tx1">
                <a:lumMod val="65000"/>
                <a:lumOff val="35000"/>
              </a:schemeClr>
            </a:solidFill>
            <a:latin typeface="맑은 고딕"/>
            <a:ea typeface="맑은 고딕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FFA6CA1/SR-03-03-tables(1-14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4/TEMP/prod%20levels%20manufacturi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A/GTM/Sectors/MONEY/GTM%20Monetary%20program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mcd/MSOFFICE/EXCEL/ARM/MONREV9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AFR/Documents%20and%20Settings/myulek/Local%20Settings/Temporary%20Internet%20Files/OLK11C/SR-03-03-tables(1-14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fr\NGA%20local\scenario%20III\STA-ins\NGCPI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\UB\LVA\REP\SR99JUN\LVchart699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GFS\GFS-83\GFS\GFS79\GFS2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\AFR\CFA\WAEMU\WAEMU_2002\WAEMU_Questionnaire_OCT2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Fpsfwn03p/ins/WINDOWS/TEMP/GeoBop0900_BseLin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WHD/Documents%20and%20Settings/seble/Local%20Settings/Temporary%20Internet%20Files/OLK8/2001%20Art%20IV/September%2011/Brb_BOP_2001_September50percenttoursimshortfal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mcd/DATA/O1/BGR/REAL/DATA/O1/BGR/MON/PROJ/MONwork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\Temporary%20Internet%20Files\OLK7022\bfamon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2/TGSI/DATA/EGY/EGY-Inflati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MCD/DATA/UT/UZB/BOP/Uzex69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pt5s/tre1/LIQUID/1998/Review/SCEN-97B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fad/DATA/PA/CHL/SECTORS/BOP/Bop02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fr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AFR/DATA/AFR/CFA/WAEMU/WAEMU_2002/WAEMU_Questionnaire_OCT200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\DZA\Article%20IV%202004\StaffReport\Statistical%20appendix\Tab%201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\UB\EST\98VISIT.MAY\SR\BOPMI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-intranet.imf.org/TEMP/prod%20levels%20manufacturing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tivogerencial\PASNOV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GA%20local\scenario%20III\STA-ins\NGCP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AFR/NGA%20local/scenario%20III/STA-ins/NGCP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Mission\Uganda\Previous%20files\Data%20from%20the%20Authorities\Diskette%209\INTR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souro-my.sharepoint.com/Users/Paulomoreiramarques/Library/Group%20Containers/UBF8T346G9.Office/User%20Content.localized/Startup.localized/Excel/Bgr/GEN/BG%20SINAWA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MCD/WINDOWS/TEMP/GeoBop0900_BseLine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LCA/REAL/CONTEN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_cuentas/ipc/indicado/varias/ITCER200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GFS\GFS-83\GFS\GFS79\GFS2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fr\DATA\CIV\RED\2000\RED-table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ATA\C2\BRB\Sector%20Data\Real\current%20data%20files\DATA\US\ARM\REP\97ARMRED\TABLES\EDSSARMRED9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LCA\REAL\CONTEN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D/GEO/BOP/GeoBop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2/eur/DATA/US/ARM/REP/97ARMRED/TABLES/EDSSARMRED9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Fpsfwn03p/ins/DATA/Rwanda/Bref1098/RWBOP998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fad/My%20Documents/Mission%20to%20Burkina/bfabop_bakup%20to%20redesig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-intranet.imf.org/WIN/TEMP/BOP9703_stress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fr\WIN\TEMP\BOP9703_stres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FAD/TEMP/BOP9703_stres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WHD/DNCFP/Recursos/Proyrena/Anual/2002/Alt4_Proy200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fr\Documents%20and%20Settings\MCUC\My%20Local%20Documents\COG\2002\frame\SR_01\cghub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pdr/DRAFTS/ST/RK/Requests/Christoph/debt%20restructuring%20comparison%20countries%201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2/apd/Data/Regional/K%20flows/capflowdataJan05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afr/IMF/Nigeria/Statistics/Bloomberg_Nigeria_Db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MCD/DRAFTS/MT/COMM/OIL/OILS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2/apd/Bloomberg/Regional/WORK/InterestRate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WHD/DRAFTS/ST/RK/Requests/Christoph/debt%20restructuring%20comparison%20countries%201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2/TGSI/DATA/EGY/MON.%20&amp;%20FIN.%20SECTOR/Interest%20rates/Eurobond-spread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PDR/pre-mission/Real/ZMBREAL%20inactive%20sheets%20removed%20Jul%20200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mcd/afr/WIN/TEMP/BOP9703_stress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mcd/afr/NGA%20local/scenario%20III/STA-ins/NGCP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EUR/WIN/Temporary%20Internet%20Files/OLK92A2/REAL/REER/KgReer_new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afr/DATA/SYC/Current/Scmony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WHD/My%20Documents/LatinAmerica/Colombia/Reports%20Mission%20April%202000/Fiscal%20Tables/Fiscal%20Table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ATA\MLI\Current\MLIBOP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AFR/DATA/COD/Main/CDCAD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FPSFWN03P/MCD/DATA/QAT/Qafisc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fad/WINDOWS/TEMP/CRI-BOP-0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AFR/DATA/NAM/Work-in-progress%20Art.%20IV%202003-04/old/WIN/Temporary%20Internet%20Files/OLK4395/NAFISC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fad/DATA/CA/CRI/EXTERNAL/Output/CRI-BOP-0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fad/DATA/CA/CRI/Dbase/Dinput/CRI-INPUT-ABOP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1/fad/DATA/CA/CRI/EXTERNAL/Output/Other-2002/CRI-INPUT-ABOP-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A/CRI/EXTERNAL/Output/CRI-BOP-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A/CRI/Dbase/Dinput/CRI-INPUT-ABO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wb18479\LOCALS~1\Temp\DOCUME~1\wb231996\LOCALS~1\Temp\TEMP\My%20Documents\Moz\E-Final\BOP9703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FPSGWN03P/AFR/Users/AManoel/My%20Documents/Mozambique%20AFR/Missions/2004%20Feb%20mission%20New%20Prog/Brief/moz%20macroframework%20Brief%20Feb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fr\WIN\TEMP\Mozambique%20Enhance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erie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structions &amp; Notes"/>
      <sheetName val="Q_seasonality"/>
      <sheetName val="OUT"/>
      <sheetName val="IN"/>
      <sheetName val="CB-Input"/>
      <sheetName val="Ajuste RIN"/>
      <sheetName val="CmB-Input"/>
      <sheetName val="Assumptions"/>
      <sheetName val="to DMX"/>
      <sheetName val="BOG"/>
      <sheetName val="CmB"/>
      <sheetName val="Msu"/>
      <sheetName val="Main Table"/>
      <sheetName val="CmB-Input (new)"/>
      <sheetName val="Central Bank"/>
      <sheetName val="Com. Bank"/>
      <sheetName val="Sheet1"/>
      <sheetName val="Output To Fiscal"/>
      <sheetName val="In-Out-SharedData"/>
      <sheetName val="Main Table (1st review)"/>
      <sheetName val="Main Table_Q"/>
      <sheetName val="REO data report"/>
      <sheetName val="Currency Evolution"/>
      <sheetName val="real money balances"/>
      <sheetName val="Mon. Agg."/>
      <sheetName val="Foreign Exp"/>
      <sheetName val="liquidity"/>
      <sheetName val="Nom credit Growth"/>
      <sheetName val="Nom Loan Growth"/>
      <sheetName val="CB-Archive"/>
      <sheetName val="Table 2 "/>
      <sheetName val="Table 3"/>
      <sheetName val="Table 4"/>
      <sheetName val="Q seasonality Mon Agg"/>
      <sheetName val="graphs--&gt;"/>
      <sheetName val="NIR NET"/>
      <sheetName val="MB Evolution"/>
      <sheetName val="NDA MB Evolution"/>
      <sheetName val="Money to GDP"/>
      <sheetName val="BOG NDA"/>
      <sheetName val="M2 components"/>
      <sheetName val="NIR"/>
      <sheetName val="Multiplier"/>
      <sheetName val="funding"/>
      <sheetName val="Real credit growth"/>
      <sheetName val="daily ER"/>
      <sheetName val="delete"/>
      <sheetName val="CBG Q"/>
      <sheetName val="Comm Bank Q"/>
      <sheetName val="CmB Q"/>
      <sheetName val="BOG Q"/>
      <sheetName val="Msu Q"/>
      <sheetName val="credit graph"/>
      <sheetName val="Ex risk"/>
      <sheetName val="liabilities"/>
      <sheetName val="changes in omas plus base"/>
      <sheetName val="growth omas money base"/>
      <sheetName val="Chart2"/>
      <sheetName val="Output Fis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v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  <cell r="K203">
            <v>0.55710306406684396</v>
          </cell>
          <cell r="O203">
            <v>15.680410168767377</v>
          </cell>
        </row>
        <row r="204">
          <cell r="K204">
            <v>-0.14773776546630479</v>
          </cell>
          <cell r="O204">
            <v>13.069845253032231</v>
          </cell>
        </row>
        <row r="205">
          <cell r="K205">
            <v>0.25892361753281357</v>
          </cell>
          <cell r="O205">
            <v>14.560439560439576</v>
          </cell>
        </row>
        <row r="206">
          <cell r="K206">
            <v>0.14757424829365817</v>
          </cell>
          <cell r="O206">
            <v>14.006719865602669</v>
          </cell>
        </row>
        <row r="207">
          <cell r="K207">
            <v>1.1235955056179803</v>
          </cell>
          <cell r="O207">
            <v>10.307414104882451</v>
          </cell>
        </row>
        <row r="208">
          <cell r="K208">
            <v>0.60109289617484851</v>
          </cell>
          <cell r="O208">
            <v>9.0209238057638697</v>
          </cell>
        </row>
        <row r="209">
          <cell r="K209">
            <v>1.9373528879232493</v>
          </cell>
          <cell r="O209">
            <v>7.5248281130633643</v>
          </cell>
        </row>
        <row r="210">
          <cell r="K210">
            <v>0.74600355239786698</v>
          </cell>
          <cell r="O210">
            <v>5.1538746755653841</v>
          </cell>
        </row>
        <row r="211">
          <cell r="K211">
            <v>1.6748942172073233</v>
          </cell>
          <cell r="O211">
            <v>6.4022140221401402</v>
          </cell>
        </row>
        <row r="212">
          <cell r="K212">
            <v>1.0750823651811903</v>
          </cell>
          <cell r="O212">
            <v>8.9940164547493531</v>
          </cell>
        </row>
        <row r="213">
          <cell r="K213">
            <v>1.2523588951792952</v>
          </cell>
          <cell r="O213">
            <v>9.84552391587561</v>
          </cell>
        </row>
        <row r="214">
          <cell r="K214">
            <v>0.10166045408335211</v>
          </cell>
          <cell r="O214">
            <v>9.7121634168986901</v>
          </cell>
        </row>
        <row r="215">
          <cell r="B215">
            <v>1988</v>
          </cell>
          <cell r="K215">
            <v>3.4867975626269532</v>
          </cell>
          <cell r="O215">
            <v>12.908587257617654</v>
          </cell>
        </row>
        <row r="216">
          <cell r="K216">
            <v>6.2031356509884228</v>
          </cell>
          <cell r="O216">
            <v>20.089878189410548</v>
          </cell>
        </row>
        <row r="217">
          <cell r="K217">
            <v>2.9525032092426073</v>
          </cell>
          <cell r="O217">
            <v>23.316240825178426</v>
          </cell>
        </row>
        <row r="218">
          <cell r="K218">
            <v>7.2942643391521234</v>
          </cell>
          <cell r="O218">
            <v>32.116283791393684</v>
          </cell>
        </row>
        <row r="219">
          <cell r="K219">
            <v>4.9970947123765264</v>
          </cell>
          <cell r="O219">
            <v>37.176945627111515</v>
          </cell>
        </row>
        <row r="220">
          <cell r="K220">
            <v>2.6009961261759917</v>
          </cell>
          <cell r="O220">
            <v>39.903959904426436</v>
          </cell>
        </row>
        <row r="221">
          <cell r="K221">
            <v>4.6925566343041902</v>
          </cell>
          <cell r="O221">
            <v>43.685340365482858</v>
          </cell>
        </row>
        <row r="222">
          <cell r="K222">
            <v>1.2879958784131951</v>
          </cell>
          <cell r="O222">
            <v>44.458337299286676</v>
          </cell>
        </row>
        <row r="223">
          <cell r="K223">
            <v>0.55951169888097674</v>
          </cell>
          <cell r="O223">
            <v>42.87361665324498</v>
          </cell>
        </row>
        <row r="224">
          <cell r="K224">
            <v>-2.9337379868487501</v>
          </cell>
          <cell r="O224">
            <v>37.206990925072844</v>
          </cell>
        </row>
        <row r="225">
          <cell r="K225">
            <v>2.3970818134444905</v>
          </cell>
          <cell r="O225">
            <v>38.758204040223454</v>
          </cell>
        </row>
        <row r="226">
          <cell r="K226">
            <v>0.25445292620864812</v>
          </cell>
          <cell r="O226">
            <v>38.970000816888287</v>
          </cell>
        </row>
        <row r="227">
          <cell r="B227">
            <v>1989</v>
          </cell>
          <cell r="K227">
            <v>11.827411167512691</v>
          </cell>
          <cell r="O227">
            <v>50.170415814587614</v>
          </cell>
        </row>
        <row r="228">
          <cell r="K228">
            <v>5.7648660916931327</v>
          </cell>
          <cell r="O228">
            <v>49.550706033376102</v>
          </cell>
        </row>
        <row r="229">
          <cell r="K229">
            <v>7.8969957081545195</v>
          </cell>
          <cell r="O229">
            <v>56.733167082294258</v>
          </cell>
        </row>
        <row r="230">
          <cell r="K230">
            <v>7.6372315035799554</v>
          </cell>
          <cell r="O230">
            <v>57.234166182452071</v>
          </cell>
        </row>
        <row r="231">
          <cell r="K231">
            <v>3.9911308203991025</v>
          </cell>
          <cell r="O231">
            <v>55.727725511898171</v>
          </cell>
        </row>
        <row r="232">
          <cell r="K232">
            <v>5.6503198294243218</v>
          </cell>
          <cell r="O232">
            <v>60.355987055016193</v>
          </cell>
        </row>
        <row r="233">
          <cell r="K233">
            <v>-2.4217961654893982</v>
          </cell>
          <cell r="O233">
            <v>49.459041731066478</v>
          </cell>
        </row>
        <row r="234">
          <cell r="K234">
            <v>-0.79283005860049105</v>
          </cell>
          <cell r="O234">
            <v>46.388606307222787</v>
          </cell>
        </row>
        <row r="235">
          <cell r="K235">
            <v>-0.41695621959694229</v>
          </cell>
          <cell r="O235">
            <v>44.967121901871529</v>
          </cell>
        </row>
        <row r="236">
          <cell r="K236">
            <v>-0.5233775296580645</v>
          </cell>
          <cell r="O236">
            <v>48.56696195935384</v>
          </cell>
        </row>
        <row r="237">
          <cell r="K237">
            <v>-0.42090494563312708</v>
          </cell>
          <cell r="O237">
            <v>44.47837150127225</v>
          </cell>
        </row>
        <row r="238">
          <cell r="K238">
            <v>0.3874603733709181</v>
          </cell>
          <cell r="O238">
            <v>44.670050761421322</v>
          </cell>
        </row>
        <row r="239">
          <cell r="B239" t="str">
            <v>1990</v>
          </cell>
          <cell r="K239">
            <v>-1.0175438596491171</v>
          </cell>
          <cell r="O239">
            <v>28.052655469813903</v>
          </cell>
        </row>
        <row r="240">
          <cell r="K240">
            <v>1.0280042538106882</v>
          </cell>
          <cell r="O240">
            <v>22.317596566523612</v>
          </cell>
        </row>
        <row r="241">
          <cell r="K241">
            <v>0.59649122807017285</v>
          </cell>
          <cell r="O241">
            <v>14.041368337311045</v>
          </cell>
        </row>
        <row r="242">
          <cell r="K242">
            <v>1.6393442622950838</v>
          </cell>
          <cell r="O242">
            <v>7.6866223207686435</v>
          </cell>
        </row>
        <row r="243">
          <cell r="K243">
            <v>1.7158544955387711</v>
          </cell>
          <cell r="O243">
            <v>5.3304904051172608</v>
          </cell>
        </row>
        <row r="244">
          <cell r="B244" t="str">
            <v xml:space="preserve"> </v>
          </cell>
          <cell r="K244">
            <v>0.57354925775980892</v>
          </cell>
          <cell r="O244">
            <v>0.26908846283215659</v>
          </cell>
        </row>
        <row r="245">
          <cell r="K245">
            <v>0.63737001006372029</v>
          </cell>
          <cell r="O245">
            <v>3.4126163391933639</v>
          </cell>
        </row>
        <row r="246">
          <cell r="K246">
            <v>0.10000000000001119</v>
          </cell>
          <cell r="O246">
            <v>4.3432939541348192</v>
          </cell>
        </row>
        <row r="247">
          <cell r="K247">
            <v>-2.0313020313020402</v>
          </cell>
          <cell r="O247">
            <v>2.6517794836008246</v>
          </cell>
        </row>
        <row r="248">
          <cell r="K248">
            <v>-0.67980965329708098</v>
          </cell>
          <cell r="O248">
            <v>2.4903542616625529</v>
          </cell>
        </row>
        <row r="249">
          <cell r="K249">
            <v>-6.8446269678301697E-2</v>
          </cell>
          <cell r="O249">
            <v>2.8531172948221384</v>
          </cell>
        </row>
        <row r="250">
          <cell r="K250">
            <v>1.0616438356164437</v>
          </cell>
          <cell r="O250">
            <v>3.5438596491228047</v>
          </cell>
        </row>
        <row r="251">
          <cell r="B251" t="str">
            <v>1991</v>
          </cell>
          <cell r="K251">
            <v>-0.57607590647239526</v>
          </cell>
          <cell r="O251">
            <v>4.0056717476072201</v>
          </cell>
        </row>
        <row r="252">
          <cell r="K252">
            <v>4.1581458759373024</v>
          </cell>
          <cell r="O252">
            <v>7.2280701754386056</v>
          </cell>
        </row>
        <row r="253">
          <cell r="K253">
            <v>0.45811518324605505</v>
          </cell>
          <cell r="O253">
            <v>7.0805720265085581</v>
          </cell>
        </row>
        <row r="254">
          <cell r="K254">
            <v>3.1596091205211785</v>
          </cell>
          <cell r="O254">
            <v>8.6822237474262209</v>
          </cell>
        </row>
        <row r="255">
          <cell r="K255">
            <v>4.0101041995579401</v>
          </cell>
          <cell r="O255">
            <v>11.133603238866407</v>
          </cell>
        </row>
        <row r="256">
          <cell r="B256" t="str">
            <v xml:space="preserve"> </v>
          </cell>
          <cell r="K256">
            <v>2.0947176684881663</v>
          </cell>
          <cell r="O256">
            <v>12.814491781281445</v>
          </cell>
        </row>
        <row r="257">
          <cell r="K257">
            <v>0.71364852809989721</v>
          </cell>
          <cell r="O257">
            <v>12.9</v>
          </cell>
        </row>
        <row r="258">
          <cell r="K258">
            <v>2.0076764098021949</v>
          </cell>
          <cell r="O258">
            <v>15.051615051615052</v>
          </cell>
        </row>
        <row r="259">
          <cell r="K259">
            <v>-1.157742402315487</v>
          </cell>
          <cell r="O259">
            <v>16.077498300475867</v>
          </cell>
        </row>
        <row r="260">
          <cell r="K260">
            <v>1.0541727672035206</v>
          </cell>
          <cell r="O260">
            <v>18.104038329911031</v>
          </cell>
        </row>
        <row r="261">
          <cell r="K261">
            <v>0.89829035062298779</v>
          </cell>
          <cell r="O261">
            <v>19.246575342465743</v>
          </cell>
        </row>
        <row r="262">
          <cell r="K262">
            <v>4.2791499138426392</v>
          </cell>
          <cell r="O262">
            <v>23.043036258895278</v>
          </cell>
        </row>
        <row r="263">
          <cell r="B263" t="str">
            <v>1/92</v>
          </cell>
          <cell r="K263">
            <v>4.0484714954557965</v>
          </cell>
          <cell r="O263">
            <v>28.766189502385831</v>
          </cell>
          <cell r="S263">
            <v>15.039151157512487</v>
          </cell>
        </row>
        <row r="264">
          <cell r="K264">
            <v>2.1439915299100054</v>
          </cell>
          <cell r="O264">
            <v>26.276178010471195</v>
          </cell>
          <cell r="S264">
            <v>16.635640548316122</v>
          </cell>
        </row>
        <row r="265">
          <cell r="K265">
            <v>5.4159108577351844</v>
          </cell>
          <cell r="O265">
            <v>32.508143322475583</v>
          </cell>
          <cell r="S265">
            <v>18.770507894663059</v>
          </cell>
        </row>
        <row r="266">
          <cell r="K266">
            <v>7.4237954768928249</v>
          </cell>
          <cell r="O266">
            <v>37.985475213135466</v>
          </cell>
          <cell r="S266">
            <v>21.283764967975529</v>
          </cell>
        </row>
        <row r="267">
          <cell r="K267">
            <v>4.6681922196796233</v>
          </cell>
          <cell r="O267">
            <v>38.858530661809354</v>
          </cell>
          <cell r="S267">
            <v>23.711368653421651</v>
          </cell>
        </row>
        <row r="268">
          <cell r="B268" t="str">
            <v xml:space="preserve"> </v>
          </cell>
          <cell r="K268">
            <v>9.1604722343681786</v>
          </cell>
          <cell r="O268">
            <v>48.46862920011894</v>
          </cell>
          <cell r="S268">
            <v>26.871825678553908</v>
          </cell>
        </row>
        <row r="269">
          <cell r="B269" t="str">
            <v>7/92</v>
          </cell>
          <cell r="K269">
            <v>3.8654115762067009</v>
          </cell>
          <cell r="O269">
            <v>53.114850900501942</v>
          </cell>
          <cell r="S269">
            <v>30.406117430895186</v>
          </cell>
        </row>
        <row r="270">
          <cell r="K270">
            <v>2.4874662553027393</v>
          </cell>
          <cell r="O270">
            <v>53.835021707670052</v>
          </cell>
          <cell r="S270">
            <v>33.797816395718236</v>
          </cell>
        </row>
        <row r="271">
          <cell r="K271">
            <v>-0.48918156161806836</v>
          </cell>
          <cell r="O271">
            <v>54.875549048316245</v>
          </cell>
          <cell r="S271">
            <v>37.069647282121586</v>
          </cell>
        </row>
        <row r="272">
          <cell r="K272">
            <v>-0.43486481376441288</v>
          </cell>
          <cell r="O272">
            <v>52.59345117357288</v>
          </cell>
          <cell r="S272">
            <v>39.903283675220358</v>
          </cell>
        </row>
        <row r="273">
          <cell r="K273">
            <v>0.79756931257120023</v>
          </cell>
          <cell r="O273">
            <v>52.441125789775981</v>
          </cell>
          <cell r="S273">
            <v>42.567584881486241</v>
          </cell>
        </row>
        <row r="274">
          <cell r="K274">
            <v>1.7897513187641323</v>
          </cell>
          <cell r="O274">
            <v>48.801982924814084</v>
          </cell>
          <cell r="S274">
            <v>44.588842715023326</v>
          </cell>
        </row>
        <row r="275">
          <cell r="B275" t="str">
            <v>1993</v>
          </cell>
          <cell r="K275">
            <v>4.7936331667592258</v>
          </cell>
          <cell r="O275">
            <v>49.867654843832732</v>
          </cell>
          <cell r="S275">
            <v>46.225554267676159</v>
          </cell>
        </row>
        <row r="276">
          <cell r="K276">
            <v>5.2808194984104606</v>
          </cell>
          <cell r="O276">
            <v>54.470069966312536</v>
          </cell>
          <cell r="S276">
            <v>48.46923969820083</v>
          </cell>
        </row>
        <row r="277">
          <cell r="K277">
            <v>6.3579936252306624</v>
          </cell>
          <cell r="O277">
            <v>55.850540806293012</v>
          </cell>
          <cell r="S277">
            <v>50.335301062573798</v>
          </cell>
        </row>
        <row r="278">
          <cell r="K278">
            <v>6.7823343848580464</v>
          </cell>
          <cell r="O278">
            <v>54.919908466819223</v>
          </cell>
          <cell r="S278">
            <v>51.693339150001158</v>
          </cell>
        </row>
        <row r="279">
          <cell r="K279">
            <v>9.1875923190546605</v>
          </cell>
          <cell r="O279">
            <v>61.609094884127693</v>
          </cell>
          <cell r="S279">
            <v>53.647982512881121</v>
          </cell>
        </row>
        <row r="280">
          <cell r="B280" t="str">
            <v xml:space="preserve"> </v>
          </cell>
          <cell r="K280">
            <v>5.6006493506493449</v>
          </cell>
          <cell r="O280">
            <v>56.338874424193875</v>
          </cell>
          <cell r="S280">
            <v>54.312033230742699</v>
          </cell>
        </row>
        <row r="281">
          <cell r="B281" t="str">
            <v>7/93</v>
          </cell>
          <cell r="K281">
            <v>3.561363054060962</v>
          </cell>
          <cell r="O281">
            <v>55.881218665638244</v>
          </cell>
          <cell r="S281">
            <v>54.564667854626812</v>
          </cell>
        </row>
        <row r="282">
          <cell r="K282">
            <v>1.9544779811974333</v>
          </cell>
          <cell r="O282">
            <v>55.070555032925682</v>
          </cell>
          <cell r="S282">
            <v>54.668608595028111</v>
          </cell>
        </row>
        <row r="283">
          <cell r="K283">
            <v>1.6136859985440344</v>
          </cell>
          <cell r="O283">
            <v>58.347513707695221</v>
          </cell>
          <cell r="S283">
            <v>55.029233017924462</v>
          </cell>
        </row>
        <row r="284">
          <cell r="K284">
            <v>-0.16716417910447312</v>
          </cell>
          <cell r="O284">
            <v>58.773262438283311</v>
          </cell>
          <cell r="S284">
            <v>55.55183884335915</v>
          </cell>
        </row>
        <row r="285">
          <cell r="K285">
            <v>1.8538452338237033</v>
          </cell>
          <cell r="O285">
            <v>60.437076111529777</v>
          </cell>
          <cell r="S285">
            <v>56.21259233963012</v>
          </cell>
        </row>
        <row r="286">
          <cell r="K286">
            <v>2.3132926256458353</v>
          </cell>
          <cell r="O286">
            <v>61.262261706459384</v>
          </cell>
          <cell r="S286">
            <v>57.156543399118597</v>
          </cell>
        </row>
        <row r="287">
          <cell r="B287" t="str">
            <v>1994</v>
          </cell>
          <cell r="K287">
            <v>2.5134855962355207</v>
          </cell>
          <cell r="O287">
            <v>57.753444012716358</v>
          </cell>
          <cell r="S287">
            <v>57.677972104632921</v>
          </cell>
        </row>
        <row r="288">
          <cell r="K288">
            <v>5.6202418271383614</v>
          </cell>
          <cell r="O288">
            <v>58.262036571045115</v>
          </cell>
          <cell r="S288">
            <v>57.936314032087296</v>
          </cell>
        </row>
        <row r="289">
          <cell r="K289">
            <v>1.2825948696205236</v>
          </cell>
          <cell r="O289">
            <v>50.709779179810724</v>
          </cell>
          <cell r="S289">
            <v>57.349961518526094</v>
          </cell>
        </row>
        <row r="290">
          <cell r="K290">
            <v>6.7817896389325005</v>
          </cell>
          <cell r="O290">
            <v>50.709010339734121</v>
          </cell>
          <cell r="S290">
            <v>56.83018753689435</v>
          </cell>
        </row>
        <row r="291">
          <cell r="K291">
            <v>3.9890228364206637</v>
          </cell>
          <cell r="O291">
            <v>43.533549783549773</v>
          </cell>
          <cell r="S291">
            <v>55.086012920084194</v>
          </cell>
        </row>
        <row r="292">
          <cell r="B292" t="str">
            <v xml:space="preserve"> </v>
          </cell>
          <cell r="K292">
            <v>4.1564561734212857</v>
          </cell>
          <cell r="O292">
            <v>41.570586728157807</v>
          </cell>
          <cell r="S292">
            <v>53.527295043097432</v>
          </cell>
        </row>
        <row r="293">
          <cell r="B293" t="str">
            <v>7/94</v>
          </cell>
          <cell r="K293">
            <v>7.2663107411094163</v>
          </cell>
          <cell r="O293">
            <v>46.635329045027227</v>
          </cell>
          <cell r="S293">
            <v>52.616762292884324</v>
          </cell>
        </row>
        <row r="294">
          <cell r="K294">
            <v>8.6553062257465729</v>
          </cell>
          <cell r="O294">
            <v>56.272749332686224</v>
          </cell>
          <cell r="S294">
            <v>52.837222501709171</v>
          </cell>
        </row>
        <row r="295">
          <cell r="K295">
            <v>4.1537267080745233</v>
          </cell>
          <cell r="O295">
            <v>60.179104477611943</v>
          </cell>
          <cell r="S295">
            <v>53.238472130903467</v>
          </cell>
        </row>
        <row r="296">
          <cell r="K296">
            <v>2.50465896384644</v>
          </cell>
          <cell r="O296">
            <v>64.465972969740434</v>
          </cell>
          <cell r="S296">
            <v>54.01175571059926</v>
          </cell>
        </row>
        <row r="297">
          <cell r="K297">
            <v>6.1668242309650401</v>
          </cell>
          <cell r="O297">
            <v>71.430248943165807</v>
          </cell>
          <cell r="S297">
            <v>55.326076951399081</v>
          </cell>
        </row>
        <row r="298">
          <cell r="K298">
            <v>5.493526953900929</v>
          </cell>
          <cell r="O298">
            <v>76.758866062205897</v>
          </cell>
          <cell r="S298">
            <v>57.040411429584779</v>
          </cell>
        </row>
        <row r="299">
          <cell r="B299" t="str">
            <v>1995</v>
          </cell>
          <cell r="K299">
            <v>3.8374131549899548</v>
          </cell>
          <cell r="O299">
            <v>79.04164800716525</v>
          </cell>
          <cell r="S299">
            <v>59.099174260899325</v>
          </cell>
        </row>
        <row r="300">
          <cell r="K300">
            <v>4.5897948974487068</v>
          </cell>
          <cell r="O300">
            <v>77.29489082043672</v>
          </cell>
          <cell r="S300">
            <v>60.920950858557219</v>
          </cell>
        </row>
        <row r="301">
          <cell r="K301">
            <v>3.5692933157957629</v>
          </cell>
          <cell r="O301">
            <v>81.297749869178432</v>
          </cell>
          <cell r="S301">
            <v>63.510680774605689</v>
          </cell>
        </row>
        <row r="302">
          <cell r="K302">
            <v>8.9822778964382621</v>
          </cell>
          <cell r="O302">
            <v>85.033813584239937</v>
          </cell>
          <cell r="S302">
            <v>66.466563076061917</v>
          </cell>
        </row>
        <row r="303">
          <cell r="K303">
            <v>6.1602839133428677</v>
          </cell>
          <cell r="O303">
            <v>88.897266729500473</v>
          </cell>
          <cell r="S303">
            <v>70.281098183111652</v>
          </cell>
        </row>
        <row r="304">
          <cell r="B304" t="str">
            <v xml:space="preserve"> </v>
          </cell>
          <cell r="K304">
            <v>4.5254964574393819</v>
          </cell>
          <cell r="O304">
            <v>89.566555062890259</v>
          </cell>
          <cell r="S304">
            <v>74.253243213779569</v>
          </cell>
        </row>
        <row r="305">
          <cell r="B305" t="str">
            <v>7/95</v>
          </cell>
          <cell r="O305">
            <v>82.579719925763456</v>
          </cell>
          <cell r="S305">
            <v>77.081320380162694</v>
          </cell>
        </row>
        <row r="306">
          <cell r="O306">
            <v>73.959627329192543</v>
          </cell>
          <cell r="S306">
            <v>78.189460180277479</v>
          </cell>
        </row>
        <row r="307">
          <cell r="O307">
            <v>69.877003354453976</v>
          </cell>
          <cell r="S307">
            <v>78.507820342605498</v>
          </cell>
        </row>
        <row r="308">
          <cell r="O308">
            <v>61.631881317722346</v>
          </cell>
          <cell r="S308">
            <v>77.618412274849916</v>
          </cell>
        </row>
        <row r="309">
          <cell r="O309">
            <v>54.305089389684213</v>
          </cell>
          <cell r="S309">
            <v>75.487603428224332</v>
          </cell>
        </row>
        <row r="310">
          <cell r="O310">
            <v>51.587559249399398</v>
          </cell>
          <cell r="S310">
            <v>72.811518509369378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 rate"/>
      <sheetName val="Contents"/>
      <sheetName val="1.MacInd"/>
      <sheetName val="MacInd data"/>
      <sheetName val="2.Cpifigure"/>
      <sheetName val="CPI"/>
      <sheetName val=" wage"/>
      <sheetName val="3.Ext (2)"/>
      <sheetName val="Extdat"/>
      <sheetName val="4.Fis"/>
      <sheetName val="Fisdat "/>
      <sheetName val="5.MonDev"/>
      <sheetName val="MonSur"/>
      <sheetName val="Velocity"/>
      <sheetName val="currdep&amp;mm"/>
      <sheetName val="6.IntRate"/>
      <sheetName val="IntRatedat"/>
      <sheetName val="8.Exch"/>
      <sheetName val="exdat"/>
      <sheetName val="ex_row"/>
      <sheetName val="7.Fin&amp;Bk"/>
      <sheetName val="Fin&amp;Bkdat"/>
      <sheetName val="Cab"/>
      <sheetName val="GiR"/>
      <sheetName val="mev"/>
      <sheetName val="Panel1"/>
    </sheetNames>
    <sheetDataSet>
      <sheetData sheetId="0" refreshError="1">
        <row r="15">
          <cell r="F15" t="str">
            <v>AUG</v>
          </cell>
          <cell r="G15" t="str">
            <v>SEPT</v>
          </cell>
          <cell r="H15" t="str">
            <v>OCT</v>
          </cell>
          <cell r="I15" t="str">
            <v>NOV</v>
          </cell>
          <cell r="J15" t="str">
            <v>DEC</v>
          </cell>
          <cell r="K15" t="str">
            <v>JAN93</v>
          </cell>
          <cell r="L15" t="str">
            <v>FEB</v>
          </cell>
          <cell r="M15" t="str">
            <v>MAR</v>
          </cell>
          <cell r="N15" t="str">
            <v>APR</v>
          </cell>
          <cell r="O15" t="str">
            <v>MAY</v>
          </cell>
          <cell r="P15" t="str">
            <v>JUNE</v>
          </cell>
          <cell r="Q15" t="str">
            <v>JULY</v>
          </cell>
          <cell r="R15" t="str">
            <v>AUG</v>
          </cell>
          <cell r="S15" t="str">
            <v>SEPT</v>
          </cell>
          <cell r="T15" t="str">
            <v>OCT</v>
          </cell>
          <cell r="U15" t="str">
            <v>NOV</v>
          </cell>
          <cell r="V15" t="str">
            <v>DEC</v>
          </cell>
          <cell r="W15" t="str">
            <v>JAN94</v>
          </cell>
          <cell r="X15" t="str">
            <v>FEB</v>
          </cell>
          <cell r="Y15" t="str">
            <v>MAR</v>
          </cell>
          <cell r="Z15" t="str">
            <v>APR</v>
          </cell>
          <cell r="AA15" t="str">
            <v>MAY</v>
          </cell>
          <cell r="AB15" t="str">
            <v>JUNE</v>
          </cell>
          <cell r="AC15" t="str">
            <v>JULY</v>
          </cell>
          <cell r="AD15" t="str">
            <v>AUG</v>
          </cell>
          <cell r="AE15" t="str">
            <v>SEPT</v>
          </cell>
          <cell r="AF15" t="str">
            <v>OCT</v>
          </cell>
          <cell r="AG15" t="str">
            <v>NOV</v>
          </cell>
          <cell r="AH15" t="str">
            <v>DEC</v>
          </cell>
          <cell r="AI15" t="str">
            <v>JAN95</v>
          </cell>
          <cell r="AJ15" t="str">
            <v>FEB</v>
          </cell>
          <cell r="AK15" t="str">
            <v>MAR</v>
          </cell>
          <cell r="AL15" t="str">
            <v>APR</v>
          </cell>
          <cell r="AM15" t="str">
            <v>MAY</v>
          </cell>
          <cell r="AN15" t="str">
            <v>JUNE</v>
          </cell>
        </row>
        <row r="30">
          <cell r="F30">
            <v>101.41342756183744</v>
          </cell>
          <cell r="G30">
            <v>93.89312977099236</v>
          </cell>
          <cell r="H30">
            <v>94.8237885462555</v>
          </cell>
          <cell r="I30">
            <v>99.307958477508649</v>
          </cell>
          <cell r="J30">
            <v>100</v>
          </cell>
          <cell r="K30">
            <v>103.42342342342343</v>
          </cell>
          <cell r="L30">
            <v>109.33333333333333</v>
          </cell>
          <cell r="M30">
            <v>122.73699215965787</v>
          </cell>
          <cell r="N30">
            <v>129.87404781657742</v>
          </cell>
          <cell r="O30">
            <v>131.60106992739776</v>
          </cell>
          <cell r="P30">
            <v>130.85106382978722</v>
          </cell>
          <cell r="Q30">
            <v>132.46153846153845</v>
          </cell>
          <cell r="R30">
            <v>136.66666666666666</v>
          </cell>
          <cell r="S30">
            <v>139.77272727272728</v>
          </cell>
          <cell r="T30">
            <v>141.14754098360655</v>
          </cell>
          <cell r="U30">
            <v>142.31404958677686</v>
          </cell>
          <cell r="V30">
            <v>144.70588235294116</v>
          </cell>
          <cell r="W30">
            <v>147.93814432989691</v>
          </cell>
          <cell r="X30">
            <v>150.26178010471202</v>
          </cell>
          <cell r="Y30">
            <v>151.85185185185185</v>
          </cell>
          <cell r="Z30">
            <v>152.38938053097345</v>
          </cell>
          <cell r="AA30">
            <v>152.38938053097345</v>
          </cell>
          <cell r="AB30">
            <v>156.26134301270415</v>
          </cell>
          <cell r="AC30">
            <v>155.41516245487364</v>
          </cell>
          <cell r="AD30">
            <v>157.69230769230768</v>
          </cell>
          <cell r="AE30">
            <v>157.98165137614677</v>
          </cell>
          <cell r="AF30">
            <v>160.33519553072622</v>
          </cell>
          <cell r="AG30">
            <v>157.11678832116786</v>
          </cell>
          <cell r="AH30">
            <v>155.97826086956522</v>
          </cell>
          <cell r="AI30">
            <v>158.56353591160223</v>
          </cell>
          <cell r="AJ30">
            <v>160.93457943925233</v>
          </cell>
          <cell r="AK30">
            <v>165.57692307692307</v>
          </cell>
          <cell r="AL30">
            <v>170.83333333333334</v>
          </cell>
          <cell r="AM30">
            <v>169.48818897637796</v>
          </cell>
          <cell r="AN30">
            <v>168.1640625</v>
          </cell>
        </row>
        <row r="31">
          <cell r="F31">
            <v>38.70967741935484</v>
          </cell>
          <cell r="G31">
            <v>48.000000000000007</v>
          </cell>
          <cell r="H31">
            <v>80</v>
          </cell>
          <cell r="I31">
            <v>100</v>
          </cell>
          <cell r="J31">
            <v>100</v>
          </cell>
          <cell r="K31">
            <v>112.5</v>
          </cell>
          <cell r="L31">
            <v>127.6595744680851</v>
          </cell>
          <cell r="M31">
            <v>169.81132075471697</v>
          </cell>
          <cell r="N31">
            <v>213.01775147928996</v>
          </cell>
          <cell r="O31">
            <v>264.70588235294116</v>
          </cell>
          <cell r="P31">
            <v>299.00332225913621</v>
          </cell>
          <cell r="Q31">
            <v>299.00332225913621</v>
          </cell>
          <cell r="R31">
            <v>281.69014084507046</v>
          </cell>
          <cell r="S31">
            <v>295.08196721311475</v>
          </cell>
          <cell r="T31">
            <v>352.25048923679066</v>
          </cell>
          <cell r="U31">
            <v>359.28143712574848</v>
          </cell>
          <cell r="V31">
            <v>376.56903765690379</v>
          </cell>
          <cell r="W31">
            <v>476.1904761904762</v>
          </cell>
          <cell r="X31">
            <v>495.86776859504135</v>
          </cell>
          <cell r="Y31">
            <v>547.11246200607911</v>
          </cell>
          <cell r="Z31">
            <v>564.2633228840125</v>
          </cell>
          <cell r="AA31">
            <v>604.02684563758396</v>
          </cell>
          <cell r="AB31">
            <v>638.29787234042556</v>
          </cell>
          <cell r="AC31">
            <v>661.76470588235304</v>
          </cell>
          <cell r="AD31">
            <v>711.46245059288538</v>
          </cell>
          <cell r="AE31">
            <v>782.60869565217399</v>
          </cell>
          <cell r="AF31">
            <v>1005.586592178771</v>
          </cell>
          <cell r="AG31">
            <v>1052.6315789473683</v>
          </cell>
          <cell r="AH31">
            <v>1118.0124223602486</v>
          </cell>
          <cell r="AI31">
            <v>1323.5294117647061</v>
          </cell>
          <cell r="AJ31">
            <v>1463.4146341463413</v>
          </cell>
          <cell r="AK31">
            <v>1666.6666666666667</v>
          </cell>
          <cell r="AL31">
            <v>1764.705882352941</v>
          </cell>
          <cell r="AM31">
            <v>1730.7692307692307</v>
          </cell>
          <cell r="AN31">
            <v>1592.9203539823006</v>
          </cell>
        </row>
        <row r="36">
          <cell r="F36">
            <v>63.425408178144323</v>
          </cell>
          <cell r="G36">
            <v>65.63798748787012</v>
          </cell>
          <cell r="H36">
            <v>82.616090951477531</v>
          </cell>
          <cell r="I36">
            <v>96.7967822594903</v>
          </cell>
          <cell r="J36">
            <v>100</v>
          </cell>
          <cell r="K36">
            <v>107.25872700325255</v>
          </cell>
          <cell r="L36">
            <v>116.242329919211</v>
          </cell>
          <cell r="M36">
            <v>133.10464808968516</v>
          </cell>
          <cell r="N36">
            <v>141.01678207866232</v>
          </cell>
          <cell r="O36">
            <v>142.1879150692281</v>
          </cell>
          <cell r="P36">
            <v>144.50014842568123</v>
          </cell>
          <cell r="Q36">
            <v>147.46704062394784</v>
          </cell>
          <cell r="R36">
            <v>149.14142263486877</v>
          </cell>
          <cell r="S36">
            <v>155.13790100880988</v>
          </cell>
          <cell r="T36">
            <v>161.94500202559561</v>
          </cell>
          <cell r="U36">
            <v>177.53515563091545</v>
          </cell>
          <cell r="V36">
            <v>189.72540568688362</v>
          </cell>
          <cell r="W36">
            <v>200.79172455380129</v>
          </cell>
          <cell r="X36">
            <v>210.16510763192744</v>
          </cell>
          <cell r="Y36">
            <v>215.26778087929094</v>
          </cell>
          <cell r="Z36">
            <v>221.55242168228023</v>
          </cell>
          <cell r="AA36">
            <v>221.84023835879364</v>
          </cell>
          <cell r="AB36">
            <v>231.24015256688554</v>
          </cell>
          <cell r="AC36">
            <v>231.8917094045749</v>
          </cell>
          <cell r="AD36">
            <v>238.8046698614462</v>
          </cell>
          <cell r="AE36">
            <v>240.984613546714</v>
          </cell>
          <cell r="AF36">
            <v>247.5808654052733</v>
          </cell>
          <cell r="AG36">
            <v>247.1421152813102</v>
          </cell>
          <cell r="AH36">
            <v>251.23965991727854</v>
          </cell>
          <cell r="AI36">
            <v>263.28982872183377</v>
          </cell>
          <cell r="AJ36">
            <v>274.953273003096</v>
          </cell>
          <cell r="AK36">
            <v>289.66029687572819</v>
          </cell>
          <cell r="AL36">
            <v>303.53246609306524</v>
          </cell>
          <cell r="AM36">
            <v>304.74894304237495</v>
          </cell>
          <cell r="AN36">
            <v>306.29103124124674</v>
          </cell>
          <cell r="AO36">
            <v>305.42033207670841</v>
          </cell>
          <cell r="AP36">
            <v>290.73034016102065</v>
          </cell>
          <cell r="AQ36">
            <v>298.14359202935304</v>
          </cell>
          <cell r="AR36">
            <v>301.35217285667312</v>
          </cell>
          <cell r="AS36">
            <v>306.44679169368692</v>
          </cell>
          <cell r="AT36">
            <v>311.29392718986918</v>
          </cell>
          <cell r="AU36">
            <v>313.30989154212403</v>
          </cell>
        </row>
        <row r="37">
          <cell r="F37">
            <v>57.785292346149006</v>
          </cell>
          <cell r="G37">
            <v>69.723952059824299</v>
          </cell>
          <cell r="H37">
            <v>110.89239983936356</v>
          </cell>
          <cell r="I37">
            <v>122.13070000995798</v>
          </cell>
          <cell r="J37">
            <v>100</v>
          </cell>
          <cell r="K37">
            <v>93.182042546504377</v>
          </cell>
          <cell r="L37">
            <v>87.050569990295131</v>
          </cell>
          <cell r="M37">
            <v>98.715792777892204</v>
          </cell>
          <cell r="N37">
            <v>104.38245349694748</v>
          </cell>
          <cell r="O37">
            <v>105.40039068082692</v>
          </cell>
          <cell r="P37">
            <v>101.58478115886847</v>
          </cell>
          <cell r="Q37">
            <v>83.668237566122045</v>
          </cell>
          <cell r="R37">
            <v>61.491017791972212</v>
          </cell>
          <cell r="S37">
            <v>53.63032082403155</v>
          </cell>
          <cell r="T37">
            <v>55.377766698239242</v>
          </cell>
          <cell r="U37">
            <v>52.977263052664789</v>
          </cell>
          <cell r="V37">
            <v>51.873976453079877</v>
          </cell>
          <cell r="W37">
            <v>57.752286829179781</v>
          </cell>
          <cell r="X37">
            <v>56.122258385691282</v>
          </cell>
          <cell r="Y37">
            <v>58.6357571629622</v>
          </cell>
          <cell r="Z37">
            <v>57.241164172292883</v>
          </cell>
          <cell r="AA37">
            <v>57.434506418541311</v>
          </cell>
          <cell r="AB37">
            <v>58.402892315602209</v>
          </cell>
          <cell r="AC37">
            <v>58.134955466743577</v>
          </cell>
          <cell r="AD37">
            <v>60.887511758728429</v>
          </cell>
          <cell r="AE37">
            <v>63.102635787264262</v>
          </cell>
          <cell r="AF37">
            <v>73.466600933803889</v>
          </cell>
          <cell r="AG37">
            <v>68.688010151954145</v>
          </cell>
          <cell r="AH37">
            <v>64.179768466242891</v>
          </cell>
          <cell r="AI37">
            <v>66.754442464623381</v>
          </cell>
          <cell r="AJ37">
            <v>68.623156147328942</v>
          </cell>
          <cell r="AK37">
            <v>73.632835590591256</v>
          </cell>
          <cell r="AL37">
            <v>73.221657381546478</v>
          </cell>
          <cell r="AM37">
            <v>67.487431201063941</v>
          </cell>
          <cell r="AN37">
            <v>59.085296112533769</v>
          </cell>
          <cell r="AO37">
            <v>56.226330171604708</v>
          </cell>
          <cell r="AP37">
            <v>49.638862986734452</v>
          </cell>
          <cell r="AQ37">
            <v>48.356327770809258</v>
          </cell>
          <cell r="AR37">
            <v>48.51523756210117</v>
          </cell>
          <cell r="AS37">
            <v>47.759325996601618</v>
          </cell>
          <cell r="AT37">
            <v>46.479650276118512</v>
          </cell>
          <cell r="AU37">
            <v>46.211756038215803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nse-graph"/>
      <sheetName val="ependiture-landscape"/>
      <sheetName val="GFS"/>
      <sheetName val="expenditure"/>
      <sheetName val="Expend. share"/>
      <sheetName val="Revenue share"/>
      <sheetName val="revenu-graph"/>
      <sheetName val="Sheet1"/>
      <sheetName val="TAX"/>
      <sheetName val="OTHER"/>
      <sheetName val="gfs graph"/>
      <sheetName val="tax graph"/>
      <sheetName val="pred report"/>
    </sheetNames>
    <sheetDataSet>
      <sheetData sheetId="0"/>
      <sheetData sheetId="1"/>
      <sheetData sheetId="2">
        <row r="6">
          <cell r="T6">
            <v>1376</v>
          </cell>
          <cell r="U6">
            <v>1377</v>
          </cell>
          <cell r="V6">
            <v>1378</v>
          </cell>
        </row>
        <row r="9">
          <cell r="T9">
            <v>33.960699999999996</v>
          </cell>
          <cell r="U9">
            <v>3.5045000000000002</v>
          </cell>
          <cell r="V9">
            <v>4.4660000000000002</v>
          </cell>
        </row>
        <row r="14">
          <cell r="T14">
            <v>0</v>
          </cell>
          <cell r="U14">
            <v>0</v>
          </cell>
          <cell r="V14">
            <v>0</v>
          </cell>
        </row>
        <row r="15">
          <cell r="T15">
            <v>0</v>
          </cell>
          <cell r="U15">
            <v>0.43760000000000004</v>
          </cell>
          <cell r="V15">
            <v>0.73050000000000004</v>
          </cell>
        </row>
        <row r="16">
          <cell r="T16" t="e">
            <v>#REF!</v>
          </cell>
          <cell r="U16" t="e">
            <v>#REF!</v>
          </cell>
          <cell r="V16" t="e">
            <v>#REF!</v>
          </cell>
        </row>
      </sheetData>
      <sheetData sheetId="3"/>
      <sheetData sheetId="4"/>
      <sheetData sheetId="5"/>
      <sheetData sheetId="6"/>
      <sheetData sheetId="7"/>
      <sheetData sheetId="8">
        <row r="21">
          <cell r="V21">
            <v>1.2234</v>
          </cell>
          <cell r="W21">
            <v>1.5252999999999999</v>
          </cell>
          <cell r="X21">
            <v>1.3972</v>
          </cell>
        </row>
        <row r="22">
          <cell r="V22">
            <v>0.64870000000000005</v>
          </cell>
          <cell r="W22">
            <v>0.83210000000000006</v>
          </cell>
          <cell r="X22">
            <v>1.1896999999999998</v>
          </cell>
        </row>
        <row r="23">
          <cell r="V23">
            <v>9.9500000000000005E-2</v>
          </cell>
          <cell r="W23">
            <v>0.15310000000000001</v>
          </cell>
          <cell r="X23">
            <v>0.20830000000000001</v>
          </cell>
        </row>
        <row r="24">
          <cell r="V24">
            <v>0.67400000000000004</v>
          </cell>
          <cell r="W24">
            <v>0.5888000000000001</v>
          </cell>
          <cell r="X24">
            <v>1.204</v>
          </cell>
        </row>
        <row r="26">
          <cell r="V26">
            <v>0.1787</v>
          </cell>
          <cell r="W26">
            <v>0.40520000000000006</v>
          </cell>
          <cell r="X26">
            <v>0.46679999999999999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ntents"/>
      <sheetName val="T1"/>
      <sheetName val="Source_DOT"/>
      <sheetName val="T2_SSA"/>
      <sheetName val="T3_SEI"/>
      <sheetName val="T4_NA_W"/>
      <sheetName val="T5_FISBAL_W"/>
      <sheetName val="T6_CONVCRIT"/>
      <sheetName val="T6a_CONVCRIT"/>
      <sheetName val="T7-EXTDEBT"/>
      <sheetName val="T8_DOMDEBT_00"/>
      <sheetName val="T8_DOMDEBT_01"/>
      <sheetName val="T9_EXT_W"/>
      <sheetName val="T10_TTT"/>
      <sheetName val="T11_EER"/>
      <sheetName val="T12_disbfassist"/>
      <sheetName val="T13_MONSUR"/>
      <sheetName val="T14_BCEAO"/>
      <sheetName val="T15_FA"/>
      <sheetName val="T16_COMBNKS"/>
      <sheetName val="T17_T18_MSURC"/>
      <sheetName val="T19_1999"/>
      <sheetName val="T19_2000"/>
      <sheetName val="T19_2001"/>
      <sheetName val="T20"/>
      <sheetName val="T21_prudratio"/>
      <sheetName val="T22_BS"/>
      <sheetName val="T23RFM"/>
      <sheetName val="T24_BUDGSUM"/>
      <sheetName val="T26_T27SOCIAL"/>
      <sheetName val="T27ED_T28HLT"/>
      <sheetName val="weights"/>
      <sheetName val="INS_Source"/>
      <sheetName val="ppp_TT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829">
          <cell r="E829" t="str">
            <v>Dec 93</v>
          </cell>
        </row>
        <row r="831">
          <cell r="E831">
            <v>-225.00000000000006</v>
          </cell>
          <cell r="F831">
            <v>-35.799999999999955</v>
          </cell>
          <cell r="G831">
            <v>106.99999999999997</v>
          </cell>
          <cell r="H831">
            <v>220.40000000000003</v>
          </cell>
          <cell r="I831">
            <v>430.5</v>
          </cell>
        </row>
        <row r="832">
          <cell r="E832" t="e">
            <v>#REF!</v>
          </cell>
          <cell r="F832" t="e">
            <v>#REF!</v>
          </cell>
          <cell r="G832" t="e">
            <v>#REF!</v>
          </cell>
          <cell r="H832" t="e">
            <v>#REF!</v>
          </cell>
          <cell r="I832" t="e">
            <v>#REF!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B"/>
      <sheetName val="BoP"/>
      <sheetName val="E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 input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mp"/>
      <sheetName val="interv"/>
      <sheetName val="fiscou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Consistency"/>
      <sheetName val="Data issues"/>
      <sheetName val="Links-In"/>
      <sheetName val="Links-out"/>
      <sheetName val="SR table"/>
      <sheetName val="MonSurv-IMF"/>
      <sheetName val="MonS_M"/>
      <sheetName val="Mon_Sur"/>
      <sheetName val="MonSurv-BC"/>
      <sheetName val="MonSurvRED"/>
      <sheetName val="CenBank"/>
      <sheetName val="CenBankRED"/>
      <sheetName val="Combanks"/>
      <sheetName val="ComBanksRED"/>
      <sheetName val="PNT-PNG new"/>
      <sheetName val="CredGov"/>
      <sheetName val="CCP"/>
      <sheetName val="Reimb banks"/>
      <sheetName val="CGP etc."/>
      <sheetName val="Government securities"/>
      <sheetName val="Interest rates"/>
      <sheetName val="Money market RED"/>
      <sheetName val="Lending int"/>
      <sheetName val="Deposit int"/>
      <sheetName val="Amortization Creances Consolid."/>
      <sheetName val="Amortization Bank restructuring"/>
      <sheetName val="Macros"/>
      <sheetName val="Last Sheet"/>
      <sheetName val="Module2"/>
      <sheetName val="MonSurv_BC"/>
      <sheetName val="Bfam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5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7_T18_MSURC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 table 15"/>
      <sheetName val="Contents"/>
      <sheetName val="Links - In"/>
      <sheetName val="Data Quarter"/>
      <sheetName val="Data"/>
      <sheetName val="Table SR"/>
      <sheetName val="BugFin"/>
      <sheetName val="GovDomDebt"/>
      <sheetName val="Exp. Func. class."/>
      <sheetName val="budfin"/>
      <sheetName val="RED TABLE 21"/>
      <sheetName val="RED TABLE 22"/>
      <sheetName val="RED TABLE 23"/>
      <sheetName val="RED TABLE 24"/>
      <sheetName val="rev-%nonoil GDP"/>
      <sheetName val="EXP-% nonoil GDP"/>
      <sheetName val="data for chart red 2000"/>
      <sheetName val="Table 3"/>
      <sheetName val="Table1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BOP"/>
      <sheetName val="RoadMap"/>
      <sheetName val="BOE Data"/>
      <sheetName val="BOEDOL"/>
      <sheetName val="Sheet4"/>
      <sheetName val="WEO"/>
      <sheetName val="TRE"/>
      <sheetName val="DESK"/>
      <sheetName val="STAT"/>
      <sheetName val="Assumptions"/>
      <sheetName val="CAP-REPAY"/>
      <sheetName val="Trade"/>
      <sheetName val="Services"/>
      <sheetName val="Capital Act."/>
      <sheetName val="TRY-BOP"/>
      <sheetName val="NIR"/>
      <sheetName val="Sheet3"/>
      <sheetName val="Sheet1"/>
      <sheetName val="DEBT-NON-D-FL"/>
      <sheetName val="DEBT-RAWDT"/>
      <sheetName val="Debt"/>
      <sheetName val="debt-nt"/>
      <sheetName val="Print Table"/>
      <sheetName val="FDI"/>
      <sheetName val="CompDebt"/>
      <sheetName val="Sheet2"/>
      <sheetName val="Graphs"/>
      <sheetName val="Module1"/>
      <sheetName val="Module2"/>
      <sheetName val="Module3"/>
      <sheetName val="Module4"/>
      <sheetName val="Module5"/>
      <sheetName val="Module6"/>
      <sheetName val="Module7"/>
      <sheetName val="Module8"/>
      <sheetName val="Module9"/>
      <sheetName val="Module10"/>
      <sheetName val="Module11"/>
      <sheetName val="Module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 per hour"/>
      <sheetName val="GDP per person"/>
      <sheetName val="Time series"/>
      <sheetName val="table with hist comp"/>
    </sheetNames>
    <sheetDataSet>
      <sheetData sheetId="0"/>
      <sheetData sheetId="1"/>
      <sheetData sheetId="2"/>
      <sheetData sheetId="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SS-BEAL"/>
      <sheetName val="CROSS-CORRESP"/>
      <sheetName val="CDS"/>
      <sheetName val="MTNS"/>
      <sheetName val="NON-CROSS"/>
      <sheetName val="RESUMO"/>
      <sheetName val="PROEX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  <sheetName val="TOC"/>
    </sheetNames>
    <sheetDataSet>
      <sheetData sheetId="0" refreshError="1">
        <row r="203">
          <cell r="B203">
            <v>1987</v>
          </cell>
          <cell r="K203">
            <v>0.55710306406684396</v>
          </cell>
          <cell r="O203">
            <v>15.680410168767377</v>
          </cell>
        </row>
        <row r="204">
          <cell r="K204">
            <v>-0.14773776546630479</v>
          </cell>
          <cell r="O204">
            <v>13.069845253032231</v>
          </cell>
        </row>
        <row r="205">
          <cell r="K205">
            <v>0.25892361753281357</v>
          </cell>
          <cell r="O205">
            <v>14.560439560439576</v>
          </cell>
        </row>
        <row r="206">
          <cell r="K206">
            <v>0.14757424829365817</v>
          </cell>
          <cell r="O206">
            <v>14.006719865602669</v>
          </cell>
        </row>
        <row r="207">
          <cell r="K207">
            <v>1.1235955056179803</v>
          </cell>
          <cell r="O207">
            <v>10.307414104882451</v>
          </cell>
        </row>
        <row r="208">
          <cell r="K208">
            <v>0.60109289617484851</v>
          </cell>
          <cell r="O208">
            <v>9.0209238057638697</v>
          </cell>
        </row>
        <row r="209">
          <cell r="K209">
            <v>1.9373528879232493</v>
          </cell>
          <cell r="O209">
            <v>7.5248281130633643</v>
          </cell>
        </row>
        <row r="210">
          <cell r="K210">
            <v>0.74600355239786698</v>
          </cell>
          <cell r="O210">
            <v>5.1538746755653841</v>
          </cell>
        </row>
        <row r="211">
          <cell r="K211">
            <v>1.6748942172073233</v>
          </cell>
          <cell r="O211">
            <v>6.4022140221401402</v>
          </cell>
        </row>
        <row r="212">
          <cell r="K212">
            <v>1.0750823651811903</v>
          </cell>
          <cell r="O212">
            <v>8.9940164547493531</v>
          </cell>
        </row>
        <row r="213">
          <cell r="K213">
            <v>1.2523588951792952</v>
          </cell>
          <cell r="O213">
            <v>9.84552391587561</v>
          </cell>
        </row>
        <row r="214">
          <cell r="K214">
            <v>0.10166045408335211</v>
          </cell>
          <cell r="O214">
            <v>9.7121634168986901</v>
          </cell>
        </row>
        <row r="215">
          <cell r="B215">
            <v>1988</v>
          </cell>
          <cell r="K215">
            <v>3.4867975626269532</v>
          </cell>
          <cell r="O215">
            <v>12.908587257617654</v>
          </cell>
        </row>
        <row r="216">
          <cell r="K216">
            <v>6.2031356509884228</v>
          </cell>
          <cell r="O216">
            <v>20.089878189410548</v>
          </cell>
        </row>
        <row r="217">
          <cell r="K217">
            <v>2.9525032092426073</v>
          </cell>
          <cell r="O217">
            <v>23.316240825178426</v>
          </cell>
        </row>
        <row r="218">
          <cell r="K218">
            <v>7.2942643391521234</v>
          </cell>
          <cell r="O218">
            <v>32.116283791393684</v>
          </cell>
        </row>
        <row r="219">
          <cell r="K219">
            <v>4.9970947123765264</v>
          </cell>
          <cell r="O219">
            <v>37.176945627111515</v>
          </cell>
        </row>
        <row r="220">
          <cell r="K220">
            <v>2.6009961261759917</v>
          </cell>
          <cell r="O220">
            <v>39.903959904426436</v>
          </cell>
        </row>
        <row r="221">
          <cell r="K221">
            <v>4.6925566343041902</v>
          </cell>
          <cell r="O221">
            <v>43.685340365482858</v>
          </cell>
        </row>
        <row r="222">
          <cell r="K222">
            <v>1.2879958784131951</v>
          </cell>
          <cell r="O222">
            <v>44.458337299286676</v>
          </cell>
        </row>
        <row r="223">
          <cell r="K223">
            <v>0.55951169888097674</v>
          </cell>
          <cell r="O223">
            <v>42.87361665324498</v>
          </cell>
        </row>
        <row r="224">
          <cell r="K224">
            <v>-2.9337379868487501</v>
          </cell>
          <cell r="O224">
            <v>37.206990925072844</v>
          </cell>
        </row>
        <row r="225">
          <cell r="K225">
            <v>2.3970818134444905</v>
          </cell>
          <cell r="O225">
            <v>38.758204040223454</v>
          </cell>
        </row>
        <row r="226">
          <cell r="K226">
            <v>0.25445292620864812</v>
          </cell>
          <cell r="O226">
            <v>38.970000816888287</v>
          </cell>
        </row>
        <row r="227">
          <cell r="B227">
            <v>1989</v>
          </cell>
          <cell r="K227">
            <v>11.827411167512691</v>
          </cell>
          <cell r="O227">
            <v>50.170415814587614</v>
          </cell>
        </row>
        <row r="228">
          <cell r="K228">
            <v>5.7648660916931327</v>
          </cell>
          <cell r="O228">
            <v>49.550706033376102</v>
          </cell>
        </row>
        <row r="229">
          <cell r="K229">
            <v>7.8969957081545195</v>
          </cell>
          <cell r="O229">
            <v>56.733167082294258</v>
          </cell>
        </row>
        <row r="230">
          <cell r="K230">
            <v>7.6372315035799554</v>
          </cell>
          <cell r="O230">
            <v>57.234166182452071</v>
          </cell>
        </row>
        <row r="231">
          <cell r="K231">
            <v>3.9911308203991025</v>
          </cell>
          <cell r="O231">
            <v>55.727725511898171</v>
          </cell>
        </row>
        <row r="232">
          <cell r="K232">
            <v>5.6503198294243218</v>
          </cell>
          <cell r="O232">
            <v>60.355987055016193</v>
          </cell>
        </row>
        <row r="233">
          <cell r="K233">
            <v>-2.4217961654893982</v>
          </cell>
          <cell r="O233">
            <v>49.459041731066478</v>
          </cell>
        </row>
        <row r="234">
          <cell r="K234">
            <v>-0.79283005860049105</v>
          </cell>
          <cell r="O234">
            <v>46.388606307222787</v>
          </cell>
        </row>
        <row r="235">
          <cell r="K235">
            <v>-0.41695621959694229</v>
          </cell>
          <cell r="O235">
            <v>44.967121901871529</v>
          </cell>
        </row>
        <row r="236">
          <cell r="K236">
            <v>-0.5233775296580645</v>
          </cell>
          <cell r="O236">
            <v>48.56696195935384</v>
          </cell>
        </row>
        <row r="237">
          <cell r="K237">
            <v>-0.42090494563312708</v>
          </cell>
          <cell r="O237">
            <v>44.47837150127225</v>
          </cell>
        </row>
        <row r="238">
          <cell r="K238">
            <v>0.3874603733709181</v>
          </cell>
          <cell r="O238">
            <v>44.670050761421322</v>
          </cell>
        </row>
        <row r="239">
          <cell r="B239" t="str">
            <v>1990</v>
          </cell>
          <cell r="K239">
            <v>-1.0175438596491171</v>
          </cell>
          <cell r="O239">
            <v>28.052655469813903</v>
          </cell>
        </row>
        <row r="240">
          <cell r="K240">
            <v>1.0280042538106882</v>
          </cell>
          <cell r="O240">
            <v>22.317596566523612</v>
          </cell>
        </row>
        <row r="241">
          <cell r="K241">
            <v>0.59649122807017285</v>
          </cell>
          <cell r="O241">
            <v>14.041368337311045</v>
          </cell>
        </row>
        <row r="242">
          <cell r="K242">
            <v>1.6393442622950838</v>
          </cell>
          <cell r="O242">
            <v>7.6866223207686435</v>
          </cell>
        </row>
        <row r="243">
          <cell r="K243">
            <v>1.7158544955387711</v>
          </cell>
          <cell r="O243">
            <v>5.3304904051172608</v>
          </cell>
        </row>
        <row r="244">
          <cell r="B244" t="str">
            <v xml:space="preserve"> </v>
          </cell>
          <cell r="K244">
            <v>0.57354925775980892</v>
          </cell>
          <cell r="O244">
            <v>0.26908846283215659</v>
          </cell>
        </row>
        <row r="245">
          <cell r="K245">
            <v>0.63737001006372029</v>
          </cell>
          <cell r="O245">
            <v>3.4126163391933639</v>
          </cell>
        </row>
        <row r="246">
          <cell r="K246">
            <v>0.10000000000001119</v>
          </cell>
          <cell r="O246">
            <v>4.3432939541348192</v>
          </cell>
        </row>
        <row r="247">
          <cell r="K247">
            <v>-2.0313020313020402</v>
          </cell>
          <cell r="O247">
            <v>2.6517794836008246</v>
          </cell>
        </row>
        <row r="248">
          <cell r="K248">
            <v>-0.67980965329708098</v>
          </cell>
          <cell r="O248">
            <v>2.4903542616625529</v>
          </cell>
        </row>
        <row r="249">
          <cell r="K249">
            <v>-6.8446269678301697E-2</v>
          </cell>
          <cell r="O249">
            <v>2.8531172948221384</v>
          </cell>
        </row>
        <row r="250">
          <cell r="K250">
            <v>1.0616438356164437</v>
          </cell>
          <cell r="O250">
            <v>3.5438596491228047</v>
          </cell>
        </row>
        <row r="251">
          <cell r="B251" t="str">
            <v>1991</v>
          </cell>
          <cell r="K251">
            <v>-0.57607590647239526</v>
          </cell>
          <cell r="O251">
            <v>4.0056717476072201</v>
          </cell>
        </row>
        <row r="252">
          <cell r="K252">
            <v>4.1581458759373024</v>
          </cell>
          <cell r="O252">
            <v>7.2280701754386056</v>
          </cell>
        </row>
        <row r="253">
          <cell r="K253">
            <v>0.45811518324605505</v>
          </cell>
          <cell r="O253">
            <v>7.0805720265085581</v>
          </cell>
        </row>
        <row r="254">
          <cell r="K254">
            <v>3.1596091205211785</v>
          </cell>
          <cell r="O254">
            <v>8.6822237474262209</v>
          </cell>
        </row>
        <row r="255">
          <cell r="K255">
            <v>4.0101041995579401</v>
          </cell>
          <cell r="O255">
            <v>11.133603238866407</v>
          </cell>
        </row>
        <row r="256">
          <cell r="B256" t="str">
            <v xml:space="preserve"> </v>
          </cell>
          <cell r="K256">
            <v>2.0947176684881663</v>
          </cell>
          <cell r="O256">
            <v>12.814491781281445</v>
          </cell>
        </row>
        <row r="257">
          <cell r="K257">
            <v>0.71364852809989721</v>
          </cell>
          <cell r="O257">
            <v>12.9</v>
          </cell>
        </row>
        <row r="258">
          <cell r="K258">
            <v>2.0076764098021949</v>
          </cell>
          <cell r="O258">
            <v>15.051615051615052</v>
          </cell>
        </row>
        <row r="259">
          <cell r="K259">
            <v>-1.157742402315487</v>
          </cell>
          <cell r="O259">
            <v>16.077498300475867</v>
          </cell>
        </row>
        <row r="260">
          <cell r="K260">
            <v>1.0541727672035206</v>
          </cell>
          <cell r="O260">
            <v>18.104038329911031</v>
          </cell>
        </row>
        <row r="261">
          <cell r="K261">
            <v>0.89829035062298779</v>
          </cell>
          <cell r="O261">
            <v>19.246575342465743</v>
          </cell>
        </row>
        <row r="262">
          <cell r="K262">
            <v>4.2791499138426392</v>
          </cell>
          <cell r="O262">
            <v>23.043036258895278</v>
          </cell>
        </row>
        <row r="263">
          <cell r="B263" t="str">
            <v>1/92</v>
          </cell>
          <cell r="K263">
            <v>4.0484714954557965</v>
          </cell>
          <cell r="O263">
            <v>28.766189502385831</v>
          </cell>
          <cell r="S263">
            <v>15.039151157512487</v>
          </cell>
        </row>
        <row r="264">
          <cell r="K264">
            <v>2.1439915299100054</v>
          </cell>
          <cell r="O264">
            <v>26.276178010471195</v>
          </cell>
          <cell r="S264">
            <v>16.635640548316122</v>
          </cell>
        </row>
        <row r="265">
          <cell r="K265">
            <v>5.4159108577351844</v>
          </cell>
          <cell r="O265">
            <v>32.508143322475583</v>
          </cell>
          <cell r="S265">
            <v>18.770507894663059</v>
          </cell>
        </row>
        <row r="266">
          <cell r="K266">
            <v>7.4237954768928249</v>
          </cell>
          <cell r="O266">
            <v>37.985475213135466</v>
          </cell>
          <cell r="S266">
            <v>21.283764967975529</v>
          </cell>
        </row>
        <row r="267">
          <cell r="K267">
            <v>4.6681922196796233</v>
          </cell>
          <cell r="O267">
            <v>38.858530661809354</v>
          </cell>
          <cell r="S267">
            <v>23.711368653421651</v>
          </cell>
        </row>
        <row r="268">
          <cell r="B268" t="str">
            <v xml:space="preserve"> </v>
          </cell>
          <cell r="K268">
            <v>9.1604722343681786</v>
          </cell>
          <cell r="O268">
            <v>48.46862920011894</v>
          </cell>
          <cell r="S268">
            <v>26.871825678553908</v>
          </cell>
        </row>
        <row r="269">
          <cell r="B269" t="str">
            <v>7/92</v>
          </cell>
          <cell r="K269">
            <v>3.8654115762067009</v>
          </cell>
          <cell r="O269">
            <v>53.114850900501942</v>
          </cell>
          <cell r="S269">
            <v>30.406117430895186</v>
          </cell>
        </row>
        <row r="270">
          <cell r="K270">
            <v>2.4874662553027393</v>
          </cell>
          <cell r="O270">
            <v>53.835021707670052</v>
          </cell>
          <cell r="S270">
            <v>33.797816395718236</v>
          </cell>
        </row>
        <row r="271">
          <cell r="K271">
            <v>-0.48918156161806836</v>
          </cell>
          <cell r="O271">
            <v>54.875549048316245</v>
          </cell>
          <cell r="S271">
            <v>37.069647282121586</v>
          </cell>
        </row>
        <row r="272">
          <cell r="K272">
            <v>-0.43486481376441288</v>
          </cell>
          <cell r="O272">
            <v>52.59345117357288</v>
          </cell>
          <cell r="S272">
            <v>39.903283675220358</v>
          </cell>
        </row>
        <row r="273">
          <cell r="K273">
            <v>0.79756931257120023</v>
          </cell>
          <cell r="O273">
            <v>52.441125789775981</v>
          </cell>
          <cell r="S273">
            <v>42.567584881486241</v>
          </cell>
        </row>
        <row r="274">
          <cell r="K274">
            <v>1.7897513187641323</v>
          </cell>
          <cell r="O274">
            <v>48.801982924814084</v>
          </cell>
          <cell r="S274">
            <v>44.588842715023326</v>
          </cell>
        </row>
        <row r="275">
          <cell r="B275" t="str">
            <v>1993</v>
          </cell>
          <cell r="K275">
            <v>4.7936331667592258</v>
          </cell>
          <cell r="O275">
            <v>49.867654843832732</v>
          </cell>
          <cell r="S275">
            <v>46.225554267676159</v>
          </cell>
        </row>
        <row r="276">
          <cell r="K276">
            <v>5.2808194984104606</v>
          </cell>
          <cell r="O276">
            <v>54.470069966312536</v>
          </cell>
          <cell r="S276">
            <v>48.46923969820083</v>
          </cell>
        </row>
        <row r="277">
          <cell r="K277">
            <v>6.3579936252306624</v>
          </cell>
          <cell r="O277">
            <v>55.850540806293012</v>
          </cell>
          <cell r="S277">
            <v>50.335301062573798</v>
          </cell>
        </row>
        <row r="278">
          <cell r="K278">
            <v>6.7823343848580464</v>
          </cell>
          <cell r="O278">
            <v>54.919908466819223</v>
          </cell>
          <cell r="S278">
            <v>51.693339150001158</v>
          </cell>
        </row>
        <row r="279">
          <cell r="K279">
            <v>9.1875923190546605</v>
          </cell>
          <cell r="O279">
            <v>61.609094884127693</v>
          </cell>
          <cell r="S279">
            <v>53.647982512881121</v>
          </cell>
        </row>
        <row r="280">
          <cell r="B280" t="str">
            <v xml:space="preserve"> </v>
          </cell>
          <cell r="K280">
            <v>5.6006493506493449</v>
          </cell>
          <cell r="O280">
            <v>56.338874424193875</v>
          </cell>
          <cell r="S280">
            <v>54.312033230742699</v>
          </cell>
        </row>
        <row r="281">
          <cell r="B281" t="str">
            <v>7/93</v>
          </cell>
          <cell r="K281">
            <v>3.561363054060962</v>
          </cell>
          <cell r="O281">
            <v>55.881218665638244</v>
          </cell>
          <cell r="S281">
            <v>54.564667854626812</v>
          </cell>
        </row>
        <row r="282">
          <cell r="K282">
            <v>1.9544779811974333</v>
          </cell>
          <cell r="O282">
            <v>55.070555032925682</v>
          </cell>
          <cell r="S282">
            <v>54.668608595028111</v>
          </cell>
        </row>
        <row r="283">
          <cell r="K283">
            <v>1.6136859985440344</v>
          </cell>
          <cell r="O283">
            <v>58.347513707695221</v>
          </cell>
          <cell r="S283">
            <v>55.029233017924462</v>
          </cell>
        </row>
        <row r="284">
          <cell r="K284">
            <v>-0.16716417910447312</v>
          </cell>
          <cell r="O284">
            <v>58.773262438283311</v>
          </cell>
          <cell r="S284">
            <v>55.55183884335915</v>
          </cell>
        </row>
        <row r="285">
          <cell r="K285">
            <v>1.8538452338237033</v>
          </cell>
          <cell r="O285">
            <v>60.437076111529777</v>
          </cell>
          <cell r="S285">
            <v>56.21259233963012</v>
          </cell>
        </row>
        <row r="286">
          <cell r="K286">
            <v>2.3132926256458353</v>
          </cell>
          <cell r="O286">
            <v>61.262261706459384</v>
          </cell>
          <cell r="S286">
            <v>57.156543399118597</v>
          </cell>
        </row>
        <row r="287">
          <cell r="B287" t="str">
            <v>1994</v>
          </cell>
          <cell r="K287">
            <v>2.5134855962355207</v>
          </cell>
          <cell r="O287">
            <v>57.753444012716358</v>
          </cell>
          <cell r="S287">
            <v>57.677972104632921</v>
          </cell>
        </row>
        <row r="288">
          <cell r="K288">
            <v>5.6202418271383614</v>
          </cell>
          <cell r="O288">
            <v>58.262036571045115</v>
          </cell>
          <cell r="S288">
            <v>57.936314032087296</v>
          </cell>
        </row>
        <row r="289">
          <cell r="K289">
            <v>1.2825948696205236</v>
          </cell>
          <cell r="O289">
            <v>50.709779179810724</v>
          </cell>
          <cell r="S289">
            <v>57.349961518526094</v>
          </cell>
        </row>
        <row r="290">
          <cell r="K290">
            <v>6.7817896389325005</v>
          </cell>
          <cell r="O290">
            <v>50.709010339734121</v>
          </cell>
          <cell r="S290">
            <v>56.83018753689435</v>
          </cell>
        </row>
        <row r="291">
          <cell r="K291">
            <v>3.9890228364206637</v>
          </cell>
          <cell r="O291">
            <v>43.533549783549773</v>
          </cell>
          <cell r="S291">
            <v>55.086012920084194</v>
          </cell>
        </row>
        <row r="292">
          <cell r="B292" t="str">
            <v xml:space="preserve"> </v>
          </cell>
          <cell r="K292">
            <v>4.1564561734212857</v>
          </cell>
          <cell r="O292">
            <v>41.570586728157807</v>
          </cell>
          <cell r="S292">
            <v>53.527295043097432</v>
          </cell>
        </row>
        <row r="293">
          <cell r="B293" t="str">
            <v>7/94</v>
          </cell>
          <cell r="K293">
            <v>7.2663107411094163</v>
          </cell>
          <cell r="O293">
            <v>46.635329045027227</v>
          </cell>
          <cell r="S293">
            <v>52.616762292884324</v>
          </cell>
        </row>
        <row r="294">
          <cell r="K294">
            <v>8.6553062257465729</v>
          </cell>
          <cell r="O294">
            <v>56.272749332686224</v>
          </cell>
          <cell r="S294">
            <v>52.837222501709171</v>
          </cell>
        </row>
        <row r="295">
          <cell r="K295">
            <v>4.1537267080745233</v>
          </cell>
          <cell r="O295">
            <v>60.179104477611943</v>
          </cell>
          <cell r="S295">
            <v>53.238472130903467</v>
          </cell>
        </row>
        <row r="296">
          <cell r="K296">
            <v>2.50465896384644</v>
          </cell>
          <cell r="O296">
            <v>64.465972969740434</v>
          </cell>
          <cell r="S296">
            <v>54.01175571059926</v>
          </cell>
        </row>
        <row r="297">
          <cell r="K297">
            <v>6.1668242309650401</v>
          </cell>
          <cell r="O297">
            <v>71.430248943165807</v>
          </cell>
          <cell r="S297">
            <v>55.326076951399081</v>
          </cell>
        </row>
        <row r="298">
          <cell r="K298">
            <v>5.493526953900929</v>
          </cell>
          <cell r="O298">
            <v>76.758866062205897</v>
          </cell>
          <cell r="S298">
            <v>57.040411429584779</v>
          </cell>
        </row>
        <row r="299">
          <cell r="B299" t="str">
            <v>1995</v>
          </cell>
          <cell r="K299">
            <v>3.8374131549899548</v>
          </cell>
          <cell r="O299">
            <v>79.04164800716525</v>
          </cell>
          <cell r="S299">
            <v>59.099174260899325</v>
          </cell>
        </row>
        <row r="300">
          <cell r="K300">
            <v>4.5897948974487068</v>
          </cell>
          <cell r="O300">
            <v>77.29489082043672</v>
          </cell>
          <cell r="S300">
            <v>60.920950858557219</v>
          </cell>
        </row>
        <row r="301">
          <cell r="K301">
            <v>3.5692933157957629</v>
          </cell>
          <cell r="O301">
            <v>81.297749869178432</v>
          </cell>
          <cell r="S301">
            <v>63.510680774605689</v>
          </cell>
        </row>
        <row r="302">
          <cell r="K302">
            <v>8.9822778964382621</v>
          </cell>
          <cell r="O302">
            <v>85.033813584239937</v>
          </cell>
          <cell r="S302">
            <v>66.466563076061917</v>
          </cell>
        </row>
        <row r="303">
          <cell r="K303">
            <v>6.1602839133428677</v>
          </cell>
          <cell r="O303">
            <v>88.897266729500473</v>
          </cell>
          <cell r="S303">
            <v>70.281098183111652</v>
          </cell>
        </row>
        <row r="304">
          <cell r="B304" t="str">
            <v xml:space="preserve"> </v>
          </cell>
          <cell r="K304">
            <v>4.5254964574393819</v>
          </cell>
          <cell r="O304">
            <v>89.566555062890259</v>
          </cell>
          <cell r="S304">
            <v>74.253243213779569</v>
          </cell>
        </row>
        <row r="305">
          <cell r="B305" t="str">
            <v>7/95</v>
          </cell>
          <cell r="O305">
            <v>82.579719925763456</v>
          </cell>
          <cell r="S305">
            <v>77.081320380162694</v>
          </cell>
        </row>
        <row r="306">
          <cell r="O306">
            <v>73.959627329192543</v>
          </cell>
          <cell r="S306">
            <v>78.189460180277479</v>
          </cell>
        </row>
        <row r="307">
          <cell r="O307">
            <v>69.877003354453976</v>
          </cell>
          <cell r="S307">
            <v>78.507820342605498</v>
          </cell>
        </row>
        <row r="308">
          <cell r="O308">
            <v>61.631881317722346</v>
          </cell>
          <cell r="S308">
            <v>77.618412274849916</v>
          </cell>
        </row>
        <row r="309">
          <cell r="O309">
            <v>54.305089389684213</v>
          </cell>
          <cell r="S309">
            <v>75.487603428224332</v>
          </cell>
        </row>
        <row r="310">
          <cell r="O310">
            <v>51.587559249399398</v>
          </cell>
          <cell r="S310">
            <v>72.811518509369378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</sheetNames>
    <sheetDataSet>
      <sheetData sheetId="0">
        <row r="5">
          <cell r="C5" t="str">
            <v>Jan95</v>
          </cell>
          <cell r="D5" t="str">
            <v>Feb95</v>
          </cell>
          <cell r="E5" t="str">
            <v>Mar95</v>
          </cell>
          <cell r="F5" t="str">
            <v>Apr95</v>
          </cell>
          <cell r="G5" t="str">
            <v>May95</v>
          </cell>
          <cell r="H5" t="str">
            <v>Jun95</v>
          </cell>
          <cell r="I5" t="str">
            <v>Jul95</v>
          </cell>
          <cell r="J5" t="str">
            <v>Aug95</v>
          </cell>
          <cell r="K5" t="str">
            <v>Sep95</v>
          </cell>
          <cell r="L5" t="str">
            <v>Oct95</v>
          </cell>
          <cell r="M5" t="str">
            <v>Nov95</v>
          </cell>
          <cell r="N5" t="str">
            <v>Dec95</v>
          </cell>
          <cell r="O5" t="str">
            <v>Jan96</v>
          </cell>
          <cell r="P5" t="str">
            <v>Feb96</v>
          </cell>
          <cell r="Q5" t="str">
            <v>Mar96</v>
          </cell>
          <cell r="R5" t="str">
            <v>Apr96</v>
          </cell>
          <cell r="S5" t="str">
            <v>May96</v>
          </cell>
          <cell r="T5" t="str">
            <v>Jun96</v>
          </cell>
          <cell r="U5" t="str">
            <v>Jul96</v>
          </cell>
          <cell r="V5" t="str">
            <v>Aug96</v>
          </cell>
          <cell r="W5" t="str">
            <v>Sep96</v>
          </cell>
          <cell r="X5" t="str">
            <v>Oct96</v>
          </cell>
          <cell r="Y5" t="str">
            <v>Nov96</v>
          </cell>
          <cell r="Z5" t="str">
            <v>Dec96</v>
          </cell>
          <cell r="AA5" t="str">
            <v>Jan97</v>
          </cell>
          <cell r="AB5" t="str">
            <v>Feb97</v>
          </cell>
          <cell r="AC5" t="str">
            <v>Mar97</v>
          </cell>
          <cell r="AD5" t="str">
            <v>Apr97</v>
          </cell>
          <cell r="AE5" t="str">
            <v>May97</v>
          </cell>
          <cell r="AF5" t="str">
            <v>Jun97</v>
          </cell>
          <cell r="AG5" t="str">
            <v>Jul97</v>
          </cell>
          <cell r="AH5" t="str">
            <v>Aug97</v>
          </cell>
          <cell r="AI5" t="str">
            <v>Sep97</v>
          </cell>
          <cell r="AJ5" t="str">
            <v>Oct97</v>
          </cell>
        </row>
        <row r="24">
          <cell r="C24">
            <v>2.76</v>
          </cell>
          <cell r="D24">
            <v>2.68</v>
          </cell>
          <cell r="E24">
            <v>2.78</v>
          </cell>
          <cell r="F24">
            <v>2.77</v>
          </cell>
          <cell r="G24">
            <v>2.81</v>
          </cell>
          <cell r="H24">
            <v>2.73</v>
          </cell>
          <cell r="I24">
            <v>2.77</v>
          </cell>
          <cell r="J24">
            <v>2.8</v>
          </cell>
          <cell r="K24">
            <v>2.77</v>
          </cell>
          <cell r="L24">
            <v>2.76</v>
          </cell>
          <cell r="M24">
            <v>2.79</v>
          </cell>
          <cell r="N24">
            <v>2.85</v>
          </cell>
          <cell r="O24">
            <v>2.8591423281021102</v>
          </cell>
          <cell r="P24">
            <v>2.8591423281021102</v>
          </cell>
          <cell r="Q24">
            <v>2.9235356921452</v>
          </cell>
          <cell r="R24">
            <v>3.09235160587059</v>
          </cell>
          <cell r="S24">
            <v>3.1377599982747699</v>
          </cell>
          <cell r="T24">
            <v>3.1567017543859599</v>
          </cell>
          <cell r="U24">
            <v>3.3376506478666799</v>
          </cell>
          <cell r="V24">
            <v>3.29361004444061</v>
          </cell>
          <cell r="W24">
            <v>3.2793591807192501</v>
          </cell>
          <cell r="X24">
            <v>3.3820933905286301</v>
          </cell>
          <cell r="Y24">
            <v>3.3850789203524698</v>
          </cell>
          <cell r="Z24">
            <v>3.39725552799618</v>
          </cell>
          <cell r="AA24">
            <v>3.3820425469399602</v>
          </cell>
          <cell r="AB24">
            <v>3.3970902439019799</v>
          </cell>
          <cell r="AC24">
            <v>3.3945742944401101</v>
          </cell>
          <cell r="AD24">
            <v>3.3544290588954699</v>
          </cell>
          <cell r="AE24">
            <v>3.31400147151964</v>
          </cell>
          <cell r="AF24">
            <v>3.3275012603147598</v>
          </cell>
          <cell r="AG24">
            <v>4.1649827420294097</v>
          </cell>
          <cell r="AH24">
            <v>4.1684582930998504</v>
          </cell>
          <cell r="AI24">
            <v>4.1843460145256701</v>
          </cell>
          <cell r="AJ24">
            <v>4.1883350978107696</v>
          </cell>
        </row>
        <row r="28">
          <cell r="C28">
            <v>7.09</v>
          </cell>
          <cell r="D28">
            <v>6.89</v>
          </cell>
          <cell r="E28">
            <v>7.07</v>
          </cell>
          <cell r="F28">
            <v>7.21</v>
          </cell>
          <cell r="G28">
            <v>7.37</v>
          </cell>
          <cell r="H28">
            <v>7.96</v>
          </cell>
          <cell r="I28">
            <v>7.22</v>
          </cell>
          <cell r="J28">
            <v>7.99</v>
          </cell>
          <cell r="K28">
            <v>8.23</v>
          </cell>
          <cell r="L28">
            <v>8.0399999999999991</v>
          </cell>
          <cell r="M28">
            <v>7.98</v>
          </cell>
          <cell r="N28">
            <v>8.31</v>
          </cell>
          <cell r="O28">
            <v>8.6909337903440793</v>
          </cell>
          <cell r="P28">
            <v>9.1322621608738608</v>
          </cell>
          <cell r="Q28">
            <v>9.7493803418803395</v>
          </cell>
          <cell r="R28">
            <v>9.9560049500706196</v>
          </cell>
          <cell r="S28">
            <v>10.9298507857317</v>
          </cell>
          <cell r="T28">
            <v>10.808979513739599</v>
          </cell>
          <cell r="U28">
            <v>11.4947199533256</v>
          </cell>
          <cell r="V28">
            <v>11.369484393232201</v>
          </cell>
          <cell r="W28">
            <v>11.401698221673501</v>
          </cell>
          <cell r="X28">
            <v>11.4076403553484</v>
          </cell>
          <cell r="Y28">
            <v>11.231871137000301</v>
          </cell>
          <cell r="Z28">
            <v>11.2526278422272</v>
          </cell>
          <cell r="AA28">
            <v>11.184496734085</v>
          </cell>
          <cell r="AB28">
            <v>11.118308133379401</v>
          </cell>
          <cell r="AC28">
            <v>11.0588477657833</v>
          </cell>
          <cell r="AD28">
            <v>11.303862550782799</v>
          </cell>
          <cell r="AE28">
            <v>11.771151578906</v>
          </cell>
          <cell r="AF28">
            <v>11.9154805849318</v>
          </cell>
          <cell r="AG28">
            <v>12.1723360959221</v>
          </cell>
          <cell r="AH28">
            <v>12.320111356728701</v>
          </cell>
          <cell r="AI28">
            <v>12.238305163620099</v>
          </cell>
          <cell r="AJ28">
            <v>12.028883257383001</v>
          </cell>
        </row>
        <row r="31">
          <cell r="C31">
            <v>22.01</v>
          </cell>
          <cell r="D31">
            <v>21.78</v>
          </cell>
          <cell r="E31">
            <v>21.71</v>
          </cell>
          <cell r="F31">
            <v>21.7</v>
          </cell>
          <cell r="G31">
            <v>20.07</v>
          </cell>
          <cell r="H31">
            <v>19.53</v>
          </cell>
          <cell r="I31">
            <v>19.54</v>
          </cell>
          <cell r="J31">
            <v>19.25</v>
          </cell>
          <cell r="K31">
            <v>19.32</v>
          </cell>
          <cell r="L31">
            <v>19.12</v>
          </cell>
          <cell r="M31">
            <v>19.02</v>
          </cell>
          <cell r="N31">
            <v>18.899999999999999</v>
          </cell>
          <cell r="O31">
            <v>19.3623397709793</v>
          </cell>
          <cell r="P31">
            <v>19.431367564335499</v>
          </cell>
          <cell r="Q31">
            <v>19.277274488906102</v>
          </cell>
          <cell r="R31">
            <v>19.9419677024338</v>
          </cell>
          <cell r="S31">
            <v>20.2628862237741</v>
          </cell>
          <cell r="T31">
            <v>20.774264198520999</v>
          </cell>
          <cell r="U31">
            <v>20.463835184731899</v>
          </cell>
          <cell r="V31">
            <v>20.807119765235601</v>
          </cell>
          <cell r="W31">
            <v>20.628356312554398</v>
          </cell>
          <cell r="X31">
            <v>20.771135826261901</v>
          </cell>
          <cell r="Y31">
            <v>20.701627499210598</v>
          </cell>
          <cell r="Z31">
            <v>21.1690111519816</v>
          </cell>
          <cell r="AA31">
            <v>21.1570962018343</v>
          </cell>
          <cell r="AB31">
            <v>21.2825480465597</v>
          </cell>
          <cell r="AC31">
            <v>21.338161921063801</v>
          </cell>
          <cell r="AD31">
            <v>21.4268082057798</v>
          </cell>
          <cell r="AE31">
            <v>21.441750145799698</v>
          </cell>
          <cell r="AF31">
            <v>21.703939616709</v>
          </cell>
          <cell r="AG31">
            <v>21.969554090806099</v>
          </cell>
          <cell r="AH31">
            <v>21.964134693972099</v>
          </cell>
          <cell r="AI31">
            <v>21.076268986959199</v>
          </cell>
          <cell r="AJ31">
            <v>20.976568505585199</v>
          </cell>
        </row>
        <row r="36">
          <cell r="C36">
            <v>2.4389642737124002</v>
          </cell>
          <cell r="D36">
            <v>2.27890666667333</v>
          </cell>
          <cell r="E36">
            <v>2.3434877592782</v>
          </cell>
          <cell r="F36">
            <v>2.04311395453343</v>
          </cell>
          <cell r="G36">
            <v>2.0230128788331299</v>
          </cell>
          <cell r="H36">
            <v>2.0483568267241199</v>
          </cell>
          <cell r="I36">
            <v>2.2255707534829998</v>
          </cell>
          <cell r="J36">
            <v>2.1116877841376902</v>
          </cell>
          <cell r="K36">
            <v>2.1765219655800099</v>
          </cell>
          <cell r="L36">
            <v>2.1322867567730701</v>
          </cell>
          <cell r="M36">
            <v>2.0472252509522999</v>
          </cell>
          <cell r="N36">
            <v>2.1955317001441701</v>
          </cell>
          <cell r="O36">
            <v>2.32925514924161</v>
          </cell>
          <cell r="P36">
            <v>2.6748968049274602</v>
          </cell>
          <cell r="Q36">
            <v>2.77491916793638</v>
          </cell>
          <cell r="R36">
            <v>3.1634066096180899</v>
          </cell>
          <cell r="S36">
            <v>3.6404916397259099</v>
          </cell>
          <cell r="T36">
            <v>3.6689872966945698</v>
          </cell>
          <cell r="U36">
            <v>3.9521705618521601</v>
          </cell>
          <cell r="V36">
            <v>3.9186163103922702</v>
          </cell>
          <cell r="W36">
            <v>4.0759093307606404</v>
          </cell>
          <cell r="X36">
            <v>4.18648566628256</v>
          </cell>
          <cell r="Y36">
            <v>4.1909546884391498</v>
          </cell>
          <cell r="Z36">
            <v>4.1346147459824802</v>
          </cell>
          <cell r="AA36">
            <v>4.0815222007616301</v>
          </cell>
          <cell r="AB36">
            <v>4.1726319411750996</v>
          </cell>
          <cell r="AC36">
            <v>4.1882461788305303</v>
          </cell>
          <cell r="AD36">
            <v>4.0243654750049496</v>
          </cell>
          <cell r="AE36">
            <v>4.4935629494848497</v>
          </cell>
          <cell r="AF36">
            <v>4.5294156237997498</v>
          </cell>
          <cell r="AG36">
            <v>4.8200579734128004</v>
          </cell>
          <cell r="AH36">
            <v>4.8133609487810096</v>
          </cell>
          <cell r="AI36">
            <v>4.95599744864698</v>
          </cell>
          <cell r="AJ36">
            <v>5.2100693457513403</v>
          </cell>
        </row>
        <row r="38">
          <cell r="C38">
            <v>19.571035726287601</v>
          </cell>
          <cell r="D38">
            <v>19.501093333326672</v>
          </cell>
          <cell r="E38">
            <v>19.3665122407218</v>
          </cell>
          <cell r="F38">
            <v>19.656886045466571</v>
          </cell>
          <cell r="G38">
            <v>18.046987121166872</v>
          </cell>
          <cell r="H38">
            <v>17.481643173275881</v>
          </cell>
          <cell r="I38">
            <v>17.314429246517001</v>
          </cell>
          <cell r="J38">
            <v>17.13831221586231</v>
          </cell>
          <cell r="K38">
            <v>17.143478034419992</v>
          </cell>
          <cell r="L38">
            <v>16.987713243226931</v>
          </cell>
          <cell r="M38">
            <v>16.972774749047701</v>
          </cell>
          <cell r="N38">
            <v>16.704468299855829</v>
          </cell>
          <cell r="O38">
            <v>17.033084621737689</v>
          </cell>
          <cell r="P38">
            <v>16.756470759408039</v>
          </cell>
          <cell r="Q38">
            <v>16.50235532096972</v>
          </cell>
          <cell r="R38">
            <v>16.778561092815711</v>
          </cell>
          <cell r="S38">
            <v>16.622394584048191</v>
          </cell>
          <cell r="T38">
            <v>17.105276901826429</v>
          </cell>
          <cell r="U38">
            <v>16.511664622879739</v>
          </cell>
          <cell r="V38">
            <v>16.888503454843331</v>
          </cell>
          <cell r="W38">
            <v>16.552446981793757</v>
          </cell>
          <cell r="X38">
            <v>16.58465015997934</v>
          </cell>
          <cell r="Y38">
            <v>16.51067281077145</v>
          </cell>
          <cell r="Z38">
            <v>17.034396405999118</v>
          </cell>
          <cell r="AA38">
            <v>17.07557400107267</v>
          </cell>
          <cell r="AB38">
            <v>17.109916105384599</v>
          </cell>
          <cell r="AC38">
            <v>17.149915742233269</v>
          </cell>
          <cell r="AD38">
            <v>17.402442730774851</v>
          </cell>
          <cell r="AE38">
            <v>16.948187196314848</v>
          </cell>
          <cell r="AF38">
            <v>17.174523992909251</v>
          </cell>
          <cell r="AG38">
            <v>17.149496117393298</v>
          </cell>
          <cell r="AH38">
            <v>17.150773745191088</v>
          </cell>
          <cell r="AI38">
            <v>16.12027153831222</v>
          </cell>
          <cell r="AJ38">
            <v>15.76649915983386</v>
          </cell>
        </row>
        <row r="39">
          <cell r="C39" t="str">
            <v>J95</v>
          </cell>
          <cell r="D39" t="str">
            <v>F95</v>
          </cell>
          <cell r="E39" t="str">
            <v>M95</v>
          </cell>
          <cell r="F39" t="str">
            <v>A95</v>
          </cell>
          <cell r="G39" t="str">
            <v>M95</v>
          </cell>
          <cell r="H39" t="str">
            <v>J95</v>
          </cell>
          <cell r="I39" t="str">
            <v>J95</v>
          </cell>
          <cell r="J39" t="str">
            <v>A95</v>
          </cell>
          <cell r="K39" t="str">
            <v>S95</v>
          </cell>
          <cell r="L39" t="str">
            <v>O95</v>
          </cell>
          <cell r="M39" t="str">
            <v>N95</v>
          </cell>
          <cell r="N39" t="str">
            <v>D95</v>
          </cell>
          <cell r="O39" t="str">
            <v>J96</v>
          </cell>
          <cell r="P39" t="str">
            <v>F96</v>
          </cell>
          <cell r="Q39" t="str">
            <v>M96</v>
          </cell>
          <cell r="R39" t="str">
            <v>A96</v>
          </cell>
          <cell r="S39" t="str">
            <v>M96</v>
          </cell>
          <cell r="T39" t="str">
            <v>J96</v>
          </cell>
          <cell r="U39" t="str">
            <v>J96</v>
          </cell>
          <cell r="V39" t="str">
            <v>A96</v>
          </cell>
          <cell r="W39" t="str">
            <v>S96</v>
          </cell>
          <cell r="X39" t="str">
            <v>O96</v>
          </cell>
          <cell r="Y39" t="str">
            <v>N96</v>
          </cell>
          <cell r="Z39" t="str">
            <v>D96</v>
          </cell>
          <cell r="AA39" t="str">
            <v>J97</v>
          </cell>
          <cell r="AB39" t="str">
            <v>F97</v>
          </cell>
          <cell r="AC39" t="str">
            <v>M97</v>
          </cell>
          <cell r="AD39" t="str">
            <v>A97</v>
          </cell>
          <cell r="AE39" t="str">
            <v>M97</v>
          </cell>
          <cell r="AF39" t="str">
            <v>J97</v>
          </cell>
          <cell r="AG39" t="str">
            <v>J97</v>
          </cell>
          <cell r="AH39" t="str">
            <v>A97</v>
          </cell>
          <cell r="AI39" t="str">
            <v>S97</v>
          </cell>
          <cell r="AJ39" t="str">
            <v>O97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Macro"/>
      <sheetName val="Vulner"/>
      <sheetName val="SIbal"/>
      <sheetName val="ControlSheet"/>
      <sheetName val="Inputs(exo)"/>
      <sheetName val="Macro(exo)"/>
      <sheetName val="MEI-Table"/>
      <sheetName val="Nat Acc"/>
      <sheetName val="IMF-AEAF-BNB"/>
      <sheetName val="MT-A"/>
      <sheetName val="Kosovo"/>
      <sheetName val="FISCMT"/>
      <sheetName val="bopmt"/>
      <sheetName val="seignior"/>
      <sheetName val="GDP ORIGIN EXPEND"/>
      <sheetName val="NGDP-Hist"/>
      <sheetName val="Decomposition"/>
      <sheetName val="Current price GDP"/>
      <sheetName val="Base year price GDP"/>
      <sheetName val="NGDPR-Hist"/>
      <sheetName val="Real GDP growth"/>
      <sheetName val="Deflator"/>
      <sheetName val="ARealGDP"/>
      <sheetName val="WEO"/>
      <sheetName val="Micro"/>
      <sheetName val="ER"/>
      <sheetName val="W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B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(2)"/>
      <sheetName val="Tab 2"/>
      <sheetName val="Tab 3"/>
      <sheetName val="Tab 12"/>
      <sheetName val="Tab 13"/>
      <sheetName val="Tab 14"/>
      <sheetName val="Tab 15"/>
      <sheetName val="Tab 18"/>
      <sheetName val="Tab 19"/>
      <sheetName val="Tab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C1988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nse-graph"/>
      <sheetName val="ependiture-landscape"/>
      <sheetName val="GFS"/>
      <sheetName val="expenditure"/>
      <sheetName val="Expend. share"/>
      <sheetName val="Revenue share"/>
      <sheetName val="revenu-graph"/>
      <sheetName val="Sheet1"/>
      <sheetName val="TAX"/>
      <sheetName val="OTHER"/>
      <sheetName val="gfs graph"/>
      <sheetName val="tax graph"/>
      <sheetName val="pred report"/>
    </sheetNames>
    <sheetDataSet>
      <sheetData sheetId="0"/>
      <sheetData sheetId="1"/>
      <sheetData sheetId="2">
        <row r="6">
          <cell r="T6">
            <v>1376</v>
          </cell>
          <cell r="U6">
            <v>1377</v>
          </cell>
          <cell r="V6">
            <v>1378</v>
          </cell>
        </row>
        <row r="15">
          <cell r="T15">
            <v>0</v>
          </cell>
          <cell r="U15">
            <v>0.43760000000000004</v>
          </cell>
          <cell r="V15">
            <v>0.73050000000000004</v>
          </cell>
        </row>
        <row r="16">
          <cell r="T16" t="e">
            <v>#REF!</v>
          </cell>
          <cell r="U16" t="e">
            <v>#REF!</v>
          </cell>
          <cell r="V16" t="e">
            <v>#REF!</v>
          </cell>
        </row>
      </sheetData>
      <sheetData sheetId="3"/>
      <sheetData sheetId="4"/>
      <sheetData sheetId="5"/>
      <sheetData sheetId="6"/>
      <sheetData sheetId="7"/>
      <sheetData sheetId="8">
        <row r="21">
          <cell r="V21">
            <v>1.2234</v>
          </cell>
        </row>
        <row r="22">
          <cell r="V22">
            <v>0.64870000000000005</v>
          </cell>
          <cell r="W22">
            <v>0.83210000000000006</v>
          </cell>
          <cell r="X22">
            <v>1.1896999999999998</v>
          </cell>
        </row>
        <row r="23">
          <cell r="V23">
            <v>9.9500000000000005E-2</v>
          </cell>
          <cell r="W23">
            <v>0.15310000000000001</v>
          </cell>
          <cell r="X23">
            <v>0.20830000000000001</v>
          </cell>
        </row>
        <row r="24">
          <cell r="V24">
            <v>0.67400000000000004</v>
          </cell>
          <cell r="W24">
            <v>0.5888000000000001</v>
          </cell>
          <cell r="X24">
            <v>1.204</v>
          </cell>
        </row>
        <row r="26">
          <cell r="V26">
            <v>0.1787</v>
          </cell>
          <cell r="W26">
            <v>0.40520000000000006</v>
          </cell>
          <cell r="X26">
            <v>0.46679999999999999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BASICIND"/>
      <sheetName val="CONS_GOVT"/>
      <sheetName val="CONS_GOVT_GDP"/>
      <sheetName val="CBANK"/>
      <sheetName val="MSURVEY"/>
      <sheetName val="BOPEF"/>
      <sheetName val="STATINDEX---&gt;"/>
      <sheetName val="NGDP_R"/>
      <sheetName val="NGDP"/>
      <sheetName val="AGRI"/>
      <sheetName val="INDCOM"/>
      <sheetName val="ELECTR"/>
      <sheetName val="PCPI"/>
      <sheetName val="MAINCOM"/>
      <sheetName val="WAGES"/>
      <sheetName val="EMPLOY"/>
      <sheetName val="LABORMKT"/>
      <sheetName val="EMPL_PUBL"/>
      <sheetName val="EMPL_BUDG"/>
      <sheetName val="STATE"/>
      <sheetName val="STATE_GDP"/>
      <sheetName val="TAXREV"/>
      <sheetName val="CURREXP"/>
      <sheetName val="EMPFUND"/>
      <sheetName val="EMPFUND_GDP"/>
      <sheetName val="PENSION"/>
      <sheetName val="BENEFIT_UNEMP"/>
      <sheetName val="BNKLOANS"/>
      <sheetName val="INTERST"/>
      <sheetName val="TRADE"/>
      <sheetName val="DOT"/>
      <sheetName val="EXTDEBT"/>
      <sheetName val="PRIVATE"/>
      <sheetName val="ARREARS"/>
      <sheetName val="ENERG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(2)"/>
      <sheetName val="Tab 2"/>
      <sheetName val="Tab 3"/>
      <sheetName val="Tab 12"/>
      <sheetName val="Tab 13"/>
      <sheetName val="Tab 14"/>
      <sheetName val="Tab 15"/>
      <sheetName val="Tab 18"/>
      <sheetName val="Tab 19"/>
      <sheetName val="Tab 20"/>
      <sheetName val="IPC198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Input"/>
      <sheetName val="Main Output Table"/>
      <sheetName val="BoP"/>
      <sheetName val="End-94-update"/>
      <sheetName val="Projects"/>
      <sheetName val="Debt"/>
      <sheetName val="export"/>
      <sheetName val="import"/>
      <sheetName val="Gas"/>
      <sheetName val="IMF"/>
      <sheetName val="WB"/>
      <sheetName val="EBRD"/>
      <sheetName val="ER"/>
      <sheetName val="RED_TbleBOP"/>
      <sheetName val="Debt_Sum_Tbl"/>
      <sheetName val="RED_Tble36"/>
      <sheetName val="Tbl2-DSA"/>
      <sheetName val="BoP_Sum (comp)"/>
      <sheetName val="DS_after2001 (2)"/>
      <sheetName val="DS_after2001"/>
      <sheetName val="Chart1 DS"/>
      <sheetName val="Prog"/>
      <sheetName val="UFC_TBL"/>
      <sheetName val="CPFs"/>
      <sheetName val="ControlSheet"/>
      <sheetName val="DSA-2000"/>
      <sheetName val="NPV"/>
      <sheetName val="NPV-gap-Geo&amp;Napflow"/>
      <sheetName val="NPV-gap-Napstock"/>
      <sheetName val="DSA_Naple_F_S"/>
      <sheetName val="WEOQ5"/>
      <sheetName val="WEOQ6"/>
      <sheetName val="WEOQ7"/>
      <sheetName val="End-94-old"/>
      <sheetName val="GEO_Q"/>
      <sheetName val="FSUOUT"/>
      <sheetName val="WEO"/>
      <sheetName val="Out-A"/>
      <sheetName val="BoP-worksheet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VATE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d_Credit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1">
          <cell r="O1" t="str">
            <v>Lyon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 FED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  <sheetName val="COP F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 rate bloom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otExchangeRates"/>
      <sheetName val="StockMarketIndices"/>
    </sheetNames>
    <sheetDataSet>
      <sheetData sheetId="0" refreshError="1"/>
      <sheetData sheetId="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_1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OTS"/>
      <sheetName val="FUTURES"/>
    </sheetNames>
    <sheetDataSet>
      <sheetData sheetId="0" refreshError="1"/>
      <sheetData sheetId="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bi_day"/>
      <sheetName val="GenericIR"/>
    </sheetNames>
    <sheetDataSet>
      <sheetData sheetId="0" refreshError="1"/>
      <sheetData sheetId="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 rate bloom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 History Wizard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vings &amp; Invest.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ER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RV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 Summary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IN-HUB"/>
      <sheetName val="OUT-HUB"/>
      <sheetName val="Assum"/>
      <sheetName val="X"/>
      <sheetName val="M"/>
      <sheetName val="SRT"/>
      <sheetName val="K"/>
      <sheetName val="BOP"/>
      <sheetName val="T9SR_bop"/>
      <sheetName val="ControlSheet"/>
      <sheetName val="WETA"/>
      <sheetName val="Au"/>
      <sheetName val="Module1"/>
      <sheetName val="Module2"/>
      <sheetName val="Source Data (Current)"/>
      <sheetName val="Complete Data Set (Annual)"/>
      <sheetName val="Gas 2004"/>
      <sheetName val="Impact CI"/>
      <sheetName val="comments"/>
      <sheetName val="Gas"/>
      <sheetName val="IN-Q"/>
      <sheetName val="IN_TRE"/>
      <sheetName val="Sheet1"/>
      <sheetName val="T1SR"/>
      <sheetName val="T1SR_b"/>
      <sheetName val="Chart1"/>
      <sheetName val="T9SR_bop (2)"/>
      <sheetName val="Sensitivity Analysis"/>
      <sheetName val="T10SR "/>
      <sheetName val="T11SR"/>
      <sheetName val="DSA 2002"/>
      <sheetName val="DSA_Presentation"/>
      <sheetName val="NPV_DP2"/>
      <sheetName val="frozen request"/>
      <sheetName val="request"/>
      <sheetName val="Exports for DSA"/>
      <sheetName val="GAS March 05"/>
      <sheetName val="GAS Dec04"/>
      <sheetName val=""/>
      <sheetName val="T3SR_bop"/>
      <sheetName val="A Current Data"/>
      <sheetName val="MSRV"/>
      <sheetName val="fondo promedio"/>
      <sheetName val="GRÁFICO DE FONDO POR AFILIADO"/>
      <sheetName val="Current"/>
      <sheetName val="Reference"/>
      <sheetName val="pvtReport"/>
      <sheetName val="Bench - 99"/>
      <sheetName val="Cuadro I-5 94-00"/>
      <sheetName val="MLIBOP"/>
      <sheetName val="E"/>
      <sheetName val="BOP_NC-DMX"/>
      <sheetName val="Trade-DMX"/>
      <sheetName val="Comp GAS"/>
      <sheetName val="GAS March 2009"/>
      <sheetName val="GAS May 09"/>
      <sheetName val="GAS June 2009"/>
      <sheetName val="BOP SR Table"/>
      <sheetName val="BOP SR Table % GDP"/>
      <sheetName val="BOP simulations"/>
      <sheetName val="GOLD"/>
      <sheetName val="GAS Feb 2009_2"/>
      <sheetName val="GAS Feb 2009_1"/>
      <sheetName val="GAS Jan 2009"/>
      <sheetName val="GAS Nov 2008"/>
      <sheetName val="GAS Sep 2008"/>
      <sheetName val="GAS March 2008"/>
      <sheetName val="BOP_AUTH_1"/>
      <sheetName val="BOP_AUTH_2"/>
      <sheetName val="BOP_AUTH_3"/>
      <sheetName val="BOP_AUTH_4"/>
      <sheetName val="July Pre GAS"/>
      <sheetName val="July GAS"/>
      <sheetName val="Sept GAS"/>
      <sheetName val="Services"/>
      <sheetName val="C"/>
      <sheetName val="Indic"/>
      <sheetName val="Source_Data_(Current)"/>
      <sheetName val="Complete_Data_Set_(Annual)"/>
      <sheetName val="Gas_2004"/>
      <sheetName val="Impact_CI"/>
      <sheetName val="T9SR_bop_(2)"/>
      <sheetName val="Sensitivity_Analysis"/>
      <sheetName val="T10SR_"/>
      <sheetName val="DSA_2002"/>
      <sheetName val="frozen_request"/>
      <sheetName val="Exports_for_DSA"/>
      <sheetName val="GAS_March_05"/>
      <sheetName val="GAS_Dec04"/>
      <sheetName val="A_Current_Data"/>
      <sheetName val="fondo_promedio"/>
      <sheetName val="GRÁFICO_DE_FONDO_POR_AFILIADO"/>
      <sheetName val="Bench_-_99"/>
      <sheetName val="Cuadro_I-5_94-00"/>
      <sheetName val="Comp_GAS"/>
      <sheetName val="GAS_March_2009"/>
      <sheetName val="GAS_May_09"/>
      <sheetName val="GAS_June_2009"/>
      <sheetName val="BOP_SR_Table"/>
      <sheetName val="BOP_SR_Table_%_GDP"/>
      <sheetName val="BOP_simulations"/>
      <sheetName val="GAS_Feb_2009_2"/>
      <sheetName val="GAS_Feb_2009_1"/>
      <sheetName val="GAS_Jan_2009"/>
      <sheetName val="GAS_Nov_2008"/>
      <sheetName val="GAS_Sep_2008"/>
      <sheetName val="GAS_March_2008"/>
      <sheetName val="July_Pre_GAS"/>
      <sheetName val="July_GAS"/>
      <sheetName val="Sept_GAS"/>
      <sheetName val="Relief"/>
      <sheetName val="Consta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F1" t="str">
            <v>BALANCE OF PAYMENTS</v>
          </cell>
        </row>
        <row r="36">
          <cell r="A36" t="str">
            <v>||</v>
          </cell>
          <cell r="B36" t="str">
            <v xml:space="preserve">          O.w:Russia/China</v>
          </cell>
          <cell r="C36" t="str">
            <v xml:space="preserve">          O.w:Russia/China</v>
          </cell>
          <cell r="E36">
            <v>-1.6</v>
          </cell>
          <cell r="F36">
            <v>-1.6</v>
          </cell>
          <cell r="G36">
            <v>-1.4</v>
          </cell>
          <cell r="H36">
            <v>-1.2</v>
          </cell>
          <cell r="I36">
            <v>-1.1000000000000001</v>
          </cell>
          <cell r="J36">
            <v>-0.9</v>
          </cell>
          <cell r="K36">
            <v>-4.867</v>
          </cell>
          <cell r="L36">
            <v>-1.8</v>
          </cell>
          <cell r="M36">
            <v>-2.931</v>
          </cell>
          <cell r="N36">
            <v>-2.492</v>
          </cell>
          <cell r="O36">
            <v>-2.5</v>
          </cell>
          <cell r="P36">
            <v>-2.242</v>
          </cell>
          <cell r="Q36">
            <v>-1.5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-1.7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44">
          <cell r="A44" t="str">
            <v>||</v>
          </cell>
          <cell r="B44" t="str">
            <v xml:space="preserve">             (excl. Russia/China)</v>
          </cell>
          <cell r="C44" t="str">
            <v xml:space="preserve">             (excl. Russia/China)</v>
          </cell>
          <cell r="D44" t="str">
            <v>||</v>
          </cell>
          <cell r="E44">
            <v>-53.256999999999969</v>
          </cell>
          <cell r="F44">
            <v>-53.256999999999969</v>
          </cell>
          <cell r="G44">
            <v>-62.093999999999973</v>
          </cell>
          <cell r="H44">
            <v>-19.858000000000008</v>
          </cell>
          <cell r="I44">
            <v>-27.772000000000006</v>
          </cell>
          <cell r="J44">
            <v>-14.357000000000012</v>
          </cell>
          <cell r="K44">
            <v>-26.595999999999993</v>
          </cell>
          <cell r="L44">
            <v>-8.0779999999999994</v>
          </cell>
          <cell r="M44">
            <v>-22.687000000000001</v>
          </cell>
          <cell r="N44">
            <v>-19.214000000000002</v>
          </cell>
          <cell r="O44">
            <v>-87.936000000000007</v>
          </cell>
          <cell r="P44">
            <v>-85.933999999999955</v>
          </cell>
          <cell r="Q44">
            <v>-131.92835643335684</v>
          </cell>
          <cell r="R44">
            <v>-104.17750762000009</v>
          </cell>
          <cell r="S44">
            <v>-116.02263836547826</v>
          </cell>
          <cell r="T44">
            <v>-151.97383447493075</v>
          </cell>
          <cell r="U44">
            <v>-181.4453478829704</v>
          </cell>
          <cell r="V44">
            <v>-227.62783257270709</v>
          </cell>
          <cell r="W44">
            <v>-227.62783257270709</v>
          </cell>
          <cell r="X44">
            <v>-67.509370837869909</v>
          </cell>
          <cell r="Y44">
            <v>-114.83530938020388</v>
          </cell>
          <cell r="Z44">
            <v>-130.61923032175105</v>
          </cell>
          <cell r="AA44">
            <v>-188.89219938695493</v>
          </cell>
          <cell r="AB44">
            <v>-244.10501511802198</v>
          </cell>
          <cell r="AC44">
            <v>-237.25865036358246</v>
          </cell>
          <cell r="AD44">
            <v>-239.08898487146971</v>
          </cell>
          <cell r="AE44">
            <v>-253.52194105147356</v>
          </cell>
          <cell r="AF44">
            <v>-264.71900124519124</v>
          </cell>
          <cell r="AG44">
            <v>-295.98014398652174</v>
          </cell>
          <cell r="AH44">
            <v>-324.21906925038002</v>
          </cell>
          <cell r="AI44">
            <v>-359.76163660819805</v>
          </cell>
          <cell r="AJ44">
            <v>-398.88243066323321</v>
          </cell>
          <cell r="AK44">
            <v>-455.22927580911062</v>
          </cell>
          <cell r="AL44">
            <v>-513.6277099772542</v>
          </cell>
          <cell r="AM44">
            <v>-577.28087396497415</v>
          </cell>
          <cell r="AN44">
            <v>-649.59017771922061</v>
          </cell>
          <cell r="AO44">
            <v>-728.07799742492682</v>
          </cell>
          <cell r="AP44">
            <v>-815.51647436246151</v>
          </cell>
          <cell r="AQ44">
            <v>-710.22900073663584</v>
          </cell>
        </row>
        <row r="59">
          <cell r="B59" t="str">
            <v xml:space="preserve">     Direct investment (net)</v>
          </cell>
          <cell r="C59" t="str">
            <v xml:space="preserve">     Direct investment (net)</v>
          </cell>
          <cell r="E59">
            <v>-2.6429999999999998</v>
          </cell>
          <cell r="F59">
            <v>-2.6429999999999998</v>
          </cell>
          <cell r="G59">
            <v>-6.7</v>
          </cell>
          <cell r="H59">
            <v>-11.73</v>
          </cell>
          <cell r="I59">
            <v>-3.2</v>
          </cell>
          <cell r="J59">
            <v>-7.4</v>
          </cell>
          <cell r="K59">
            <v>-6.7</v>
          </cell>
          <cell r="L59">
            <v>-6.6</v>
          </cell>
          <cell r="M59">
            <v>0</v>
          </cell>
          <cell r="N59">
            <v>-4.625</v>
          </cell>
          <cell r="O59">
            <v>9.67</v>
          </cell>
          <cell r="P59">
            <v>20.885999999999999</v>
          </cell>
          <cell r="Q59">
            <v>22.164000000000001</v>
          </cell>
          <cell r="R59">
            <v>40.700000000000003</v>
          </cell>
          <cell r="S59">
            <v>5.3</v>
          </cell>
          <cell r="T59">
            <v>0.8</v>
          </cell>
          <cell r="U59">
            <v>55.8</v>
          </cell>
          <cell r="V59">
            <v>76.576999999999998</v>
          </cell>
          <cell r="W59">
            <v>76.576999999999998</v>
          </cell>
          <cell r="X59">
            <v>168.8</v>
          </cell>
          <cell r="Y59">
            <v>26.700000000000003</v>
          </cell>
          <cell r="Z59">
            <v>26.400000000000002</v>
          </cell>
          <cell r="AA59">
            <v>32.300000000000004</v>
          </cell>
          <cell r="AB59">
            <v>22.681013248080635</v>
          </cell>
          <cell r="AC59">
            <v>26.186627326428297</v>
          </cell>
          <cell r="AD59">
            <v>28.871387768131395</v>
          </cell>
          <cell r="AE59">
            <v>28.328478762580318</v>
          </cell>
          <cell r="AF59">
            <v>25.268470544071079</v>
          </cell>
          <cell r="AG59">
            <v>23.830786348201212</v>
          </cell>
          <cell r="AH59">
            <v>26.677933455068104</v>
          </cell>
          <cell r="AI59">
            <v>27.117968263529271</v>
          </cell>
          <cell r="AJ59">
            <v>27.285599072023338</v>
          </cell>
          <cell r="AK59">
            <v>27.413203118273863</v>
          </cell>
          <cell r="AL59">
            <v>28.038406103657206</v>
          </cell>
          <cell r="AM59">
            <v>28.675339985048758</v>
          </cell>
          <cell r="AN59">
            <v>29.324224782365896</v>
          </cell>
          <cell r="AO59">
            <v>29.985284640326146</v>
          </cell>
          <cell r="AP59">
            <v>30.658747905740594</v>
          </cell>
          <cell r="AQ59">
            <v>31.344847206254766</v>
          </cell>
          <cell r="AR59">
            <v>28.426358052979666</v>
          </cell>
          <cell r="AS59">
            <v>25.75370806723306</v>
          </cell>
          <cell r="AT59">
            <v>23.3065291393366</v>
          </cell>
          <cell r="AU59">
            <v>21.0661469334635</v>
          </cell>
          <cell r="AV59" t="e">
            <v>#DIV/0!</v>
          </cell>
        </row>
        <row r="79">
          <cell r="B79" t="str">
            <v xml:space="preserve">   (in millions of SDRs)</v>
          </cell>
          <cell r="C79" t="str">
            <v xml:space="preserve">   (in millions of SDRs)</v>
          </cell>
          <cell r="F79">
            <v>-36.188187437086093</v>
          </cell>
          <cell r="G79">
            <v>-36.188187437086093</v>
          </cell>
          <cell r="H79">
            <v>9.5210855375611327</v>
          </cell>
          <cell r="I79">
            <v>46.463943979471935</v>
          </cell>
          <cell r="J79">
            <v>65.64977332635624</v>
          </cell>
          <cell r="K79">
            <v>35.970341859000001</v>
          </cell>
          <cell r="L79">
            <v>84.722656675210629</v>
          </cell>
          <cell r="M79">
            <v>4.5602946639216775</v>
          </cell>
          <cell r="N79">
            <v>30.577513117330795</v>
          </cell>
          <cell r="O79">
            <v>-30.570408845481087</v>
          </cell>
          <cell r="P79">
            <v>38.095117748459231</v>
          </cell>
          <cell r="Q79">
            <v>85.097405801781463</v>
          </cell>
          <cell r="R79">
            <v>-2.5151260274558824</v>
          </cell>
          <cell r="S79">
            <v>-28.19157822427734</v>
          </cell>
          <cell r="T79">
            <v>-12.017652954324085</v>
          </cell>
          <cell r="U79">
            <v>29.705860732986903</v>
          </cell>
          <cell r="V79">
            <v>-35.167605307049129</v>
          </cell>
          <cell r="W79">
            <v>-35.200021569098865</v>
          </cell>
          <cell r="X79">
            <v>106.72799892833164</v>
          </cell>
          <cell r="Y79">
            <v>115.6108471911194</v>
          </cell>
          <cell r="Z79">
            <v>27.228438876442418</v>
          </cell>
          <cell r="AA79">
            <v>-84.179156611118017</v>
          </cell>
        </row>
        <row r="81">
          <cell r="A81" t="str">
            <v>||</v>
          </cell>
          <cell r="B81" t="str">
            <v>errors and omissions</v>
          </cell>
          <cell r="C81" t="str">
            <v>errors and omissions</v>
          </cell>
          <cell r="D81" t="str">
            <v>||</v>
          </cell>
          <cell r="F81">
            <v>5.5810000000000004</v>
          </cell>
          <cell r="G81">
            <v>14.7</v>
          </cell>
          <cell r="H81">
            <v>-3.7</v>
          </cell>
          <cell r="I81">
            <v>-18.600000000000001</v>
          </cell>
          <cell r="J81">
            <v>-26.847999999999999</v>
          </cell>
          <cell r="K81">
            <v>-13.289</v>
          </cell>
          <cell r="L81">
            <v>-32.700000000000003</v>
          </cell>
          <cell r="M81">
            <v>-1.7</v>
          </cell>
          <cell r="N81">
            <v>-12.09</v>
          </cell>
          <cell r="O81">
            <v>24.3</v>
          </cell>
          <cell r="P81">
            <v>-28.84490000000001</v>
          </cell>
        </row>
        <row r="82">
          <cell r="A82" t="str">
            <v>||</v>
          </cell>
          <cell r="B82" t="str">
            <v>Check</v>
          </cell>
          <cell r="C82" t="str">
            <v>Check</v>
          </cell>
          <cell r="D82" t="str">
            <v>||</v>
          </cell>
          <cell r="F82">
            <v>5.5810000000000004</v>
          </cell>
          <cell r="G82">
            <v>14.7</v>
          </cell>
          <cell r="H82">
            <v>-3.7</v>
          </cell>
          <cell r="I82">
            <v>-18.600000000000001</v>
          </cell>
          <cell r="J82">
            <v>-26.847999999999999</v>
          </cell>
          <cell r="K82">
            <v>-13.289</v>
          </cell>
          <cell r="L82">
            <v>-32.700000000000003</v>
          </cell>
          <cell r="M82">
            <v>-1.7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-92.512927408849663</v>
          </cell>
          <cell r="AD82">
            <v>-37.923971411334804</v>
          </cell>
          <cell r="AE82">
            <v>-2.118398347433299</v>
          </cell>
        </row>
        <row r="83">
          <cell r="A83" t="str">
            <v>||</v>
          </cell>
          <cell r="B83" t="str">
            <v>_</v>
          </cell>
          <cell r="C83" t="str">
            <v>_</v>
          </cell>
          <cell r="D83" t="str">
            <v>||</v>
          </cell>
          <cell r="E83" t="str">
            <v>_</v>
          </cell>
          <cell r="F83" t="str">
            <v>_</v>
          </cell>
          <cell r="G83" t="str">
            <v>_</v>
          </cell>
          <cell r="H83" t="str">
            <v>_</v>
          </cell>
          <cell r="I83" t="str">
            <v>_</v>
          </cell>
          <cell r="J83" t="str">
            <v>_</v>
          </cell>
          <cell r="K83" t="str">
            <v>_</v>
          </cell>
          <cell r="L83" t="str">
            <v>_</v>
          </cell>
          <cell r="M83" t="str">
            <v>_</v>
          </cell>
          <cell r="N83" t="str">
            <v>_</v>
          </cell>
          <cell r="O83" t="str">
            <v>_</v>
          </cell>
          <cell r="P83" t="str">
            <v>_</v>
          </cell>
          <cell r="Q83" t="str">
            <v>_</v>
          </cell>
          <cell r="R83" t="str">
            <v>_</v>
          </cell>
          <cell r="S83" t="str">
            <v>_</v>
          </cell>
          <cell r="T83" t="str">
            <v>_</v>
          </cell>
          <cell r="U83" t="str">
            <v>_</v>
          </cell>
          <cell r="V83" t="str">
            <v>_</v>
          </cell>
          <cell r="W83" t="str">
            <v>_</v>
          </cell>
          <cell r="X83" t="str">
            <v>_</v>
          </cell>
          <cell r="Y83" t="str">
            <v>_</v>
          </cell>
          <cell r="Z83" t="str">
            <v>_</v>
          </cell>
          <cell r="AA83" t="str">
            <v>_</v>
          </cell>
          <cell r="AB83" t="str">
            <v>_</v>
          </cell>
          <cell r="AC83" t="str">
            <v>_</v>
          </cell>
          <cell r="AD83" t="str">
            <v>_</v>
          </cell>
          <cell r="AE83" t="str">
            <v>_</v>
          </cell>
          <cell r="AF83" t="str">
            <v>_</v>
          </cell>
          <cell r="AG83" t="str">
            <v>_</v>
          </cell>
          <cell r="AH83" t="str">
            <v>_</v>
          </cell>
          <cell r="AI83" t="str">
            <v>_</v>
          </cell>
          <cell r="AJ83" t="str">
            <v>_</v>
          </cell>
          <cell r="AK83" t="str">
            <v>_</v>
          </cell>
          <cell r="AL83" t="str">
            <v>_</v>
          </cell>
          <cell r="AM83" t="str">
            <v>_</v>
          </cell>
          <cell r="AN83" t="str">
            <v>_</v>
          </cell>
          <cell r="AO83" t="str">
            <v>_</v>
          </cell>
          <cell r="AP83" t="str">
            <v>_</v>
          </cell>
          <cell r="AQ83" t="str">
            <v>_</v>
          </cell>
        </row>
        <row r="84">
          <cell r="A84" t="str">
            <v>||</v>
          </cell>
          <cell r="B84">
            <v>37491.463979282409</v>
          </cell>
          <cell r="C84">
            <v>38468.620914004627</v>
          </cell>
          <cell r="D84" t="str">
            <v>||</v>
          </cell>
          <cell r="E84" t="str">
            <v>1985</v>
          </cell>
          <cell r="F84" t="str">
            <v>1985</v>
          </cell>
          <cell r="G84" t="str">
            <v>1986</v>
          </cell>
          <cell r="H84" t="str">
            <v>1987</v>
          </cell>
          <cell r="I84" t="str">
            <v>1988</v>
          </cell>
          <cell r="J84" t="str">
            <v>1989</v>
          </cell>
          <cell r="K84" t="str">
            <v>1990</v>
          </cell>
          <cell r="L84" t="str">
            <v>1991</v>
          </cell>
          <cell r="M84" t="str">
            <v>1992</v>
          </cell>
          <cell r="N84" t="str">
            <v>1993</v>
          </cell>
          <cell r="O84" t="str">
            <v>1994</v>
          </cell>
          <cell r="P84" t="str">
            <v>1995</v>
          </cell>
          <cell r="Q84">
            <v>1999</v>
          </cell>
          <cell r="R84">
            <v>1999</v>
          </cell>
          <cell r="S84">
            <v>1998</v>
          </cell>
          <cell r="T84">
            <v>1999</v>
          </cell>
          <cell r="U84">
            <v>2001</v>
          </cell>
          <cell r="V84">
            <v>2003</v>
          </cell>
          <cell r="W84">
            <v>2003</v>
          </cell>
          <cell r="X84">
            <v>2004</v>
          </cell>
          <cell r="Y84">
            <v>2005</v>
          </cell>
          <cell r="Z84">
            <v>2006</v>
          </cell>
          <cell r="AA84">
            <v>2007</v>
          </cell>
          <cell r="AB84">
            <v>2008</v>
          </cell>
          <cell r="AC84">
            <v>2009</v>
          </cell>
          <cell r="AD84">
            <v>2010</v>
          </cell>
          <cell r="AE84">
            <v>2011</v>
          </cell>
          <cell r="AF84">
            <v>2012</v>
          </cell>
          <cell r="AG84">
            <v>2013</v>
          </cell>
          <cell r="AH84">
            <v>2014</v>
          </cell>
          <cell r="AI84">
            <v>2015</v>
          </cell>
          <cell r="AJ84">
            <v>2016</v>
          </cell>
          <cell r="AK84">
            <v>2017</v>
          </cell>
          <cell r="AL84">
            <v>2018</v>
          </cell>
          <cell r="AM84">
            <v>2019</v>
          </cell>
          <cell r="AN84">
            <v>2020</v>
          </cell>
          <cell r="AO84">
            <v>2021</v>
          </cell>
          <cell r="AP84">
            <v>2022</v>
          </cell>
          <cell r="AQ84">
            <v>2022</v>
          </cell>
        </row>
        <row r="85">
          <cell r="A85" t="str">
            <v>||</v>
          </cell>
          <cell r="B85">
            <v>37491.463979282409</v>
          </cell>
          <cell r="C85">
            <v>38468.620914004627</v>
          </cell>
          <cell r="D85" t="str">
            <v>||</v>
          </cell>
          <cell r="F85">
            <v>3.7</v>
          </cell>
          <cell r="G85">
            <v>7.3930201799999997</v>
          </cell>
          <cell r="H85">
            <v>8.0636813625000006</v>
          </cell>
          <cell r="I85">
            <v>-7.1655561599999986</v>
          </cell>
          <cell r="J85" t="str">
            <v>2/96</v>
          </cell>
          <cell r="K85" t="str">
            <v>2/96</v>
          </cell>
          <cell r="L85" t="str">
            <v>2/96</v>
          </cell>
          <cell r="M85" t="str">
            <v>2/96</v>
          </cell>
          <cell r="N85" t="str">
            <v>2/96</v>
          </cell>
          <cell r="O85" t="str">
            <v>10/97</v>
          </cell>
          <cell r="P85" t="str">
            <v>5/98</v>
          </cell>
          <cell r="Q85" t="str">
            <v>11/99</v>
          </cell>
          <cell r="R85" t="str">
            <v>11/99</v>
          </cell>
          <cell r="S85" t="str">
            <v>11/98</v>
          </cell>
          <cell r="T85" t="str">
            <v>11/99</v>
          </cell>
          <cell r="U85" t="str">
            <v>11/101</v>
          </cell>
          <cell r="V85" t="str">
            <v>11/103</v>
          </cell>
          <cell r="W85" t="str">
            <v>11/103</v>
          </cell>
          <cell r="X85" t="str">
            <v>11/104</v>
          </cell>
          <cell r="Y85" t="str">
            <v>11/105</v>
          </cell>
          <cell r="Z85" t="str">
            <v>11/106</v>
          </cell>
          <cell r="AA85" t="str">
            <v>11/107</v>
          </cell>
          <cell r="AB85" t="str">
            <v>11/108</v>
          </cell>
          <cell r="AC85" t="str">
            <v>11/109</v>
          </cell>
          <cell r="AD85" t="str">
            <v>11/110</v>
          </cell>
          <cell r="AE85" t="str">
            <v>11/111</v>
          </cell>
          <cell r="AF85" t="str">
            <v>11/112</v>
          </cell>
          <cell r="AG85" t="str">
            <v>11/113</v>
          </cell>
          <cell r="AH85" t="str">
            <v>11/114</v>
          </cell>
          <cell r="AI85" t="str">
            <v>11/115</v>
          </cell>
          <cell r="AJ85" t="str">
            <v>11/116</v>
          </cell>
          <cell r="AK85" t="str">
            <v>11/117</v>
          </cell>
          <cell r="AL85" t="str">
            <v>11/118</v>
          </cell>
          <cell r="AM85" t="str">
            <v>11/119</v>
          </cell>
          <cell r="AN85" t="str">
            <v>11/120</v>
          </cell>
          <cell r="AO85" t="str">
            <v>11/121</v>
          </cell>
          <cell r="AP85" t="str">
            <v>11/122</v>
          </cell>
          <cell r="AQ85" t="str">
            <v>11/122</v>
          </cell>
        </row>
        <row r="86">
          <cell r="A86" t="str">
            <v>||</v>
          </cell>
          <cell r="C86" t="str">
            <v>||</v>
          </cell>
          <cell r="D86" t="str">
            <v>||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 t="str">
            <v>Rév.</v>
          </cell>
          <cell r="K86" t="str">
            <v>Rév.</v>
          </cell>
          <cell r="L86" t="str">
            <v>Rév.</v>
          </cell>
          <cell r="M86" t="str">
            <v>Rév.</v>
          </cell>
          <cell r="N86" t="str">
            <v>Rév.</v>
          </cell>
          <cell r="O86" t="str">
            <v>Rev.</v>
          </cell>
          <cell r="P86" t="str">
            <v>Rev.</v>
          </cell>
          <cell r="Q86" t="str">
            <v>Proj.</v>
          </cell>
          <cell r="R86" t="str">
            <v>Proj.</v>
          </cell>
          <cell r="S86" t="str">
            <v>Proj.</v>
          </cell>
          <cell r="T86" t="str">
            <v>Proj.</v>
          </cell>
          <cell r="U86" t="str">
            <v>Proj.</v>
          </cell>
          <cell r="V86" t="str">
            <v>Proj.</v>
          </cell>
          <cell r="W86" t="str">
            <v>Proj.</v>
          </cell>
          <cell r="X86" t="str">
            <v>Proj.</v>
          </cell>
          <cell r="Y86" t="str">
            <v>Proj.</v>
          </cell>
          <cell r="Z86" t="str">
            <v>Proj.</v>
          </cell>
          <cell r="AA86" t="str">
            <v>Proj.</v>
          </cell>
          <cell r="AB86" t="str">
            <v>Proj.</v>
          </cell>
          <cell r="AC86" t="str">
            <v>Proj.</v>
          </cell>
          <cell r="AD86" t="str">
            <v>Proj.</v>
          </cell>
          <cell r="AE86" t="str">
            <v>Proj.</v>
          </cell>
          <cell r="AF86" t="str">
            <v>Proj.</v>
          </cell>
          <cell r="AG86" t="str">
            <v>Proj.</v>
          </cell>
          <cell r="AH86" t="str">
            <v>Proj.</v>
          </cell>
          <cell r="AI86" t="str">
            <v>Proj.</v>
          </cell>
          <cell r="AJ86" t="str">
            <v>Proj.</v>
          </cell>
          <cell r="AK86" t="str">
            <v>Proj.</v>
          </cell>
          <cell r="AL86" t="str">
            <v>Proj.</v>
          </cell>
          <cell r="AM86" t="str">
            <v>Proj.</v>
          </cell>
          <cell r="AN86" t="str">
            <v>Proj.</v>
          </cell>
          <cell r="AO86" t="str">
            <v>Proj.</v>
          </cell>
          <cell r="AP86" t="str">
            <v>Proj.</v>
          </cell>
          <cell r="AQ86" t="str">
            <v>Proj.</v>
          </cell>
        </row>
        <row r="87">
          <cell r="A87" t="str">
            <v>||</v>
          </cell>
          <cell r="C87" t="str">
            <v>||</v>
          </cell>
          <cell r="D87" t="str">
            <v>||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A88" t="str">
            <v>||</v>
          </cell>
          <cell r="B88" t="str">
            <v>_</v>
          </cell>
          <cell r="C88" t="str">
            <v>_</v>
          </cell>
          <cell r="D88" t="str">
            <v>||</v>
          </cell>
          <cell r="E88" t="str">
            <v>_</v>
          </cell>
          <cell r="F88" t="str">
            <v>_</v>
          </cell>
          <cell r="G88" t="str">
            <v>_</v>
          </cell>
          <cell r="H88" t="str">
            <v>_</v>
          </cell>
          <cell r="I88" t="str">
            <v>_</v>
          </cell>
          <cell r="J88" t="str">
            <v>_</v>
          </cell>
          <cell r="K88" t="str">
            <v>_</v>
          </cell>
          <cell r="L88" t="str">
            <v>_</v>
          </cell>
          <cell r="M88" t="str">
            <v>_</v>
          </cell>
          <cell r="N88" t="str">
            <v>_</v>
          </cell>
          <cell r="O88" t="str">
            <v>_</v>
          </cell>
          <cell r="P88" t="str">
            <v>_</v>
          </cell>
          <cell r="Q88" t="str">
            <v>_</v>
          </cell>
          <cell r="R88" t="str">
            <v>_</v>
          </cell>
          <cell r="S88" t="str">
            <v>_</v>
          </cell>
          <cell r="T88" t="str">
            <v>_</v>
          </cell>
          <cell r="U88" t="str">
            <v>_</v>
          </cell>
          <cell r="V88" t="str">
            <v>_</v>
          </cell>
          <cell r="W88" t="str">
            <v>_</v>
          </cell>
          <cell r="X88" t="str">
            <v>_</v>
          </cell>
          <cell r="Y88" t="str">
            <v>_</v>
          </cell>
          <cell r="Z88" t="str">
            <v>_</v>
          </cell>
          <cell r="AA88" t="str">
            <v>_</v>
          </cell>
          <cell r="AB88" t="str">
            <v>_</v>
          </cell>
          <cell r="AC88" t="str">
            <v>_</v>
          </cell>
          <cell r="AD88" t="str">
            <v>_</v>
          </cell>
          <cell r="AE88" t="str">
            <v>_</v>
          </cell>
          <cell r="AF88" t="str">
            <v>_</v>
          </cell>
          <cell r="AG88" t="str">
            <v>_</v>
          </cell>
          <cell r="AH88" t="str">
            <v>_</v>
          </cell>
          <cell r="AI88" t="str">
            <v>_</v>
          </cell>
          <cell r="AJ88" t="str">
            <v>_</v>
          </cell>
          <cell r="AK88" t="str">
            <v>_</v>
          </cell>
          <cell r="AL88" t="str">
            <v>_</v>
          </cell>
          <cell r="AM88" t="str">
            <v>_</v>
          </cell>
          <cell r="AN88" t="str">
            <v>_</v>
          </cell>
          <cell r="AO88" t="str">
            <v>_</v>
          </cell>
          <cell r="AP88" t="str">
            <v>_</v>
          </cell>
          <cell r="AQ88" t="str">
            <v>_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"/>
    </sheetNames>
    <sheetDataSet>
      <sheetData sheetId="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(Priv.Cap)"/>
    </sheetNames>
    <sheetDataSet>
      <sheetData sheetId="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1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(Priv.Cap)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"/>
    </sheetNames>
    <sheetDataSet>
      <sheetData sheetId="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GAS_061301"/>
      <sheetName val="GEE_061301"/>
      <sheetName val="B(Assump)"/>
      <sheetName val="GEE0901"/>
      <sheetName val="X"/>
      <sheetName val="M"/>
      <sheetName val="T-T"/>
      <sheetName val="S"/>
      <sheetName val="Check Interest"/>
      <sheetName val="G(Disb.)"/>
      <sheetName val="H(Amort)"/>
      <sheetName val="Debt scenario"/>
      <sheetName val="I(Interest)"/>
      <sheetName val="N(Debt)"/>
      <sheetName val="J(Priv.Cap)"/>
      <sheetName val="J(Fin. account)"/>
      <sheetName val="O(Arrears)"/>
      <sheetName val="K(Reserves)"/>
      <sheetName val="BOP_output"/>
      <sheetName val="L(Links)"/>
      <sheetName val="P(IMF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"/>
      <sheetName val="M"/>
      <sheetName val="CA"/>
      <sheetName val="CA-Income"/>
      <sheetName val="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  <sheetName val="Table 5"/>
      <sheetName val="Table 3"/>
      <sheetName val="Table 4"/>
      <sheetName val="Table 6"/>
      <sheetName val="Table 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0.HIPC Ratios"/>
      <sheetName val="IDA-tab7"/>
      <sheetName val="T9.Assistance"/>
      <sheetName val="T1 BoP OUT Long"/>
      <sheetName val="T3 Key Ratios"/>
      <sheetName val="T3B New Key Ratios"/>
      <sheetName val="T6 IMF Assistance"/>
      <sheetName val="T6 IMF Assistance old"/>
      <sheetName val="Chart4"/>
      <sheetName val="Debt Serv 2"/>
      <sheetName val="Tx. NPV&amp;DS"/>
      <sheetName val="Stress Chart 4 old"/>
      <sheetName val="DebtService Long"/>
      <sheetName val="SUMMARY"/>
    </sheetNames>
    <sheetDataSet>
      <sheetData sheetId="0"/>
      <sheetData sheetId="1" refreshError="1">
        <row r="7">
          <cell r="K7">
            <v>2006</v>
          </cell>
          <cell r="L7">
            <v>2007</v>
          </cell>
          <cell r="M7">
            <v>2008</v>
          </cell>
          <cell r="N7">
            <v>2009</v>
          </cell>
          <cell r="O7">
            <v>2010</v>
          </cell>
          <cell r="P7">
            <v>2011</v>
          </cell>
          <cell r="Q7">
            <v>2012</v>
          </cell>
          <cell r="R7">
            <v>2013</v>
          </cell>
          <cell r="S7">
            <v>2014</v>
          </cell>
          <cell r="T7">
            <v>2015</v>
          </cell>
          <cell r="V7">
            <v>2016</v>
          </cell>
          <cell r="W7">
            <v>2017</v>
          </cell>
          <cell r="X7">
            <v>2018</v>
          </cell>
          <cell r="Y7">
            <v>2019</v>
          </cell>
          <cell r="Z7">
            <v>2020</v>
          </cell>
          <cell r="AA7">
            <v>2021</v>
          </cell>
          <cell r="AB7">
            <v>2022</v>
          </cell>
          <cell r="AC7">
            <v>2023</v>
          </cell>
          <cell r="AD7">
            <v>2024</v>
          </cell>
          <cell r="AE7">
            <v>2025</v>
          </cell>
          <cell r="AG7">
            <v>2026</v>
          </cell>
          <cell r="AH7">
            <v>2027</v>
          </cell>
          <cell r="AI7">
            <v>2028</v>
          </cell>
          <cell r="AJ7">
            <v>2029</v>
          </cell>
          <cell r="AK7">
            <v>2030</v>
          </cell>
          <cell r="AL7">
            <v>2031</v>
          </cell>
          <cell r="AM7">
            <v>2032</v>
          </cell>
          <cell r="AN7">
            <v>2033</v>
          </cell>
          <cell r="AO7">
            <v>2034</v>
          </cell>
          <cell r="AP7">
            <v>2035</v>
          </cell>
        </row>
        <row r="9">
          <cell r="K9">
            <v>30.930637973268755</v>
          </cell>
          <cell r="L9">
            <v>32.903048732688859</v>
          </cell>
          <cell r="M9">
            <v>36.12669280541639</v>
          </cell>
          <cell r="N9">
            <v>37.707819330624304</v>
          </cell>
          <cell r="O9">
            <v>40.577921623302139</v>
          </cell>
          <cell r="P9">
            <v>41.066077165354962</v>
          </cell>
          <cell r="Q9">
            <v>43.137792329705853</v>
          </cell>
          <cell r="R9">
            <v>45.710894436789545</v>
          </cell>
          <cell r="S9">
            <v>48.238526828678943</v>
          </cell>
          <cell r="T9">
            <v>50.61375221412915</v>
          </cell>
          <cell r="V9">
            <v>50.54146115122893</v>
          </cell>
          <cell r="W9">
            <v>51.185053236416685</v>
          </cell>
          <cell r="X9">
            <v>51.841771428948796</v>
          </cell>
          <cell r="Y9">
            <v>51.519914592962429</v>
          </cell>
          <cell r="Z9">
            <v>51.177481072244483</v>
          </cell>
          <cell r="AA9">
            <v>50.835047551526515</v>
          </cell>
          <cell r="AB9">
            <v>50.492614030808546</v>
          </cell>
          <cell r="AC9">
            <v>50.150180510090614</v>
          </cell>
          <cell r="AD9">
            <v>49.80774698937266</v>
          </cell>
          <cell r="AE9">
            <v>49.465313468654692</v>
          </cell>
          <cell r="AG9">
            <v>49.122879947936745</v>
          </cell>
          <cell r="AH9">
            <v>47.253349714340047</v>
          </cell>
          <cell r="AI9">
            <v>42.900695551088518</v>
          </cell>
          <cell r="AJ9">
            <v>39.039524236637568</v>
          </cell>
          <cell r="AK9">
            <v>32.316316888063696</v>
          </cell>
          <cell r="AL9">
            <v>30.502634991774411</v>
          </cell>
          <cell r="AM9">
            <v>25.651077456621984</v>
          </cell>
          <cell r="AN9">
            <v>19.368423516473822</v>
          </cell>
          <cell r="AO9">
            <v>13.540369690053312</v>
          </cell>
          <cell r="AP9">
            <v>6.7321142914467229</v>
          </cell>
        </row>
        <row r="10">
          <cell r="A10" t="str">
            <v>Of which</v>
          </cell>
        </row>
        <row r="11">
          <cell r="A11" t="str">
            <v>IDA</v>
          </cell>
          <cell r="B11">
            <v>15.608934481471259</v>
          </cell>
          <cell r="C11">
            <v>18.654135526984085</v>
          </cell>
          <cell r="D11">
            <v>19.317389821871917</v>
          </cell>
          <cell r="E11">
            <v>21.564202333667854</v>
          </cell>
          <cell r="F11">
            <v>24.312401798756834</v>
          </cell>
          <cell r="G11">
            <v>27.015132964601673</v>
          </cell>
          <cell r="H11">
            <v>30.199024032151677</v>
          </cell>
          <cell r="J11">
            <v>407.01316343995893</v>
          </cell>
          <cell r="K11">
            <v>30.930637973268755</v>
          </cell>
          <cell r="L11">
            <v>32.903048732688859</v>
          </cell>
          <cell r="M11">
            <v>36.12669280541639</v>
          </cell>
          <cell r="N11">
            <v>37.707819330624304</v>
          </cell>
          <cell r="O11">
            <v>40.577921623302139</v>
          </cell>
          <cell r="P11">
            <v>41.066077165354962</v>
          </cell>
          <cell r="Q11">
            <v>43.137792329705853</v>
          </cell>
          <cell r="R11">
            <v>45.710894436789545</v>
          </cell>
          <cell r="S11">
            <v>48.238526828678943</v>
          </cell>
          <cell r="T11">
            <v>50.61375221412915</v>
          </cell>
          <cell r="U11">
            <v>507.0165840322544</v>
          </cell>
          <cell r="V11">
            <v>50.54146115122893</v>
          </cell>
          <cell r="W11">
            <v>51.185053236416685</v>
          </cell>
          <cell r="X11">
            <v>51.841771428948796</v>
          </cell>
          <cell r="Y11">
            <v>51.519914592962429</v>
          </cell>
          <cell r="Z11">
            <v>51.177481072244483</v>
          </cell>
          <cell r="AA11">
            <v>50.835047551526515</v>
          </cell>
          <cell r="AB11">
            <v>50.492614030808546</v>
          </cell>
          <cell r="AC11">
            <v>50.150180510090614</v>
          </cell>
          <cell r="AD11">
            <v>49.80774698937266</v>
          </cell>
          <cell r="AE11">
            <v>49.465313468654692</v>
          </cell>
          <cell r="AF11">
            <v>306.42738628443681</v>
          </cell>
          <cell r="AG11">
            <v>49.122879947936745</v>
          </cell>
          <cell r="AH11">
            <v>47.253349714340047</v>
          </cell>
          <cell r="AI11">
            <v>42.900695551088518</v>
          </cell>
          <cell r="AJ11">
            <v>39.039524236637568</v>
          </cell>
          <cell r="AK11">
            <v>32.316316888063696</v>
          </cell>
          <cell r="AL11">
            <v>30.502634991774411</v>
          </cell>
          <cell r="AM11">
            <v>25.651077456621984</v>
          </cell>
          <cell r="AN11">
            <v>19.368423516473822</v>
          </cell>
          <cell r="AO11">
            <v>13.540369690053312</v>
          </cell>
          <cell r="AP11">
            <v>6.7321142914467229</v>
          </cell>
          <cell r="AQ11">
            <v>1377.1283547161554</v>
          </cell>
        </row>
        <row r="13">
          <cell r="K13">
            <v>15.545529445526629</v>
          </cell>
          <cell r="L13">
            <v>16.84194682761488</v>
          </cell>
          <cell r="M13">
            <v>18.311919785616151</v>
          </cell>
          <cell r="N13">
            <v>18.533580070370459</v>
          </cell>
          <cell r="O13">
            <v>19.590642754595301</v>
          </cell>
          <cell r="P13">
            <v>20.211500772084634</v>
          </cell>
          <cell r="Q13">
            <v>20.56109881801023</v>
          </cell>
          <cell r="R13">
            <v>21.409325053489649</v>
          </cell>
          <cell r="S13">
            <v>24.080963902462297</v>
          </cell>
          <cell r="T13">
            <v>26.617017233000489</v>
          </cell>
          <cell r="V13">
            <v>26.705554115188317</v>
          </cell>
          <cell r="W13">
            <v>27.509974145464067</v>
          </cell>
          <cell r="X13">
            <v>28.32752028308418</v>
          </cell>
          <cell r="Y13">
            <v>28.166491392185822</v>
          </cell>
          <cell r="Z13">
            <v>27.984885816555895</v>
          </cell>
          <cell r="AA13">
            <v>27.803280240925925</v>
          </cell>
          <cell r="AB13">
            <v>27.621674665295998</v>
          </cell>
          <cell r="AC13">
            <v>27.440069089666068</v>
          </cell>
          <cell r="AD13">
            <v>27.258463514036137</v>
          </cell>
          <cell r="AE13">
            <v>27.076857938406189</v>
          </cell>
          <cell r="AG13">
            <v>26.895252362776215</v>
          </cell>
          <cell r="AH13">
            <v>26.713646787146299</v>
          </cell>
          <cell r="AI13">
            <v>26.205175618398968</v>
          </cell>
          <cell r="AJ13">
            <v>25.430587665936145</v>
          </cell>
          <cell r="AK13">
            <v>22.692217709119497</v>
          </cell>
          <cell r="AL13">
            <v>20.949068765260222</v>
          </cell>
          <cell r="AM13">
            <v>19.877651538179158</v>
          </cell>
          <cell r="AN13">
            <v>17.380716505034126</v>
          </cell>
          <cell r="AO13">
            <v>11.617495603235161</v>
          </cell>
          <cell r="AP13">
            <v>5.7738726010925676</v>
          </cell>
        </row>
        <row r="15">
          <cell r="K15">
            <v>11.519095423327286</v>
          </cell>
          <cell r="L15">
            <v>12.837695614050535</v>
          </cell>
          <cell r="M15">
            <v>14.329851380686804</v>
          </cell>
          <cell r="N15">
            <v>15.094222801442239</v>
          </cell>
          <cell r="O15">
            <v>16.701117636591139</v>
          </cell>
          <cell r="P15">
            <v>17.275048240627914</v>
          </cell>
          <cell r="Q15">
            <v>17.639383502950007</v>
          </cell>
          <cell r="R15">
            <v>18.519042987357679</v>
          </cell>
          <cell r="S15">
            <v>19.23377042246301</v>
          </cell>
          <cell r="T15">
            <v>19.811030507038897</v>
          </cell>
          <cell r="V15">
            <v>19.943933006496721</v>
          </cell>
          <cell r="W15">
            <v>20.792718654042471</v>
          </cell>
          <cell r="X15">
            <v>21.654630408932587</v>
          </cell>
          <cell r="Y15">
            <v>21.537967135304228</v>
          </cell>
          <cell r="Z15">
            <v>21.400727176944308</v>
          </cell>
          <cell r="AA15">
            <v>21.263487218584331</v>
          </cell>
          <cell r="AB15">
            <v>21.1262472602244</v>
          </cell>
          <cell r="AC15">
            <v>20.989007301864472</v>
          </cell>
          <cell r="AD15">
            <v>20.851767343504537</v>
          </cell>
          <cell r="AE15">
            <v>20.714527385144596</v>
          </cell>
          <cell r="AG15">
            <v>20.577287426784622</v>
          </cell>
          <cell r="AH15">
            <v>20.440047468424702</v>
          </cell>
          <cell r="AI15">
            <v>19.975941916947374</v>
          </cell>
          <cell r="AJ15">
            <v>18.178564570494014</v>
          </cell>
          <cell r="AK15">
            <v>14.429326398294997</v>
          </cell>
          <cell r="AL15">
            <v>12.869565060930061</v>
          </cell>
          <cell r="AM15">
            <v>11.857404635595996</v>
          </cell>
          <cell r="AN15">
            <v>9.3863343391344625</v>
          </cell>
          <cell r="AO15">
            <v>7.6087595852455401</v>
          </cell>
          <cell r="AP15">
            <v>5.7738726010925676</v>
          </cell>
        </row>
        <row r="17">
          <cell r="K17">
            <v>15.385108527742126</v>
          </cell>
          <cell r="L17">
            <v>16.061101905073979</v>
          </cell>
          <cell r="M17">
            <v>17.814773019800239</v>
          </cell>
          <cell r="N17">
            <v>19.174239260253845</v>
          </cell>
          <cell r="O17">
            <v>20.987278868706838</v>
          </cell>
          <cell r="P17">
            <v>20.854576393270328</v>
          </cell>
          <cell r="Q17">
            <v>22.576693511695623</v>
          </cell>
          <cell r="R17">
            <v>24.301569383299896</v>
          </cell>
          <cell r="S17">
            <v>24.157562926216645</v>
          </cell>
          <cell r="T17">
            <v>23.996734981128661</v>
          </cell>
          <cell r="V17">
            <v>23.835907036040613</v>
          </cell>
          <cell r="W17">
            <v>23.675079090952618</v>
          </cell>
          <cell r="X17">
            <v>23.514251145864616</v>
          </cell>
          <cell r="Y17">
            <v>23.353423200776607</v>
          </cell>
          <cell r="Z17">
            <v>23.192595255688587</v>
          </cell>
          <cell r="AA17">
            <v>23.031767310600589</v>
          </cell>
          <cell r="AB17">
            <v>22.870939365512548</v>
          </cell>
          <cell r="AC17">
            <v>22.710111420424546</v>
          </cell>
          <cell r="AD17">
            <v>22.549283475336523</v>
          </cell>
          <cell r="AE17">
            <v>22.388455530248503</v>
          </cell>
          <cell r="AG17">
            <v>22.22762758516053</v>
          </cell>
          <cell r="AH17">
            <v>20.539702927193748</v>
          </cell>
          <cell r="AI17">
            <v>16.69551993268955</v>
          </cell>
          <cell r="AJ17">
            <v>13.608936570701424</v>
          </cell>
          <cell r="AK17">
            <v>9.6240991789441992</v>
          </cell>
          <cell r="AL17">
            <v>9.5535662265141887</v>
          </cell>
          <cell r="AM17">
            <v>5.7734259184428254</v>
          </cell>
          <cell r="AN17">
            <v>1.9877070114396957</v>
          </cell>
          <cell r="AO17">
            <v>1.9228740868181511</v>
          </cell>
          <cell r="AP17">
            <v>0.9582416903541553</v>
          </cell>
        </row>
        <row r="18">
          <cell r="A18" t="str">
            <v>Of which</v>
          </cell>
        </row>
        <row r="19">
          <cell r="K19">
            <v>19.411542549941469</v>
          </cell>
          <cell r="L19">
            <v>20.065353118638324</v>
          </cell>
          <cell r="M19">
            <v>21.796841424729585</v>
          </cell>
          <cell r="N19">
            <v>22.613596529182065</v>
          </cell>
          <cell r="O19">
            <v>23.876803986711</v>
          </cell>
          <cell r="P19">
            <v>23.791028924727048</v>
          </cell>
          <cell r="Q19">
            <v>25.498408826755846</v>
          </cell>
          <cell r="R19">
            <v>27.191851449431866</v>
          </cell>
          <cell r="S19">
            <v>29.004756406215932</v>
          </cell>
          <cell r="T19">
            <v>30.802721707090253</v>
          </cell>
          <cell r="V19">
            <v>30.597528144732209</v>
          </cell>
          <cell r="W19">
            <v>30.392334582374215</v>
          </cell>
          <cell r="X19">
            <v>30.18714102001621</v>
          </cell>
          <cell r="Y19">
            <v>29.981947457658201</v>
          </cell>
          <cell r="Z19">
            <v>29.776753895300175</v>
          </cell>
          <cell r="AA19">
            <v>29.571560332942184</v>
          </cell>
          <cell r="AB19">
            <v>29.366366770584147</v>
          </cell>
          <cell r="AC19">
            <v>29.161173208226142</v>
          </cell>
          <cell r="AD19">
            <v>28.955979645868123</v>
          </cell>
          <cell r="AE19">
            <v>28.750786083510096</v>
          </cell>
          <cell r="AG19">
            <v>28.545592521152123</v>
          </cell>
          <cell r="AH19">
            <v>26.813302245915345</v>
          </cell>
          <cell r="AI19">
            <v>22.924753634141144</v>
          </cell>
          <cell r="AJ19">
            <v>20.860959666143554</v>
          </cell>
          <cell r="AK19">
            <v>17.886990489768699</v>
          </cell>
          <cell r="AL19">
            <v>17.63306993084435</v>
          </cell>
          <cell r="AM19">
            <v>13.793672821025988</v>
          </cell>
          <cell r="AN19">
            <v>9.9820891773393594</v>
          </cell>
          <cell r="AO19">
            <v>5.9316101048077723</v>
          </cell>
          <cell r="AP19">
            <v>0.9582416903541553</v>
          </cell>
        </row>
        <row r="24">
          <cell r="K24">
            <v>49.740676351514082</v>
          </cell>
          <cell r="L24">
            <v>48.813415545646478</v>
          </cell>
          <cell r="M24">
            <v>49.311939832835492</v>
          </cell>
          <cell r="N24">
            <v>50.849504428068428</v>
          </cell>
          <cell r="O24">
            <v>51.720931060832733</v>
          </cell>
          <cell r="P24">
            <v>50.782976687298756</v>
          </cell>
          <cell r="Q24">
            <v>52.33622837983922</v>
          </cell>
          <cell r="R24">
            <v>53.163626926847527</v>
          </cell>
          <cell r="S24">
            <v>50.079396105965671</v>
          </cell>
          <cell r="T24">
            <v>47.411491800897984</v>
          </cell>
          <cell r="V24">
            <v>47.161096044927135</v>
          </cell>
          <cell r="W24">
            <v>46.253891700767994</v>
          </cell>
          <cell r="X24">
            <v>45.357730836979272</v>
          </cell>
          <cell r="Y24">
            <v>45.328924524200708</v>
          </cell>
          <cell r="Z24">
            <v>45.317969485346211</v>
          </cell>
          <cell r="AA24">
            <v>45.306866856484277</v>
          </cell>
          <cell r="AB24">
            <v>45.295613634813257</v>
          </cell>
          <cell r="AC24">
            <v>45.284206735517316</v>
          </cell>
          <cell r="AD24">
            <v>45.272642988946679</v>
          </cell>
          <cell r="AE24">
            <v>45.260919137681555</v>
          </cell>
          <cell r="AG24">
            <v>45.249031833472806</v>
          </cell>
          <cell r="AH24">
            <v>43.467189207457466</v>
          </cell>
          <cell r="AI24">
            <v>38.916664912361625</v>
          </cell>
          <cell r="AJ24">
            <v>34.859381195864557</v>
          </cell>
          <cell r="AK24">
            <v>29.78092835356167</v>
          </cell>
          <cell r="AL24">
            <v>31.320462081687307</v>
          </cell>
          <cell r="AM24">
            <v>22.507537658822123</v>
          </cell>
          <cell r="AN24">
            <v>10.262616416607425</v>
          </cell>
          <cell r="AO24">
            <v>14.201045693978982</v>
          </cell>
          <cell r="AP24">
            <v>14.233889219195511</v>
          </cell>
        </row>
        <row r="26">
          <cell r="K26">
            <v>62.758299931341675</v>
          </cell>
          <cell r="L26">
            <v>60.983264139604152</v>
          </cell>
          <cell r="M26">
            <v>60.334450048141782</v>
          </cell>
          <cell r="N26">
            <v>59.970576211010155</v>
          </cell>
          <cell r="O26">
            <v>58.841860380053546</v>
          </cell>
          <cell r="P26">
            <v>57.933531924491056</v>
          </cell>
          <cell r="Q26">
            <v>59.109211319553204</v>
          </cell>
          <cell r="R26">
            <v>59.486588010290653</v>
          </cell>
          <cell r="S26">
            <v>60.127782320607515</v>
          </cell>
          <cell r="T26">
            <v>60.858403812415787</v>
          </cell>
          <cell r="V26">
            <v>60.53946096488788</v>
          </cell>
          <cell r="W26">
            <v>59.377362453832419</v>
          </cell>
          <cell r="X26">
            <v>58.229377947450899</v>
          </cell>
          <cell r="Y26">
            <v>58.194870264310772</v>
          </cell>
          <cell r="Z26">
            <v>58.183312799756479</v>
          </cell>
          <cell r="AA26">
            <v>58.171599629110972</v>
          </cell>
          <cell r="AB26">
            <v>58.159727584446273</v>
          </cell>
          <cell r="AC26">
            <v>58.147693411310222</v>
          </cell>
          <cell r="AD26">
            <v>58.135493765751697</v>
          </cell>
          <cell r="AE26">
            <v>58.123125211222948</v>
          </cell>
          <cell r="AG26">
            <v>58.110584215352169</v>
          </cell>
          <cell r="AH26">
            <v>56.743706865247425</v>
          </cell>
          <cell r="AI26">
            <v>53.436787771520123</v>
          </cell>
          <cell r="AJ26">
            <v>53.435486405252064</v>
          </cell>
          <cell r="AK26">
            <v>55.349718693888072</v>
          </cell>
          <cell r="AL26">
            <v>57.808349788795056</v>
          </cell>
          <cell r="AM26">
            <v>53.774243379648233</v>
          </cell>
          <cell r="AN26">
            <v>51.537953870376121</v>
          </cell>
          <cell r="AO26">
            <v>43.806854913016913</v>
          </cell>
          <cell r="AP26">
            <v>14.233889219195511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25.469435879633" createdVersion="7" refreshedVersion="7" minRefreshableVersion="3" recordCount="267" xr:uid="{4A3D83C9-9141-4D49-853F-364E0242600E}">
  <cacheSource type="worksheet">
    <worksheetSource ref="A1:CI268" sheet="DATA"/>
  </cacheSource>
  <cacheFields count="87">
    <cacheField name="기준연월" numFmtId="49">
      <sharedItems count="3">
        <s v="202501"/>
        <s v="202502"/>
        <s v="202503"/>
      </sharedItems>
    </cacheField>
    <cacheField name="시군구명" numFmtId="49">
      <sharedItems count="87">
        <s v="서구"/>
        <s v="동구"/>
        <s v="영도구"/>
        <s v="남구"/>
        <s v="군위군"/>
        <s v="강화군"/>
        <s v="옹진군"/>
        <s v="연천군"/>
        <s v="가평군"/>
        <s v="태백시"/>
        <s v="삼척시"/>
        <s v="홍천군"/>
        <s v="횡성군"/>
        <s v="영월군"/>
        <s v="평창군"/>
        <s v="정선군"/>
        <s v="철원군"/>
        <s v="화천군"/>
        <s v="양구군"/>
        <s v="고성군"/>
        <s v="양양군"/>
        <s v="제천시"/>
        <s v="보은군"/>
        <s v="옥천군"/>
        <s v="영동군"/>
        <s v="괴산군"/>
        <s v="단양군"/>
        <s v="공주시"/>
        <s v="보령시"/>
        <s v="논산시"/>
        <s v="금산군"/>
        <s v="부여군"/>
        <s v="서천군"/>
        <s v="청양군"/>
        <s v="예산군"/>
        <s v="태안군"/>
        <s v="정읍시"/>
        <s v="남원시"/>
        <s v="김제시"/>
        <s v="진안군"/>
        <s v="무주군"/>
        <s v="장수군"/>
        <s v="임실군"/>
        <s v="순창군"/>
        <s v="고창군"/>
        <s v="부안군"/>
        <s v="담양군"/>
        <s v="곡성군"/>
        <s v="구례군"/>
        <s v="고흥군"/>
        <s v="보성군"/>
        <s v="화순군"/>
        <s v="장흥군"/>
        <s v="강진군"/>
        <s v="해남군"/>
        <s v="영암군"/>
        <s v="함평군"/>
        <s v="영광군"/>
        <s v="장성군"/>
        <s v="완도군"/>
        <s v="진도군"/>
        <s v="신안군"/>
        <s v="안동시"/>
        <s v="영주시"/>
        <s v="영천시"/>
        <s v="상주시"/>
        <s v="문경시"/>
        <s v="의성군"/>
        <s v="청송군"/>
        <s v="영양군"/>
        <s v="영덕군"/>
        <s v="청도군"/>
        <s v="고령군"/>
        <s v="성주군"/>
        <s v="봉화군"/>
        <s v="울진군"/>
        <s v="울릉군"/>
        <s v="밀양시"/>
        <s v="의령군"/>
        <s v="함안군"/>
        <s v="창녕군"/>
        <s v="남해군"/>
        <s v="하동군"/>
        <s v="산청군"/>
        <s v="함양군"/>
        <s v="거창군"/>
        <s v="합천군"/>
      </sharedItems>
    </cacheField>
    <cacheField name="시도명" numFmtId="49">
      <sharedItems count="11">
        <s v="부산광역시"/>
        <s v="대구광역시"/>
        <s v="인천광역시"/>
        <s v="경기도"/>
        <s v="강원특별자치도"/>
        <s v="충청북도"/>
        <s v="충청남도"/>
        <s v="전북특별자치도"/>
        <s v="전라남도"/>
        <s v="경상북도"/>
        <s v="경상남도"/>
      </sharedItems>
    </cacheField>
    <cacheField name="key" numFmtId="182">
      <sharedItems count="89">
        <s v="부산 서구"/>
        <s v="부산 동구"/>
        <s v="부산 영도구"/>
        <s v="대구 서구"/>
        <s v="대구 남구"/>
        <s v="대구 군위군"/>
        <s v="인천 강화군"/>
        <s v="인천 옹진군"/>
        <s v="경기 연천군"/>
        <s v="경기 가평군"/>
        <s v="강원 태백시"/>
        <s v="강원 삼척시"/>
        <s v="강원 홍천군"/>
        <s v="강원 횡성군"/>
        <s v="강원 영월군"/>
        <s v="강원 평창군"/>
        <s v="강원 정선군"/>
        <s v="강원 철원군"/>
        <s v="강원 화천군"/>
        <s v="강원 양구군"/>
        <s v="강원 고성군"/>
        <s v="강원 양양군"/>
        <s v="충북 제천시"/>
        <s v="충북 보은군"/>
        <s v="충북 옥천군"/>
        <s v="충북 영동군"/>
        <s v="충북 괴산군"/>
        <s v="충북 단양군"/>
        <s v="충남 공주시"/>
        <s v="충남 보령시"/>
        <s v="충남 논산시"/>
        <s v="충남 금산군"/>
        <s v="충남 부여군"/>
        <s v="충남 서천군"/>
        <s v="충남 청양군"/>
        <s v="충남 예산군"/>
        <s v="충남 태안군"/>
        <s v="전북 정읍시"/>
        <s v="전북 남원시"/>
        <s v="전북 김제시"/>
        <s v="전북 진안군"/>
        <s v="전북 무주군"/>
        <s v="전북 장수군"/>
        <s v="전북 임실군"/>
        <s v="전북 순창군"/>
        <s v="전북 고창군"/>
        <s v="전북 부안군"/>
        <s v="전남 담양군"/>
        <s v="전남 곡성군"/>
        <s v="전남 구례군"/>
        <s v="전남 고흥군"/>
        <s v="전남 보성군"/>
        <s v="전남 화순군"/>
        <s v="전남 장흥군"/>
        <s v="전남 강진군"/>
        <s v="전남 해남군"/>
        <s v="전남 영암군"/>
        <s v="전남 함평군"/>
        <s v="전남 영광군"/>
        <s v="전남 장성군"/>
        <s v="전남 완도군"/>
        <s v="전남 진도군"/>
        <s v="전남 신안군"/>
        <s v="경북 안동시"/>
        <s v="경북 영주시"/>
        <s v="경북 영천시"/>
        <s v="경북 상주시"/>
        <s v="경북 문경시"/>
        <s v="경북 의성군"/>
        <s v="경북 청송군"/>
        <s v="경북 영양군"/>
        <s v="경북 영덕군"/>
        <s v="경북 청도군"/>
        <s v="경북 고령군"/>
        <s v="경북 성주군"/>
        <s v="경북 봉화군"/>
        <s v="경북 울진군"/>
        <s v="경북 울릉군"/>
        <s v="경남 밀양시"/>
        <s v="경남 의령군"/>
        <s v="경남 함안군"/>
        <s v="경남 창녕군"/>
        <s v="경남 고성군"/>
        <s v="경남 남해군"/>
        <s v="경남 하동군"/>
        <s v="경남 산청군"/>
        <s v="경남 함양군"/>
        <s v="경남 거창군"/>
        <s v="경남 합천군"/>
      </sharedItems>
    </cacheField>
    <cacheField name="체류인구" numFmtId="41">
      <sharedItems containsSemiMixedTypes="0" containsString="0" containsNumber="1" containsInteger="1" minValue="11751" maxValue="679972"/>
    </cacheField>
    <cacheField name="체류기간(1일)" numFmtId="41">
      <sharedItems containsSemiMixedTypes="0" containsString="0" containsNumber="1" containsInteger="1" minValue="6852" maxValue="377459"/>
    </cacheField>
    <cacheField name="체류기간(2~7일)" numFmtId="41">
      <sharedItems containsSemiMixedTypes="0" containsString="0" containsNumber="1" containsInteger="1" minValue="3300" maxValue="356766"/>
    </cacheField>
    <cacheField name="체류기간(8일 이상)" numFmtId="41">
      <sharedItems containsSemiMixedTypes="0" containsString="0" containsNumber="1" containsInteger="1" minValue="1198" maxValue="97539"/>
    </cacheField>
    <cacheField name="타시도등록체류인구수" numFmtId="41">
      <sharedItems containsSemiMixedTypes="0" containsString="0" containsNumber="1" containsInteger="1" minValue="9875" maxValue="607725"/>
    </cacheField>
    <cacheField name="숙박기간(1일)" numFmtId="41">
      <sharedItems containsSemiMixedTypes="0" containsString="0" containsNumber="1" containsInteger="1" minValue="1417" maxValue="214706"/>
    </cacheField>
    <cacheField name="숙박기간(2~3일)" numFmtId="41">
      <sharedItems containsSemiMixedTypes="0" containsString="0" containsNumber="1" containsInteger="1" minValue="773" maxValue="126768"/>
    </cacheField>
    <cacheField name="숙박기간(4~20일)" numFmtId="41">
      <sharedItems containsSemiMixedTypes="0" containsString="0" containsNumber="1" containsInteger="1" minValue="966" maxValue="35320"/>
    </cacheField>
    <cacheField name="숙박기간(21일 이상)" numFmtId="41">
      <sharedItems containsSemiMixedTypes="0" containsString="0" containsNumber="1" containsInteger="1" minValue="329" maxValue="18082"/>
    </cacheField>
    <cacheField name="등록인구" numFmtId="41">
      <sharedItems containsSemiMixedTypes="0" containsString="0" containsNumber="1" containsInteger="1" minValue="9173" maxValue="165533"/>
    </cacheField>
    <cacheField name="체류인구배수" numFmtId="176">
      <sharedItems containsSemiMixedTypes="0" containsString="0" containsNumber="1" minValue="1.3" maxValue="18.100000000000001"/>
    </cacheField>
    <cacheField name="3개월 내 재방문율(%)" numFmtId="176">
      <sharedItems containsSemiMixedTypes="0" containsString="0" containsNumber="1" minValue="11.7" maxValue="67.3"/>
    </cacheField>
    <cacheField name="평균체류일수(일)" numFmtId="176">
      <sharedItems containsSemiMixedTypes="0" containsString="0" containsNumber="1" minValue="1.8" maxValue="7.4"/>
    </cacheField>
    <cacheField name="평균체류시간(시간)" numFmtId="176">
      <sharedItems containsSemiMixedTypes="0" containsString="0" containsNumber="1" minValue="9.1" maxValue="17.3"/>
    </cacheField>
    <cacheField name="평균_숙박일수(일)" numFmtId="176">
      <sharedItems containsSemiMixedTypes="0" containsString="0" containsNumber="1" minValue="2" maxValue="9.1"/>
    </cacheField>
    <cacheField name="타시도 거주자 _x000a_비중(%)" numFmtId="176">
      <sharedItems containsSemiMixedTypes="0" containsString="0" containsNumber="1" minValue="27.6" maxValue="93.5"/>
    </cacheField>
    <cacheField name="인당 평균 카드 사용액_x000a_(천원)" numFmtId="41">
      <sharedItems containsSemiMixedTypes="0" containsString="0" containsNumber="1" containsInteger="1" minValue="65" maxValue="192"/>
    </cacheField>
    <cacheField name="체류인구_x000a_카드 사용액 비중(%)" numFmtId="176">
      <sharedItems containsSemiMixedTypes="0" containsString="0" containsNumber="1" minValue="13.2" maxValue="72.3"/>
    </cacheField>
    <cacheField name="전년동월 등록인구" numFmtId="41">
      <sharedItems containsSemiMixedTypes="0" containsString="0" containsNumber="1" containsInteger="1" minValue="9160" maxValue="167118"/>
    </cacheField>
    <cacheField name="전년동월 체류인구" numFmtId="41">
      <sharedItems containsSemiMixedTypes="0" containsString="0" containsNumber="1" containsInteger="1" minValue="12812" maxValue="680527"/>
    </cacheField>
    <cacheField name="동일시도, 당일체류" numFmtId="41">
      <sharedItems containsSemiMixedTypes="0" containsString="0" containsNumber="1" containsInteger="1" minValue="862" maxValue="170115"/>
    </cacheField>
    <cacheField name="동일시도, 단기체류" numFmtId="41">
      <sharedItems containsSemiMixedTypes="0" containsString="0" containsNumber="1" containsInteger="1" minValue="536" maxValue="130293"/>
    </cacheField>
    <cacheField name="동일시도, 중기체류" numFmtId="41">
      <sharedItems containsSemiMixedTypes="0" containsString="0" containsNumber="1" containsInteger="1" minValue="156" maxValue="32733"/>
    </cacheField>
    <cacheField name="동일시도, 정기체류" numFmtId="41">
      <sharedItems containsSemiMixedTypes="0" containsString="0" containsNumber="1" containsInteger="1" minValue="55" maxValue="26722"/>
    </cacheField>
    <cacheField name="동일시도, 장기체류" numFmtId="41">
      <sharedItems containsSemiMixedTypes="0" containsString="0" containsNumber="1" containsInteger="1" minValue="108" maxValue="36754"/>
    </cacheField>
    <cacheField name="인접시도, 당일체류" numFmtId="41">
      <sharedItems containsSemiMixedTypes="0" containsString="0" containsNumber="1" containsInteger="1" minValue="301" maxValue="194981"/>
    </cacheField>
    <cacheField name="인접시도, 단기체류" numFmtId="41">
      <sharedItems containsSemiMixedTypes="0" containsString="0" containsNumber="1" containsInteger="1" minValue="280" maxValue="125651"/>
    </cacheField>
    <cacheField name="인접시도, 중기체류" numFmtId="41">
      <sharedItems containsSemiMixedTypes="0" containsString="0" containsNumber="1" containsInteger="1" minValue="60" maxValue="11184"/>
    </cacheField>
    <cacheField name="인접시도, 정기체류" numFmtId="41">
      <sharedItems containsSemiMixedTypes="0" containsString="0" containsNumber="1" containsInteger="1" minValue="20" maxValue="6250"/>
    </cacheField>
    <cacheField name="인접시도, 장기체류" numFmtId="41">
      <sharedItems containsSemiMixedTypes="0" containsString="0" containsNumber="1" containsInteger="1" minValue="31" maxValue="9115"/>
    </cacheField>
    <cacheField name="타시도, 당일체류" numFmtId="41">
      <sharedItems containsSemiMixedTypes="0" containsString="0" containsNumber="1" containsInteger="1" minValue="4044" maxValue="242877"/>
    </cacheField>
    <cacheField name="타시도, 단기체류" numFmtId="41">
      <sharedItems containsSemiMixedTypes="0" containsString="0" containsNumber="1" containsInteger="1" minValue="2045" maxValue="312830"/>
    </cacheField>
    <cacheField name="타시도, 중기체류" numFmtId="41">
      <sharedItems containsSemiMixedTypes="0" containsString="0" containsNumber="1" containsInteger="1" minValue="417" maxValue="24837"/>
    </cacheField>
    <cacheField name="타시도, 정기체류" numFmtId="41">
      <sharedItems containsSemiMixedTypes="0" containsString="0" containsNumber="1" containsInteger="1" minValue="156" maxValue="4071"/>
    </cacheField>
    <cacheField name="타시도, 장기체류" numFmtId="41">
      <sharedItems containsSemiMixedTypes="0" containsString="0" containsNumber="1" containsInteger="1" minValue="269" maxValue="14060"/>
    </cacheField>
    <cacheField name="동일시도_x000a_체류인구" numFmtId="41">
      <sharedItems containsSemiMixedTypes="0" containsString="0" containsNumber="1" containsInteger="1" minValue="1877" maxValue="324033"/>
    </cacheField>
    <cacheField name="타시도_x000a_체류인구" numFmtId="41">
      <sharedItems containsSemiMixedTypes="0" containsString="0" containsNumber="1" containsInteger="1" minValue="9874" maxValue="607726"/>
    </cacheField>
    <cacheField name="동일시도 유입 1순위" numFmtId="0">
      <sharedItems count="52">
        <s v="부산 사하구"/>
        <s v="부산 부산진구"/>
        <s v="대구 달서구"/>
        <s v="대구 북구"/>
        <s v="인천 서구"/>
        <s v="인천 연수구"/>
        <s v="경기 양주시"/>
        <s v="경기 남양주시"/>
        <s v="강원 원주시"/>
        <s v="강원 동해시"/>
        <s v="강원 춘천시"/>
        <s v="강원 강릉시"/>
        <s v="강원 속초시"/>
        <s v="충북 청주시 상당구"/>
        <s v="충북 제천시"/>
        <s v="충남 천안시 동남구"/>
        <s v="충남 부여군"/>
        <s v="충남 논산시"/>
        <s v="충남 홍성군"/>
        <s v="충남 서산시"/>
        <s v="전북 전주시 완산구"/>
        <s v="전남 순천시"/>
        <s v="전남 나주시"/>
        <s v="전남 목포시"/>
        <s v="경북 예천군"/>
        <s v="경북 안동시"/>
        <s v="경북 경산시"/>
        <s v="경북 구미시"/>
        <s v="경북 상주시"/>
        <s v="경북 포항시 남구"/>
        <s v="경북 영주시"/>
        <s v="경남 창원시 의창구"/>
        <s v="경남 진주시"/>
        <s v="강원 삼척시"/>
        <s v="충북 충주시"/>
        <s v="충남 보령시"/>
        <s v="전남 강진군"/>
        <s v="전남 무안군"/>
        <s v="전남 함평군"/>
        <s v="전남 해남군"/>
        <s v="경북 봉화군"/>
        <s v="경북 문경시"/>
        <s v="경북 성주군"/>
        <s v="경북 칠곡군"/>
        <s v="인천 남동구"/>
        <s v="충남 공주시"/>
        <s v="경북 포항시" u="1"/>
        <s v="충남 천안시" u="1"/>
        <s v="경기 고양시" u="1"/>
        <s v="충북 청주시" u="1"/>
        <s v="전북 전주시" u="1"/>
        <s v="경남 창원시" u="1"/>
      </sharedItems>
    </cacheField>
    <cacheField name="동일시도 유입 2순위" numFmtId="0">
      <sharedItems count="71">
        <s v="부산 부산진구"/>
        <s v="부산 남구"/>
        <s v="대구 북구"/>
        <s v="대구 수성구"/>
        <s v="대구 달서구"/>
        <s v="인천 부평구"/>
        <s v="인천 남동구"/>
        <s v="경기 의정부시"/>
        <s v="경기 고양시 덕양구"/>
        <s v="강원 삼척시"/>
        <s v="강원 강릉시"/>
        <s v="강원 원주시"/>
        <s v="강원 춘천시"/>
        <s v="강원 정선군"/>
        <s v="강원 인제군"/>
        <s v="강원 속초시"/>
        <s v="충북 충주시"/>
        <s v="충북 옥천군"/>
        <s v="충북 영동군"/>
        <s v="충북 청주시 상당구"/>
        <s v="충남 아산시"/>
        <s v="충남 홍성군"/>
        <s v="충남 계룡시"/>
        <s v="충남 논산시"/>
        <s v="충남 천안시 동남구"/>
        <s v="충남 보령시"/>
        <s v="전북 익산시"/>
        <s v="전북 남원시"/>
        <s v="전북 정읍시"/>
        <s v="전남 나주시"/>
        <s v="전남 광양시"/>
        <s v="전남 여수시"/>
        <s v="전남 순천시"/>
        <s v="전남 해남군"/>
        <s v="전남 완도군"/>
        <s v="전남 무안군"/>
        <s v="전남 담양군"/>
        <s v="경북 영주시"/>
        <s v="경북 봉화군"/>
        <s v="경북 포항시 남구"/>
        <s v="경북 문경시"/>
        <s v="경북 구미시"/>
        <s v="경북 안동시"/>
        <s v="경북 칠곡군"/>
        <s v="경남 김해시"/>
        <s v="경남 진주시"/>
        <s v="경남 창원시 의창구"/>
        <s v="인천 서구"/>
        <s v="경기 성남시 수정구"/>
        <s v="강원 화천군"/>
        <s v="충북 단양군"/>
        <s v="충남 공주시"/>
        <s v="전북 고창군"/>
        <s v="전남 고흥군"/>
        <s v="전남 목포시"/>
        <s v="경북 경산시"/>
        <s v="경북 경주시"/>
        <s v="경남 함양군"/>
        <s v="전남 강진군"/>
        <s v="경기 성남시" u="1"/>
        <s v="경북 울진군" u="1"/>
        <s v="강원 태백시" u="1"/>
        <s v="경북 포항시" u="1"/>
        <s v="충남 천안시" u="1"/>
        <s v="경기 고양시" u="1"/>
        <s v="경북 상주시" u="1"/>
        <s v="전북 군산시" u="1"/>
        <s v="인천 연수구" u="1"/>
        <s v="경기 양주시" u="1"/>
        <s v="충북 청주시" u="1"/>
        <s v="경남 창원시" u="1"/>
      </sharedItems>
    </cacheField>
    <cacheField name="동일시도 유입 3순위" numFmtId="0">
      <sharedItems count="92">
        <s v="부산 영도구"/>
        <s v="부산 사하구"/>
        <s v="부산 남구"/>
        <s v="대구 달성군"/>
        <s v="대구 북구"/>
        <s v="대구 동구"/>
        <s v="인천 남동구"/>
        <s v="인천 서구"/>
        <s v="경기 동두천시"/>
        <s v="경기 성남시 수정구"/>
        <s v="강원 정선군"/>
        <s v="강원 태백시"/>
        <s v="강원 인제군"/>
        <s v="강원 강릉시"/>
        <s v="강원 춘천시"/>
        <s v="강원 화천군"/>
        <s v="강원 철원군"/>
        <s v="강원 원주시"/>
        <s v="충북 단양군"/>
        <s v="충북 충주시"/>
        <s v="충북 보은군"/>
        <s v="충북 증평군"/>
        <s v="충남 논산시"/>
        <s v="충남 아산시"/>
        <s v="충남 천안시 동남구"/>
        <s v="충남 보령시"/>
        <s v="충남 부여군"/>
        <s v="충남 홍성군"/>
        <s v="전북 고창군"/>
        <s v="전북 장수군"/>
        <s v="전북 군산시"/>
        <s v="전북 완주군"/>
        <s v="전북 익산시"/>
        <s v="전북 남원시"/>
        <s v="전북 정읍시"/>
        <s v="전남 장성군"/>
        <s v="전남 여수시"/>
        <s v="전남 광양시"/>
        <s v="전남 강진군"/>
        <s v="전남 장흥군"/>
        <s v="전남 무안군"/>
        <s v="전남 나주시"/>
        <s v="전남 함평군"/>
        <s v="전남 목포시"/>
        <s v="경북 구미시"/>
        <s v="경북 예천군"/>
        <s v="경북 경주시"/>
        <s v="경북 김천시"/>
        <s v="경북 경산시"/>
        <s v="경북 안동시"/>
        <s v="경북 포항시 남구"/>
        <s v="경북 성주군"/>
        <s v="경북 울진군"/>
        <s v="경남 양산시"/>
        <s v="경남 김해시"/>
        <s v="경남 진주시"/>
        <s v="경남 밀양시"/>
        <s v="경남 통영시"/>
        <s v="경남 사천시"/>
        <s v="경남 거창군"/>
        <s v="경남 함양군"/>
        <s v="부산 해운대구"/>
        <s v="부산 서구"/>
        <s v="대구 수성구"/>
        <s v="경기 고양시 덕양구"/>
        <s v="강원 동해시"/>
        <s v="강원 평창군"/>
        <s v="충북 청주시 상당구"/>
        <s v="충남 공주시"/>
        <s v="전남 순천시"/>
        <s v="전남 영암군"/>
        <s v="경북 의성군"/>
        <s v="경북 영양군"/>
        <s v="경북 청송군"/>
        <s v="경남 함안군"/>
        <s v="인천 미추홀구"/>
        <s v="인천 연수구"/>
        <s v="경기 의정부시"/>
        <s v="충북 진천군"/>
        <s v="충남 계룡시"/>
        <s v="전북 진안군"/>
        <s v="전남 영광군"/>
        <s v="경북 영덕군"/>
        <s v="경기 성남시" u="1"/>
        <s v="전남 담양군" u="1"/>
        <s v="경북 포항시" u="1"/>
        <s v="충남 천안시" u="1"/>
        <s v="경기 고양시" u="1"/>
        <s v="경기 파주시" u="1"/>
        <s v="전남 고흥군" u="1"/>
        <s v="경기 양주시" u="1"/>
        <s v="충북 영동군" u="1"/>
      </sharedItems>
    </cacheField>
    <cacheField name="동일시도 유입 1순위 체류인구" numFmtId="41">
      <sharedItems containsSemiMixedTypes="0" containsString="0" containsNumber="1" containsInteger="1" minValue="730" maxValue="97834"/>
    </cacheField>
    <cacheField name="동일시도 유입 2순위 체류인구" numFmtId="41">
      <sharedItems containsSemiMixedTypes="0" containsString="0" containsNumber="1" containsInteger="1" minValue="289" maxValue="73158"/>
    </cacheField>
    <cacheField name="동일시도 유입 3순위 체류인구" numFmtId="41">
      <sharedItems containsSemiMixedTypes="0" containsString="0" containsNumber="1" containsInteger="1" minValue="142" maxValue="40621"/>
    </cacheField>
    <cacheField name="타시도 유입 1순위" numFmtId="0">
      <sharedItems count="46">
        <s v="경남 김해시"/>
        <s v="경남 창원시 의창구"/>
        <s v="경북 경산시"/>
        <s v="경북 구미시"/>
        <s v="경기 김포시"/>
        <s v="경기 시흥시"/>
        <s v="서울 노원구"/>
        <s v="서울 송파구"/>
        <s v="경기 수원시 장안구"/>
        <s v="경기 남양주시"/>
        <s v="경기 용인시 처인구"/>
        <s v="충북 제천시"/>
        <s v="경기 포천시"/>
        <s v="강원 원주시"/>
        <s v="대전 서구"/>
        <s v="대전 동구"/>
        <s v="충남 천안시 동남구"/>
        <s v="세종 세종"/>
        <s v="충북 청주시 상당구"/>
        <s v="전북 군산시"/>
        <s v="광주 광산구"/>
        <s v="광주 북구"/>
        <s v="경기 화성시"/>
        <s v="대구 달서구"/>
        <s v="대구 동구"/>
        <s v="대구 북구"/>
        <s v="대구 수성구"/>
        <s v="서울 강남구"/>
        <s v="부산 북구"/>
        <s v="부산 부산진구"/>
        <s v="대구 달성군"/>
        <s v="전남 광양시"/>
        <s v="경북 포항시 남구"/>
        <s v="강원 태백시"/>
        <s v="강원 동해시"/>
        <s v="전남 순천시"/>
        <s v="전북 남원시"/>
        <s v="경북 봉화군"/>
        <s v="대전 유성구"/>
        <s v="전북 전주시 완산구"/>
        <s v="경기 용인시" u="1"/>
        <s v="충남 천안시" u="1"/>
        <s v="경기 고양시" u="1"/>
        <s v="경기 수원시" u="1"/>
        <s v="충북 청주시" u="1"/>
        <s v="경남 창원시" u="1"/>
      </sharedItems>
    </cacheField>
    <cacheField name="타시도 유입 2순위" numFmtId="0">
      <sharedItems count="50">
        <s v="경남 창원시 의창구"/>
        <s v="경남 양산시"/>
        <s v="경남 김해시"/>
        <s v="경북 구미시"/>
        <s v="경북 경산시"/>
        <s v="경기 고양시 덕양구"/>
        <s v="경기 안산시 상록구"/>
        <s v="인천 서구"/>
        <s v="강원 춘천시"/>
        <s v="경기 용인시 처인구"/>
        <s v="경기 수원시 장안구"/>
        <s v="경기 의정부시"/>
        <s v="강원 영월군"/>
        <s v="세종 세종"/>
        <s v="대전 서구"/>
        <s v="대전 유성구"/>
        <s v="대전 동구"/>
        <s v="전북 전주시 완산구"/>
        <s v="경기 화성시"/>
        <s v="광주 북구"/>
        <s v="전남 순천시"/>
        <s v="광주 광산구"/>
        <s v="대구 북구"/>
        <s v="대구 수성구"/>
        <s v="대구 달서구"/>
        <s v="대구 달성군"/>
        <s v="서울 서초구"/>
        <s v="부산 부산진구"/>
        <s v="부산 북구"/>
        <s v="부산 사하구"/>
        <s v="서울 도봉구"/>
        <s v="광주 남구"/>
        <s v="충북 청주시 상당구"/>
        <s v="전남 광양시"/>
        <s v="서울 강남구"/>
        <s v="경기 성남시 수정구"/>
        <s v="경기 안산시" u="1"/>
        <s v="경기 성남시" u="1"/>
        <s v="경기 용인시" u="1"/>
        <s v="경기 고양시" u="1"/>
        <s v="경기 수원시" u="1"/>
        <s v="전북 남원시" u="1"/>
        <s v="강원 삼척시" u="1"/>
        <s v="강원 동해시" u="1"/>
        <s v="경기 남양주시" u="1"/>
        <s v="충북 청주시" u="1"/>
        <s v="전북 전주시" u="1"/>
        <s v="경남 창원시" u="1"/>
        <s v="대전 중구" u="1"/>
        <s v="전남 여수시" u="1"/>
      </sharedItems>
    </cacheField>
    <cacheField name="타시도 유입 3순위" numFmtId="0">
      <sharedItems count="64">
        <s v="경남 양산시"/>
        <s v="경남 창원시 의창구"/>
        <s v="경북 칠곡군"/>
        <s v="경북 포항시 남구"/>
        <s v="경기 부천시"/>
        <s v="경기 수원시 장안구"/>
        <s v="서울 도봉구"/>
        <s v="서울 강동구"/>
        <s v="경기 화성시"/>
        <s v="경기 성남시 수정구"/>
        <s v="경기 고양시 덕양구"/>
        <s v="경기 용인시 처인구"/>
        <s v="대전 유성구"/>
        <s v="대전 동구"/>
        <s v="세종 세종"/>
        <s v="대전 중구"/>
        <s v="전북 익산시"/>
        <s v="경기 평택시"/>
        <s v="광주 광산구"/>
        <s v="광주 서구"/>
        <s v="전북 전주시 완산구"/>
        <s v="광주 남구"/>
        <s v="대구 수성구"/>
        <s v="대구 달서구"/>
        <s v="대구 북구"/>
        <s v="대구 동구"/>
        <s v="대구 달성군"/>
        <s v="강원 태백시"/>
        <s v="충북 청주시 상당구"/>
        <s v="부산 해운대구"/>
        <s v="부산 동래구"/>
        <s v="부산 북구"/>
        <s v="전남 순천시"/>
        <s v="부산 부산진구"/>
        <s v="부산 사하구"/>
        <s v="경북 의성군"/>
        <s v="경기 안산시 상록구"/>
        <s v="인천 서구"/>
        <s v="경기 의정부시"/>
        <s v="대전 대덕구"/>
        <s v="대전 서구"/>
        <s v="광주 북구"/>
        <s v="전남 영광군"/>
        <s v="전북 남원시"/>
        <s v="제주 제주시"/>
        <s v="서울 강남구"/>
        <s v="전남 여수시"/>
        <s v="서울 노원구"/>
        <s v="경북 울진군"/>
        <s v="경기 남양주시"/>
        <s v="충남 천안시 동남구"/>
        <s v="경기 성남시" u="1"/>
        <s v="경기 용인시" u="1"/>
        <s v="경북 포항시" u="1"/>
        <s v="충남 천안시" u="1"/>
        <s v="강원 원주시" u="1"/>
        <s v="경기 고양시" u="1"/>
        <s v="경기 수원시" u="1"/>
        <s v="강원 삼척시" u="1"/>
        <s v="서울 강서구" u="1"/>
        <s v="경기 포천시" u="1"/>
        <s v="충북 청주시" u="1"/>
        <s v="전북 전주시" u="1"/>
        <s v="경남 창원시" u="1"/>
      </sharedItems>
    </cacheField>
    <cacheField name="타시도 유입 1순위 체류인구" numFmtId="41">
      <sharedItems containsSemiMixedTypes="0" containsString="0" containsNumber="1" containsInteger="1" minValue="326" maxValue="71445"/>
    </cacheField>
    <cacheField name="타시도 유입 2순위 체류인구" numFmtId="41">
      <sharedItems containsSemiMixedTypes="0" containsString="0" containsNumber="1" containsInteger="1" minValue="300" maxValue="44203"/>
    </cacheField>
    <cacheField name="타시도 유입 3순위 체류인구" numFmtId="41">
      <sharedItems containsSemiMixedTypes="0" containsString="0" containsNumber="1" containsInteger="1" minValue="287" maxValue="31954"/>
    </cacheField>
    <cacheField name="상위25% 유입_x000a_시군구수" numFmtId="41">
      <sharedItems containsSemiMixedTypes="0" containsString="0" containsNumber="1" containsInteger="1" minValue="1" maxValue="15" count="15">
        <n v="3"/>
        <n v="4"/>
        <n v="5"/>
        <n v="2"/>
        <n v="8"/>
        <n v="12"/>
        <n v="7"/>
        <n v="6"/>
        <n v="9"/>
        <n v="13"/>
        <n v="1"/>
        <n v="10"/>
        <n v="11"/>
        <n v="14"/>
        <n v="15" u="1"/>
      </sharedItems>
    </cacheField>
    <cacheField name="상위50% 유입_x000a_시군구수" numFmtId="41">
      <sharedItems containsSemiMixedTypes="0" containsString="0" containsNumber="1" containsInteger="1" minValue="3" maxValue="44" count="35">
        <n v="10"/>
        <n v="13"/>
        <n v="4"/>
        <n v="5"/>
        <n v="12"/>
        <n v="20"/>
        <n v="15"/>
        <n v="21"/>
        <n v="34"/>
        <n v="26"/>
        <n v="23"/>
        <n v="22"/>
        <n v="28"/>
        <n v="36"/>
        <n v="25"/>
        <n v="24"/>
        <n v="11"/>
        <n v="16"/>
        <n v="29"/>
        <n v="14"/>
        <n v="9"/>
        <n v="19"/>
        <n v="17"/>
        <n v="18"/>
        <n v="8"/>
        <n v="7"/>
        <n v="27"/>
        <n v="30"/>
        <n v="3"/>
        <n v="6"/>
        <n v="31"/>
        <n v="32"/>
        <n v="42"/>
        <n v="44" u="1"/>
        <n v="33" u="1"/>
      </sharedItems>
    </cacheField>
    <cacheField name="상위75% 유입_x000a_시군구수" numFmtId="41">
      <sharedItems containsSemiMixedTypes="0" containsString="0" containsNumber="1" containsInteger="1" minValue="9" maxValue="89" count="67">
        <n v="24"/>
        <n v="41"/>
        <n v="39"/>
        <n v="13"/>
        <n v="36"/>
        <n v="30"/>
        <n v="44"/>
        <n v="38"/>
        <n v="72"/>
        <n v="64"/>
        <n v="46"/>
        <n v="50"/>
        <n v="56"/>
        <n v="60"/>
        <n v="51"/>
        <n v="54"/>
        <n v="52"/>
        <n v="48"/>
        <n v="57"/>
        <n v="61"/>
        <n v="67"/>
        <n v="47"/>
        <n v="33"/>
        <n v="59"/>
        <n v="69"/>
        <n v="28"/>
        <n v="62"/>
        <n v="25"/>
        <n v="55"/>
        <n v="40"/>
        <n v="66"/>
        <n v="65"/>
        <n v="32"/>
        <n v="27"/>
        <n v="16"/>
        <n v="31"/>
        <n v="45"/>
        <n v="43"/>
        <n v="19"/>
        <n v="42"/>
        <n v="9"/>
        <n v="10"/>
        <n v="63"/>
        <n v="71"/>
        <n v="53"/>
        <n v="49"/>
        <n v="58"/>
        <n v="21"/>
        <n v="17"/>
        <n v="74"/>
        <n v="23"/>
        <n v="29"/>
        <n v="18"/>
        <n v="34"/>
        <n v="35"/>
        <n v="70"/>
        <n v="22"/>
        <n v="37"/>
        <n v="73"/>
        <n v="12"/>
        <n v="75"/>
        <n v="86"/>
        <n v="26"/>
        <n v="14" u="1"/>
        <n v="20" u="1"/>
        <n v="89" u="1"/>
        <n v="68" u="1"/>
      </sharedItems>
    </cacheField>
    <cacheField name="업종별 카드 사용액 비중: 음식업" numFmtId="176">
      <sharedItems containsSemiMixedTypes="0" containsString="0" containsNumber="1" minValue="16.3" maxValue="53"/>
    </cacheField>
    <cacheField name="업종별 카드 사용액 비중: 숙박업" numFmtId="176">
      <sharedItems containsSemiMixedTypes="0" containsString="0" containsNumber="1" minValue="0.2" maxValue="30.3"/>
    </cacheField>
    <cacheField name="업종별 카드 사용액 비중: 문화여가" numFmtId="176">
      <sharedItems containsSemiMixedTypes="0" containsString="0" containsNumber="1" minValue="0.5" maxValue="32.700000000000003"/>
    </cacheField>
    <cacheField name="업종별 카드 사용액 비중: 개인서비스" numFmtId="176">
      <sharedItems containsSemiMixedTypes="0" containsString="0" containsNumber="1" minValue="0.3" maxValue="13.3"/>
    </cacheField>
    <cacheField name="업종별 카드 사용액 비중: 운송 교통" numFmtId="176">
      <sharedItems containsSemiMixedTypes="0" containsString="0" containsNumber="1" minValue="3.1" maxValue="55.7"/>
    </cacheField>
    <cacheField name="업종별 카드 사용액 비중: 보건의료" numFmtId="176">
      <sharedItems containsSemiMixedTypes="0" containsString="0" containsNumber="1" minValue="0.1" maxValue="53"/>
    </cacheField>
    <cacheField name="업종별 카드 사용액 비중: 교육" numFmtId="176">
      <sharedItems containsSemiMixedTypes="0" containsString="0" containsNumber="1" minValue="0" maxValue="2"/>
    </cacheField>
    <cacheField name="업종별 카드 사용액 비중: 종합소매" numFmtId="176">
      <sharedItems containsSemiMixedTypes="0" containsString="0" containsNumber="1" minValue="5.9" maxValue="36.799999999999997"/>
    </cacheField>
    <cacheField name="업종별 카드 사용액 비중: 전문소매" numFmtId="176">
      <sharedItems containsSemiMixedTypes="0" containsString="0" containsNumber="1" minValue="4.4000000000000004" maxValue="27.1"/>
    </cacheField>
    <cacheField name="평일 체류비중" numFmtId="176">
      <sharedItems containsSemiMixedTypes="0" containsString="0" containsNumber="1" minValue="16.100000000000001" maxValue="53"/>
    </cacheField>
    <cacheField name="휴일 체류비중" numFmtId="176">
      <sharedItems containsSemiMixedTypes="0" containsString="0" containsNumber="1" minValue="22.5" maxValue="67"/>
    </cacheField>
    <cacheField name="혼합 체류비중" numFmtId="176">
      <sharedItems containsSemiMixedTypes="0" containsString="0" containsNumber="1" minValue="10" maxValue="38.299999999999997"/>
    </cacheField>
    <cacheField name="평일대비 휴일체류인구 배수(달력일수 보정)" numFmtId="176">
      <sharedItems containsSemiMixedTypes="0" containsString="0" containsNumber="1" minValue="1.1000000000000001" maxValue="5.7"/>
    </cacheField>
    <cacheField name="심야 1인당 체류시간" numFmtId="176">
      <sharedItems containsSemiMixedTypes="0" containsString="0" containsNumber="1" minValue="1.4" maxValue="4.0999999999999996"/>
    </cacheField>
    <cacheField name="오전 1인당 체류시간" numFmtId="176">
      <sharedItems containsSemiMixedTypes="0" containsString="0" containsNumber="1" minValue="2.4" maxValue="4.5"/>
    </cacheField>
    <cacheField name="오후 1인당 체류시간" numFmtId="176">
      <sharedItems containsSemiMixedTypes="0" containsString="0" containsNumber="1" minValue="3.1" maxValue="4.5999999999999996"/>
    </cacheField>
    <cacheField name="저녁 1인당 체류시간" numFmtId="176">
      <sharedItems containsSemiMixedTypes="0" containsString="0" containsNumber="1" minValue="1.8" maxValue="4.4000000000000004"/>
    </cacheField>
    <cacheField name="시군구 분산도" numFmtId="176">
      <sharedItems containsSemiMixedTypes="0" containsString="0" containsNumber="1" minValue="9.1" maxValue="78.8"/>
    </cacheField>
    <cacheField name="시군구 읍면동 수" numFmtId="41">
      <sharedItems containsSemiMixedTypes="0" containsString="0" containsNumber="1" containsInteger="1" minValue="3" maxValue="24"/>
    </cacheField>
    <cacheField name="주요 읍면동 방문지 1순위" numFmtId="0">
      <sharedItems count="105">
        <s v="암남동"/>
        <s v="초량제3동"/>
        <s v="동삼제1동"/>
        <s v="상중이동"/>
        <s v="대명9동"/>
        <s v="부계면"/>
        <s v="길상면"/>
        <s v="영흥면"/>
        <s v="전곡읍"/>
        <s v="설악면"/>
        <s v="삼수동"/>
        <s v="교동"/>
        <s v="화촌면"/>
        <s v="둔내면"/>
        <s v="영월읍"/>
        <s v="대관령면"/>
        <s v="고한읍"/>
        <s v="갈말읍"/>
        <s v="화천읍"/>
        <s v="양구읍"/>
        <s v="토성면"/>
        <s v="강현면"/>
        <s v="화산동"/>
        <s v="마로면"/>
        <s v="옥천읍"/>
        <s v="영동읍"/>
        <s v="장연면"/>
        <s v="단양읍"/>
        <s v="정안면"/>
        <s v="대천5동"/>
        <s v="취암동"/>
        <s v="군북면"/>
        <s v="부여읍"/>
        <s v="서천읍"/>
        <s v="정산면"/>
        <s v="예산읍"/>
        <s v="태안읍"/>
        <s v="연지동"/>
        <s v="도통동"/>
        <s v="금산면"/>
        <s v="진안읍"/>
        <s v="설천면"/>
        <s v="장계면"/>
        <s v="오수면"/>
        <s v="순창읍"/>
        <s v="고창읍"/>
        <s v="변산면"/>
        <s v="담양읍"/>
        <s v="겸면"/>
        <s v="구례읍"/>
        <s v="도양읍"/>
        <s v="벌교읍"/>
        <s v="화순읍"/>
        <s v="장흥읍"/>
        <s v="강진읍"/>
        <s v="해남읍"/>
        <s v="삼호읍"/>
        <s v="함평읍"/>
        <s v="영광읍"/>
        <s v="장성읍"/>
        <s v="완도읍"/>
        <s v="진도읍"/>
        <s v="압해읍"/>
        <s v="풍산읍"/>
        <s v="가흥1동"/>
        <s v="임고면"/>
        <s v="낙동면"/>
        <s v="점촌4동"/>
        <s v="안계면"/>
        <s v="파천면"/>
        <s v="영양읍"/>
        <s v="강구면"/>
        <s v="청도읍"/>
        <s v="대가야읍"/>
        <s v="선남면"/>
        <s v="소천면"/>
        <s v="후포면"/>
        <s v="울릉읍"/>
        <s v="삼랑진읍"/>
        <s v="의령읍"/>
        <s v="영산면"/>
        <s v="고성읍"/>
        <s v="삼동면"/>
        <s v="하동읍"/>
        <s v="단성면"/>
        <s v="지곡면"/>
        <s v="거창읍"/>
        <s v="합천읍"/>
        <s v="문곡소도동"/>
        <s v="안흥면"/>
        <s v="중앙동"/>
        <s v="장항읍"/>
        <s v="창녕읍"/>
        <s v="가조면"/>
        <s v="가야면"/>
        <s v="사북읍"/>
        <s v="영서동"/>
        <s v="서면"/>
        <s v="청양읍"/>
        <s v="수성동"/>
        <s v="금동"/>
        <s v="안성면"/>
        <s v="산동면"/>
        <s v="봉양면"/>
        <s v="봉화읍"/>
      </sharedItems>
    </cacheField>
    <cacheField name="주요 읍면동 방문지 2순위" numFmtId="0">
      <sharedItems count="128">
        <s v="충무동"/>
        <s v="범일제2동"/>
        <s v="동삼제2동"/>
        <s v="비산7동"/>
        <s v="대명5동"/>
        <s v="군위읍"/>
        <s v="강화읍"/>
        <s v="덕적면"/>
        <s v="청산면"/>
        <s v="청평면"/>
        <s v="문곡소도동"/>
        <s v="근덕면"/>
        <s v="서면"/>
        <s v="안흥면"/>
        <s v="한반도면"/>
        <s v="용평면"/>
        <s v="사북읍"/>
        <s v="동송읍"/>
        <s v="하남면"/>
        <s v="국토정중앙면"/>
        <s v="죽왕면"/>
        <s v="양양읍"/>
        <s v="중앙동"/>
        <s v="보은읍"/>
        <s v="동이면"/>
        <s v="황간면"/>
        <s v="괴산읍"/>
        <s v="적성면"/>
        <s v="신관동"/>
        <s v="천북면"/>
        <s v="연무읍"/>
        <s v="추부면"/>
        <s v="규암면"/>
        <s v="마서면"/>
        <s v="청양읍"/>
        <s v="덕산면"/>
        <s v="안면읍"/>
        <s v="수성동"/>
        <s v="죽항동"/>
        <s v="요촌동"/>
        <s v="마령면"/>
        <s v="안성면"/>
        <s v="장수읍"/>
        <s v="강진면"/>
        <s v="팔덕면"/>
        <s v="아산면"/>
        <s v="부안읍"/>
        <s v="대전면"/>
        <s v="곡성읍"/>
        <s v="산동면"/>
        <s v="고흥읍"/>
        <s v="보성읍"/>
        <s v="도곡면"/>
        <s v="관산읍"/>
        <s v="성전면"/>
        <s v="문내면"/>
        <s v="영암읍"/>
        <s v="엄다면"/>
        <s v="백수읍"/>
        <s v="남면"/>
        <s v="의신면"/>
        <s v="암태면"/>
        <s v="중구동"/>
        <s v="풍기읍"/>
        <s v="고경면"/>
        <s v="화서면"/>
        <s v="문경읍"/>
        <s v="의성읍"/>
        <s v="주왕산면"/>
        <s v="입암면"/>
        <s v="영덕읍"/>
        <s v="화양읍"/>
        <s v="다산면"/>
        <s v="초전면"/>
        <s v="봉화읍"/>
        <s v="죽변면"/>
        <s v="북면"/>
        <s v="내이동"/>
        <s v="정곡면"/>
        <s v="칠서면"/>
        <s v="창녕읍"/>
        <s v="동해면"/>
        <s v="창선면"/>
        <s v="진교면"/>
        <s v="신안면"/>
        <s v="함양읍"/>
        <s v="가조면"/>
        <s v="가야면"/>
        <s v="부민동"/>
        <s v="삼수동"/>
        <s v="둔내면"/>
        <s v="사내면"/>
        <s v="화산동"/>
        <s v="반포면"/>
        <s v="대천4동"/>
        <s v="서천읍"/>
        <s v="임실읍"/>
        <s v="마산면"/>
        <s v="대구면"/>
        <s v="화원면"/>
        <s v="휴천2동"/>
        <s v="청통면"/>
        <s v="동문동"/>
        <s v="봉양면"/>
        <s v="성주읍"/>
        <s v="부곡면"/>
        <s v="금남면"/>
        <s v="거창읍"/>
        <s v="합천읍"/>
        <s v="자월면"/>
        <s v="황지동"/>
        <s v="홍천읍"/>
        <s v="횡성읍"/>
        <s v="고한읍"/>
        <s v="정산면"/>
        <s v="응봉면"/>
        <s v="연지동"/>
        <s v="설천면"/>
        <s v="운암면"/>
        <s v="구례읍"/>
        <s v="부산면"/>
        <s v="도암면"/>
        <s v="북하면"/>
        <s v="진보면"/>
        <s v="소천면"/>
        <s v="단장면"/>
        <s v="대가면"/>
        <s v="화개면"/>
      </sharedItems>
    </cacheField>
    <cacheField name="주요 읍면동 방문지 3순위" numFmtId="0">
      <sharedItems count="137">
        <s v="부민동"/>
        <s v="초량제2동"/>
        <s v="남항동"/>
        <s v="내당4동"/>
        <s v="대명4동"/>
        <s v="효령면"/>
        <s v="화도면"/>
        <s v="북도면"/>
        <s v="연천읍"/>
        <s v="가평읍"/>
        <s v="황지동"/>
        <s v="남양동"/>
        <s v="홍천읍"/>
        <s v="우천면"/>
        <s v="남면"/>
        <s v="봉평면"/>
        <s v="정선읍"/>
        <s v="서면"/>
        <s v="사내면"/>
        <s v="동면"/>
        <s v="거진읍"/>
        <s v="의림지동"/>
        <s v="속리산면"/>
        <s v="군북면"/>
        <s v="용산면"/>
        <s v="연풍면"/>
        <s v="단성면"/>
        <s v="반포면"/>
        <s v="대천4동"/>
        <s v="벌곡면"/>
        <s v="금산읍"/>
        <s v="구룡면"/>
        <s v="장항읍"/>
        <s v="대치면"/>
        <s v="응봉면"/>
        <s v="내장상동"/>
        <s v="금동"/>
        <s v="금구면"/>
        <s v="부귀면"/>
        <s v="적상면"/>
        <s v="계남면"/>
        <s v="임실읍"/>
        <s v="금과면"/>
        <s v="신림면"/>
        <s v="진서면"/>
        <s v="창평면"/>
        <s v="옥과면"/>
        <s v="마산면"/>
        <s v="금산면"/>
        <s v="회천면"/>
        <s v="백아면"/>
        <s v="안양면"/>
        <s v="군동면"/>
        <s v="송지면"/>
        <s v="신북면"/>
        <s v="손불면"/>
        <s v="법성면"/>
        <s v="북일면"/>
        <s v="신지면"/>
        <s v="군내면"/>
        <s v="지도읍"/>
        <s v="옥동"/>
        <s v="휴천2동"/>
        <s v="청통면"/>
        <s v="동문동"/>
        <s v="점촌5동"/>
        <s v="봉양면"/>
        <s v="진보면"/>
        <s v="일월면"/>
        <s v="남정면"/>
        <s v="운문면"/>
        <s v="쌍림면"/>
        <s v="성주읍"/>
        <s v="봉성면"/>
        <s v="울진읍"/>
        <s v="산내면"/>
        <s v="부림면"/>
        <s v="가야읍"/>
        <s v="부곡면"/>
        <s v="대가면"/>
        <s v="남해읍"/>
        <s v="금남면"/>
        <s v="산청읍"/>
        <s v="수동면"/>
        <s v="위천면"/>
        <s v="삼가면"/>
        <s v="동대신제3동"/>
        <s v="횡성읍"/>
        <s v="하남면"/>
        <s v="현남면"/>
        <s v="신관동"/>
        <s v="천북면"/>
        <s v="마서면"/>
        <s v="삽교읍"/>
        <s v="검산동"/>
        <s v="번암면"/>
        <s v="관촌면"/>
        <s v="적성면"/>
        <s v="산동면"/>
        <s v="문내면"/>
        <s v="학교면"/>
        <s v="진원면"/>
        <s v="풍기읍"/>
        <s v="남부동"/>
        <s v="화서면"/>
        <s v="의성읍"/>
        <s v="성산면"/>
        <s v="초전면"/>
        <s v="북면"/>
        <s v="단장면"/>
        <s v="칠원읍"/>
        <s v="영산면"/>
        <s v="이동면"/>
        <s v="화개면"/>
        <s v="남상면"/>
        <s v="덕적면"/>
        <s v="상장동"/>
        <s v="원덕읍"/>
        <s v="둔내면"/>
        <s v="주천면"/>
        <s v="철원읍"/>
        <s v="상서면"/>
        <s v="웅천읍"/>
        <s v="덕산면"/>
        <s v="수지면"/>
        <s v="무주읍"/>
        <s v="심원면"/>
        <s v="이양면"/>
        <s v="성전면"/>
        <s v="화원면"/>
        <s v="안계면"/>
        <s v="청송읍"/>
        <s v="석보면"/>
        <s v="내이동"/>
        <s v="칠곡면"/>
        <s v="창녕읍"/>
        <s v="동해면"/>
      </sharedItems>
    </cacheField>
    <cacheField name="1순위 방문건수" numFmtId="0">
      <sharedItems containsSemiMixedTypes="0" containsString="0" containsNumber="1" containsInteger="1" minValue="12065" maxValue="1007132" count="267">
        <n v="405363"/>
        <n v="994962"/>
        <n v="216686"/>
        <n v="356159"/>
        <n v="241795"/>
        <n v="278503"/>
        <n v="257840"/>
        <n v="143334"/>
        <n v="133017"/>
        <n v="813265"/>
        <n v="122530"/>
        <n v="174885"/>
        <n v="469370"/>
        <n v="352796"/>
        <n v="144066"/>
        <n v="594167"/>
        <n v="262259"/>
        <n v="125688"/>
        <n v="237132"/>
        <n v="59570"/>
        <n v="398014"/>
        <n v="330036"/>
        <n v="108959"/>
        <n v="112106"/>
        <n v="249906"/>
        <n v="105171"/>
        <n v="227892"/>
        <n v="126891"/>
        <n v="661131"/>
        <n v="319665"/>
        <n v="232181"/>
        <n v="162021"/>
        <n v="143810"/>
        <n v="124327"/>
        <n v="126164"/>
        <n v="265049"/>
        <n v="158519"/>
        <n v="125953"/>
        <n v="103866"/>
        <n v="146353"/>
        <n v="186206"/>
        <n v="391534"/>
        <n v="57200"/>
        <n v="140062"/>
        <n v="142435"/>
        <n v="197063"/>
        <n v="197323"/>
        <n v="370003"/>
        <n v="84349"/>
        <n v="121714"/>
        <n v="101437"/>
        <n v="167435"/>
        <n v="324819"/>
        <n v="145360"/>
        <n v="118953"/>
        <n v="157317"/>
        <n v="249734"/>
        <n v="157642"/>
        <n v="136333"/>
        <n v="187781"/>
        <n v="129551"/>
        <n v="84323"/>
        <n v="120816"/>
        <n v="281311"/>
        <n v="91216"/>
        <n v="212365"/>
        <n v="237449"/>
        <n v="374341"/>
        <n v="74163"/>
        <n v="87654"/>
        <n v="47594"/>
        <n v="307602"/>
        <n v="507856"/>
        <n v="111230"/>
        <n v="173432"/>
        <n v="65341"/>
        <n v="130968"/>
        <n v="13478"/>
        <n v="160974"/>
        <n v="96795"/>
        <n v="326747"/>
        <n v="129528"/>
        <n v="163918"/>
        <n v="142132"/>
        <n v="81475"/>
        <n v="256386"/>
        <n v="131047"/>
        <n v="145369"/>
        <n v="70409"/>
        <n v="336499"/>
        <n v="1007132"/>
        <n v="172618"/>
        <n v="330667"/>
        <n v="201662"/>
        <n v="196720"/>
        <n v="196039"/>
        <n v="119229"/>
        <n v="115682"/>
        <n v="666353"/>
        <n v="110080"/>
        <n v="141855"/>
        <n v="335475"/>
        <n v="233818"/>
        <n v="122185"/>
        <n v="402181"/>
        <n v="216700"/>
        <n v="102992"/>
        <n v="66977"/>
        <n v="54519"/>
        <n v="304009"/>
        <n v="250449"/>
        <n v="91063"/>
        <n v="81402"/>
        <n v="208423"/>
        <n v="74833"/>
        <n v="158384"/>
        <n v="108003"/>
        <n v="591017"/>
        <n v="257624"/>
        <n v="203638"/>
        <n v="115586"/>
        <n v="120542"/>
        <n v="88785"/>
        <n v="73846"/>
        <n v="224894"/>
        <n v="131139"/>
        <n v="94720"/>
        <n v="77920"/>
        <n v="111448"/>
        <n v="142970"/>
        <n v="232736"/>
        <n v="35049"/>
        <n v="97309"/>
        <n v="113294"/>
        <n v="135191"/>
        <n v="142708"/>
        <n v="283825"/>
        <n v="65953"/>
        <n v="93000"/>
        <n v="56810"/>
        <n v="114769"/>
        <n v="268414"/>
        <n v="101845"/>
        <n v="92801"/>
        <n v="112223"/>
        <n v="206888"/>
        <n v="112737"/>
        <n v="91155"/>
        <n v="141061"/>
        <n v="84759"/>
        <n v="56745"/>
        <n v="75791"/>
        <n v="192758"/>
        <n v="65136"/>
        <n v="162195"/>
        <n v="180260"/>
        <n v="264052"/>
        <n v="50829"/>
        <n v="64912"/>
        <n v="19769"/>
        <n v="224026"/>
        <n v="447085"/>
        <n v="88040"/>
        <n v="114856"/>
        <n v="46899"/>
        <n v="105843"/>
        <n v="12065"/>
        <n v="116099"/>
        <n v="71922"/>
        <n v="247351"/>
        <n v="94588"/>
        <n v="120470"/>
        <n v="96284"/>
        <n v="63807"/>
        <n v="166552"/>
        <n v="87450"/>
        <n v="96717"/>
        <n v="50474"/>
        <n v="352133"/>
        <n v="916495"/>
        <n v="193311"/>
        <n v="349415"/>
        <n v="232777"/>
        <n v="228158"/>
        <n v="288722"/>
        <n v="174627"/>
        <n v="141654"/>
        <n v="726302"/>
        <n v="68421"/>
        <n v="152338"/>
        <n v="359630"/>
        <n v="206944"/>
        <n v="134076"/>
        <n v="283330"/>
        <n v="129200"/>
        <n v="136830"/>
        <n v="45977"/>
        <n v="69296"/>
        <n v="294183"/>
        <n v="265039"/>
        <n v="108913"/>
        <n v="98006"/>
        <n v="281021"/>
        <n v="94418"/>
        <n v="169373"/>
        <n v="131622"/>
        <n v="742511"/>
        <n v="357745"/>
        <n v="354402"/>
        <n v="141657"/>
        <n v="154421"/>
        <n v="152130"/>
        <n v="72646"/>
        <n v="252448"/>
        <n v="187383"/>
        <n v="124692"/>
        <n v="102372"/>
        <n v="144227"/>
        <n v="182656"/>
        <n v="128873"/>
        <n v="41274"/>
        <n v="155007"/>
        <n v="157469"/>
        <n v="183281"/>
        <n v="211583"/>
        <n v="386369"/>
        <n v="85791"/>
        <n v="349870"/>
        <n v="82683"/>
        <n v="150224"/>
        <n v="330182"/>
        <n v="128093"/>
        <n v="125077"/>
        <n v="132711"/>
        <n v="249743"/>
        <n v="153356"/>
        <n v="116007"/>
        <n v="183178"/>
        <n v="108440"/>
        <n v="72325"/>
        <n v="112989"/>
        <n v="183096"/>
        <n v="77073"/>
        <n v="209004"/>
        <n v="199316"/>
        <n v="303975"/>
        <n v="83484"/>
        <n v="77189"/>
        <n v="24446"/>
        <n v="272499"/>
        <n v="548132"/>
        <n v="129469"/>
        <n v="145816"/>
        <n v="52893"/>
        <n v="136059"/>
        <n v="24589"/>
        <n v="172842"/>
        <n v="95026"/>
        <n v="319013"/>
        <n v="131650"/>
        <n v="145331"/>
        <n v="132181"/>
        <n v="315949"/>
        <n v="208105"/>
        <n v="104423"/>
        <n v="115861"/>
        <n v="67910"/>
      </sharedItems>
    </cacheField>
    <cacheField name="2순위 방문건수" numFmtId="0">
      <sharedItems containsSemiMixedTypes="0" containsString="0" containsNumber="1" containsInteger="1" minValue="5398" maxValue="473604" count="266">
        <n v="159871"/>
        <n v="470709"/>
        <n v="203271"/>
        <n v="255523"/>
        <n v="206012"/>
        <n v="266520"/>
        <n v="213864"/>
        <n v="45365"/>
        <n v="75410"/>
        <n v="393221"/>
        <n v="100018"/>
        <n v="138875"/>
        <n v="378832"/>
        <n v="330683"/>
        <n v="50394"/>
        <n v="376569"/>
        <n v="228488"/>
        <n v="125164"/>
        <n v="64037"/>
        <n v="34432"/>
        <n v="130479"/>
        <n v="214172"/>
        <n v="101737"/>
        <n v="90971"/>
        <n v="131292"/>
        <n v="92549"/>
        <n v="112514"/>
        <n v="119102"/>
        <n v="267272"/>
        <n v="121124"/>
        <n v="189451"/>
        <n v="113535"/>
        <n v="137823"/>
        <n v="108757"/>
        <n v="74994"/>
        <n v="211284"/>
        <n v="139815"/>
        <n v="115524"/>
        <n v="90723"/>
        <n v="120923"/>
        <n v="42394"/>
        <n v="208351"/>
        <n v="38816"/>
        <n v="76173"/>
        <n v="31465"/>
        <n v="61310"/>
        <n v="137413"/>
        <n v="116917"/>
        <n v="63670"/>
        <n v="57353"/>
        <n v="77387"/>
        <n v="93772"/>
        <n v="121366"/>
        <n v="49465"/>
        <n v="51252"/>
        <n v="77163"/>
        <n v="72100"/>
        <n v="74793"/>
        <n v="80775"/>
        <n v="67943"/>
        <n v="59759"/>
        <n v="69593"/>
        <n v="57031"/>
        <n v="164734"/>
        <n v="86021"/>
        <n v="136803"/>
        <n v="118168"/>
        <n v="138794"/>
        <n v="70700"/>
        <n v="74892"/>
        <n v="16430"/>
        <n v="159567"/>
        <n v="162817"/>
        <n v="83085"/>
        <n v="107311"/>
        <n v="64572"/>
        <n v="115864"/>
        <n v="5560"/>
        <n v="114175"/>
        <n v="27719"/>
        <n v="159414"/>
        <n v="127647"/>
        <n v="76930"/>
        <n v="100935"/>
        <n v="79019"/>
        <n v="94097"/>
        <n v="105436"/>
        <n v="143005"/>
        <n v="65323"/>
        <n v="138032"/>
        <n v="441737"/>
        <n v="166719"/>
        <n v="214656"/>
        <n v="197485"/>
        <n v="174008"/>
        <n v="169811"/>
        <n v="34647"/>
        <n v="66669"/>
        <n v="329774"/>
        <n v="97014"/>
        <n v="108535"/>
        <n v="295345"/>
        <n v="177471"/>
        <n v="42420"/>
        <n v="232332"/>
        <n v="200808"/>
        <n v="100329"/>
        <n v="33532"/>
        <n v="29115"/>
        <n v="96276"/>
        <n v="150956"/>
        <n v="89417"/>
        <n v="75177"/>
        <n v="93714"/>
        <n v="72555"/>
        <n v="101269"/>
        <n v="73954"/>
        <n v="188154"/>
        <n v="93490"/>
        <n v="167231"/>
        <n v="99475"/>
        <n v="108939"/>
        <n v="87361"/>
        <n v="60095"/>
        <n v="185871"/>
        <n v="113336"/>
        <n v="94440"/>
        <n v="69062"/>
        <n v="103786"/>
        <n v="39795"/>
        <n v="121641"/>
        <n v="28963"/>
        <n v="58219"/>
        <n v="26337"/>
        <n v="45450"/>
        <n v="92989"/>
        <n v="89765"/>
        <n v="46331"/>
        <n v="44350"/>
        <n v="45040"/>
        <n v="63347"/>
        <n v="98264"/>
        <n v="23329"/>
        <n v="40454"/>
        <n v="54809"/>
        <n v="56289"/>
        <n v="56856"/>
        <n v="49074"/>
        <n v="55249"/>
        <n v="42107"/>
        <n v="51188"/>
        <n v="35268"/>
        <n v="119608"/>
        <n v="55720"/>
        <n v="85735"/>
        <n v="77242"/>
        <n v="94702"/>
        <n v="50479"/>
        <n v="50788"/>
        <n v="9938"/>
        <n v="119344"/>
        <n v="125431"/>
        <n v="71625"/>
        <n v="82442"/>
        <n v="46509"/>
        <n v="96503"/>
        <n v="5398"/>
        <n v="95641"/>
        <n v="18763"/>
        <n v="131407"/>
        <n v="93481"/>
        <n v="55675"/>
        <n v="68927"/>
        <n v="50763"/>
        <n v="65146"/>
        <n v="66125"/>
        <n v="96262"/>
        <n v="49530"/>
        <n v="153386"/>
        <n v="473604"/>
        <n v="188523"/>
        <n v="224038"/>
        <n v="203056"/>
        <n v="218211"/>
        <n v="223066"/>
        <n v="48414"/>
        <n v="81216"/>
        <n v="440454"/>
        <n v="51498"/>
        <n v="131864"/>
        <n v="216410"/>
        <n v="152723"/>
        <n v="48010"/>
        <n v="234700"/>
        <n v="102374"/>
        <n v="122973"/>
        <n v="39845"/>
        <n v="36739"/>
        <n v="103658"/>
        <n v="170764"/>
        <n v="108698"/>
        <n v="95755"/>
        <n v="127381"/>
        <n v="91958"/>
        <n v="116088"/>
        <n v="92878"/>
        <n v="249505"/>
        <n v="112888"/>
        <n v="206545"/>
        <n v="130528"/>
        <n v="146360"/>
        <n v="126882"/>
        <n v="47808"/>
        <n v="206779"/>
        <n v="167450"/>
        <n v="102338"/>
        <n v="116308"/>
        <n v="58482"/>
        <n v="77628"/>
        <n v="39677"/>
        <n v="86037"/>
        <n v="36216"/>
        <n v="86849"/>
        <n v="117193"/>
        <n v="115702"/>
        <n v="74402"/>
        <n v="203083"/>
        <n v="55620"/>
        <n v="80512"/>
        <n v="136101"/>
        <n v="30020"/>
        <n v="67720"/>
        <n v="72870"/>
        <n v="67794"/>
        <n v="72877"/>
        <n v="80322"/>
        <n v="69573"/>
        <n v="51394"/>
        <n v="59958"/>
        <n v="60729"/>
        <n v="150149"/>
        <n v="62731"/>
        <n v="107259"/>
        <n v="114407"/>
        <n v="127471"/>
        <n v="77026"/>
        <n v="64841"/>
        <n v="13135"/>
        <n v="137640"/>
        <n v="148727"/>
        <n v="95684"/>
        <n v="108394"/>
        <n v="42385"/>
        <n v="103216"/>
        <n v="17006"/>
        <n v="117521"/>
        <n v="25787"/>
        <n v="154392"/>
        <n v="114362"/>
        <n v="76141"/>
        <n v="95213"/>
        <n v="205932"/>
        <n v="79869"/>
        <n v="79171"/>
        <n v="108227"/>
        <n v="63809"/>
      </sharedItems>
    </cacheField>
    <cacheField name="3순위 방문건수" numFmtId="0">
      <sharedItems containsSemiMixedTypes="0" containsString="0" containsNumber="1" containsInteger="1" minValue="4903" maxValue="301842" count="266">
        <n v="151584"/>
        <n v="295663"/>
        <n v="173212"/>
        <n v="168289"/>
        <n v="192075"/>
        <n v="115509"/>
        <n v="164556"/>
        <n v="43571"/>
        <n v="67778"/>
        <n v="272663"/>
        <n v="83735"/>
        <n v="107726"/>
        <n v="257967"/>
        <n v="177815"/>
        <n v="44399"/>
        <n v="265305"/>
        <n v="73574"/>
        <n v="47383"/>
        <n v="45350"/>
        <n v="12319"/>
        <n v="91144"/>
        <n v="187425"/>
        <n v="92333"/>
        <n v="51047"/>
        <n v="76652"/>
        <n v="87435"/>
        <n v="76612"/>
        <n v="204716"/>
        <n v="116446"/>
        <n v="147173"/>
        <n v="107034"/>
        <n v="98589"/>
        <n v="108264"/>
        <n v="42850"/>
        <n v="208765"/>
        <n v="95500"/>
        <n v="108772"/>
        <n v="84848"/>
        <n v="108249"/>
        <n v="39068"/>
        <n v="149155"/>
        <n v="21899"/>
        <n v="76008"/>
        <n v="18680"/>
        <n v="53505"/>
        <n v="95966"/>
        <n v="104836"/>
        <n v="53823"/>
        <n v="57165"/>
        <n v="48565"/>
        <n v="93287"/>
        <n v="55976"/>
        <n v="38744"/>
        <n v="50631"/>
        <n v="76385"/>
        <n v="57314"/>
        <n v="51803"/>
        <n v="75712"/>
        <n v="66132"/>
        <n v="55376"/>
        <n v="54769"/>
        <n v="33744"/>
        <n v="136089"/>
        <n v="78666"/>
        <n v="121010"/>
        <n v="116702"/>
        <n v="97632"/>
        <n v="62694"/>
        <n v="69660"/>
        <n v="15264"/>
        <n v="105360"/>
        <n v="77120"/>
        <n v="66626"/>
        <n v="103881"/>
        <n v="31084"/>
        <n v="93141"/>
        <n v="5425"/>
        <n v="99123"/>
        <n v="24513"/>
        <n v="151782"/>
        <n v="123007"/>
        <n v="71729"/>
        <n v="84319"/>
        <n v="69878"/>
        <n v="62488"/>
        <n v="45977"/>
        <n v="44868"/>
        <n v="45302"/>
        <n v="136726"/>
        <n v="301842"/>
        <n v="141419"/>
        <n v="143512"/>
        <n v="177617"/>
        <n v="67655"/>
        <n v="128529"/>
        <n v="34497"/>
        <n v="56737"/>
        <n v="228831"/>
        <n v="76472"/>
        <n v="84789"/>
        <n v="187099"/>
        <n v="129576"/>
        <n v="34815"/>
        <n v="181037"/>
        <n v="62316"/>
        <n v="36871"/>
        <n v="26635"/>
        <n v="10080"/>
        <n v="65851"/>
        <n v="145065"/>
        <n v="80681"/>
        <n v="47983"/>
        <n v="62614"/>
        <n v="26017"/>
        <n v="59217"/>
        <n v="52681"/>
        <n v="181533"/>
        <n v="82238"/>
        <n v="106827"/>
        <n v="80420"/>
        <n v="65973"/>
        <n v="85989"/>
        <n v="37741"/>
        <n v="148233"/>
        <n v="76598"/>
        <n v="77715"/>
        <n v="61833"/>
        <n v="88386"/>
        <n v="30912"/>
        <n v="82888"/>
        <n v="14562"/>
        <n v="46618"/>
        <n v="14441"/>
        <n v="31843"/>
        <n v="70010"/>
        <n v="85084"/>
        <n v="43549"/>
        <n v="36705"/>
        <n v="27820"/>
        <n v="53814"/>
        <n v="39722"/>
        <n v="23214"/>
        <n v="40023"/>
        <n v="53633"/>
        <n v="41680"/>
        <n v="34611"/>
        <n v="44606"/>
        <n v="51738"/>
        <n v="33746"/>
        <n v="38973"/>
        <n v="22327"/>
        <n v="100792"/>
        <n v="54728"/>
        <n v="78810"/>
        <n v="75692"/>
        <n v="69647"/>
        <n v="49920"/>
        <n v="48452"/>
        <n v="9831"/>
        <n v="71130"/>
        <n v="62071"/>
        <n v="57081"/>
        <n v="78088"/>
        <n v="24132"/>
        <n v="72889"/>
        <n v="4903"/>
        <n v="80000"/>
        <n v="15095"/>
        <n v="118098"/>
        <n v="92766"/>
        <n v="51450"/>
        <n v="61654"/>
        <n v="50064"/>
        <n v="47676"/>
        <n v="34763"/>
        <n v="20079"/>
        <n v="28825"/>
        <n v="143096"/>
        <n v="236860"/>
        <n v="152262"/>
        <n v="155443"/>
        <n v="202808"/>
        <n v="94941"/>
        <n v="180694"/>
        <n v="42081"/>
        <n v="73234"/>
        <n v="277963"/>
        <n v="43702"/>
        <n v="90098"/>
        <n v="191756"/>
        <n v="140614"/>
        <n v="45467"/>
        <n v="116461"/>
        <n v="65347"/>
        <n v="42500"/>
        <n v="28535"/>
        <n v="11920"/>
        <n v="69140"/>
        <n v="155440"/>
        <n v="107813"/>
        <n v="63362"/>
        <n v="92901"/>
        <n v="36185"/>
        <n v="73814"/>
        <n v="75756"/>
        <n v="211061"/>
        <n v="94275"/>
        <n v="146624"/>
        <n v="107958"/>
        <n v="96749"/>
        <n v="126526"/>
        <n v="44387"/>
        <n v="187741"/>
        <n v="132643"/>
        <n v="91386"/>
        <n v="98333"/>
        <n v="113206"/>
        <n v="47464"/>
        <n v="73221"/>
        <n v="20769"/>
        <n v="78780"/>
        <n v="25873"/>
        <n v="45448"/>
        <n v="116672"/>
        <n v="110770"/>
        <n v="61665"/>
        <n v="176136"/>
        <n v="41406"/>
        <n v="76044"/>
        <n v="44374"/>
        <n v="29044"/>
        <n v="58295"/>
        <n v="67142"/>
        <n v="57687"/>
        <n v="48171"/>
        <n v="69269"/>
        <n v="67253"/>
        <n v="45478"/>
        <n v="51304"/>
        <n v="44352"/>
        <n v="109943"/>
        <n v="62170"/>
        <n v="94468"/>
        <n v="94711"/>
        <n v="82376"/>
        <n v="61711"/>
        <n v="43358"/>
        <n v="11462"/>
        <n v="90690"/>
        <n v="92205"/>
        <n v="73595"/>
        <n v="100295"/>
        <n v="28714"/>
        <n v="84014"/>
        <n v="16847"/>
        <n v="110861"/>
        <n v="22598"/>
        <n v="132240"/>
        <n v="112633"/>
        <n v="71372"/>
        <n v="79163"/>
        <n v="82002"/>
        <n v="57428"/>
        <n v="50768"/>
        <n v="32627"/>
        <n v="42291"/>
      </sharedItems>
    </cacheField>
    <cacheField name="1순위 비중" numFmtId="0">
      <sharedItems containsSemiMixedTypes="0" containsString="0" containsNumber="1" minValue="9.0710752281685032" maxValue="57.034019932959033" count="445">
        <n v="27.4"/>
        <n v="39"/>
        <n v="17.3"/>
        <n v="18"/>
        <n v="11.9"/>
        <n v="33.799999999999997"/>
        <n v="20.7"/>
        <n v="47.9"/>
        <n v="29.2"/>
        <n v="45.5"/>
        <n v="24.2"/>
        <n v="21"/>
        <n v="31"/>
        <n v="30.4"/>
        <n v="35.700000000000003"/>
        <n v="36.200000000000003"/>
        <n v="33.9"/>
        <n v="32.5"/>
        <n v="57"/>
        <n v="48.3"/>
        <n v="50.2"/>
        <n v="29"/>
        <n v="9.4"/>
        <n v="27.5"/>
        <n v="40.799999999999997"/>
        <n v="24.3"/>
        <n v="32"/>
        <n v="28.3"/>
        <n v="27.6"/>
        <n v="19.5"/>
        <n v="25.1"/>
        <n v="24.5"/>
        <n v="20.100000000000001"/>
        <n v="33.4"/>
        <n v="14.1"/>
        <n v="10.9"/>
        <n v="15.3"/>
        <n v="52"/>
        <n v="42.8"/>
        <n v="26.2"/>
        <n v="47.6"/>
        <n v="26.7"/>
        <n v="30.7"/>
        <n v="22.5"/>
        <n v="30.5"/>
        <n v="16.899999999999999"/>
        <n v="43.4"/>
        <n v="38"/>
        <n v="22"/>
        <n v="42.2"/>
        <n v="30.9"/>
        <n v="28.9"/>
        <n v="27.2"/>
        <n v="21.8"/>
        <n v="32.6"/>
        <n v="17.100000000000001"/>
        <n v="11.8"/>
        <n v="16.399999999999999"/>
        <n v="37.6"/>
        <n v="15.4"/>
        <n v="24.9"/>
        <n v="44"/>
        <n v="35.4"/>
        <n v="49.1"/>
        <n v="28.8"/>
        <n v="23.2"/>
        <n v="18.8"/>
        <n v="55.1"/>
        <n v="13.3"/>
        <n v="33.6"/>
        <n v="32.200000000000003"/>
        <n v="24.8"/>
        <n v="19.2"/>
        <n v="16.600000000000001"/>
        <n v="41.1"/>
        <n v="28.2"/>
        <n v="30.2"/>
        <n v="16.3"/>
        <n v="26.3"/>
        <n v="40"/>
        <n v="19.3"/>
        <n v="11.3"/>
        <n v="44.7"/>
        <n v="24.6"/>
        <n v="21.7"/>
        <n v="30.8"/>
        <n v="36.4"/>
        <n v="32.9"/>
        <n v="38.799999999999997"/>
        <n v="50.5"/>
        <n v="51.3"/>
        <n v="29.6"/>
        <n v="9.5"/>
        <n v="26"/>
        <n v="26.1"/>
        <n v="29.8"/>
        <n v="26.9"/>
        <n v="28.5"/>
        <n v="20.5"/>
        <n v="22.9"/>
        <n v="27.1"/>
        <n v="20"/>
        <n v="22.3"/>
        <n v="25.7"/>
        <n v="14.5"/>
        <n v="14.7"/>
        <n v="50.3"/>
        <n v="42.6"/>
        <n v="29.1"/>
        <n v="48.2"/>
        <n v="33.1"/>
        <n v="23.7"/>
        <n v="31.3"/>
        <n v="28.7"/>
        <n v="46"/>
        <n v="42.5"/>
        <n v="46.3"/>
        <n v="29.9"/>
        <n v="31.1"/>
        <n v="12.3"/>
        <n v="38.299999999999997"/>
        <n v="15.2"/>
        <n v="26.5"/>
        <n v="34.299999999999997"/>
        <n v="35.5"/>
        <n v="53"/>
        <n v="53.9"/>
        <n v="12.4"/>
        <n v="35.9"/>
        <n v="32.1"/>
        <n v="18.899999999999999"/>
        <n v="29.7"/>
        <n v="32.799999999999997"/>
        <n v="17.5"/>
        <n v="25.8"/>
        <n v="38.5"/>
        <n v="17.8"/>
        <n v="51.7"/>
        <n v="40.4"/>
        <n v="20.8"/>
        <n v="31.6"/>
        <n v="36.299999999999997"/>
        <n v="32.299999999999997"/>
        <n v="35.1"/>
        <n v="27.7"/>
        <n v="51.1"/>
        <n v="48.9"/>
        <n v="28.4"/>
        <n v="9.1"/>
        <n v="23.8"/>
        <n v="39.5"/>
        <n v="20.6"/>
        <n v="25.2"/>
        <n v="10.5"/>
        <n v="36.5"/>
        <n v="46.1"/>
        <n v="31.7"/>
        <n v="42.9"/>
        <n v="41.6"/>
        <n v="25.5"/>
        <n v="43.2"/>
        <n v="25.4"/>
        <n v="29.5"/>
        <n v="13.2"/>
        <n v="12.2"/>
        <n v="18.100000000000001"/>
        <n v="16.100000000000001"/>
        <n v="23.4"/>
        <n v="21.5"/>
        <n v="42.1"/>
        <n v="14.3"/>
        <n v="34.1"/>
        <n v="17.7"/>
        <n v="23.3"/>
        <n v="35"/>
        <n v="38.6"/>
        <n v="28.6"/>
        <n v="16.8"/>
        <n v="20.503747731945325" u="1"/>
        <n v="16.607108853798742" u="1"/>
        <n v="18.901568668695639" u="1"/>
        <n v="26.687959446146198" u="1"/>
        <n v="26.742087445415088" u="1"/>
        <n v="30.712447519436708" u="1"/>
        <n v="42.844339823321413" u="1"/>
        <n v="15.331222660844901" u="1"/>
        <n v="16.42525735949895" u="1"/>
        <n v="39.536945551156066" u="1"/>
        <n v="17.536572737886303" u="1"/>
        <n v="10.50521037966352" u="1"/>
        <n v="23.343165068019356" u="1"/>
        <n v="24.629706872600092" u="1"/>
        <n v="32.204159230882944" u="1"/>
        <n v="38.539860566403739" u="1"/>
        <n v="42.248273248673406" u="1"/>
        <n v="9.0710752281685032" u="1"/>
        <n v="20.514611965784944" u="1"/>
        <n v="24.24234679156519" u="1"/>
        <n v="25.515745997774982" u="1"/>
        <n v="33.90635013376987" u="1"/>
        <n v="39.02086042465708" u="1"/>
        <n v="51.651729999188731" u="1"/>
        <n v="11.279708331930777" u="1"/>
        <n v="16.416501382133852" u="1"/>
        <n v="23.84327323068559" u="1"/>
        <n v="26.294358679979634" u="1"/>
        <n v="26.920135842743807" u="1"/>
        <n v="27.245915452291275" u="1"/>
        <n v="28.164774061081438" u="1"/>
        <n v="28.983826589263533" u="1"/>
        <n v="31.087377804540235" u="1"/>
        <n v="13.241992997569577" u="1"/>
        <n v="18.774374219440908" u="1"/>
        <n v="25.653174955456187" u="1"/>
        <n v="29.883097902206053" u="1"/>
        <n v="30.730086129568434" u="1"/>
        <n v="30.915584641754279" u="1"/>
        <n v="31.11106959636362" u="1"/>
        <n v="35.429385348029427" u="1"/>
        <n v="53.941848772474188" u="1"/>
        <n v="19.458665494080918" u="1"/>
        <n v="21.781707248578989" u="1"/>
        <n v="48.325811558751468" u="1"/>
        <n v="20.987803613186379" u="1"/>
        <n v="23.218818357145413" u="1"/>
        <n v="27.099897298799146" u="1"/>
        <n v="29.815906740469185" u="1"/>
        <n v="11.795368950273442" u="1"/>
        <n v="22.532752735533609" u="1"/>
        <n v="42.791939672635273" u="1"/>
        <n v="46.021982593834707" u="1"/>
        <n v="13.342712366559779" u="1"/>
        <n v="20.73205095216306" u="1"/>
        <n v="22.020863504987283" u="1"/>
        <n v="30.240034491216626" u="1"/>
        <n v="30.728598595737118" u="1"/>
        <n v="33.404449566002889" u="1"/>
        <n v="23.229868270658802" u="1"/>
        <n v="24.322569899184167" u="1"/>
        <n v="24.331940012501903" u="1"/>
        <n v="29.008942800655312" u="1"/>
        <n v="52.950365152330448" u="1"/>
        <n v="26.165792398686762" u="1"/>
        <n v="37.984023043757183" u="1"/>
        <n v="17.102041048603386" u="1"/>
        <n v="26.021684552382538" u="1"/>
        <n v="32.265542090432227" u="1"/>
        <n v="45.965527582707551" u="1"/>
        <n v="11.824649665434714" u="1"/>
        <n v="30.863732567769564" u="1"/>
        <n v="11.873554178801109" u="1"/>
        <n v="28.232107904616598" u="1"/>
        <n v="31.735598828343669" u="1"/>
        <n v="40.78837533472683" u="1"/>
        <n v="14.305261083218074" u="1"/>
        <n v="20.749227985492499" u="1"/>
        <n v="27.508881079710186" u="1"/>
        <n v="32.132387159984134" u="1"/>
        <n v="21.698923358200322" u="1"/>
        <n v="22.346567692347971" u="1"/>
        <n v="22.493930258499539" u="1"/>
        <n v="25.163018282405357" u="1"/>
        <n v="28.311973794422094" u="1"/>
        <n v="30.916845786758639" u="1"/>
        <n v="41.636602321905443" u="1"/>
        <n v="20.718098683002452" u="1"/>
        <n v="20.955820905809922" u="1"/>
        <n v="24.817035999766166" u="1"/>
        <n v="25.073331262718696" u="1"/>
        <n v="29.769835748132035" u="1"/>
        <n v="35.013687039673222" u="1"/>
        <n v="24.639361115230933" u="1"/>
        <n v="25.984936033239919" u="1"/>
        <n v="28.93674490153953" u="1"/>
        <n v="32.930083374658082" u="1"/>
        <n v="35.654037945007204" u="1"/>
        <n v="33.638644702336805" u="1"/>
        <n v="19.296045255258935" u="1"/>
        <n v="27.411623898747685" u="1"/>
        <n v="48.318575142327006" u="1"/>
        <n v="15.369791455539142" u="1"/>
        <n v="33.816538244169791" u="1"/>
        <n v="44.664862571322566" u="1"/>
        <n v="57.034019932959033" u="1"/>
        <n v="17.343867710908984" u="1"/>
        <n v="19.19046944430848" u="1"/>
        <n v="31.258703550596621" u="1"/>
        <n v="35.478107853749748" u="1"/>
        <n v="18.045761864645865" u="1"/>
        <n v="24.47283045876182" u="1"/>
        <n v="28.62230713443406" u="1"/>
        <n v="34.110110817931357" u="1"/>
        <n v="23.390131409919213" u="1"/>
        <n v="26.036974514536553" u="1"/>
        <n v="27.096854716932828" u="1"/>
        <n v="32.475401820540164" u="1"/>
        <n v="32.575331506906736" u="1"/>
        <n v="48.907469152451206" u="1"/>
        <n v="29.483911755962534" u="1"/>
        <n v="32.011039281213279" u="1"/>
        <n v="32.463416103727397" u="1"/>
        <n v="34.315038978449493" u="1"/>
        <n v="36.197269713445216" u="1"/>
        <n v="15.446146316706455" u="1"/>
        <n v="27.552862570606123" u="1"/>
        <n v="27.630308623259513" u="1"/>
        <n v="43.158579596079434" u="1"/>
        <n v="46.110130565542384" u="1"/>
        <n v="50.224961644612755" u="1"/>
        <n v="12.215901819632997" u="1"/>
        <n v="18.753433837544726" u="1"/>
        <n v="28.355543092329754" u="1"/>
        <n v="20.792963663625898" u="1"/>
        <n v="20.819256438629878" u="1"/>
        <n v="25.05981123279366" u="1"/>
        <n v="25.083161218004722" u="1"/>
        <n v="25.79148212922" u="1"/>
        <n v="28.536496023562691" u="1"/>
        <n v="48.191508064516" u="1"/>
        <n v="33.080862379914663" u="1"/>
        <n v="36.354272930407689" u="1"/>
        <n v="28.650162745838653" u="1"/>
        <n v="33.756403929722914" u="1"/>
        <n v="20.046009337539271" u="1"/>
        <n v="21.007062636528875" u="1"/>
        <n v="43.95094773384276" u="1"/>
        <n v="25.799673491724313" u="1"/>
        <n v="28.753826872020994" u="1"/>
        <n v="42.074417135190131" u="1"/>
        <n v="29.65199778183829" u="1"/>
        <n v="31.007333209199139" u="1"/>
        <n v="51.342611938151464" u="1"/>
        <n v="16.816048116333935" u="1"/>
        <n v="19.328471136773494" u="1"/>
        <n v="30.797045434396125" u="1"/>
        <n v="31.030443348777254" u="1"/>
        <n v="27.139686989465243" u="1"/>
        <n v="20.472907632805853" u="1"/>
        <n v="20.952587696078368" u="1"/>
        <n v="35.42637495520956" u="1"/>
        <n v="15.207639014801035" u="1"/>
        <n v="16.256175131284696" u="1"/>
        <n v="18.113501479080249" u="1"/>
        <n v="23.705047750245008" u="1"/>
        <n v="25.687639409545941" u="1"/>
        <n v="40.003389051921467" u="1"/>
        <n v="43.401773481905487" u="1"/>
        <n v="11.273789451951652" u="1"/>
        <n v="30.526874339997516" u="1"/>
        <n v="37.583065518558456" u="1"/>
        <n v="38.272708905561785" u="1"/>
        <n v="40.35305908391986" u="1"/>
        <n v="25.44594748435447" u="1"/>
        <n v="26.209443357045743" u="1"/>
        <n v="27.056769901162557" u="1"/>
        <n v="27.37466661037497" u="1"/>
        <n v="28.71171641326336" u="1"/>
        <n v="32.515031850874095" u="1"/>
        <n v="20.563083348172626" u="1"/>
        <n v="24.260268195914847" u="1"/>
        <n v="28.500592162215003" u="1"/>
        <n v="29.637066156023796" u="1"/>
        <n v="20.07160690907012" u="1"/>
        <n v="23.155518117335209" u="1"/>
        <n v="27.155558605420083" u="1"/>
        <n v="45.511280123438254" u="1"/>
        <n v="14.734127700901766" u="1"/>
        <n v="25.471888222487891" u="1"/>
        <n v="25.662842404300367" u="1"/>
        <n v="30.468518794246869" u="1"/>
        <n v="36.503052980761879" u="1"/>
        <n v="47.551460160216813" u="1"/>
        <n v="51.952574442928679" u="1"/>
        <n v="21.494078996799072" u="1"/>
        <n v="26.083340549369456" u="1"/>
        <n v="35.860266227753371" u="1"/>
        <n v="51.305195892069321" u="1"/>
        <n v="12.428975070966533" u="1"/>
        <n v="16.420217980763994" u="1"/>
        <n v="17.288938391509884" u="1"/>
        <n v="24.898943404276153" u="1"/>
        <n v="30.983275159891328" u="1"/>
        <n v="42.923191791506213" u="1"/>
        <n v="17.663732927540536" u="1"/>
        <n v="30.77595073728326" u="1"/>
        <n v="20.798398607898974" u="1"/>
        <n v="27.449532887983803" u="1"/>
        <n v="29.902757858714139" u="1"/>
        <n v="26.941232514639513" u="1"/>
        <n v="9.4861974626570582" u="1"/>
        <n v="20.14226463159584" u="1"/>
        <n v="29.097769491498802" u="1"/>
        <n v="49.136249457608592" u="1"/>
        <n v="16.437358041665938" u="1"/>
        <n v="16.901775342110987" u="1"/>
        <n v="26.531599164227515" u="1"/>
        <n v="28.921497477932139" u="1"/>
        <n v="30.202208206249541" u="1"/>
        <n v="38.840477434571049" u="1"/>
        <n v="50.477008326714348" u="1"/>
        <n v="22.925405466452613" u="1"/>
        <n v="29.198098721813508" u="1"/>
        <n v="35.925499722033891" u="1"/>
        <n v="37.958825237132885" u="1"/>
        <n v="10.946018085824019" u="1"/>
        <n v="24.854972084601375" u="1"/>
        <n v="27.494561703940658" u="1"/>
        <n v="28.158250416557124" u="1"/>
        <n v="32.933839756124463" u="1"/>
        <n v="36.316167438627936" u="1"/>
        <n v="51.114490032922355" u="1"/>
        <n v="55.097120777747143" u="1"/>
        <n v="14.532213431190733" u="1"/>
        <n v="16.13617056404977" u="1"/>
        <n v="17.117538127675584" u="1"/>
        <n v="46.346612592170004" u="1"/>
        <n v="12.293770801675318" u="1"/>
        <n v="18.843085989636208" u="1"/>
        <n v="27.520237533040191" u="1"/>
        <n v="31.58602446243912" u="1"/>
        <n v="35.074557510091431" u="1"/>
        <n v="9.3861604390238327" u="1"/>
        <n v="23.189749123268157" u="1"/>
        <n v="32.495591213871954" u="1"/>
        <n v="33.792251337614658" u="1"/>
        <n v="15.165451447018569" u="1"/>
        <n v="21.676096518448503" u="1"/>
        <n v="26.507658835533267" u="1"/>
        <n v="16.852958199824066" u="1"/>
        <n v="30.393203541068736" u="1"/>
        <n v="38.610267927847303" u="1"/>
        <n v="41.123061580447299" u="1"/>
        <n v="14.074317698265599" u="1"/>
        <n v="29.122587542344142" u="1"/>
        <n v="50.251539639387943" u="1"/>
        <n v="17.845679711607175" u="1"/>
        <n v="19.505652236265373" u="1"/>
        <n v="27.67555735778533" u="1"/>
        <n v="39.989761711572697" u="1"/>
        <n v="42.532471784130152" u="1"/>
        <n v="42.649389690634493" u="1"/>
        <n v="16.279069200547845" u="1"/>
        <n v="32.775438508480157" u="1"/>
        <n v="36.36405519741708" u="1"/>
        <n v="47.86303231317175" u="1"/>
      </sharedItems>
    </cacheField>
    <cacheField name="2순위 비중" numFmtId="0">
      <sharedItems containsSemiMixedTypes="0" containsString="0" containsNumber="1" minValue="8.7640414724330302" maxValue="32.621302960382941" count="407">
        <n v="10.8"/>
        <n v="18.5"/>
        <n v="16.2"/>
        <n v="12.9"/>
        <n v="10.1"/>
        <n v="32.4"/>
        <n v="17.2"/>
        <n v="15.1"/>
        <n v="16.600000000000001"/>
        <n v="22"/>
        <n v="19.8"/>
        <n v="25"/>
        <n v="28.5"/>
        <n v="12.5"/>
        <n v="22.9"/>
        <n v="29.5"/>
        <n v="32.299999999999997"/>
        <n v="15.4"/>
        <n v="27.9"/>
        <n v="16.5"/>
        <n v="18.8"/>
        <n v="8.8000000000000007"/>
        <n v="22.3"/>
        <n v="21.4"/>
        <n v="15.8"/>
        <n v="22.8"/>
        <n v="11.4"/>
        <n v="10.4"/>
        <n v="15.9"/>
        <n v="17.600000000000001"/>
        <n v="23.5"/>
        <n v="19.899999999999999"/>
        <n v="16.7"/>
        <n v="22.1"/>
        <n v="9.6"/>
        <n v="12.7"/>
        <n v="11.8"/>
        <n v="21"/>
        <n v="14.2"/>
        <n v="10.5"/>
        <n v="18.600000000000001"/>
        <n v="9.6999999999999993"/>
        <n v="17"/>
        <n v="14.4"/>
        <n v="15.5"/>
        <n v="12.2"/>
        <n v="14.7"/>
        <n v="17.100000000000001"/>
        <n v="9.8000000000000007"/>
        <n v="13.3"/>
        <n v="18"/>
        <n v="10"/>
        <n v="11.1"/>
        <n v="10.6"/>
        <n v="10.3"/>
        <n v="13.9"/>
        <n v="21.2"/>
        <n v="15.2"/>
        <n v="18.399999999999999"/>
        <n v="20.5"/>
        <n v="17.8"/>
        <n v="22.7"/>
        <n v="9.5"/>
        <n v="15.7"/>
        <n v="11.6"/>
        <n v="13.6"/>
        <n v="16.100000000000001"/>
        <n v="29.7"/>
        <n v="17.5"/>
        <n v="11"/>
        <n v="31.3"/>
        <n v="14"/>
        <n v="21.7"/>
        <n v="27.2"/>
        <n v="23.4"/>
        <n v="12.6"/>
        <n v="21.9"/>
        <n v="32.1"/>
        <n v="19.399999999999999"/>
        <n v="27"/>
        <n v="17.899999999999999"/>
        <n v="9.3000000000000007"/>
        <n v="24"/>
        <n v="19.3"/>
        <n v="25.3"/>
        <n v="19.100000000000001"/>
        <n v="16.8"/>
        <n v="19.7"/>
        <n v="24.5"/>
        <n v="22.4"/>
        <n v="22.2"/>
        <n v="14.5"/>
        <n v="13.7"/>
        <n v="16"/>
        <n v="11.2"/>
        <n v="14.9"/>
        <n v="12.3"/>
        <n v="11.3"/>
        <n v="15.6"/>
        <n v="16.3"/>
        <n v="10.199999999999999"/>
        <n v="18.899999999999999"/>
        <n v="9.1999999999999993"/>
        <n v="20.8"/>
        <n v="17.3"/>
        <n v="19"/>
        <n v="23"/>
        <n v="24.1"/>
        <n v="9.4"/>
        <n v="11.5"/>
        <n v="13.5"/>
        <n v="32.6"/>
        <n v="17.399999999999999"/>
        <n v="12.1"/>
        <n v="31"/>
        <n v="14.3"/>
        <n v="18.3"/>
        <n v="13"/>
        <n v="26.7"/>
        <n v="31.5"/>
        <n v="27.1"/>
        <n v="9.1"/>
        <n v="23.3"/>
        <n v="17.7"/>
        <n v="23.8"/>
        <n v="13.8"/>
        <n v="12.4"/>
        <n v="24.7"/>
        <n v="15"/>
        <n v="14.1"/>
        <n v="11.7"/>
        <n v="14.6"/>
        <n v="18.100000000000001"/>
        <n v="14.8"/>
        <n v="10.9"/>
        <n v="9.9"/>
        <n v="18.7"/>
        <n v="29.1"/>
        <n v="15.3"/>
        <n v="30.4"/>
        <n v="12.621463908595434" u="1"/>
        <n v="18.460484160784283" u="1"/>
        <n v="9.7977114654749737" u="1"/>
        <n v="12.609863097424521" u="1"/>
        <n v="18.808592504865416" u="1"/>
        <n v="15.172232840493963" u="1"/>
        <n v="16.640862485593615" u="1"/>
        <n v="16.702341837332042" u="1"/>
        <n v="17.23293338188185" u="1"/>
        <n v="25.289153168721796" u="1"/>
        <n v="13.721246784794525" u="1"/>
        <n v="16.609247780447799" u="1"/>
        <n v="18.743301617991769" u="1"/>
        <n v="9.3165562595641411" u="1"/>
        <n v="11.336876407864334" u="1"/>
        <n v="14.016537083204947" u="1"/>
        <n v="15.752954461933077" u="1"/>
        <n v="17.364013533553372" u="1"/>
        <n v="9.7580221154280355" u="1"/>
        <n v="10.116395784301234" u="1"/>
        <n v="9.5610114166098814" u="1"/>
        <n v="10.604848886698139" u="1"/>
        <n v="13.791092246439742" u="1"/>
        <n v="14.54542195413579" u="1"/>
        <n v="16.186714600143361" u="1"/>
        <n v="16.24777977985045" u="1"/>
        <n v="19.724500715273805" u="1"/>
        <n v="15.474452569291927" u="1"/>
        <n v="19.007160635402553" u="1"/>
        <n v="27.09962582296831" u="1"/>
        <n v="14.043001156795846" u="1"/>
        <n v="22.762366445037895" u="1"/>
        <n v="11.647126999995754" u="1"/>
        <n v="15.092773956914279" u="1"/>
        <n v="20.758809090971521" u="1"/>
        <n v="25.044899352587308" u="1"/>
        <n v="10.314882859699265" u="1"/>
        <n v="12.894422152301077" u="1"/>
        <n v="16.305648093028996" u="1"/>
        <n v="16.8274972878041" u="1"/>
        <n v="17.144488416885917" u="1"/>
        <n v="17.403661662321113" u="1"/>
        <n v="17.791322774048769" u="1"/>
        <n v="9.6387536033289276" u="1"/>
        <n v="14.465804010155022" u="1"/>
        <n v="14.855414291561617" u="1"/>
        <n v="16.464968551434371" u="1"/>
        <n v="23.984344702264469" u="1"/>
        <n v="29.09919614792706" u="1"/>
        <n v="9.463661209771546" u="1"/>
        <n v="12.908974699495189" u="1"/>
        <n v="9.6329383005814258" u="1"/>
        <n v="16.972441761848867" u="1"/>
        <n v="24.135738114049531" u="1"/>
        <n v="16.84694527118096" u="1"/>
        <n v="17.976686225662679" u="1"/>
        <n v="29.540211378601416" u="1"/>
        <n v="30.354533507162181" u="1"/>
        <n v="32.621302960382941" u="1"/>
        <n v="15.081835696298377" u="1"/>
        <n v="22.655248385352326" u="1"/>
        <n v="9.7428552874910306" u="1"/>
        <n v="10.859156845223374" u="1"/>
        <n v="11.715637048433951" u="1"/>
        <n v="17.619756624167398" u="1"/>
        <n v="22.821470465873904" u="1"/>
        <n v="17.781775558998124" u="1"/>
        <n v="19.026737377203954" u="1"/>
        <n v="9.295648147270013" u="1"/>
        <n v="13.340990065668478" u="1"/>
        <n v="15.71183624347039" u="1"/>
        <n v="16.279980784213247" u="1"/>
        <n v="17.921301999449312" u="1"/>
        <n v="18.949976308025967" u="1"/>
        <n v="10.41127133537913" u="1"/>
        <n v="14.919748249948995" u="1"/>
        <n v="9.0531520726777561" u="1"/>
        <n v="13.767943168959555" u="1"/>
        <n v="14.356990367877504" u="1"/>
        <n v="14.855329615776625" u="1"/>
        <n v="15.592001169943396" u="1"/>
        <n v="17.692885912441536" u="1"/>
        <n v="23.375398048590611" u="1"/>
        <n v="10.4400396595441" u="1"/>
        <n v="20.758764193831283" u="1"/>
        <n v="21.411810204076925" u="1"/>
        <n v="22.3110681012488" u="1"/>
        <n v="26.727592818025297" u="1"/>
        <n v="12.906245916987134" u="1"/>
        <n v="13.987180458288478" u="1"/>
        <n v="16.218554972383593" u="1"/>
        <n v="17.190993626031958" u="1"/>
        <n v="17.560532265544257" u="1"/>
        <n v="18.367607614856816" u="1"/>
        <n v="21.428785211759187" u="1"/>
        <n v="10.191955498079787" u="1"/>
        <n v="10.501806531490896" u="1"/>
        <n v="14.887873922765726" u="1"/>
        <n v="17.693966617070593" u="1"/>
        <n v="12.394592003210105" u="1"/>
        <n v="12.946770941306143" u="1"/>
        <n v="29.710965168558008" u="1"/>
        <n v="11.238121038129471" u="1"/>
        <n v="21.236297980618371" u="1"/>
        <n v="22.963089812509491" u="1"/>
        <n v="9.4297079722730679" u="1"/>
        <n v="10.577734789534908" u="1"/>
        <n v="11.339826112231357" u="1"/>
        <n v="11.828108540114293" u="1"/>
        <n v="12.471631731848028" u="1"/>
        <n v="10.785998619131458" u="1"/>
        <n v="11.046080518621409" u="1"/>
        <n v="16.216670750801185" u="1"/>
        <n v="31.048043340313967" u="1"/>
        <n v="13.934656131136904" u="1"/>
        <n v="17.622795480928151" u="1"/>
        <n v="16.552981056167198" u="1"/>
        <n v="10.115984635863997" u="1"/>
        <n v="14.667940047316877" u="1"/>
        <n v="22.104340983251376" u="1"/>
        <n v="31.522388515146556" u="1"/>
        <n v="15.915902879333437" u="1"/>
        <n v="14.489301182976075" u="1"/>
        <n v="24.660066440517134" u="1"/>
        <n v="14.906764379748946" u="1"/>
        <n v="16.337057378882555" u="1"/>
        <n v="10.35566192442047" u="1"/>
        <n v="10.801128895463016" u="1"/>
        <n v="12.229820193739016" u="1"/>
        <n v="15.148510928262105" u="1"/>
        <n v="16.5846140372458" u="1"/>
        <n v="18.957264201110185" u="1"/>
        <n v="23.453926628335697" u="1"/>
        <n v="27.171734166465079" u="1"/>
        <n v="13.00415910359802" u="1"/>
        <n v="13.628139712964499" u="1"/>
        <n v="15.999344796607481" u="1"/>
        <n v="16.697271364200208" u="1"/>
        <n v="21.219400893316461" u="1"/>
        <n v="21.706275359218619" u="1"/>
        <n v="10.023908469120268" u="1"/>
        <n v="15.060993925598401" u="1"/>
        <n v="17.210303679917804" u="1"/>
        <n v="22.165949814534741" u="1"/>
        <n v="23.84951378048007" u="1"/>
        <n v="24.046006592000854" u="1"/>
        <n v="10.238789820818218" u="1"/>
        <n v="13.531017244630389" u="1"/>
        <n v="14.230319838078803" u="1"/>
        <n v="19.264368143071092" u="1"/>
        <n v="11.20297354252355" u="1"/>
        <n v="11.507093956261221" u="1"/>
        <n v="17.070552087473249" u="1"/>
        <n v="9.8254803235769046" u="1"/>
        <n v="16.106666330158529" u="1"/>
        <n v="17.53988339743567" u="1"/>
        <n v="10.31048858945706" u="1"/>
        <n v="12.498787389032271" u="1"/>
        <n v="18.269374993150315" u="1"/>
        <n v="22.42130253535063" u="1"/>
        <n v="14.791590787953075" u="1"/>
        <n v="15.344220594932684" u="1"/>
        <n v="17.863540035947064" u="1"/>
        <n v="18.469060152256539" u="1"/>
        <n v="24.045172159322984" u="1"/>
        <n v="16.506973174421333" u="1"/>
        <n v="21.942689685995237" u="1"/>
        <n v="22.829730509501768" u="1"/>
        <n v="9.9921713657515774" u="1"/>
        <n v="9.9427022053097982" u="1"/>
        <n v="12.081837795530204" u="1"/>
        <n v="14.818264493760605" u="1"/>
        <n v="15.03794650160588" u="1"/>
        <n v="15.647125000135794" u="1"/>
        <n v="19.788339424308624" u="1"/>
        <n v="32.361513131606536" u="1"/>
        <n v="14.724741174326544" u="1"/>
        <n v="8.7640414724330302" u="1"/>
        <n v="9.3147390125161351" u="1"/>
        <n v="11.521014263948436" u="1"/>
        <n v="15.017839828829644" u="1"/>
        <n v="15.804376602383376" u="1"/>
        <n v="22.916805425309825" u="1"/>
        <n v="9.7266413777487877" u="1"/>
        <n v="12.197341535424131" u="1"/>
        <n v="12.277579153374136" u="1"/>
        <n v="14.320134676332556" u="1"/>
        <n v="19.915685990810019" u="1"/>
        <n v="10.810847525134793" u="1"/>
        <n v="17.677371701045335" u="1"/>
        <n v="22.005085200288089" u="1"/>
        <n v="24.47145837315454" u="1"/>
        <n v="9.7184560670776641" u="1"/>
        <n v="18.147099572990626" u="1"/>
        <n v="9.1678994056020056" u="1"/>
        <n v="13.973759217774839" u="1"/>
        <n v="19.063956964640447" u="1"/>
        <n v="11.123569778216662" u="1"/>
        <n v="11.445550120954612" u="1"/>
        <n v="18.947598211485055" u="1"/>
        <n v="21.988065499997319" u="1"/>
        <n v="22.771347301931861" u="1"/>
        <n v="31.338896903778075" u="1"/>
        <n v="9.6646208277387533" u="1"/>
        <n v="23.295581699289837" u="1"/>
        <n v="12.917099643552241" u="1"/>
        <n v="17.008492618330269" u="1"/>
        <n v="18.585091412841329" u="1"/>
        <n v="16.764527531482358" u="1"/>
        <n v="18.003229910841291" u="1"/>
        <n v="22.940951099666044" u="1"/>
        <n v="17.208657755106866" u="1"/>
        <n v="17.250505292316237" u="1"/>
        <n v="22.114974420427597" u="1"/>
        <n v="10.199479028949543" u="1"/>
        <n v="11.417226465460828" u="1"/>
        <n v="12.667250208739949" u="1"/>
        <n v="15.401837773812399" u="1"/>
        <n v="18.377255819711543" u="1"/>
        <n v="19.729900098092571" u="1"/>
        <n v="19.856217645668593" u="1"/>
        <n v="32.082197302844499" u="1"/>
        <n v="13.726396318352844" u="1"/>
        <n v="13.930998249751566" u="1"/>
        <n v="14.595047750016979" u="1"/>
        <n v="17.837320877592042" u="1"/>
        <n v="15.800710751241089" u="1"/>
        <n v="15.813551681171633" u="1"/>
        <n v="10.51651458450146" u="1"/>
        <n v="14.106669541456485" u="1"/>
        <n v="15.786104853427036" u="1"/>
        <n v="18.44771822376433" u="1"/>
        <n v="22.290966853925774" u="1"/>
        <n v="31.313933238118864" u="1"/>
        <n v="18.421009750292107" u="1"/>
        <n v="18.995945032121416" u="1"/>
        <n v="14.359788814897248" u="1"/>
        <n v="14.735112298053835" u="1"/>
        <n v="16.517554478493032" u="1"/>
        <n v="21.04162624724561" u="1"/>
        <n v="22.178974244518823" u="1"/>
        <n v="25.307811081165344" u="1"/>
        <n v="26.955948232737192" u="1"/>
        <n v="27.928094235376712" u="1"/>
        <n v="32.340088015557242" u="1"/>
        <n v="9.3723035269585822" u="1"/>
        <n v="18.967364307821661" u="1"/>
        <n v="9.2563078250090189" u="1"/>
        <n v="9.7103783201412064" u="1"/>
        <n v="10.504495298499194" u="1"/>
        <n v="16.224405940574034" u="1"/>
        <n v="16.65250248818402" u="1"/>
        <n v="19.445417345417525" u="1"/>
        <n v="21.700833957953868" u="1"/>
        <n v="11.121378049429959" u="1"/>
        <n v="22.370313700424386" u="1"/>
        <n v="24.491436783017928" u="1"/>
        <n v="17.592880446816086" u="1"/>
        <n v="18.259935975036761" u="1"/>
        <n v="22.386573746872596" u="1"/>
        <n v="12.526202215122725" u="1"/>
        <n v="15.377029028256064" u="1"/>
        <n v="18.900028044717594" u="1"/>
        <n v="20.503897916036653" u="1"/>
        <n v="22.726746396581373" u="1"/>
        <n v="17.958323420976853" u="1"/>
        <n v="28.48816834162476" u="1"/>
      </sharedItems>
    </cacheField>
    <cacheField name="3순위 비중" numFmtId="0">
      <sharedItems containsSemiMixedTypes="0" containsString="0" containsNumber="1" minValue="5.7686071151468736" maxValue="28.826386716882801" count="374">
        <n v="10.3"/>
        <n v="11.6"/>
        <n v="13.8"/>
        <n v="8.5"/>
        <n v="9.4"/>
        <n v="14"/>
        <n v="13.2"/>
        <n v="14.5"/>
        <n v="14.9"/>
        <n v="15.3"/>
        <n v="16.600000000000001"/>
        <n v="12.9"/>
        <n v="17.100000000000001"/>
        <n v="11"/>
        <n v="16.2"/>
        <n v="9.5"/>
        <n v="12.2"/>
        <n v="10.9"/>
        <n v="10"/>
        <n v="11.5"/>
        <n v="16.5"/>
        <n v="8"/>
        <n v="12.5"/>
        <n v="19.399999999999999"/>
        <n v="12.3"/>
        <n v="14.7"/>
        <n v="8.8000000000000007"/>
        <n v="12.4"/>
        <n v="16.8"/>
        <n v="17.5"/>
        <n v="11.3"/>
        <n v="15.1"/>
        <n v="8.9"/>
        <n v="16.3"/>
        <n v="11.9"/>
        <n v="14.2"/>
        <n v="6.2"/>
        <n v="13"/>
        <n v="8.6999999999999993"/>
        <n v="14.4"/>
        <n v="14.3"/>
        <n v="8.1"/>
        <n v="15.4"/>
        <n v="7.5"/>
        <n v="10.1"/>
        <n v="10.7"/>
        <n v="9.6999999999999993"/>
        <n v="10.199999999999999"/>
        <n v="16.100000000000001"/>
        <n v="9.6"/>
        <n v="14.1"/>
        <n v="9.1"/>
        <n v="8.3000000000000007"/>
        <n v="9.8000000000000007"/>
        <n v="13.1"/>
        <n v="19.8"/>
        <n v="12.1"/>
        <n v="16.399999999999999"/>
        <n v="17.2"/>
        <n v="13.4"/>
        <n v="22.2"/>
        <n v="8.1999999999999993"/>
        <n v="15"/>
        <n v="15.6"/>
        <n v="11.4"/>
        <n v="9.9"/>
        <n v="9.3000000000000007"/>
        <n v="10.5"/>
        <n v="12"/>
        <n v="8.4"/>
        <n v="13.6"/>
        <n v="10.4"/>
        <n v="11.8"/>
        <n v="11.1"/>
        <n v="10.8"/>
        <n v="16"/>
        <n v="14.8"/>
        <n v="11.7"/>
        <n v="15.2"/>
        <n v="12.8"/>
        <n v="6.1"/>
        <n v="7.8"/>
        <n v="9.1999999999999993"/>
        <n v="15.7"/>
        <n v="6.8"/>
        <n v="8.6"/>
        <n v="7.4"/>
        <n v="17.7"/>
        <n v="18"/>
        <n v="13.3"/>
        <n v="21.9"/>
        <n v="10.6"/>
        <n v="13.5"/>
        <n v="15.5"/>
        <n v="9"/>
        <n v="11.2"/>
        <n v="7.9"/>
        <n v="15.8"/>
        <n v="17.3"/>
        <n v="20.7"/>
        <n v="7.6"/>
        <n v="13.7"/>
        <n v="5.8"/>
        <n v="17.600000000000001"/>
        <n v="12.7"/>
        <n v="28.8"/>
        <n v="13.9"/>
        <n v="7.3513649925602973" u="1"/>
        <n v="12.103284718850064" u="1"/>
        <n v="12.154447113152246" u="1"/>
        <n v="13.057434316319277" u="1"/>
        <n v="14.989560295945001" u="1"/>
        <n v="14.428042380571544" u="1"/>
        <n v="8.1117192877049114" u="1"/>
        <n v="8.382674194420261" u="1"/>
        <n v="10.022840189459929" u="1"/>
        <n v="10.09494773553339" u="1"/>
        <n v="20.739664782441601" u="1"/>
        <n v="8.4273535839511968" u="1"/>
        <n v="10.90734932156076" u="1"/>
        <n v="11.345554425514178" u="1"/>
        <n v="12.184754809750102" u="1"/>
        <n v="15.49581540149585" u="1"/>
        <n v="15.765347756137441" u="1"/>
        <n v="13.24235092283706" u="1"/>
        <n v="16.841825224414066" u="1"/>
        <n v="17.166387470793879" u="1"/>
        <n v="17.315312005543721" u="1"/>
        <n v="17.550269158067341" u="1"/>
        <n v="10.894350525202906" u="1"/>
        <n v="9.9691058351170962" u="1"/>
        <n v="12.979455238943116" u="1"/>
        <n v="13.310663088133548" u="1"/>
        <n v="13.915484606197943" u="1"/>
        <n v="9.1508822161945815" u="1"/>
        <n v="10.988062857070588" u="1"/>
        <n v="12.337173630381857" u="1"/>
        <n v="12.698006632067656" u="1"/>
        <n v="16.069903021314328" u="1"/>
        <n v="5.7686071151468736" u="1"/>
        <n v="11.145610765357986" u="1"/>
        <n v="11.463775649124798" u="1"/>
        <n v="12.102342498928989" u="1"/>
        <n v="14.714247153350765" u="1"/>
        <n v="16.566890521519635" u="1"/>
        <n v="17.064049647699552" u="1"/>
        <n v="8.9794999743281689" u="1"/>
        <n v="8.5643595407768753" u="1"/>
        <n v="10.692171123969841" u="1"/>
        <n v="10.117364889107824" u="1"/>
        <n v="14.972112724229062" u="1"/>
        <n v="9.0983731536727479" u="1"/>
        <n v="12.089804809060926" u="1"/>
        <n v="17.213071189754235" u="1"/>
        <n v="10.472353246078521" u="1"/>
        <n v="13.992988741947766" u="1"/>
        <n v="19.752754890245967" u="1"/>
        <n v="9.8790502250815901" u="1"/>
        <n v="11.113184394726922" u="1"/>
        <n v="13.429575718136633" u="1"/>
        <n v="7.4794575035619735" u="1"/>
        <n v="14.378052734222461" u="1"/>
        <n v="14.797756900764755" u="1"/>
        <n v="16.320764264473873" u="1"/>
        <n v="16.459718025247767" u="1"/>
        <n v="7.8749419991699403" u="1"/>
        <n v="8.5186639050609809" u="1"/>
        <n v="9.3422927112731298" u="1"/>
        <n v="14.010985242325969" u="1"/>
        <n v="9.4406877020775823" u="1"/>
        <n v="12.908426424806537" u="1"/>
        <n v="14.025445402780631" u="1"/>
        <n v="15.258523731565301" u="1"/>
        <n v="8.5268177775144043" u="1"/>
        <n v="8.9418130592174219" u="1"/>
        <n v="9.3329494609010499" u="1"/>
        <n v="10.302260586561497" u="1"/>
        <n v="10.358818489013755" u="1"/>
        <n v="14.05924865676714" u="1"/>
        <n v="16.162635114047067" u="1"/>
        <n v="17.539966650472159" u="1"/>
        <n v="6.8043037712017735" u="1"/>
        <n v="7.7918584829260533" u="1"/>
        <n v="9.4319785620608485" u="1"/>
        <n v="16.503211976105096" u="1"/>
        <n v="7.5400468111081311" u="1"/>
        <n v="9.0681891708389397" u="1"/>
        <n v="15.325974780597667" u="1"/>
        <n v="7.3819594213075685" u="1"/>
        <n v="10.014797656231309" u="1"/>
        <n v="11.923245420822184" u="1"/>
        <n v="12.365203696030223" u="1"/>
        <n v="14.549623752808916" u="1"/>
        <n v="14.877732320071779" u="1"/>
        <n v="16.442177901814816" u="1"/>
        <n v="17.176448441601011" u="1"/>
        <n v="9.5442745493802548" u="1"/>
        <n v="14.095649892962427" u="1"/>
        <n v="15.608194164723505" u="1"/>
        <n v="9.1754407521841319" u="1"/>
        <n v="11.240101072495396" u="1"/>
        <n v="11.790113491939739" u="1"/>
        <n v="12.811295376240961" u="1"/>
        <n v="15.414955368390615" u="1"/>
        <n v="16.443824296829632" u="1"/>
        <n v="10.900103202522223" u="1"/>
        <n v="11.501353321018282" u="1"/>
        <n v="14.95967953308271" u="1"/>
        <n v="19.372646619070391" u="1"/>
        <n v="14.147557701735433" u="1"/>
        <n v="14.832017407393272" u="1"/>
        <n v="13.141294488120895" u="1"/>
        <n v="17.110213587823765" u="1"/>
        <n v="10.036852560161661" u="1"/>
        <n v="11.339655231711058" u="1"/>
        <n v="13.262517238832345" u="1"/>
        <n v="15.598353687582955" u="1"/>
        <n v="12.446719264893721" u="1"/>
        <n v="8.9462363529752214" u="1"/>
        <n v="12.146736967692934" u="1"/>
        <n v="9.2117389704499697" u="1"/>
        <n v="9.3565576589111625" u="1"/>
        <n v="10.761821300332521" u="1"/>
        <n v="11.494333248421189" u="1"/>
        <n v="12.908663833090744" u="1"/>
        <n v="14.279409886425523" u="1"/>
        <n v="14.894164179944097" u="1"/>
        <n v="22.17613282567147" u="1"/>
        <n v="8.707040396048189" u="1"/>
        <n v="9.9602774611632103" u="1"/>
        <n v="11.096673895482219" u="1"/>
        <n v="14.243448881495748" u="1"/>
        <n v="8.4046550514661931" u="1"/>
        <n v="9.5375956111153855" u="1"/>
        <n v="9.9924672713230791" u="1"/>
        <n v="14.729151586756704" u="1"/>
        <n v="7.9718239007283431" u="1"/>
        <n v="8.5949536656312997" u="1"/>
        <n v="9.5120682048861998" u="1"/>
        <n v="11.958921030946168" u="1"/>
        <n v="12.281647690090997" u="1"/>
        <n v="17.222677140482194" u="1"/>
        <n v="10.802705093757529" u="1"/>
        <n v="6.142574325930104" u="1"/>
        <n v="9.694456317736762" u="1"/>
        <n v="17.664766967192794" u="1"/>
        <n v="8.1871504115811877" u="1"/>
        <n v="11.147639464479864" u="1"/>
        <n v="11.87137122307243" u="1"/>
        <n v="12.364124961933944" u="1"/>
        <n v="15.318685284184083" u="1"/>
        <n v="15.649907770826941" u="1"/>
        <n v="9.7179412419453719" u="1"/>
        <n v="9.9348000738251798" u="1"/>
        <n v="11.031849641511549" u="1"/>
        <n v="11.384569156932042" u="1"/>
        <n v="12.242785694680695" u="1"/>
        <n v="12.362476267957742" u="1"/>
        <n v="13.272205544355389" u="1"/>
        <n v="13.508686700116094" u="1"/>
        <n v="9.9584331248196314" u="1"/>
        <n v="10.859765025127725" u="1"/>
        <n v="14.309942010513982" u="1"/>
        <n v="6.8022681681783812" u="1"/>
        <n v="8.092026133624195" u="1"/>
        <n v="8.8071033603240974" u="1"/>
        <n v="10.51963904496294" u="1"/>
        <n v="12.51076591090659" u="1"/>
        <n v="15.445499584036021" u="1"/>
        <n v="8.8282871872404982" u="1"/>
        <n v="9.4529575065119769" u="1"/>
        <n v="10.459441231450544" u="1"/>
        <n v="10.683927381392593" u="1"/>
        <n v="11.927825515031804" u="1"/>
        <n v="12.063955875200085" u="1"/>
        <n v="8.9194059011569493" u="1"/>
        <n v="12.300875428703831" u="1"/>
        <n v="8.6366473307700158" u="1"/>
        <n v="17.098033858813892" u="1"/>
        <n v="19.803979728811516" u="1"/>
        <n v="9.7175783918901999" u="1"/>
        <n v="11.787324315936802" u="1"/>
        <n v="12.134284061191902" u="1"/>
        <n v="12.519426628031333" u="1"/>
        <n v="15.494029279372082" u="1"/>
        <n v="18.021816089661062" u="1"/>
        <n v="9.4452860215603014" u="1"/>
        <n v="12.871272881192644" u="1"/>
        <n v="15.671337947168832" u="1"/>
        <n v="9.1577084676594822" u="1"/>
        <n v="9.6471516384737992" u="1"/>
        <n v="17.066870020849155" u="1"/>
        <n v="8.7925198654593508" u="1"/>
        <n v="11.914999117129629" u="1"/>
        <n v="13.070221542727081" u="1"/>
        <n v="13.5800438083985" u="1"/>
        <n v="15.347639325374447" u="1"/>
        <n v="15.715954204203362" u="1"/>
        <n v="7.5762323646646186" u="1"/>
        <n v="11.264598416069797" u="1"/>
        <n v="11.871723732790292" u="1"/>
        <n v="16.554972198780959" u="1"/>
        <n v="9.3371550784189008" u="1"/>
        <n v="9.8538653501748446" u="1"/>
        <n v="10.25048650840054" u="1"/>
        <n v="13.982368117704464" u="1"/>
        <n v="14.737559312728107" u="1"/>
        <n v="16.77740383695205" u="1"/>
        <n v="7.9513532146046186" u="1"/>
        <n v="8.4395828964977682" u="1"/>
        <n v="9.5635592435834909" u="1"/>
        <n v="11.905646089743191" u="1"/>
        <n v="12.315259649760089" u="1"/>
        <n v="13.351877395981242" u="1"/>
        <n v="13.43369867169184" u="1"/>
        <n v="15.341559173155492" u="1"/>
        <n v="10.329354111217496" u="1"/>
        <n v="16.10031485094914" u="1"/>
        <n v="16.301636136513682" u="1"/>
        <n v="9.6958923878106127" u="1"/>
        <n v="15.105532159571721" u="1"/>
        <n v="9.3218298452014317" u="1"/>
        <n v="9.4916557983320651" u="1"/>
        <n v="10.865055616207863" u="1"/>
        <n v="12.347315550273571" u="1"/>
        <n v="12.956140558843869" u="1"/>
        <n v="14.199474496205941" u="1"/>
        <n v="10.484220660722308" u="1"/>
        <n v="11.595453711870363" u="1"/>
        <n v="13.75115902870675" u="1"/>
        <n v="15.112244986009445" u="1"/>
        <n v="15.443525643895322" u="1"/>
        <n v="9.8020881055901317" u="1"/>
        <n v="13.820202704601078" u="1"/>
        <n v="10.172502228136871" u="1"/>
        <n v="13.592539668827275" u="1"/>
        <n v="14.522480873385934" u="1"/>
        <n v="9.0875279091503902" u="1"/>
        <n v="10.182595627580273" u="1"/>
        <n v="11.685205448997978" u="1"/>
        <n v="15.189332056831754" u="1"/>
        <n v="15.652446525134703" u="1"/>
        <n v="11.653799515609778" u="1"/>
        <n v="15.440061052577416" u="1"/>
        <n v="8.2160838195228045" u="1"/>
        <n v="8.2809250479779166" u="1"/>
        <n v="17.054425954210494" u="1"/>
        <n v="10.193864228387094" u="1"/>
        <n v="10.654813777051933" u="1"/>
        <n v="15.056148152247644" u="1"/>
        <n v="11.985118845077427" u="1"/>
        <n v="15.338278493367074" u="1"/>
        <n v="7.9538864776959626" u="1"/>
        <n v="11.451028114310946" u="1"/>
        <n v="14.685191471168944" u="1"/>
        <n v="15.220570481822964" u="1"/>
        <n v="15.9767687842289" u="1"/>
        <n v="10.633807052393623" u="1"/>
        <n v="14.05616988913251" u="1"/>
        <n v="15.394348941271094" u="1"/>
        <n v="16.629941260244554" u="1"/>
        <n v="21.922413113476281" u="1"/>
        <n v="7.4615138822130129" u="1"/>
        <n v="9.1093666188823708" u="1"/>
        <n v="10.090809100350755" u="1"/>
        <n v="10.159328998768023" u="1"/>
        <n v="19.414868623113389" u="1"/>
        <n v="17.454120238182018" u="1"/>
        <n v="8.3745987481041659" u="1"/>
        <n v="8.7666749642896011" u="1"/>
        <n v="6.2361859716493537" u="1"/>
        <n v="13.738293772439485" u="1"/>
        <n v="15.950565610639886" u="1"/>
        <n v="28.826386716882801" u="1"/>
      </sharedItems>
    </cacheField>
    <cacheField name="단기숙박" numFmtId="41">
      <sharedItems containsSemiMixedTypes="0" containsString="0" containsNumber="1" containsInteger="1" minValue="2029" maxValue="284687"/>
    </cacheField>
    <cacheField name="통근통학" numFmtId="41">
      <sharedItems containsSemiMixedTypes="0" containsString="0" containsNumber="1" containsInteger="1" minValue="2" maxValue="34567"/>
    </cacheField>
    <cacheField name="장기실거주" numFmtId="41">
      <sharedItems containsSemiMixedTypes="0" containsString="0" containsNumber="1" containsInteger="1" minValue="401" maxValue="30968"/>
    </cacheField>
  </cacheFields>
  <extLst>
    <ext xmlns:x14="http://schemas.microsoft.com/office/spreadsheetml/2009/9/main" uri="{725AE2AE-9491-48be-B2B4-4EB974FC3084}">
      <x14:pivotCacheDefinition pivotCacheId="126244039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7">
  <r>
    <x v="0"/>
    <x v="0"/>
    <x v="0"/>
    <x v="0"/>
    <n v="388210"/>
    <n v="188507"/>
    <n v="139362"/>
    <n v="60343"/>
    <n v="149002"/>
    <n v="51732"/>
    <n v="25213"/>
    <n v="21791"/>
    <n v="7970"/>
    <n v="105584"/>
    <n v="3.7"/>
    <n v="48.3"/>
    <n v="4.4000000000000004"/>
    <n v="10.4"/>
    <n v="4.8"/>
    <n v="38.4"/>
    <n v="152"/>
    <n v="57.7"/>
    <n v="106009"/>
    <n v="359358"/>
    <n v="115972"/>
    <n v="64922"/>
    <n v="23765"/>
    <n v="17401"/>
    <n v="17148"/>
    <n v="34931"/>
    <n v="19999"/>
    <n v="3790"/>
    <n v="1285"/>
    <n v="1976"/>
    <n v="37604"/>
    <n v="42619"/>
    <n v="4257"/>
    <n v="814"/>
    <n v="1727"/>
    <n v="239208"/>
    <n v="149002"/>
    <x v="0"/>
    <x v="0"/>
    <x v="0"/>
    <n v="58079"/>
    <n v="22086"/>
    <n v="19724"/>
    <x v="0"/>
    <x v="0"/>
    <x v="0"/>
    <n v="13315"/>
    <n v="12599"/>
    <n v="8782"/>
    <x v="0"/>
    <x v="0"/>
    <x v="0"/>
    <n v="19.899999999999999"/>
    <n v="2.5"/>
    <n v="1.4"/>
    <n v="1.9"/>
    <n v="5"/>
    <n v="49.9"/>
    <n v="0.8"/>
    <n v="6.5"/>
    <n v="12"/>
    <n v="35.9"/>
    <n v="37.700000000000003"/>
    <n v="26.4"/>
    <n v="1.5"/>
    <n v="2.1"/>
    <n v="2.9"/>
    <n v="3.2"/>
    <n v="2.2000000000000002"/>
    <n v="15.6"/>
    <n v="13"/>
    <x v="0"/>
    <x v="0"/>
    <x v="0"/>
    <x v="0"/>
    <x v="0"/>
    <x v="0"/>
    <x v="0"/>
    <x v="0"/>
    <x v="0"/>
    <n v="55773"/>
    <n v="14627"/>
    <n v="15274"/>
  </r>
  <r>
    <x v="0"/>
    <x v="1"/>
    <x v="0"/>
    <x v="1"/>
    <n v="615485"/>
    <n v="361718"/>
    <n v="172597"/>
    <n v="81170"/>
    <n v="291451"/>
    <n v="55390"/>
    <n v="24561"/>
    <n v="18899"/>
    <n v="8662"/>
    <n v="88110"/>
    <n v="7"/>
    <n v="43.8"/>
    <n v="3.8"/>
    <n v="9.4"/>
    <n v="4.8"/>
    <n v="47.4"/>
    <n v="98"/>
    <n v="63.2"/>
    <n v="89777"/>
    <n v="517336"/>
    <n v="167007"/>
    <n v="78525"/>
    <n v="29788"/>
    <n v="26642"/>
    <n v="22071"/>
    <n v="43559"/>
    <n v="18622"/>
    <n v="3549"/>
    <n v="1954"/>
    <n v="1998"/>
    <n v="151152"/>
    <n v="62780"/>
    <n v="4527"/>
    <n v="1262"/>
    <n v="2048"/>
    <n v="324033"/>
    <n v="291451"/>
    <x v="1"/>
    <x v="1"/>
    <x v="1"/>
    <n v="53838"/>
    <n v="44798"/>
    <n v="28681"/>
    <x v="0"/>
    <x v="1"/>
    <x v="1"/>
    <n v="14297"/>
    <n v="13145"/>
    <n v="12509"/>
    <x v="1"/>
    <x v="1"/>
    <x v="1"/>
    <n v="31.9"/>
    <n v="1.7"/>
    <n v="1.4"/>
    <n v="2.7"/>
    <n v="10"/>
    <n v="19.3"/>
    <n v="0.5"/>
    <n v="20.5"/>
    <n v="12"/>
    <n v="40.1"/>
    <n v="39"/>
    <n v="20.9"/>
    <n v="1.3"/>
    <n v="1.6"/>
    <n v="2.6"/>
    <n v="3.2"/>
    <n v="2"/>
    <n v="16.8"/>
    <n v="12"/>
    <x v="1"/>
    <x v="1"/>
    <x v="1"/>
    <x v="1"/>
    <x v="1"/>
    <x v="1"/>
    <x v="1"/>
    <x v="1"/>
    <x v="1"/>
    <n v="56247"/>
    <n v="26050"/>
    <n v="17333"/>
  </r>
  <r>
    <x v="0"/>
    <x v="2"/>
    <x v="0"/>
    <x v="2"/>
    <n v="352958"/>
    <n v="207190"/>
    <n v="108765"/>
    <n v="37002"/>
    <n v="169000"/>
    <n v="41685"/>
    <n v="20666"/>
    <n v="13732"/>
    <n v="5354"/>
    <n v="105819"/>
    <n v="3.3"/>
    <n v="37.799999999999997"/>
    <n v="3.4"/>
    <n v="10.6"/>
    <n v="4.3"/>
    <n v="47.9"/>
    <n v="84"/>
    <n v="29.2"/>
    <n v="108497"/>
    <n v="304689"/>
    <n v="102395"/>
    <n v="48770"/>
    <n v="13020"/>
    <n v="10241"/>
    <n v="9533"/>
    <n v="34842"/>
    <n v="17053"/>
    <n v="2713"/>
    <n v="1029"/>
    <n v="1616"/>
    <n v="69953"/>
    <n v="34721"/>
    <n v="4377"/>
    <n v="859"/>
    <n v="1839"/>
    <n v="183959"/>
    <n v="169002"/>
    <x v="0"/>
    <x v="0"/>
    <x v="2"/>
    <n v="25777"/>
    <n v="20122"/>
    <n v="17947"/>
    <x v="1"/>
    <x v="2"/>
    <x v="0"/>
    <n v="11977"/>
    <n v="11527"/>
    <n v="9173"/>
    <x v="2"/>
    <x v="1"/>
    <x v="2"/>
    <n v="46.2"/>
    <n v="2.2000000000000002"/>
    <n v="3.1"/>
    <n v="4.3"/>
    <n v="4.3"/>
    <n v="11.9"/>
    <n v="1.2"/>
    <n v="15.1"/>
    <n v="11.6"/>
    <n v="28.3"/>
    <n v="52.3"/>
    <n v="19.399999999999999"/>
    <n v="2.6"/>
    <n v="2"/>
    <n v="2.9"/>
    <n v="3.5"/>
    <n v="2.2000000000000002"/>
    <n v="19.600000000000001"/>
    <n v="11"/>
    <x v="2"/>
    <x v="2"/>
    <x v="2"/>
    <x v="2"/>
    <x v="2"/>
    <x v="2"/>
    <x v="2"/>
    <x v="2"/>
    <x v="2"/>
    <n v="46001"/>
    <n v="10071"/>
    <n v="9190"/>
  </r>
  <r>
    <x v="0"/>
    <x v="0"/>
    <x v="1"/>
    <x v="3"/>
    <n v="445319"/>
    <n v="190423"/>
    <n v="161921"/>
    <n v="92976"/>
    <n v="145404"/>
    <n v="48602"/>
    <n v="26112"/>
    <n v="24790"/>
    <n v="14518"/>
    <n v="165533"/>
    <n v="2.7"/>
    <n v="59.5"/>
    <n v="5.6"/>
    <n v="10.4"/>
    <n v="6.4"/>
    <n v="32.700000000000003"/>
    <n v="146"/>
    <n v="42.3"/>
    <n v="166888"/>
    <n v="382341"/>
    <n v="127503"/>
    <n v="85904"/>
    <n v="31132"/>
    <n v="25670"/>
    <n v="29706"/>
    <n v="27518"/>
    <n v="18116"/>
    <n v="4274"/>
    <n v="2098"/>
    <n v="4599"/>
    <n v="35402"/>
    <n v="42265"/>
    <n v="6402"/>
    <n v="1426"/>
    <n v="3304"/>
    <n v="299915"/>
    <n v="145404"/>
    <x v="2"/>
    <x v="2"/>
    <x v="3"/>
    <n v="96234"/>
    <n v="73158"/>
    <n v="31081"/>
    <x v="2"/>
    <x v="3"/>
    <x v="2"/>
    <n v="11894"/>
    <n v="10391"/>
    <n v="5329"/>
    <x v="3"/>
    <x v="2"/>
    <x v="3"/>
    <n v="23.6"/>
    <n v="0.7"/>
    <n v="2.7"/>
    <n v="7.9"/>
    <n v="21.9"/>
    <n v="8.4"/>
    <n v="1.6"/>
    <n v="22.7"/>
    <n v="10.5"/>
    <n v="28.1"/>
    <n v="40.9"/>
    <n v="31"/>
    <n v="2"/>
    <n v="2"/>
    <n v="2.8"/>
    <n v="3.3"/>
    <n v="2.2999999999999998"/>
    <n v="14.5"/>
    <n v="17"/>
    <x v="3"/>
    <x v="3"/>
    <x v="3"/>
    <x v="3"/>
    <x v="3"/>
    <x v="3"/>
    <x v="3"/>
    <x v="3"/>
    <x v="3"/>
    <n v="44749"/>
    <n v="27567"/>
    <n v="26091"/>
  </r>
  <r>
    <x v="0"/>
    <x v="3"/>
    <x v="1"/>
    <x v="4"/>
    <n v="488521"/>
    <n v="231583"/>
    <n v="167930"/>
    <n v="89010"/>
    <n v="166568"/>
    <n v="44991"/>
    <n v="25761"/>
    <n v="27900"/>
    <n v="16760"/>
    <n v="138724"/>
    <n v="3.5"/>
    <n v="57.4"/>
    <n v="5.0999999999999996"/>
    <n v="10.8"/>
    <n v="7.1"/>
    <n v="34.1"/>
    <n v="138"/>
    <n v="51.9"/>
    <n v="140785"/>
    <n v="452634"/>
    <n v="150759"/>
    <n v="90059"/>
    <n v="32051"/>
    <n v="20181"/>
    <n v="28904"/>
    <n v="37100"/>
    <n v="19107"/>
    <n v="5137"/>
    <n v="2049"/>
    <n v="4581"/>
    <n v="43725"/>
    <n v="42240"/>
    <n v="6834"/>
    <n v="1556"/>
    <n v="4240"/>
    <n v="321954"/>
    <n v="166569"/>
    <x v="2"/>
    <x v="3"/>
    <x v="4"/>
    <n v="97834"/>
    <n v="66679"/>
    <n v="40621"/>
    <x v="2"/>
    <x v="3"/>
    <x v="3"/>
    <n v="16639"/>
    <n v="10222"/>
    <n v="7010"/>
    <x v="3"/>
    <x v="3"/>
    <x v="3"/>
    <n v="25.2"/>
    <n v="0.4"/>
    <n v="2"/>
    <n v="3.2"/>
    <n v="5"/>
    <n v="37.9"/>
    <n v="0.9"/>
    <n v="11.6"/>
    <n v="13.8"/>
    <n v="32.700000000000003"/>
    <n v="37.5"/>
    <n v="29.8"/>
    <n v="1.6"/>
    <n v="2.2000000000000002"/>
    <n v="2.8"/>
    <n v="3.2"/>
    <n v="2.5"/>
    <n v="18.399999999999999"/>
    <n v="13"/>
    <x v="4"/>
    <x v="4"/>
    <x v="4"/>
    <x v="4"/>
    <x v="4"/>
    <x v="4"/>
    <x v="4"/>
    <x v="4"/>
    <x v="4"/>
    <n v="43093"/>
    <n v="18740"/>
    <n v="28980"/>
  </r>
  <r>
    <x v="0"/>
    <x v="4"/>
    <x v="1"/>
    <x v="5"/>
    <n v="155173"/>
    <n v="99011"/>
    <n v="47227"/>
    <n v="8935"/>
    <n v="90786"/>
    <n v="23327"/>
    <n v="8001"/>
    <n v="4550"/>
    <n v="1535"/>
    <n v="22933"/>
    <n v="6.8"/>
    <n v="36"/>
    <n v="2.5"/>
    <n v="10.5"/>
    <n v="3.2"/>
    <n v="58.5"/>
    <n v="101"/>
    <n v="48.1"/>
    <n v="23384"/>
    <n v="116931"/>
    <n v="38619"/>
    <n v="20195"/>
    <n v="2823"/>
    <n v="1307"/>
    <n v="1443"/>
    <n v="20967"/>
    <n v="9469"/>
    <n v="1578"/>
    <n v="818"/>
    <n v="1044"/>
    <n v="39425"/>
    <n v="14865"/>
    <n v="1768"/>
    <n v="272"/>
    <n v="581"/>
    <n v="64387"/>
    <n v="90787"/>
    <x v="3"/>
    <x v="4"/>
    <x v="5"/>
    <n v="17347"/>
    <n v="13123"/>
    <n v="9416"/>
    <x v="3"/>
    <x v="4"/>
    <x v="3"/>
    <n v="8974"/>
    <n v="4785"/>
    <n v="3707"/>
    <x v="0"/>
    <x v="0"/>
    <x v="4"/>
    <n v="20.100000000000001"/>
    <n v="0.4"/>
    <n v="13.6"/>
    <n v="1.9"/>
    <n v="35.4"/>
    <n v="1.4"/>
    <n v="0"/>
    <n v="13.1"/>
    <n v="14.1"/>
    <n v="25.6"/>
    <n v="61.4"/>
    <n v="13.1"/>
    <n v="3.3"/>
    <n v="2.1"/>
    <n v="2.8"/>
    <n v="3.4"/>
    <n v="2.2000000000000002"/>
    <n v="18.600000000000001"/>
    <n v="8"/>
    <x v="5"/>
    <x v="5"/>
    <x v="5"/>
    <x v="5"/>
    <x v="5"/>
    <x v="5"/>
    <x v="5"/>
    <x v="5"/>
    <x v="5"/>
    <n v="23524"/>
    <n v="1476"/>
    <n v="2522"/>
  </r>
  <r>
    <x v="0"/>
    <x v="5"/>
    <x v="2"/>
    <x v="6"/>
    <n v="452008"/>
    <n v="263378"/>
    <n v="168170"/>
    <n v="20462"/>
    <n v="327562"/>
    <n v="103221"/>
    <n v="30387"/>
    <n v="13748"/>
    <n v="5007"/>
    <n v="70718"/>
    <n v="6.4"/>
    <n v="31.5"/>
    <n v="2.4"/>
    <n v="11.8"/>
    <n v="2.7"/>
    <n v="72.5"/>
    <n v="86"/>
    <n v="34.9"/>
    <n v="70145"/>
    <n v="400498"/>
    <n v="70739"/>
    <n v="45419"/>
    <n v="4833"/>
    <n v="1287"/>
    <n v="2168"/>
    <n v="174641"/>
    <n v="103171"/>
    <n v="8465"/>
    <n v="2393"/>
    <n v="4634"/>
    <n v="17998"/>
    <n v="13149"/>
    <n v="1161"/>
    <n v="418"/>
    <n v="1532"/>
    <n v="124446"/>
    <n v="327562"/>
    <x v="4"/>
    <x v="5"/>
    <x v="6"/>
    <n v="37893"/>
    <n v="18228"/>
    <n v="16128"/>
    <x v="4"/>
    <x v="5"/>
    <x v="4"/>
    <n v="38463"/>
    <n v="24086"/>
    <n v="20203"/>
    <x v="1"/>
    <x v="4"/>
    <x v="5"/>
    <n v="46.9"/>
    <n v="1.5"/>
    <n v="4.9000000000000004"/>
    <n v="3.1"/>
    <n v="6.9"/>
    <n v="2.4"/>
    <n v="0.6"/>
    <n v="19.3"/>
    <n v="14.4"/>
    <n v="20.399999999999999"/>
    <n v="65.3"/>
    <n v="14.3"/>
    <n v="4.4000000000000004"/>
    <n v="2.5"/>
    <n v="2.9"/>
    <n v="3.6"/>
    <n v="2.7"/>
    <n v="16.2"/>
    <n v="13"/>
    <x v="6"/>
    <x v="6"/>
    <x v="6"/>
    <x v="6"/>
    <x v="6"/>
    <x v="6"/>
    <x v="6"/>
    <x v="6"/>
    <x v="6"/>
    <n v="112161"/>
    <n v="1482"/>
    <n v="7613"/>
  </r>
  <r>
    <x v="0"/>
    <x v="6"/>
    <x v="2"/>
    <x v="7"/>
    <n v="165592"/>
    <n v="102381"/>
    <n v="52893"/>
    <n v="10318"/>
    <n v="136212"/>
    <n v="35004"/>
    <n v="6573"/>
    <n v="7050"/>
    <n v="3064"/>
    <n v="20414"/>
    <n v="8.1"/>
    <n v="25.2"/>
    <n v="2.6"/>
    <n v="12.8"/>
    <n v="3.8"/>
    <n v="82.3"/>
    <n v="90"/>
    <n v="38.700000000000003"/>
    <n v="20707"/>
    <n v="159913"/>
    <n v="13923"/>
    <n v="12331"/>
    <n v="1719"/>
    <n v="638"/>
    <n v="769"/>
    <n v="68604"/>
    <n v="32416"/>
    <n v="2164"/>
    <n v="1059"/>
    <n v="1939"/>
    <n v="19854"/>
    <n v="6189"/>
    <n v="1395"/>
    <n v="551"/>
    <n v="2041"/>
    <n v="29380"/>
    <n v="136212"/>
    <x v="5"/>
    <x v="6"/>
    <x v="7"/>
    <n v="5522"/>
    <n v="5503"/>
    <n v="5195"/>
    <x v="5"/>
    <x v="6"/>
    <x v="5"/>
    <n v="5956"/>
    <n v="5876"/>
    <n v="5557"/>
    <x v="4"/>
    <x v="5"/>
    <x v="6"/>
    <n v="42.7"/>
    <n v="5.5"/>
    <n v="3"/>
    <n v="0.4"/>
    <n v="3.7"/>
    <n v="0.5"/>
    <n v="0.1"/>
    <n v="36.4"/>
    <n v="7.7"/>
    <n v="36.700000000000003"/>
    <n v="47.3"/>
    <n v="16"/>
    <n v="1.8"/>
    <n v="3"/>
    <n v="3"/>
    <n v="3.5"/>
    <n v="3.4"/>
    <n v="17.2"/>
    <n v="7"/>
    <x v="7"/>
    <x v="7"/>
    <x v="7"/>
    <x v="7"/>
    <x v="7"/>
    <x v="7"/>
    <x v="7"/>
    <x v="7"/>
    <x v="7"/>
    <n v="37463"/>
    <n v="394"/>
    <n v="4481"/>
  </r>
  <r>
    <x v="0"/>
    <x v="7"/>
    <x v="3"/>
    <x v="8"/>
    <n v="156963"/>
    <n v="65309"/>
    <n v="64654"/>
    <n v="27000"/>
    <n v="71000"/>
    <n v="31843"/>
    <n v="15992"/>
    <n v="12337"/>
    <n v="9095"/>
    <n v="42249"/>
    <n v="3.7"/>
    <n v="49.9"/>
    <n v="5.3"/>
    <n v="14.3"/>
    <n v="6.2"/>
    <n v="45.2"/>
    <n v="105"/>
    <n v="29.5"/>
    <n v="42657"/>
    <n v="144200"/>
    <n v="37055"/>
    <n v="32772"/>
    <n v="6029"/>
    <n v="3434"/>
    <n v="6673"/>
    <n v="21641"/>
    <n v="20329"/>
    <n v="3000"/>
    <n v="879"/>
    <n v="3488"/>
    <n v="6614"/>
    <n v="7356"/>
    <n v="1796"/>
    <n v="868"/>
    <n v="5030"/>
    <n v="85963"/>
    <n v="71001"/>
    <x v="6"/>
    <x v="7"/>
    <x v="8"/>
    <n v="11762"/>
    <n v="10671"/>
    <n v="8849"/>
    <x v="6"/>
    <x v="7"/>
    <x v="6"/>
    <n v="3669"/>
    <n v="3070"/>
    <n v="2651"/>
    <x v="1"/>
    <x v="6"/>
    <x v="7"/>
    <n v="33.1"/>
    <n v="1.1000000000000001"/>
    <n v="2.2000000000000002"/>
    <n v="5.2"/>
    <n v="15"/>
    <n v="2.8"/>
    <n v="0.6"/>
    <n v="30.3"/>
    <n v="9.8000000000000007"/>
    <n v="21.5"/>
    <n v="50.8"/>
    <n v="27.7"/>
    <n v="3.3"/>
    <n v="3.1"/>
    <n v="3.4"/>
    <n v="4"/>
    <n v="3.8"/>
    <n v="17.899999999999999"/>
    <n v="10"/>
    <x v="8"/>
    <x v="8"/>
    <x v="8"/>
    <x v="8"/>
    <x v="8"/>
    <x v="8"/>
    <x v="8"/>
    <x v="8"/>
    <x v="8"/>
    <n v="35725"/>
    <n v="2231"/>
    <n v="13868"/>
  </r>
  <r>
    <x v="0"/>
    <x v="8"/>
    <x v="3"/>
    <x v="9"/>
    <n v="519104"/>
    <n v="189508"/>
    <n v="301152"/>
    <n v="28443"/>
    <n v="287605"/>
    <n v="214706"/>
    <n v="51129"/>
    <n v="17174"/>
    <n v="8342"/>
    <n v="64174"/>
    <n v="8.1"/>
    <n v="28.5"/>
    <n v="2.9"/>
    <n v="12.8"/>
    <n v="2.4"/>
    <n v="55.4"/>
    <n v="95"/>
    <n v="46.3"/>
    <n v="63840"/>
    <n v="486652"/>
    <n v="85357"/>
    <n v="130293"/>
    <n v="7649"/>
    <n v="2811"/>
    <n v="5388"/>
    <n v="76220"/>
    <n v="125651"/>
    <n v="6249"/>
    <n v="1328"/>
    <n v="3780"/>
    <n v="27930"/>
    <n v="37748"/>
    <n v="3087"/>
    <n v="1365"/>
    <n v="4247"/>
    <n v="231498"/>
    <n v="287605"/>
    <x v="7"/>
    <x v="8"/>
    <x v="9"/>
    <n v="41231"/>
    <n v="15210"/>
    <n v="15113"/>
    <x v="7"/>
    <x v="8"/>
    <x v="7"/>
    <n v="14516"/>
    <n v="13791"/>
    <n v="11954"/>
    <x v="4"/>
    <x v="7"/>
    <x v="1"/>
    <n v="35.1"/>
    <n v="7.9"/>
    <n v="2.9"/>
    <n v="2.2000000000000002"/>
    <n v="10.4"/>
    <n v="5.5"/>
    <n v="0.6"/>
    <n v="27.1"/>
    <n v="8.1999999999999993"/>
    <n v="24.1"/>
    <n v="53.1"/>
    <n v="22.9"/>
    <n v="3.1"/>
    <n v="3"/>
    <n v="3.2"/>
    <n v="3.4"/>
    <n v="3.2"/>
    <n v="26.8"/>
    <n v="6"/>
    <x v="9"/>
    <x v="9"/>
    <x v="9"/>
    <x v="9"/>
    <x v="9"/>
    <x v="9"/>
    <x v="9"/>
    <x v="9"/>
    <x v="9"/>
    <n v="242499"/>
    <n v="1928"/>
    <n v="12219"/>
  </r>
  <r>
    <x v="0"/>
    <x v="9"/>
    <x v="4"/>
    <x v="10"/>
    <n v="163811"/>
    <n v="86572"/>
    <n v="69232"/>
    <n v="8006"/>
    <n v="137632"/>
    <n v="34522"/>
    <n v="21746"/>
    <n v="8866"/>
    <n v="2393"/>
    <n v="38264"/>
    <n v="4.3"/>
    <n v="22.4"/>
    <n v="2.7"/>
    <n v="13.6"/>
    <n v="3.2"/>
    <n v="84"/>
    <n v="131"/>
    <n v="32.9"/>
    <n v="38974"/>
    <n v="197968"/>
    <n v="12563"/>
    <n v="9812"/>
    <n v="1789"/>
    <n v="747"/>
    <n v="1269"/>
    <n v="4852"/>
    <n v="2825"/>
    <n v="481"/>
    <n v="110"/>
    <n v="294"/>
    <n v="69157"/>
    <n v="53086"/>
    <n v="4260"/>
    <n v="665"/>
    <n v="1902"/>
    <n v="26180"/>
    <n v="137632"/>
    <x v="8"/>
    <x v="9"/>
    <x v="10"/>
    <n v="4689"/>
    <n v="4518"/>
    <n v="4149"/>
    <x v="8"/>
    <x v="9"/>
    <x v="8"/>
    <n v="3739"/>
    <n v="3272"/>
    <n v="3182"/>
    <x v="5"/>
    <x v="8"/>
    <x v="8"/>
    <n v="34.299999999999997"/>
    <n v="3.6"/>
    <n v="7.7"/>
    <n v="4"/>
    <n v="8.6999999999999993"/>
    <n v="3"/>
    <n v="0.5"/>
    <n v="21.9"/>
    <n v="16.3"/>
    <n v="20.7"/>
    <n v="61.5"/>
    <n v="17.8"/>
    <n v="4.0999999999999996"/>
    <n v="3.2"/>
    <n v="3.4"/>
    <n v="3.7"/>
    <n v="3.2"/>
    <n v="28.3"/>
    <n v="8"/>
    <x v="10"/>
    <x v="10"/>
    <x v="10"/>
    <x v="10"/>
    <x v="10"/>
    <x v="10"/>
    <x v="10"/>
    <x v="10"/>
    <x v="10"/>
    <n v="51750"/>
    <n v="200"/>
    <n v="3378"/>
  </r>
  <r>
    <x v="0"/>
    <x v="10"/>
    <x v="4"/>
    <x v="11"/>
    <n v="259040"/>
    <n v="100262"/>
    <n v="139977"/>
    <n v="18801"/>
    <n v="195150"/>
    <n v="75050"/>
    <n v="42000"/>
    <n v="14662"/>
    <n v="4140"/>
    <n v="62163"/>
    <n v="4.2"/>
    <n v="31.5"/>
    <n v="3.2"/>
    <n v="13.2"/>
    <n v="2.9"/>
    <n v="75.3"/>
    <n v="118"/>
    <n v="34.9"/>
    <n v="63021"/>
    <n v="222763"/>
    <n v="27726"/>
    <n v="24797"/>
    <n v="4988"/>
    <n v="2985"/>
    <n v="3394"/>
    <n v="7894"/>
    <n v="5014"/>
    <n v="452"/>
    <n v="166"/>
    <n v="283"/>
    <n v="64642"/>
    <n v="104167"/>
    <n v="6956"/>
    <n v="1543"/>
    <n v="4033"/>
    <n v="63890"/>
    <n v="195150"/>
    <x v="9"/>
    <x v="10"/>
    <x v="11"/>
    <n v="23016"/>
    <n v="12031"/>
    <n v="8241"/>
    <x v="8"/>
    <x v="9"/>
    <x v="8"/>
    <n v="6482"/>
    <n v="6213"/>
    <n v="5921"/>
    <x v="6"/>
    <x v="9"/>
    <x v="9"/>
    <n v="40.799999999999997"/>
    <n v="7.7"/>
    <n v="3.3"/>
    <n v="3.2"/>
    <n v="7.2"/>
    <n v="3.8"/>
    <n v="0.3"/>
    <n v="21"/>
    <n v="12.7"/>
    <n v="23"/>
    <n v="52.5"/>
    <n v="24.5"/>
    <n v="3.2"/>
    <n v="3.1"/>
    <n v="3.4"/>
    <n v="3.6"/>
    <n v="3.2"/>
    <n v="19.399999999999999"/>
    <n v="12"/>
    <x v="11"/>
    <x v="11"/>
    <x v="11"/>
    <x v="11"/>
    <x v="11"/>
    <x v="11"/>
    <x v="11"/>
    <x v="8"/>
    <x v="11"/>
    <n v="108053"/>
    <n v="2353"/>
    <n v="6544"/>
  </r>
  <r>
    <x v="0"/>
    <x v="11"/>
    <x v="4"/>
    <x v="12"/>
    <n v="554350"/>
    <n v="193796"/>
    <n v="327626"/>
    <n v="32928"/>
    <n v="482996"/>
    <n v="196654"/>
    <n v="92451"/>
    <n v="23084"/>
    <n v="9445"/>
    <n v="67778"/>
    <n v="8.1999999999999993"/>
    <n v="29.1"/>
    <n v="3.1"/>
    <n v="13.7"/>
    <n v="2.6"/>
    <n v="87.1"/>
    <n v="128"/>
    <n v="46.9"/>
    <n v="68381"/>
    <n v="488467"/>
    <n v="33342"/>
    <n v="26723"/>
    <n v="5001"/>
    <n v="2964"/>
    <n v="3324"/>
    <n v="8391"/>
    <n v="6625"/>
    <n v="859"/>
    <n v="349"/>
    <n v="863"/>
    <n v="152062"/>
    <n v="283477"/>
    <n v="16522"/>
    <n v="2636"/>
    <n v="11212"/>
    <n v="71354"/>
    <n v="482996"/>
    <x v="10"/>
    <x v="11"/>
    <x v="12"/>
    <n v="34627"/>
    <n v="15458"/>
    <n v="5814"/>
    <x v="9"/>
    <x v="5"/>
    <x v="9"/>
    <n v="17984"/>
    <n v="16958"/>
    <n v="15339"/>
    <x v="4"/>
    <x v="10"/>
    <x v="10"/>
    <n v="24.2"/>
    <n v="30.3"/>
    <n v="1.7"/>
    <n v="1.4"/>
    <n v="9"/>
    <n v="1.3"/>
    <n v="0.2"/>
    <n v="17.600000000000001"/>
    <n v="14.3"/>
    <n v="22.8"/>
    <n v="50.4"/>
    <n v="26.8"/>
    <n v="3.1"/>
    <n v="3.1"/>
    <n v="3.4"/>
    <n v="3.8"/>
    <n v="3.4"/>
    <n v="14.1"/>
    <n v="10"/>
    <x v="12"/>
    <x v="12"/>
    <x v="12"/>
    <x v="12"/>
    <x v="12"/>
    <x v="12"/>
    <x v="12"/>
    <x v="11"/>
    <x v="12"/>
    <n v="258249"/>
    <n v="2002"/>
    <n v="14033"/>
  </r>
  <r>
    <x v="0"/>
    <x v="12"/>
    <x v="4"/>
    <x v="13"/>
    <n v="294230"/>
    <n v="121401"/>
    <n v="151326"/>
    <n v="21505"/>
    <n v="233613"/>
    <n v="82732"/>
    <n v="41190"/>
    <n v="14806"/>
    <n v="3717"/>
    <n v="47296"/>
    <n v="6.2"/>
    <n v="34"/>
    <n v="3.1"/>
    <n v="12.7"/>
    <n v="2.7"/>
    <n v="79.400000000000006"/>
    <n v="125"/>
    <n v="43.4"/>
    <n v="47324"/>
    <n v="261393"/>
    <n v="26069"/>
    <n v="22264"/>
    <n v="4993"/>
    <n v="3919"/>
    <n v="3372"/>
    <n v="4891"/>
    <n v="3222"/>
    <n v="397"/>
    <n v="134"/>
    <n v="213"/>
    <n v="90441"/>
    <n v="118425"/>
    <n v="10713"/>
    <n v="1666"/>
    <n v="3512"/>
    <n v="60617"/>
    <n v="233614"/>
    <x v="8"/>
    <x v="12"/>
    <x v="13"/>
    <n v="41290"/>
    <n v="5703"/>
    <n v="3210"/>
    <x v="10"/>
    <x v="10"/>
    <x v="8"/>
    <n v="10258"/>
    <n v="9726"/>
    <n v="8451"/>
    <x v="2"/>
    <x v="7"/>
    <x v="11"/>
    <n v="23.6"/>
    <n v="16.100000000000001"/>
    <n v="10.1"/>
    <n v="1.1000000000000001"/>
    <n v="14.6"/>
    <n v="2"/>
    <n v="0.2"/>
    <n v="22.1"/>
    <n v="10.199999999999999"/>
    <n v="22.6"/>
    <n v="53.4"/>
    <n v="24"/>
    <n v="3.3"/>
    <n v="2.7"/>
    <n v="3.4"/>
    <n v="3.7"/>
    <n v="2.9"/>
    <n v="17.100000000000001"/>
    <n v="9"/>
    <x v="13"/>
    <x v="13"/>
    <x v="13"/>
    <x v="13"/>
    <x v="13"/>
    <x v="13"/>
    <x v="13"/>
    <x v="12"/>
    <x v="9"/>
    <n v="104294"/>
    <n v="3446"/>
    <n v="5950"/>
  </r>
  <r>
    <x v="0"/>
    <x v="13"/>
    <x v="4"/>
    <x v="14"/>
    <n v="132249"/>
    <n v="49495"/>
    <n v="70434"/>
    <n v="12319"/>
    <n v="109381"/>
    <n v="34066"/>
    <n v="23217"/>
    <n v="10532"/>
    <n v="2709"/>
    <n v="37158"/>
    <n v="3.6"/>
    <n v="40.5"/>
    <n v="3.7"/>
    <n v="13.7"/>
    <n v="3.4"/>
    <n v="82.7"/>
    <n v="114"/>
    <n v="30.9"/>
    <n v="37683"/>
    <n v="110253"/>
    <n v="9963"/>
    <n v="9387"/>
    <n v="1744"/>
    <n v="738"/>
    <n v="1036"/>
    <n v="7263"/>
    <n v="5725"/>
    <n v="1333"/>
    <n v="984"/>
    <n v="1736"/>
    <n v="32269"/>
    <n v="50921"/>
    <n v="5817"/>
    <n v="968"/>
    <n v="2366"/>
    <n v="22868"/>
    <n v="109382"/>
    <x v="8"/>
    <x v="13"/>
    <x v="14"/>
    <n v="9805"/>
    <n v="3319"/>
    <n v="2145"/>
    <x v="11"/>
    <x v="10"/>
    <x v="8"/>
    <n v="11846"/>
    <n v="3831"/>
    <n v="3419"/>
    <x v="7"/>
    <x v="11"/>
    <x v="12"/>
    <n v="30.3"/>
    <n v="3.9"/>
    <n v="2.1"/>
    <n v="2.5"/>
    <n v="20.6"/>
    <n v="5.3"/>
    <n v="0.4"/>
    <n v="24.5"/>
    <n v="10.4"/>
    <n v="22.1"/>
    <n v="54.6"/>
    <n v="23.3"/>
    <n v="3.4"/>
    <n v="3.2"/>
    <n v="3.6"/>
    <n v="3.7"/>
    <n v="3.2"/>
    <n v="18.3"/>
    <n v="9"/>
    <x v="14"/>
    <x v="14"/>
    <x v="14"/>
    <x v="14"/>
    <x v="14"/>
    <x v="14"/>
    <x v="14"/>
    <x v="13"/>
    <x v="13"/>
    <n v="49848"/>
    <n v="1387"/>
    <n v="4439"/>
  </r>
  <r>
    <x v="0"/>
    <x v="14"/>
    <x v="4"/>
    <x v="15"/>
    <n v="679972"/>
    <n v="290160"/>
    <n v="356766"/>
    <n v="33044"/>
    <n v="607725"/>
    <n v="185079"/>
    <n v="126768"/>
    <n v="35320"/>
    <n v="7573"/>
    <n v="40977"/>
    <n v="16.600000000000001"/>
    <n v="20.9"/>
    <n v="2.7"/>
    <n v="14.2"/>
    <n v="2.6"/>
    <n v="89.4"/>
    <n v="138"/>
    <n v="68.5"/>
    <n v="41311"/>
    <n v="680527"/>
    <n v="37834"/>
    <n v="25070"/>
    <n v="3935"/>
    <n v="1912"/>
    <n v="3495"/>
    <n v="9449"/>
    <n v="5265"/>
    <n v="485"/>
    <n v="127"/>
    <n v="338"/>
    <n v="242877"/>
    <n v="312830"/>
    <n v="24837"/>
    <n v="3764"/>
    <n v="7754"/>
    <n v="72246"/>
    <n v="607726"/>
    <x v="11"/>
    <x v="11"/>
    <x v="14"/>
    <n v="22058"/>
    <n v="21101"/>
    <n v="6557"/>
    <x v="8"/>
    <x v="9"/>
    <x v="9"/>
    <n v="22392"/>
    <n v="22205"/>
    <n v="18931"/>
    <x v="8"/>
    <x v="12"/>
    <x v="13"/>
    <n v="28.4"/>
    <n v="29.8"/>
    <n v="5.3"/>
    <n v="0.8"/>
    <n v="6.6"/>
    <n v="0.4"/>
    <n v="0.7"/>
    <n v="16.3"/>
    <n v="11.6"/>
    <n v="22.6"/>
    <n v="52"/>
    <n v="25.3"/>
    <n v="3.2"/>
    <n v="3.2"/>
    <n v="3.6"/>
    <n v="4"/>
    <n v="3.3"/>
    <n v="20.100000000000001"/>
    <n v="8"/>
    <x v="15"/>
    <x v="15"/>
    <x v="15"/>
    <x v="15"/>
    <x v="15"/>
    <x v="15"/>
    <x v="15"/>
    <x v="14"/>
    <x v="14"/>
    <n v="284687"/>
    <n v="913"/>
    <n v="10806"/>
  </r>
  <r>
    <x v="0"/>
    <x v="15"/>
    <x v="4"/>
    <x v="16"/>
    <n v="362762"/>
    <n v="109789"/>
    <n v="227791"/>
    <n v="25181"/>
    <n v="318799"/>
    <n v="113954"/>
    <n v="87998"/>
    <n v="24848"/>
    <n v="4126"/>
    <n v="33828"/>
    <n v="10.7"/>
    <n v="29.8"/>
    <n v="3.3"/>
    <n v="13.9"/>
    <n v="2.6"/>
    <n v="87.9"/>
    <n v="118"/>
    <n v="55.2"/>
    <n v="34441"/>
    <n v="326553"/>
    <n v="16147"/>
    <n v="17567"/>
    <n v="3840"/>
    <n v="3330"/>
    <n v="3080"/>
    <n v="6768"/>
    <n v="6771"/>
    <n v="1231"/>
    <n v="321"/>
    <n v="368"/>
    <n v="86874"/>
    <n v="191476"/>
    <n v="19072"/>
    <n v="2259"/>
    <n v="3658"/>
    <n v="43964"/>
    <n v="318798"/>
    <x v="8"/>
    <x v="10"/>
    <x v="11"/>
    <n v="9735"/>
    <n v="7873"/>
    <n v="6860"/>
    <x v="8"/>
    <x v="9"/>
    <x v="8"/>
    <n v="8681"/>
    <n v="8484"/>
    <n v="7882"/>
    <x v="9"/>
    <x v="13"/>
    <x v="8"/>
    <n v="33.9"/>
    <n v="20.9"/>
    <n v="13.4"/>
    <n v="1.4"/>
    <n v="4.4000000000000004"/>
    <n v="0.6"/>
    <n v="0.1"/>
    <n v="16.100000000000001"/>
    <n v="9.1999999999999993"/>
    <n v="23.2"/>
    <n v="44.9"/>
    <n v="31.9"/>
    <n v="2.7"/>
    <n v="3.3"/>
    <n v="3.5"/>
    <n v="3.7"/>
    <n v="3.4"/>
    <n v="20.3"/>
    <n v="9"/>
    <x v="16"/>
    <x v="16"/>
    <x v="16"/>
    <x v="16"/>
    <x v="16"/>
    <x v="16"/>
    <x v="16"/>
    <x v="15"/>
    <x v="15"/>
    <n v="175276"/>
    <n v="873"/>
    <n v="6421"/>
  </r>
  <r>
    <x v="0"/>
    <x v="16"/>
    <x v="4"/>
    <x v="17"/>
    <n v="153117"/>
    <n v="74465"/>
    <n v="53214"/>
    <n v="25437"/>
    <n v="143110"/>
    <n v="26452"/>
    <n v="14674"/>
    <n v="13433"/>
    <n v="10305"/>
    <n v="41147"/>
    <n v="3.7"/>
    <n v="41.1"/>
    <n v="5.3"/>
    <n v="15.3"/>
    <n v="7.2"/>
    <n v="93.5"/>
    <n v="106"/>
    <n v="25.1"/>
    <n v="42018"/>
    <n v="167342"/>
    <n v="4224"/>
    <n v="3682"/>
    <n v="732"/>
    <n v="384"/>
    <n v="985"/>
    <n v="6070"/>
    <n v="3732"/>
    <n v="1092"/>
    <n v="533"/>
    <n v="1435"/>
    <n v="64171"/>
    <n v="42060"/>
    <n v="7173"/>
    <n v="2794"/>
    <n v="14051"/>
    <n v="10007"/>
    <n v="143111"/>
    <x v="10"/>
    <x v="11"/>
    <x v="15"/>
    <n v="4570"/>
    <n v="1626"/>
    <n v="1481"/>
    <x v="12"/>
    <x v="11"/>
    <x v="10"/>
    <n v="8584"/>
    <n v="5862"/>
    <n v="5369"/>
    <x v="4"/>
    <x v="10"/>
    <x v="11"/>
    <n v="41.8"/>
    <n v="2.8"/>
    <n v="5.0999999999999996"/>
    <n v="3.5"/>
    <n v="8"/>
    <n v="2.9"/>
    <n v="1.4"/>
    <n v="20.9"/>
    <n v="13.6"/>
    <n v="20.7"/>
    <n v="54"/>
    <n v="25.3"/>
    <n v="3.6"/>
    <n v="3.4"/>
    <n v="3.5"/>
    <n v="4.0999999999999996"/>
    <n v="4.2"/>
    <n v="16.5"/>
    <n v="11"/>
    <x v="17"/>
    <x v="17"/>
    <x v="17"/>
    <x v="17"/>
    <x v="17"/>
    <x v="17"/>
    <x v="17"/>
    <x v="16"/>
    <x v="16"/>
    <n v="32917"/>
    <n v="894"/>
    <n v="15377"/>
  </r>
  <r>
    <x v="0"/>
    <x v="17"/>
    <x v="4"/>
    <x v="18"/>
    <n v="218648"/>
    <n v="136948"/>
    <n v="64098"/>
    <n v="17599"/>
    <n v="176283"/>
    <n v="37618"/>
    <n v="12475"/>
    <n v="8622"/>
    <n v="6619"/>
    <n v="23039"/>
    <n v="9.5"/>
    <n v="18.2"/>
    <n v="3.2"/>
    <n v="13.8"/>
    <n v="4.9000000000000004"/>
    <n v="80.599999999999994"/>
    <n v="65"/>
    <n v="43.3"/>
    <n v="23193"/>
    <n v="209246"/>
    <n v="27635"/>
    <n v="9895"/>
    <n v="2084"/>
    <n v="1343"/>
    <n v="1409"/>
    <n v="5087"/>
    <n v="1799"/>
    <n v="168"/>
    <n v="60"/>
    <n v="295"/>
    <n v="104226"/>
    <n v="49918"/>
    <n v="4197"/>
    <n v="1384"/>
    <n v="9149"/>
    <n v="42366"/>
    <n v="176283"/>
    <x v="10"/>
    <x v="11"/>
    <x v="16"/>
    <n v="28194"/>
    <n v="4485"/>
    <n v="1585"/>
    <x v="9"/>
    <x v="10"/>
    <x v="10"/>
    <n v="7570"/>
    <n v="5709"/>
    <n v="5342"/>
    <x v="7"/>
    <x v="11"/>
    <x v="14"/>
    <n v="51"/>
    <n v="1.8"/>
    <n v="3.2"/>
    <n v="1.7"/>
    <n v="7.3"/>
    <n v="0.7"/>
    <n v="0.2"/>
    <n v="20.5"/>
    <n v="13.5"/>
    <n v="24.9"/>
    <n v="58.5"/>
    <n v="16.600000000000001"/>
    <n v="3.2"/>
    <n v="2.9"/>
    <n v="3.3"/>
    <n v="4.0999999999999996"/>
    <n v="3.5"/>
    <n v="29.3"/>
    <n v="5"/>
    <x v="18"/>
    <x v="18"/>
    <x v="18"/>
    <x v="18"/>
    <x v="18"/>
    <x v="18"/>
    <x v="18"/>
    <x v="17"/>
    <x v="17"/>
    <n v="43370"/>
    <n v="765"/>
    <n v="10215"/>
  </r>
  <r>
    <x v="0"/>
    <x v="18"/>
    <x v="4"/>
    <x v="19"/>
    <n v="51954"/>
    <n v="15753"/>
    <n v="24331"/>
    <n v="11872"/>
    <n v="36848"/>
    <n v="11769"/>
    <n v="8175"/>
    <n v="6502"/>
    <n v="4495"/>
    <n v="20830"/>
    <n v="2.5"/>
    <n v="52"/>
    <n v="6.8"/>
    <n v="16.100000000000001"/>
    <n v="6.7"/>
    <n v="70.900000000000006"/>
    <n v="111"/>
    <n v="22"/>
    <n v="21261"/>
    <n v="44820"/>
    <n v="6301"/>
    <n v="5921"/>
    <n v="1349"/>
    <n v="643"/>
    <n v="892"/>
    <n v="551"/>
    <n v="487"/>
    <n v="86"/>
    <n v="38"/>
    <n v="175"/>
    <n v="8901"/>
    <n v="16005"/>
    <n v="3007"/>
    <n v="1107"/>
    <n v="6490"/>
    <n v="15106"/>
    <n v="36847"/>
    <x v="10"/>
    <x v="14"/>
    <x v="17"/>
    <n v="8818"/>
    <n v="1722"/>
    <n v="1593"/>
    <x v="9"/>
    <x v="10"/>
    <x v="11"/>
    <n v="1236"/>
    <n v="1133"/>
    <n v="1096"/>
    <x v="1"/>
    <x v="7"/>
    <x v="15"/>
    <n v="39"/>
    <n v="1.4"/>
    <n v="3.9"/>
    <n v="3.9"/>
    <n v="11.1"/>
    <n v="2.6"/>
    <n v="0.9"/>
    <n v="27.2"/>
    <n v="10.1"/>
    <n v="21.6"/>
    <n v="42.8"/>
    <n v="35.5"/>
    <n v="2.7"/>
    <n v="3.6"/>
    <n v="3.8"/>
    <n v="4.3"/>
    <n v="4.4000000000000004"/>
    <n v="34.5"/>
    <n v="5"/>
    <x v="19"/>
    <x v="19"/>
    <x v="19"/>
    <x v="19"/>
    <x v="19"/>
    <x v="19"/>
    <x v="19"/>
    <x v="18"/>
    <x v="18"/>
    <n v="16352"/>
    <n v="557"/>
    <n v="6883"/>
  </r>
  <r>
    <x v="0"/>
    <x v="19"/>
    <x v="4"/>
    <x v="20"/>
    <n v="349217"/>
    <n v="119789"/>
    <n v="206686"/>
    <n v="22745"/>
    <n v="297019"/>
    <n v="123511"/>
    <n v="61926"/>
    <n v="14362"/>
    <n v="7167"/>
    <n v="28646"/>
    <n v="12.2"/>
    <n v="24.6"/>
    <n v="3.3"/>
    <n v="13.2"/>
    <n v="2.7"/>
    <n v="85.1"/>
    <n v="87"/>
    <n v="55"/>
    <n v="28896"/>
    <n v="282213"/>
    <n v="21170"/>
    <n v="21184"/>
    <n v="4137"/>
    <n v="2631"/>
    <n v="3076"/>
    <n v="3920"/>
    <n v="5378"/>
    <n v="296"/>
    <n v="56"/>
    <n v="252"/>
    <n v="94698"/>
    <n v="174503"/>
    <n v="6789"/>
    <n v="1794"/>
    <n v="9332"/>
    <n v="52198"/>
    <n v="297018"/>
    <x v="12"/>
    <x v="12"/>
    <x v="13"/>
    <n v="20888"/>
    <n v="8334"/>
    <n v="5806"/>
    <x v="9"/>
    <x v="5"/>
    <x v="11"/>
    <n v="11850"/>
    <n v="10767"/>
    <n v="10472"/>
    <x v="4"/>
    <x v="14"/>
    <x v="16"/>
    <n v="35.9"/>
    <n v="24.1"/>
    <n v="4.2"/>
    <n v="1.5"/>
    <n v="8.8000000000000007"/>
    <n v="0.5"/>
    <n v="0.3"/>
    <n v="18.899999999999999"/>
    <n v="5.8"/>
    <n v="20.100000000000001"/>
    <n v="51.5"/>
    <n v="28.4"/>
    <n v="3.5"/>
    <n v="3.2"/>
    <n v="3.4"/>
    <n v="3.3"/>
    <n v="3.3"/>
    <n v="29.1"/>
    <n v="6"/>
    <x v="20"/>
    <x v="20"/>
    <x v="20"/>
    <x v="20"/>
    <x v="20"/>
    <x v="20"/>
    <x v="20"/>
    <x v="19"/>
    <x v="19"/>
    <n v="174259"/>
    <n v="2066"/>
    <n v="10946"/>
  </r>
  <r>
    <x v="0"/>
    <x v="20"/>
    <x v="4"/>
    <x v="21"/>
    <n v="357836"/>
    <n v="148088"/>
    <n v="194898"/>
    <n v="14850"/>
    <n v="301641"/>
    <n v="123316"/>
    <n v="51161"/>
    <n v="11627"/>
    <n v="3567"/>
    <n v="27972"/>
    <n v="12.8"/>
    <n v="23.5"/>
    <n v="2.6"/>
    <n v="12.3"/>
    <n v="2.2000000000000002"/>
    <n v="84.3"/>
    <n v="93"/>
    <n v="54.3"/>
    <n v="28098"/>
    <n v="294204"/>
    <n v="25860"/>
    <n v="21836"/>
    <n v="3684"/>
    <n v="2231"/>
    <n v="2584"/>
    <n v="4880"/>
    <n v="5195"/>
    <n v="203"/>
    <n v="37"/>
    <n v="122"/>
    <n v="117348"/>
    <n v="162483"/>
    <n v="6217"/>
    <n v="1322"/>
    <n v="3833"/>
    <n v="56195"/>
    <n v="301640"/>
    <x v="11"/>
    <x v="15"/>
    <x v="14"/>
    <n v="14673"/>
    <n v="14305"/>
    <n v="8437"/>
    <x v="9"/>
    <x v="9"/>
    <x v="10"/>
    <n v="12887"/>
    <n v="11040"/>
    <n v="10957"/>
    <x v="4"/>
    <x v="15"/>
    <x v="17"/>
    <n v="46.3"/>
    <n v="10.1"/>
    <n v="7.5"/>
    <n v="2.4"/>
    <n v="7.8"/>
    <n v="0.4"/>
    <n v="0.1"/>
    <n v="18"/>
    <n v="7.3"/>
    <n v="19.7"/>
    <n v="57.5"/>
    <n v="22.8"/>
    <n v="4"/>
    <n v="3"/>
    <n v="3.3"/>
    <n v="3.1"/>
    <n v="2.9"/>
    <n v="33.799999999999997"/>
    <n v="6"/>
    <x v="21"/>
    <x v="21"/>
    <x v="17"/>
    <x v="21"/>
    <x v="21"/>
    <x v="21"/>
    <x v="21"/>
    <x v="20"/>
    <x v="20"/>
    <n v="164018"/>
    <n v="1536"/>
    <n v="5567"/>
  </r>
  <r>
    <x v="0"/>
    <x v="21"/>
    <x v="5"/>
    <x v="22"/>
    <n v="322470"/>
    <n v="120633"/>
    <n v="176785"/>
    <n v="25050"/>
    <n v="273639"/>
    <n v="95450"/>
    <n v="47851"/>
    <n v="21383"/>
    <n v="7450"/>
    <n v="131347"/>
    <n v="2.5"/>
    <n v="40.700000000000003"/>
    <n v="3.4"/>
    <n v="14"/>
    <n v="3.3"/>
    <n v="84.9"/>
    <n v="181"/>
    <n v="24.8"/>
    <n v="132111"/>
    <n v="274021"/>
    <n v="20802"/>
    <n v="20744"/>
    <n v="3690"/>
    <n v="1193"/>
    <n v="2403"/>
    <n v="9009"/>
    <n v="13989"/>
    <n v="1286"/>
    <n v="266"/>
    <n v="623"/>
    <n v="90822"/>
    <n v="132889"/>
    <n v="14068"/>
    <n v="2981"/>
    <n v="7706"/>
    <n v="48832"/>
    <n v="273639"/>
    <x v="13"/>
    <x v="16"/>
    <x v="18"/>
    <n v="16467"/>
    <n v="14203"/>
    <n v="12031"/>
    <x v="13"/>
    <x v="12"/>
    <x v="5"/>
    <n v="18121"/>
    <n v="11736"/>
    <n v="9452"/>
    <x v="7"/>
    <x v="10"/>
    <x v="18"/>
    <n v="25.8"/>
    <n v="5.3"/>
    <n v="1.8"/>
    <n v="9.9"/>
    <n v="14.8"/>
    <n v="8.4"/>
    <n v="0.4"/>
    <n v="19.5"/>
    <n v="14"/>
    <n v="25.3"/>
    <n v="50.4"/>
    <n v="24.2"/>
    <n v="2.8"/>
    <n v="3.3"/>
    <n v="3.5"/>
    <n v="3.7"/>
    <n v="3.5"/>
    <n v="16"/>
    <n v="17"/>
    <x v="22"/>
    <x v="22"/>
    <x v="21"/>
    <x v="22"/>
    <x v="22"/>
    <x v="22"/>
    <x v="22"/>
    <x v="21"/>
    <x v="21"/>
    <n v="125397"/>
    <n v="1210"/>
    <n v="10189"/>
  </r>
  <r>
    <x v="0"/>
    <x v="22"/>
    <x v="5"/>
    <x v="23"/>
    <n v="122740"/>
    <n v="60702"/>
    <n v="52270"/>
    <n v="9767"/>
    <n v="84072"/>
    <n v="27315"/>
    <n v="12864"/>
    <n v="6585"/>
    <n v="2164"/>
    <n v="31273"/>
    <n v="3.9"/>
    <n v="42.3"/>
    <n v="3.2"/>
    <n v="12.9"/>
    <n v="3.4"/>
    <n v="68.5"/>
    <n v="99"/>
    <n v="23.6"/>
    <n v="31642"/>
    <n v="106628"/>
    <n v="18877"/>
    <n v="14290"/>
    <n v="2449"/>
    <n v="1677"/>
    <n v="1374"/>
    <n v="14476"/>
    <n v="10586"/>
    <n v="1525"/>
    <n v="476"/>
    <n v="705"/>
    <n v="27349"/>
    <n v="24280"/>
    <n v="2560"/>
    <n v="583"/>
    <n v="1532"/>
    <n v="38667"/>
    <n v="84072"/>
    <x v="13"/>
    <x v="17"/>
    <x v="19"/>
    <n v="31426"/>
    <n v="2861"/>
    <n v="861"/>
    <x v="14"/>
    <x v="13"/>
    <x v="12"/>
    <n v="4717"/>
    <n v="3922"/>
    <n v="3856"/>
    <x v="10"/>
    <x v="16"/>
    <x v="6"/>
    <n v="31.1"/>
    <n v="1.3"/>
    <n v="7.6"/>
    <n v="2.7"/>
    <n v="14.3"/>
    <n v="7.1"/>
    <n v="0.3"/>
    <n v="22.3"/>
    <n v="13.3"/>
    <n v="22.8"/>
    <n v="60.5"/>
    <n v="16.7"/>
    <n v="3.7"/>
    <n v="2.8"/>
    <n v="3.4"/>
    <n v="3.8"/>
    <n v="2.9"/>
    <n v="14.6"/>
    <n v="11"/>
    <x v="23"/>
    <x v="23"/>
    <x v="22"/>
    <x v="23"/>
    <x v="23"/>
    <x v="23"/>
    <x v="23"/>
    <x v="22"/>
    <x v="22"/>
    <n v="31819"/>
    <n v="1281"/>
    <n v="3388"/>
  </r>
  <r>
    <x v="0"/>
    <x v="23"/>
    <x v="5"/>
    <x v="24"/>
    <n v="163133"/>
    <n v="78626"/>
    <n v="67830"/>
    <n v="16676"/>
    <n v="144799"/>
    <n v="30573"/>
    <n v="16114"/>
    <n v="9119"/>
    <n v="2885"/>
    <n v="49356"/>
    <n v="3.3"/>
    <n v="47.4"/>
    <n v="3.6"/>
    <n v="11.7"/>
    <n v="3.8"/>
    <n v="88.8"/>
    <n v="119"/>
    <n v="31"/>
    <n v="49827"/>
    <n v="152004"/>
    <n v="8909"/>
    <n v="6715"/>
    <n v="1272"/>
    <n v="636"/>
    <n v="802"/>
    <n v="36219"/>
    <n v="26955"/>
    <n v="5366"/>
    <n v="3193"/>
    <n v="3458"/>
    <n v="33498"/>
    <n v="29503"/>
    <n v="3816"/>
    <n v="931"/>
    <n v="1859"/>
    <n v="18334"/>
    <n v="144798"/>
    <x v="13"/>
    <x v="18"/>
    <x v="20"/>
    <n v="9598"/>
    <n v="4071"/>
    <n v="2375"/>
    <x v="15"/>
    <x v="14"/>
    <x v="12"/>
    <n v="15623"/>
    <n v="14360"/>
    <n v="9931"/>
    <x v="1"/>
    <x v="0"/>
    <x v="10"/>
    <n v="26.4"/>
    <n v="1"/>
    <n v="0.8"/>
    <n v="6.7"/>
    <n v="29.4"/>
    <n v="4.7"/>
    <n v="0.7"/>
    <n v="18.5"/>
    <n v="11.9"/>
    <n v="25.8"/>
    <n v="53.6"/>
    <n v="20.6"/>
    <n v="2.9"/>
    <n v="2.5"/>
    <n v="3.1"/>
    <n v="3.4"/>
    <n v="2.7"/>
    <n v="17.600000000000001"/>
    <n v="9"/>
    <x v="24"/>
    <x v="24"/>
    <x v="23"/>
    <x v="24"/>
    <x v="24"/>
    <x v="24"/>
    <x v="24"/>
    <x v="23"/>
    <x v="22"/>
    <n v="34746"/>
    <n v="3068"/>
    <n v="5135"/>
  </r>
  <r>
    <x v="0"/>
    <x v="24"/>
    <x v="5"/>
    <x v="25"/>
    <n v="129145"/>
    <n v="61669"/>
    <n v="56349"/>
    <n v="11131"/>
    <n v="115946"/>
    <n v="26252"/>
    <n v="16309"/>
    <n v="8805"/>
    <n v="2682"/>
    <n v="44454"/>
    <n v="2.9"/>
    <n v="41.3"/>
    <n v="3.4"/>
    <n v="13.5"/>
    <n v="3.8"/>
    <n v="89.8"/>
    <n v="121"/>
    <n v="19.7"/>
    <n v="45066"/>
    <n v="122426"/>
    <n v="6432"/>
    <n v="4783"/>
    <n v="1029"/>
    <n v="424"/>
    <n v="532"/>
    <n v="16122"/>
    <n v="14281"/>
    <n v="2253"/>
    <n v="807"/>
    <n v="1202"/>
    <n v="39115"/>
    <n v="33571"/>
    <n v="4703"/>
    <n v="1168"/>
    <n v="2726"/>
    <n v="13200"/>
    <n v="115948"/>
    <x v="13"/>
    <x v="17"/>
    <x v="19"/>
    <n v="7099"/>
    <n v="3715"/>
    <n v="536"/>
    <x v="14"/>
    <x v="15"/>
    <x v="13"/>
    <n v="6822"/>
    <n v="5063"/>
    <n v="4817"/>
    <x v="6"/>
    <x v="7"/>
    <x v="19"/>
    <n v="28.3"/>
    <n v="3.3"/>
    <n v="2.4"/>
    <n v="4.2"/>
    <n v="15"/>
    <n v="6.4"/>
    <n v="0.7"/>
    <n v="26.6"/>
    <n v="13.2"/>
    <n v="21.6"/>
    <n v="58.9"/>
    <n v="19.600000000000001"/>
    <n v="3.8"/>
    <n v="3"/>
    <n v="3.5"/>
    <n v="3.8"/>
    <n v="3.2"/>
    <n v="14.6"/>
    <n v="11"/>
    <x v="25"/>
    <x v="25"/>
    <x v="24"/>
    <x v="25"/>
    <x v="25"/>
    <x v="10"/>
    <x v="25"/>
    <x v="23"/>
    <x v="23"/>
    <n v="34557"/>
    <n v="814"/>
    <n v="4097"/>
  </r>
  <r>
    <x v="0"/>
    <x v="25"/>
    <x v="5"/>
    <x v="26"/>
    <n v="180048"/>
    <n v="84105"/>
    <n v="76422"/>
    <n v="19522"/>
    <n v="120450"/>
    <n v="39945"/>
    <n v="18524"/>
    <n v="10613"/>
    <n v="4665"/>
    <n v="37181"/>
    <n v="4.8"/>
    <n v="44.3"/>
    <n v="3.8"/>
    <n v="12.5"/>
    <n v="4"/>
    <n v="66.900000000000006"/>
    <n v="106"/>
    <n v="33.4"/>
    <n v="37451"/>
    <n v="134047"/>
    <n v="24798"/>
    <n v="23946"/>
    <n v="5047"/>
    <n v="3034"/>
    <n v="2772"/>
    <n v="8664"/>
    <n v="8642"/>
    <n v="1549"/>
    <n v="571"/>
    <n v="1533"/>
    <n v="50643"/>
    <n v="39076"/>
    <n v="4434"/>
    <n v="1119"/>
    <n v="4218"/>
    <n v="59597"/>
    <n v="120449"/>
    <x v="13"/>
    <x v="16"/>
    <x v="21"/>
    <n v="38872"/>
    <n v="7067"/>
    <n v="6598"/>
    <x v="16"/>
    <x v="10"/>
    <x v="11"/>
    <n v="6297"/>
    <n v="4017"/>
    <n v="3882"/>
    <x v="3"/>
    <x v="17"/>
    <x v="14"/>
    <n v="28.3"/>
    <n v="1.1000000000000001"/>
    <n v="1.3"/>
    <n v="2.4"/>
    <n v="29.1"/>
    <n v="10.1"/>
    <n v="0.8"/>
    <n v="18.8"/>
    <n v="8.1999999999999993"/>
    <n v="24.3"/>
    <n v="54.5"/>
    <n v="21.2"/>
    <n v="3.1"/>
    <n v="2.8"/>
    <n v="3.3"/>
    <n v="3.5"/>
    <n v="2.9"/>
    <n v="13.8"/>
    <n v="11"/>
    <x v="26"/>
    <x v="26"/>
    <x v="25"/>
    <x v="26"/>
    <x v="26"/>
    <x v="25"/>
    <x v="26"/>
    <x v="24"/>
    <x v="24"/>
    <n v="44987"/>
    <n v="2570"/>
    <n v="7683"/>
  </r>
  <r>
    <x v="0"/>
    <x v="26"/>
    <x v="5"/>
    <x v="27"/>
    <n v="156934"/>
    <n v="72786"/>
    <n v="74800"/>
    <n v="9350"/>
    <n v="131229"/>
    <n v="43978"/>
    <n v="19403"/>
    <n v="7311"/>
    <n v="1831"/>
    <n v="27640"/>
    <n v="5.7"/>
    <n v="29"/>
    <n v="2.9"/>
    <n v="12.7"/>
    <n v="2.6"/>
    <n v="83.6"/>
    <n v="98"/>
    <n v="36.1"/>
    <n v="27989"/>
    <n v="160816"/>
    <n v="10932"/>
    <n v="9712"/>
    <n v="1809"/>
    <n v="1346"/>
    <n v="1906"/>
    <n v="4857"/>
    <n v="5373"/>
    <n v="350"/>
    <n v="70"/>
    <n v="157"/>
    <n v="56997"/>
    <n v="56696"/>
    <n v="4005"/>
    <n v="754"/>
    <n v="1969"/>
    <n v="25705"/>
    <n v="131228"/>
    <x v="14"/>
    <x v="19"/>
    <x v="19"/>
    <n v="13300"/>
    <n v="6602"/>
    <n v="3399"/>
    <x v="13"/>
    <x v="10"/>
    <x v="11"/>
    <n v="3886"/>
    <n v="3823"/>
    <n v="3798"/>
    <x v="4"/>
    <x v="18"/>
    <x v="20"/>
    <n v="39.5"/>
    <n v="6.9"/>
    <n v="3.8"/>
    <n v="4.5"/>
    <n v="21.6"/>
    <n v="0.7"/>
    <n v="0.2"/>
    <n v="16"/>
    <n v="6.8"/>
    <n v="19.399999999999999"/>
    <n v="61.3"/>
    <n v="19.399999999999999"/>
    <n v="4.4000000000000004"/>
    <n v="2.7"/>
    <n v="3.4"/>
    <n v="3.7"/>
    <n v="2.9"/>
    <n v="22.7"/>
    <n v="8"/>
    <x v="27"/>
    <x v="27"/>
    <x v="26"/>
    <x v="27"/>
    <x v="27"/>
    <x v="26"/>
    <x v="25"/>
    <x v="25"/>
    <x v="25"/>
    <n v="57599"/>
    <n v="1579"/>
    <n v="3200"/>
  </r>
  <r>
    <x v="0"/>
    <x v="27"/>
    <x v="6"/>
    <x v="28"/>
    <n v="486275"/>
    <n v="266727"/>
    <n v="180662"/>
    <n v="38885"/>
    <n v="399881"/>
    <n v="87074"/>
    <n v="36251"/>
    <n v="20525"/>
    <n v="7732"/>
    <n v="103911"/>
    <n v="4.7"/>
    <n v="41.6"/>
    <n v="3.1"/>
    <n v="11.8"/>
    <n v="3.6"/>
    <n v="82.2"/>
    <n v="110"/>
    <n v="34.1"/>
    <n v="104289"/>
    <n v="401651"/>
    <n v="48936"/>
    <n v="26631"/>
    <n v="5231"/>
    <n v="1935"/>
    <n v="3662"/>
    <n v="93113"/>
    <n v="55001"/>
    <n v="11184"/>
    <n v="5941"/>
    <n v="6539"/>
    <n v="124678"/>
    <n v="88083"/>
    <n v="8614"/>
    <n v="2206"/>
    <n v="4521"/>
    <n v="86395"/>
    <n v="399880"/>
    <x v="15"/>
    <x v="20"/>
    <x v="22"/>
    <n v="26352"/>
    <n v="14898"/>
    <n v="9061"/>
    <x v="17"/>
    <x v="14"/>
    <x v="12"/>
    <n v="50914"/>
    <n v="32917"/>
    <n v="31924"/>
    <x v="1"/>
    <x v="19"/>
    <x v="10"/>
    <n v="31.4"/>
    <n v="1.3"/>
    <n v="1.8"/>
    <n v="4.8"/>
    <n v="26"/>
    <n v="4.2"/>
    <n v="0.5"/>
    <n v="15.8"/>
    <n v="14.3"/>
    <n v="27"/>
    <n v="54"/>
    <n v="18.899999999999999"/>
    <n v="2.8"/>
    <n v="2.4"/>
    <n v="3"/>
    <n v="3.6"/>
    <n v="2.6"/>
    <n v="12.8"/>
    <n v="16"/>
    <x v="28"/>
    <x v="28"/>
    <x v="27"/>
    <x v="28"/>
    <x v="28"/>
    <x v="27"/>
    <x v="27"/>
    <x v="26"/>
    <x v="26"/>
    <n v="94726"/>
    <n v="5900"/>
    <n v="12534"/>
  </r>
  <r>
    <x v="0"/>
    <x v="28"/>
    <x v="6"/>
    <x v="29"/>
    <n v="420331"/>
    <n v="181858"/>
    <n v="216609"/>
    <n v="21864"/>
    <n v="328245"/>
    <n v="140218"/>
    <n v="46131"/>
    <n v="19299"/>
    <n v="6305"/>
    <n v="97583"/>
    <n v="4.3"/>
    <n v="33"/>
    <n v="2.8"/>
    <n v="13.4"/>
    <n v="2.7"/>
    <n v="78.099999999999994"/>
    <n v="123"/>
    <n v="29.1"/>
    <n v="99050"/>
    <n v="379144"/>
    <n v="46306"/>
    <n v="37152"/>
    <n v="4306"/>
    <n v="1527"/>
    <n v="2796"/>
    <n v="45808"/>
    <n v="42024"/>
    <n v="2294"/>
    <n v="612"/>
    <n v="1082"/>
    <n v="89745"/>
    <n v="129727"/>
    <n v="9082"/>
    <n v="2104"/>
    <n v="5767"/>
    <n v="92087"/>
    <n v="328245"/>
    <x v="15"/>
    <x v="21"/>
    <x v="23"/>
    <n v="19316"/>
    <n v="13499"/>
    <n v="11470"/>
    <x v="18"/>
    <x v="14"/>
    <x v="14"/>
    <n v="20709"/>
    <n v="16701"/>
    <n v="14635"/>
    <x v="6"/>
    <x v="5"/>
    <x v="17"/>
    <n v="39.6"/>
    <n v="4.5"/>
    <n v="1.9"/>
    <n v="2.4"/>
    <n v="8.8000000000000007"/>
    <n v="2.9"/>
    <n v="0.4"/>
    <n v="19.3"/>
    <n v="20.100000000000001"/>
    <n v="21.8"/>
    <n v="59.4"/>
    <n v="18.8"/>
    <n v="3.8"/>
    <n v="3.2"/>
    <n v="3.4"/>
    <n v="3.5"/>
    <n v="3.3"/>
    <n v="12.9"/>
    <n v="16"/>
    <x v="29"/>
    <x v="29"/>
    <x v="28"/>
    <x v="29"/>
    <x v="29"/>
    <x v="28"/>
    <x v="28"/>
    <x v="27"/>
    <x v="18"/>
    <n v="168020"/>
    <n v="800"/>
    <n v="9209"/>
  </r>
  <r>
    <x v="0"/>
    <x v="29"/>
    <x v="6"/>
    <x v="30"/>
    <n v="331774"/>
    <n v="154509"/>
    <n v="133512"/>
    <n v="43751"/>
    <n v="276403"/>
    <n v="59191"/>
    <n v="33335"/>
    <n v="24701"/>
    <n v="9611"/>
    <n v="114393"/>
    <n v="2.9"/>
    <n v="49.1"/>
    <n v="4.0999999999999996"/>
    <n v="13.3"/>
    <n v="4.7"/>
    <n v="83.3"/>
    <n v="154"/>
    <n v="24.6"/>
    <n v="115482"/>
    <n v="294907"/>
    <n v="23892"/>
    <n v="19046"/>
    <n v="5630"/>
    <n v="2517"/>
    <n v="4285"/>
    <n v="49398"/>
    <n v="37485"/>
    <n v="8104"/>
    <n v="3622"/>
    <n v="4304"/>
    <n v="81219"/>
    <n v="65717"/>
    <n v="14230"/>
    <n v="4071"/>
    <n v="8254"/>
    <n v="55370"/>
    <n v="276404"/>
    <x v="16"/>
    <x v="22"/>
    <x v="24"/>
    <n v="14956"/>
    <n v="10516"/>
    <n v="8796"/>
    <x v="14"/>
    <x v="15"/>
    <x v="14"/>
    <n v="31063"/>
    <n v="20006"/>
    <n v="13443"/>
    <x v="2"/>
    <x v="6"/>
    <x v="17"/>
    <n v="26.4"/>
    <n v="0.9"/>
    <n v="2.6"/>
    <n v="4.5999999999999996"/>
    <n v="19.8"/>
    <n v="7"/>
    <n v="0.6"/>
    <n v="22.1"/>
    <n v="16.100000000000001"/>
    <n v="27.2"/>
    <n v="48.9"/>
    <n v="23.9"/>
    <n v="2.5"/>
    <n v="2.9"/>
    <n v="3.4"/>
    <n v="3.9"/>
    <n v="3.2"/>
    <n v="13.7"/>
    <n v="15"/>
    <x v="30"/>
    <x v="30"/>
    <x v="29"/>
    <x v="30"/>
    <x v="30"/>
    <x v="29"/>
    <x v="29"/>
    <x v="28"/>
    <x v="27"/>
    <n v="66706"/>
    <n v="4530"/>
    <n v="15017"/>
  </r>
  <r>
    <x v="0"/>
    <x v="30"/>
    <x v="6"/>
    <x v="31"/>
    <n v="175399"/>
    <n v="85372"/>
    <n v="71221"/>
    <n v="18808"/>
    <n v="163237"/>
    <n v="32845"/>
    <n v="16313"/>
    <n v="9386"/>
    <n v="3148"/>
    <n v="52386"/>
    <n v="3.3"/>
    <n v="46.8"/>
    <n v="3.7"/>
    <n v="11.9"/>
    <n v="3.7"/>
    <n v="93.1"/>
    <n v="115"/>
    <n v="28"/>
    <n v="52635"/>
    <n v="167889"/>
    <n v="6136"/>
    <n v="4831"/>
    <n v="615"/>
    <n v="211"/>
    <n v="369"/>
    <n v="38698"/>
    <n v="32102"/>
    <n v="6699"/>
    <n v="5003"/>
    <n v="4725"/>
    <n v="40538"/>
    <n v="29732"/>
    <n v="3245"/>
    <n v="692"/>
    <n v="1804"/>
    <n v="12162"/>
    <n v="163238"/>
    <x v="15"/>
    <x v="23"/>
    <x v="23"/>
    <n v="3152"/>
    <n v="1766"/>
    <n v="1629"/>
    <x v="14"/>
    <x v="16"/>
    <x v="15"/>
    <n v="21607"/>
    <n v="15428"/>
    <n v="14363"/>
    <x v="0"/>
    <x v="20"/>
    <x v="6"/>
    <n v="28.6"/>
    <n v="1.3"/>
    <n v="1.6"/>
    <n v="3.5"/>
    <n v="20.2"/>
    <n v="3.3"/>
    <n v="0.4"/>
    <n v="21.4"/>
    <n v="19.600000000000001"/>
    <n v="23.9"/>
    <n v="55.6"/>
    <n v="20.5"/>
    <n v="3.2"/>
    <n v="2.4"/>
    <n v="3.2"/>
    <n v="3.7"/>
    <n v="2.5"/>
    <n v="17"/>
    <n v="10"/>
    <x v="31"/>
    <x v="31"/>
    <x v="30"/>
    <x v="31"/>
    <x v="31"/>
    <x v="30"/>
    <x v="30"/>
    <x v="29"/>
    <x v="10"/>
    <n v="37258"/>
    <n v="4014"/>
    <n v="5550"/>
  </r>
  <r>
    <x v="0"/>
    <x v="31"/>
    <x v="6"/>
    <x v="32"/>
    <n v="201239"/>
    <n v="88251"/>
    <n v="98244"/>
    <n v="14742"/>
    <n v="157063"/>
    <n v="50927"/>
    <n v="27884"/>
    <n v="11311"/>
    <n v="3509"/>
    <n v="61224"/>
    <n v="3.3"/>
    <n v="40.799999999999997"/>
    <n v="3.2"/>
    <n v="13.2"/>
    <n v="3.1"/>
    <n v="78"/>
    <n v="145"/>
    <n v="30.8"/>
    <n v="62490"/>
    <n v="153002"/>
    <n v="21368"/>
    <n v="15333"/>
    <n v="3436"/>
    <n v="1463"/>
    <n v="2577"/>
    <n v="19093"/>
    <n v="20404"/>
    <n v="2641"/>
    <n v="855"/>
    <n v="1084"/>
    <n v="47790"/>
    <n v="57033"/>
    <n v="5031"/>
    <n v="974"/>
    <n v="2157"/>
    <n v="44177"/>
    <n v="157062"/>
    <x v="17"/>
    <x v="24"/>
    <x v="25"/>
    <n v="10461"/>
    <n v="6437"/>
    <n v="4175"/>
    <x v="14"/>
    <x v="15"/>
    <x v="14"/>
    <n v="11329"/>
    <n v="8337"/>
    <n v="8196"/>
    <x v="6"/>
    <x v="21"/>
    <x v="17"/>
    <n v="19.8"/>
    <n v="8.6"/>
    <n v="4.2"/>
    <n v="3.2"/>
    <n v="13.7"/>
    <n v="2.2000000000000002"/>
    <n v="0.3"/>
    <n v="34.5"/>
    <n v="13.5"/>
    <n v="20.5"/>
    <n v="60.4"/>
    <n v="19.100000000000001"/>
    <n v="4.0999999999999996"/>
    <n v="3"/>
    <n v="3.4"/>
    <n v="3.7"/>
    <n v="3.1"/>
    <n v="10.5"/>
    <n v="16"/>
    <x v="32"/>
    <x v="32"/>
    <x v="31"/>
    <x v="32"/>
    <x v="32"/>
    <x v="31"/>
    <x v="31"/>
    <x v="30"/>
    <x v="28"/>
    <n v="65709"/>
    <n v="1431"/>
    <n v="5250"/>
  </r>
  <r>
    <x v="0"/>
    <x v="32"/>
    <x v="6"/>
    <x v="33"/>
    <n v="185908"/>
    <n v="86970"/>
    <n v="83531"/>
    <n v="15405"/>
    <n v="157739"/>
    <n v="39845"/>
    <n v="24435"/>
    <n v="11514"/>
    <n v="2895"/>
    <n v="49927"/>
    <n v="3.7"/>
    <n v="39.700000000000003"/>
    <n v="3.3"/>
    <n v="12.6"/>
    <n v="3.3"/>
    <n v="84.8"/>
    <n v="103"/>
    <n v="26"/>
    <n v="50559"/>
    <n v="167927"/>
    <n v="15290"/>
    <n v="9923"/>
    <n v="1669"/>
    <n v="430"/>
    <n v="856"/>
    <n v="14505"/>
    <n v="11348"/>
    <n v="1241"/>
    <n v="255"/>
    <n v="429"/>
    <n v="57175"/>
    <n v="57278"/>
    <n v="7455"/>
    <n v="3257"/>
    <n v="4796"/>
    <n v="28168"/>
    <n v="157739"/>
    <x v="15"/>
    <x v="25"/>
    <x v="26"/>
    <n v="5471"/>
    <n v="4780"/>
    <n v="3603"/>
    <x v="19"/>
    <x v="17"/>
    <x v="16"/>
    <n v="24344"/>
    <n v="7870"/>
    <n v="6528"/>
    <x v="2"/>
    <x v="22"/>
    <x v="10"/>
    <n v="30.6"/>
    <n v="1.3"/>
    <n v="1.7"/>
    <n v="3.6"/>
    <n v="13.2"/>
    <n v="2.4"/>
    <n v="0.4"/>
    <n v="25.7"/>
    <n v="21"/>
    <n v="20.9"/>
    <n v="60.3"/>
    <n v="18.8"/>
    <n v="4"/>
    <n v="2.8"/>
    <n v="3.3"/>
    <n v="3.6"/>
    <n v="2.9"/>
    <n v="14.1"/>
    <n v="13"/>
    <x v="33"/>
    <x v="33"/>
    <x v="32"/>
    <x v="33"/>
    <x v="33"/>
    <x v="32"/>
    <x v="32"/>
    <x v="29"/>
    <x v="29"/>
    <n v="54317"/>
    <n v="2369"/>
    <n v="5226"/>
  </r>
  <r>
    <x v="0"/>
    <x v="33"/>
    <x v="6"/>
    <x v="34"/>
    <n v="154057"/>
    <n v="90538"/>
    <n v="54285"/>
    <n v="9236"/>
    <n v="113883"/>
    <n v="28963"/>
    <n v="13959"/>
    <n v="6953"/>
    <n v="2009"/>
    <n v="30540"/>
    <n v="5"/>
    <n v="30.6"/>
    <n v="2.7"/>
    <n v="12.4"/>
    <n v="3.3"/>
    <n v="73.900000000000006"/>
    <n v="85"/>
    <n v="28.3"/>
    <n v="30925"/>
    <n v="157705"/>
    <n v="23927"/>
    <n v="10930"/>
    <n v="2353"/>
    <n v="1233"/>
    <n v="1731"/>
    <n v="19594"/>
    <n v="9660"/>
    <n v="1293"/>
    <n v="593"/>
    <n v="550"/>
    <n v="47017"/>
    <n v="30515"/>
    <n v="2940"/>
    <n v="522"/>
    <n v="1200"/>
    <n v="40174"/>
    <n v="113884"/>
    <x v="15"/>
    <x v="20"/>
    <x v="27"/>
    <n v="7530"/>
    <n v="5135"/>
    <n v="4757"/>
    <x v="17"/>
    <x v="14"/>
    <x v="12"/>
    <n v="6638"/>
    <n v="6361"/>
    <n v="5703"/>
    <x v="6"/>
    <x v="21"/>
    <x v="21"/>
    <n v="32"/>
    <n v="1.4"/>
    <n v="6.8"/>
    <n v="2.8"/>
    <n v="9.9"/>
    <n v="2.1"/>
    <n v="0.1"/>
    <n v="24.4"/>
    <n v="20.399999999999999"/>
    <n v="23.4"/>
    <n v="62.6"/>
    <n v="14"/>
    <n v="3.7"/>
    <n v="2.7"/>
    <n v="3.2"/>
    <n v="3.7"/>
    <n v="2.8"/>
    <n v="15.2"/>
    <n v="10"/>
    <x v="34"/>
    <x v="34"/>
    <x v="33"/>
    <x v="34"/>
    <x v="34"/>
    <x v="33"/>
    <x v="33"/>
    <x v="31"/>
    <x v="30"/>
    <n v="35228"/>
    <n v="902"/>
    <n v="3183"/>
  </r>
  <r>
    <x v="0"/>
    <x v="34"/>
    <x v="6"/>
    <x v="35"/>
    <n v="364050"/>
    <n v="185972"/>
    <n v="149160"/>
    <n v="28916"/>
    <n v="243059"/>
    <n v="79935"/>
    <n v="31067"/>
    <n v="17173"/>
    <n v="5797"/>
    <n v="82704"/>
    <n v="4.4000000000000004"/>
    <n v="39.200000000000003"/>
    <n v="3.1"/>
    <n v="12.2"/>
    <n v="3.3"/>
    <n v="66.8"/>
    <n v="125"/>
    <n v="35.299999999999997"/>
    <n v="81651"/>
    <n v="338906"/>
    <n v="63444"/>
    <n v="37410"/>
    <n v="8696"/>
    <n v="4961"/>
    <n v="6480"/>
    <n v="23681"/>
    <n v="14637"/>
    <n v="1579"/>
    <n v="636"/>
    <n v="816"/>
    <n v="98846"/>
    <n v="89241"/>
    <n v="7473"/>
    <n v="1961"/>
    <n v="4188"/>
    <n v="120991"/>
    <n v="243058"/>
    <x v="18"/>
    <x v="24"/>
    <x v="23"/>
    <n v="28833"/>
    <n v="23092"/>
    <n v="21322"/>
    <x v="8"/>
    <x v="18"/>
    <x v="17"/>
    <n v="10029"/>
    <n v="9960"/>
    <n v="8666"/>
    <x v="2"/>
    <x v="17"/>
    <x v="6"/>
    <n v="32.799999999999997"/>
    <n v="9.5"/>
    <n v="1.7"/>
    <n v="3.5"/>
    <n v="14.3"/>
    <n v="3.6"/>
    <n v="0.4"/>
    <n v="23"/>
    <n v="11.1"/>
    <n v="26.3"/>
    <n v="54.4"/>
    <n v="19.3"/>
    <n v="2.9"/>
    <n v="2.6"/>
    <n v="3.2"/>
    <n v="3.6"/>
    <n v="2.8"/>
    <n v="16.100000000000001"/>
    <n v="12"/>
    <x v="35"/>
    <x v="35"/>
    <x v="34"/>
    <x v="35"/>
    <x v="35"/>
    <x v="34"/>
    <x v="11"/>
    <x v="32"/>
    <x v="20"/>
    <n v="90867"/>
    <n v="3890"/>
    <n v="9976"/>
  </r>
  <r>
    <x v="0"/>
    <x v="35"/>
    <x v="6"/>
    <x v="36"/>
    <n v="280124"/>
    <n v="97145"/>
    <n v="165749"/>
    <n v="17227"/>
    <n v="216293"/>
    <n v="102906"/>
    <n v="39884"/>
    <n v="14491"/>
    <n v="4296"/>
    <n v="61930"/>
    <n v="4.5"/>
    <n v="36.200000000000003"/>
    <n v="3"/>
    <n v="13.7"/>
    <n v="2.6"/>
    <n v="77.2"/>
    <n v="114"/>
    <n v="31.6"/>
    <n v="62400"/>
    <n v="286042"/>
    <n v="26396"/>
    <n v="29325"/>
    <n v="3799"/>
    <n v="1896"/>
    <n v="2415"/>
    <n v="11866"/>
    <n v="19085"/>
    <n v="996"/>
    <n v="250"/>
    <n v="504"/>
    <n v="58883"/>
    <n v="111178"/>
    <n v="7730"/>
    <n v="1652"/>
    <n v="4150"/>
    <n v="63831"/>
    <n v="216294"/>
    <x v="19"/>
    <x v="24"/>
    <x v="23"/>
    <n v="25315"/>
    <n v="11291"/>
    <n v="6979"/>
    <x v="8"/>
    <x v="18"/>
    <x v="17"/>
    <n v="9741"/>
    <n v="9700"/>
    <n v="7531"/>
    <x v="7"/>
    <x v="5"/>
    <x v="21"/>
    <n v="30.4"/>
    <n v="8.1"/>
    <n v="4.3"/>
    <n v="1.7"/>
    <n v="12.8"/>
    <n v="1.5"/>
    <n v="0.2"/>
    <n v="23.5"/>
    <n v="17.3"/>
    <n v="19.5"/>
    <n v="57.5"/>
    <n v="23"/>
    <n v="4.0999999999999996"/>
    <n v="3.3"/>
    <n v="3.5"/>
    <n v="3.6"/>
    <n v="3.3"/>
    <n v="21.5"/>
    <n v="8"/>
    <x v="36"/>
    <x v="36"/>
    <x v="14"/>
    <x v="36"/>
    <x v="36"/>
    <x v="35"/>
    <x v="30"/>
    <x v="33"/>
    <x v="31"/>
    <n v="128892"/>
    <n v="1183"/>
    <n v="6601"/>
  </r>
  <r>
    <x v="0"/>
    <x v="36"/>
    <x v="7"/>
    <x v="37"/>
    <n v="246457"/>
    <n v="99883"/>
    <n v="122180"/>
    <n v="24393"/>
    <n v="160756"/>
    <n v="52621"/>
    <n v="38301"/>
    <n v="19106"/>
    <n v="6179"/>
    <n v="104959"/>
    <n v="2.2999999999999998"/>
    <n v="48.5"/>
    <n v="3.8"/>
    <n v="13.7"/>
    <n v="3.9"/>
    <n v="65.2"/>
    <n v="146"/>
    <n v="24.8"/>
    <n v="106321"/>
    <n v="186287"/>
    <n v="38984"/>
    <n v="30951"/>
    <n v="7218"/>
    <n v="3336"/>
    <n v="5213"/>
    <n v="18555"/>
    <n v="13415"/>
    <n v="2344"/>
    <n v="870"/>
    <n v="1271"/>
    <n v="42344"/>
    <n v="68898"/>
    <n v="8327"/>
    <n v="1195"/>
    <n v="3537"/>
    <n v="85702"/>
    <n v="160756"/>
    <x v="20"/>
    <x v="26"/>
    <x v="28"/>
    <n v="38953"/>
    <n v="9078"/>
    <n v="8047"/>
    <x v="20"/>
    <x v="19"/>
    <x v="5"/>
    <n v="7862"/>
    <n v="7549"/>
    <n v="4517"/>
    <x v="1"/>
    <x v="22"/>
    <x v="11"/>
    <n v="25.9"/>
    <n v="1"/>
    <n v="3.1"/>
    <n v="4.7"/>
    <n v="19.899999999999999"/>
    <n v="6.9"/>
    <n v="0.5"/>
    <n v="22.5"/>
    <n v="15.6"/>
    <n v="23.5"/>
    <n v="54.3"/>
    <n v="22.2"/>
    <n v="3.2"/>
    <n v="3.1"/>
    <n v="3.5"/>
    <n v="3.8"/>
    <n v="3.3"/>
    <n v="10.7"/>
    <n v="23"/>
    <x v="37"/>
    <x v="37"/>
    <x v="35"/>
    <x v="37"/>
    <x v="37"/>
    <x v="36"/>
    <x v="34"/>
    <x v="3"/>
    <x v="16"/>
    <n v="74033"/>
    <n v="2295"/>
    <n v="9169"/>
  </r>
  <r>
    <x v="0"/>
    <x v="37"/>
    <x v="7"/>
    <x v="38"/>
    <n v="244492"/>
    <n v="113611"/>
    <n v="114356"/>
    <n v="16525"/>
    <n v="189706"/>
    <n v="53915"/>
    <n v="34320"/>
    <n v="15934"/>
    <n v="4360"/>
    <n v="76975"/>
    <n v="3.2"/>
    <n v="37.9"/>
    <n v="3.1"/>
    <n v="13.4"/>
    <n v="3.4"/>
    <n v="77.599999999999994"/>
    <n v="128"/>
    <n v="24.4"/>
    <n v="77911"/>
    <n v="177812"/>
    <n v="25387"/>
    <n v="21668"/>
    <n v="4059"/>
    <n v="1388"/>
    <n v="2283"/>
    <n v="27983"/>
    <n v="17274"/>
    <n v="2690"/>
    <n v="966"/>
    <n v="1569"/>
    <n v="60241"/>
    <n v="67940"/>
    <n v="7445"/>
    <n v="875"/>
    <n v="2724"/>
    <n v="54785"/>
    <n v="189707"/>
    <x v="20"/>
    <x v="26"/>
    <x v="29"/>
    <n v="29001"/>
    <n v="4718"/>
    <n v="3637"/>
    <x v="21"/>
    <x v="20"/>
    <x v="18"/>
    <n v="7063"/>
    <n v="6482"/>
    <n v="6372"/>
    <x v="6"/>
    <x v="9"/>
    <x v="20"/>
    <n v="29"/>
    <n v="3.2"/>
    <n v="3.3"/>
    <n v="4.8"/>
    <n v="16.8"/>
    <n v="5.7"/>
    <n v="0.7"/>
    <n v="20.6"/>
    <n v="15.9"/>
    <n v="22"/>
    <n v="58.7"/>
    <n v="19.3"/>
    <n v="3.7"/>
    <n v="3.1"/>
    <n v="3.4"/>
    <n v="3.7"/>
    <n v="3.2"/>
    <n v="11.5"/>
    <n v="23"/>
    <x v="38"/>
    <x v="38"/>
    <x v="36"/>
    <x v="38"/>
    <x v="38"/>
    <x v="37"/>
    <x v="35"/>
    <x v="34"/>
    <x v="32"/>
    <n v="75409"/>
    <n v="953"/>
    <n v="6223"/>
  </r>
  <r>
    <x v="0"/>
    <x v="38"/>
    <x v="7"/>
    <x v="39"/>
    <n v="247707"/>
    <n v="106243"/>
    <n v="109249"/>
    <n v="32216"/>
    <n v="108492"/>
    <n v="42399"/>
    <n v="27992"/>
    <n v="15488"/>
    <n v="4658"/>
    <n v="84145"/>
    <n v="2.9"/>
    <n v="53.2"/>
    <n v="4.2"/>
    <n v="11.6"/>
    <n v="3.9"/>
    <n v="43.8"/>
    <n v="143"/>
    <n v="33.799999999999997"/>
    <n v="83964"/>
    <n v="195098"/>
    <n v="65915"/>
    <n v="44463"/>
    <n v="11650"/>
    <n v="8958"/>
    <n v="8229"/>
    <n v="6915"/>
    <n v="5391"/>
    <n v="771"/>
    <n v="292"/>
    <n v="467"/>
    <n v="33413"/>
    <n v="50972"/>
    <n v="6479"/>
    <n v="1307"/>
    <n v="2484"/>
    <n v="139215"/>
    <n v="108491"/>
    <x v="20"/>
    <x v="26"/>
    <x v="30"/>
    <n v="66995"/>
    <n v="28186"/>
    <n v="16446"/>
    <x v="22"/>
    <x v="10"/>
    <x v="11"/>
    <n v="3791"/>
    <n v="3371"/>
    <n v="2889"/>
    <x v="10"/>
    <x v="3"/>
    <x v="22"/>
    <n v="21.5"/>
    <n v="1.5"/>
    <n v="4.0999999999999996"/>
    <n v="9.6"/>
    <n v="20.5"/>
    <n v="3.7"/>
    <n v="0.4"/>
    <n v="20.9"/>
    <n v="17.8"/>
    <n v="24.3"/>
    <n v="51.9"/>
    <n v="23.8"/>
    <n v="3"/>
    <n v="2.2999999999999998"/>
    <n v="3.2"/>
    <n v="3.7"/>
    <n v="2.5"/>
    <n v="11.8"/>
    <n v="19"/>
    <x v="39"/>
    <x v="39"/>
    <x v="37"/>
    <x v="39"/>
    <x v="39"/>
    <x v="38"/>
    <x v="36"/>
    <x v="35"/>
    <x v="30"/>
    <n v="52448"/>
    <n v="7799"/>
    <n v="8446"/>
  </r>
  <r>
    <x v="0"/>
    <x v="39"/>
    <x v="7"/>
    <x v="40"/>
    <n v="104979"/>
    <n v="53871"/>
    <n v="44547"/>
    <n v="6558"/>
    <n v="64590"/>
    <n v="22989"/>
    <n v="12270"/>
    <n v="5392"/>
    <n v="1175"/>
    <n v="24622"/>
    <n v="4.3"/>
    <n v="36.700000000000003"/>
    <n v="2.9"/>
    <n v="12.2"/>
    <n v="2.9"/>
    <n v="61.5"/>
    <n v="83"/>
    <n v="28.1"/>
    <n v="24863"/>
    <n v="84268"/>
    <n v="20042"/>
    <n v="14685"/>
    <n v="2924"/>
    <n v="1439"/>
    <n v="1297"/>
    <n v="3750"/>
    <n v="2175"/>
    <n v="194"/>
    <n v="67"/>
    <n v="50"/>
    <n v="30079"/>
    <n v="24890"/>
    <n v="2360"/>
    <n v="286"/>
    <n v="739"/>
    <n v="40387"/>
    <n v="64590"/>
    <x v="20"/>
    <x v="26"/>
    <x v="31"/>
    <n v="24601"/>
    <n v="3681"/>
    <n v="3169"/>
    <x v="1"/>
    <x v="14"/>
    <x v="5"/>
    <n v="1980"/>
    <n v="1967"/>
    <n v="1582"/>
    <x v="3"/>
    <x v="23"/>
    <x v="23"/>
    <n v="34.700000000000003"/>
    <n v="2.7"/>
    <n v="2.8"/>
    <n v="3"/>
    <n v="14"/>
    <n v="3.1"/>
    <n v="0.2"/>
    <n v="23.2"/>
    <n v="16.3"/>
    <n v="22.3"/>
    <n v="61.8"/>
    <n v="15.9"/>
    <n v="3.8"/>
    <n v="2.6"/>
    <n v="3.2"/>
    <n v="3.7"/>
    <n v="2.7"/>
    <n v="14.7"/>
    <n v="11"/>
    <x v="40"/>
    <x v="40"/>
    <x v="38"/>
    <x v="40"/>
    <x v="40"/>
    <x v="39"/>
    <x v="37"/>
    <x v="36"/>
    <x v="17"/>
    <n v="29382"/>
    <n v="910"/>
    <n v="1875"/>
  </r>
  <r>
    <x v="0"/>
    <x v="40"/>
    <x v="7"/>
    <x v="41"/>
    <n v="420695"/>
    <n v="215484"/>
    <n v="194697"/>
    <n v="10515"/>
    <n v="379492"/>
    <n v="127367"/>
    <n v="43863"/>
    <n v="9831"/>
    <n v="2556"/>
    <n v="23265"/>
    <n v="18.100000000000001"/>
    <n v="15.5"/>
    <n v="2.1"/>
    <n v="12.4"/>
    <n v="2"/>
    <n v="90.2"/>
    <n v="118"/>
    <n v="72.3"/>
    <n v="23468"/>
    <n v="403029"/>
    <n v="20490"/>
    <n v="17592"/>
    <n v="1501"/>
    <n v="622"/>
    <n v="998"/>
    <n v="20311"/>
    <n v="31166"/>
    <n v="1191"/>
    <n v="175"/>
    <n v="259"/>
    <n v="174683"/>
    <n v="141231"/>
    <n v="7023"/>
    <n v="1102"/>
    <n v="2351"/>
    <n v="41203"/>
    <n v="379492"/>
    <x v="20"/>
    <x v="26"/>
    <x v="30"/>
    <n v="20275"/>
    <n v="5483"/>
    <n v="4482"/>
    <x v="1"/>
    <x v="14"/>
    <x v="12"/>
    <n v="16813"/>
    <n v="13685"/>
    <n v="11782"/>
    <x v="11"/>
    <x v="18"/>
    <x v="24"/>
    <n v="25.9"/>
    <n v="28.7"/>
    <n v="3.7"/>
    <n v="0.3"/>
    <n v="4.2"/>
    <n v="0.3"/>
    <n v="0.2"/>
    <n v="14.7"/>
    <n v="22.1"/>
    <n v="29.7"/>
    <n v="52.5"/>
    <n v="17.8"/>
    <n v="2.4"/>
    <n v="2.6"/>
    <n v="3.2"/>
    <n v="3.7"/>
    <n v="2.9"/>
    <n v="27.6"/>
    <n v="6"/>
    <x v="41"/>
    <x v="41"/>
    <x v="39"/>
    <x v="41"/>
    <x v="41"/>
    <x v="40"/>
    <x v="38"/>
    <x v="25"/>
    <x v="33"/>
    <n v="156527"/>
    <n v="257"/>
    <n v="3487"/>
  </r>
  <r>
    <x v="0"/>
    <x v="41"/>
    <x v="7"/>
    <x v="42"/>
    <n v="63611"/>
    <n v="23262"/>
    <n v="35269"/>
    <n v="5080"/>
    <n v="41093"/>
    <n v="16364"/>
    <n v="11702"/>
    <n v="5263"/>
    <n v="1087"/>
    <n v="21012"/>
    <n v="3"/>
    <n v="44.3"/>
    <n v="3.5"/>
    <n v="13.8"/>
    <n v="3.2"/>
    <n v="64.599999999999994"/>
    <n v="99"/>
    <n v="24.8"/>
    <n v="21335"/>
    <n v="46275"/>
    <n v="8904"/>
    <n v="10004"/>
    <n v="1896"/>
    <n v="818"/>
    <n v="896"/>
    <n v="1885"/>
    <n v="2262"/>
    <n v="276"/>
    <n v="50"/>
    <n v="118"/>
    <n v="12473"/>
    <n v="20743"/>
    <n v="2244"/>
    <n v="288"/>
    <n v="753"/>
    <n v="22518"/>
    <n v="41092"/>
    <x v="20"/>
    <x v="27"/>
    <x v="32"/>
    <n v="12154"/>
    <n v="2232"/>
    <n v="1711"/>
    <x v="22"/>
    <x v="10"/>
    <x v="1"/>
    <n v="1244"/>
    <n v="1127"/>
    <n v="879"/>
    <x v="0"/>
    <x v="7"/>
    <x v="19"/>
    <n v="30.6"/>
    <n v="1.6"/>
    <n v="5.3"/>
    <n v="2.1"/>
    <n v="12.1"/>
    <n v="2"/>
    <n v="0.1"/>
    <n v="31.9"/>
    <n v="14.3"/>
    <n v="18.7"/>
    <n v="61.5"/>
    <n v="19.8"/>
    <n v="4.5999999999999996"/>
    <n v="3.2"/>
    <n v="3.6"/>
    <n v="3.7"/>
    <n v="3.2"/>
    <n v="22.2"/>
    <n v="7"/>
    <x v="42"/>
    <x v="42"/>
    <x v="40"/>
    <x v="42"/>
    <x v="42"/>
    <x v="41"/>
    <x v="12"/>
    <x v="37"/>
    <x v="34"/>
    <n v="24230"/>
    <n v="351"/>
    <n v="1685"/>
  </r>
  <r>
    <x v="0"/>
    <x v="42"/>
    <x v="7"/>
    <x v="43"/>
    <n v="116532"/>
    <n v="59942"/>
    <n v="46336"/>
    <n v="10253"/>
    <n v="65823"/>
    <n v="21719"/>
    <n v="12781"/>
    <n v="6115"/>
    <n v="2124"/>
    <n v="25975"/>
    <n v="4.5"/>
    <n v="42.3"/>
    <n v="3.4"/>
    <n v="12.2"/>
    <n v="3.6"/>
    <n v="56.5"/>
    <n v="114"/>
    <n v="39.799999999999997"/>
    <n v="26249"/>
    <n v="88314"/>
    <n v="24432"/>
    <n v="18492"/>
    <n v="3430"/>
    <n v="2134"/>
    <n v="2221"/>
    <n v="8784"/>
    <n v="3323"/>
    <n v="434"/>
    <n v="131"/>
    <n v="252"/>
    <n v="26727"/>
    <n v="21527"/>
    <n v="2483"/>
    <n v="412"/>
    <n v="1750"/>
    <n v="50709"/>
    <n v="65823"/>
    <x v="20"/>
    <x v="26"/>
    <x v="33"/>
    <n v="31566"/>
    <n v="3499"/>
    <n v="3414"/>
    <x v="8"/>
    <x v="20"/>
    <x v="8"/>
    <n v="1858"/>
    <n v="1784"/>
    <n v="1773"/>
    <x v="10"/>
    <x v="19"/>
    <x v="17"/>
    <n v="24.5"/>
    <n v="0.4"/>
    <n v="3"/>
    <n v="1.5"/>
    <n v="37.1"/>
    <n v="1.6"/>
    <n v="0.1"/>
    <n v="21.5"/>
    <n v="10.4"/>
    <n v="23.6"/>
    <n v="58.8"/>
    <n v="17.5"/>
    <n v="3.4"/>
    <n v="2.6"/>
    <n v="3.2"/>
    <n v="3.7"/>
    <n v="2.8"/>
    <n v="13.8"/>
    <n v="12"/>
    <x v="43"/>
    <x v="43"/>
    <x v="41"/>
    <x v="43"/>
    <x v="43"/>
    <x v="42"/>
    <x v="39"/>
    <x v="38"/>
    <x v="35"/>
    <n v="27463"/>
    <n v="1424"/>
    <n v="3598"/>
  </r>
  <r>
    <x v="0"/>
    <x v="43"/>
    <x v="7"/>
    <x v="44"/>
    <n v="91542"/>
    <n v="41752"/>
    <n v="43591"/>
    <n v="6200"/>
    <n v="67489"/>
    <n v="20531"/>
    <n v="13180"/>
    <n v="5858"/>
    <n v="1258"/>
    <n v="27253"/>
    <n v="3.4"/>
    <n v="40.299999999999997"/>
    <n v="3.1"/>
    <n v="12.7"/>
    <n v="3"/>
    <n v="73.7"/>
    <n v="84"/>
    <n v="23.9"/>
    <n v="27160"/>
    <n v="76596"/>
    <n v="12267"/>
    <n v="8884"/>
    <n v="1553"/>
    <n v="704"/>
    <n v="646"/>
    <n v="16056"/>
    <n v="10216"/>
    <n v="1744"/>
    <n v="561"/>
    <n v="744"/>
    <n v="13429"/>
    <n v="21353"/>
    <n v="2396"/>
    <n v="196"/>
    <n v="793"/>
    <n v="24054"/>
    <n v="67488"/>
    <x v="20"/>
    <x v="27"/>
    <x v="34"/>
    <n v="11486"/>
    <n v="2907"/>
    <n v="2726"/>
    <x v="21"/>
    <x v="21"/>
    <x v="19"/>
    <n v="7506"/>
    <n v="5567"/>
    <n v="3348"/>
    <x v="0"/>
    <x v="6"/>
    <x v="14"/>
    <n v="35.1"/>
    <n v="1.3"/>
    <n v="2.8"/>
    <n v="4.4000000000000004"/>
    <n v="11.6"/>
    <n v="3.8"/>
    <n v="0.4"/>
    <n v="27.8"/>
    <n v="12.7"/>
    <n v="20.3"/>
    <n v="62.1"/>
    <n v="17.5"/>
    <n v="4.2"/>
    <n v="2.8"/>
    <n v="3.3"/>
    <n v="3.6"/>
    <n v="2.9"/>
    <n v="14.6"/>
    <n v="11"/>
    <x v="44"/>
    <x v="44"/>
    <x v="42"/>
    <x v="44"/>
    <x v="44"/>
    <x v="43"/>
    <x v="40"/>
    <x v="39"/>
    <x v="36"/>
    <n v="28407"/>
    <n v="726"/>
    <n v="1976"/>
  </r>
  <r>
    <x v="0"/>
    <x v="44"/>
    <x v="7"/>
    <x v="45"/>
    <n v="196881"/>
    <n v="89549"/>
    <n v="93360"/>
    <n v="13969"/>
    <n v="153655"/>
    <n v="41825"/>
    <n v="29470"/>
    <n v="12779"/>
    <n v="3524"/>
    <n v="52273"/>
    <n v="3.8"/>
    <n v="39.799999999999997"/>
    <n v="3.2"/>
    <n v="13.4"/>
    <n v="3.4"/>
    <n v="78"/>
    <n v="114"/>
    <n v="30.5"/>
    <n v="52971"/>
    <n v="140441"/>
    <n v="21806"/>
    <n v="15955"/>
    <n v="2817"/>
    <n v="1096"/>
    <n v="1552"/>
    <n v="31596"/>
    <n v="17408"/>
    <n v="2598"/>
    <n v="1026"/>
    <n v="1819"/>
    <n v="36148"/>
    <n v="54219"/>
    <n v="5971"/>
    <n v="633"/>
    <n v="2238"/>
    <n v="43226"/>
    <n v="153656"/>
    <x v="20"/>
    <x v="28"/>
    <x v="32"/>
    <n v="16107"/>
    <n v="9457"/>
    <n v="4960"/>
    <x v="20"/>
    <x v="19"/>
    <x v="19"/>
    <n v="11006"/>
    <n v="10392"/>
    <n v="6065"/>
    <x v="2"/>
    <x v="21"/>
    <x v="16"/>
    <n v="28.7"/>
    <n v="1.2"/>
    <n v="5.6"/>
    <n v="4.2"/>
    <n v="16.899999999999999"/>
    <n v="4.4000000000000004"/>
    <n v="0.2"/>
    <n v="23.3"/>
    <n v="15.5"/>
    <n v="20.5"/>
    <n v="60.6"/>
    <n v="18.899999999999999"/>
    <n v="4.0999999999999996"/>
    <n v="3.1"/>
    <n v="3.4"/>
    <n v="3.8"/>
    <n v="3.1"/>
    <n v="13.4"/>
    <n v="14"/>
    <x v="45"/>
    <x v="45"/>
    <x v="43"/>
    <x v="45"/>
    <x v="45"/>
    <x v="44"/>
    <x v="17"/>
    <x v="4"/>
    <x v="26"/>
    <n v="61668"/>
    <n v="997"/>
    <n v="5179"/>
  </r>
  <r>
    <x v="0"/>
    <x v="45"/>
    <x v="7"/>
    <x v="46"/>
    <n v="257086"/>
    <n v="105813"/>
    <n v="138825"/>
    <n v="12449"/>
    <n v="161841"/>
    <n v="81590"/>
    <n v="35427"/>
    <n v="11006"/>
    <n v="2780"/>
    <n v="49140"/>
    <n v="5.2"/>
    <n v="33.4"/>
    <n v="2.8"/>
    <n v="12.6"/>
    <n v="2.4"/>
    <n v="63"/>
    <n v="103"/>
    <n v="36.200000000000003"/>
    <n v="50020"/>
    <n v="211078"/>
    <n v="46794"/>
    <n v="39537"/>
    <n v="4377"/>
    <n v="1932"/>
    <n v="2606"/>
    <n v="16085"/>
    <n v="16639"/>
    <n v="795"/>
    <n v="258"/>
    <n v="471"/>
    <n v="42935"/>
    <n v="77150"/>
    <n v="4945"/>
    <n v="550"/>
    <n v="2012"/>
    <n v="95246"/>
    <n v="161840"/>
    <x v="20"/>
    <x v="26"/>
    <x v="30"/>
    <n v="39242"/>
    <n v="13819"/>
    <n v="11436"/>
    <x v="20"/>
    <x v="19"/>
    <x v="8"/>
    <n v="6778"/>
    <n v="6663"/>
    <n v="4431"/>
    <x v="0"/>
    <x v="6"/>
    <x v="11"/>
    <n v="35.6"/>
    <n v="5.7"/>
    <n v="1.1000000000000001"/>
    <n v="2.4"/>
    <n v="12.9"/>
    <n v="2.7"/>
    <n v="0.3"/>
    <n v="18.2"/>
    <n v="21.1"/>
    <n v="20.2"/>
    <n v="59.8"/>
    <n v="20"/>
    <n v="4.0999999999999996"/>
    <n v="2.9"/>
    <n v="3.2"/>
    <n v="3.5"/>
    <n v="3"/>
    <n v="14.7"/>
    <n v="13"/>
    <x v="46"/>
    <x v="46"/>
    <x v="44"/>
    <x v="46"/>
    <x v="46"/>
    <x v="45"/>
    <x v="41"/>
    <x v="40"/>
    <x v="37"/>
    <n v="104750"/>
    <n v="1346"/>
    <n v="4443"/>
  </r>
  <r>
    <x v="0"/>
    <x v="46"/>
    <x v="8"/>
    <x v="47"/>
    <n v="310063"/>
    <n v="172586"/>
    <n v="114592"/>
    <n v="22882"/>
    <n v="265326"/>
    <n v="54555"/>
    <n v="18963"/>
    <n v="9647"/>
    <n v="3613"/>
    <n v="45733"/>
    <n v="6.8"/>
    <n v="42.2"/>
    <n v="2.9"/>
    <n v="10.5"/>
    <n v="3.1"/>
    <n v="85.6"/>
    <n v="106"/>
    <n v="45.3"/>
    <n v="46344"/>
    <n v="272758"/>
    <n v="27491"/>
    <n v="13860"/>
    <n v="1649"/>
    <n v="684"/>
    <n v="1053"/>
    <n v="106627"/>
    <n v="58535"/>
    <n v="9368"/>
    <n v="5332"/>
    <n v="6037"/>
    <n v="38468"/>
    <n v="36313"/>
    <n v="2793"/>
    <n v="440"/>
    <n v="1414"/>
    <n v="44737"/>
    <n v="265327"/>
    <x v="21"/>
    <x v="29"/>
    <x v="35"/>
    <n v="5834"/>
    <n v="5658"/>
    <n v="4016"/>
    <x v="21"/>
    <x v="21"/>
    <x v="19"/>
    <n v="66736"/>
    <n v="40961"/>
    <n v="27115"/>
    <x v="3"/>
    <x v="3"/>
    <x v="25"/>
    <n v="44.6"/>
    <n v="0.7"/>
    <n v="3.1"/>
    <n v="3.2"/>
    <n v="12"/>
    <n v="5.0999999999999996"/>
    <n v="0.6"/>
    <n v="20.399999999999999"/>
    <n v="10.3"/>
    <n v="21.3"/>
    <n v="61.8"/>
    <n v="16.899999999999999"/>
    <n v="4"/>
    <n v="1.9"/>
    <n v="2.8"/>
    <n v="3.6"/>
    <n v="2.2000000000000002"/>
    <n v="17.399999999999999"/>
    <n v="12"/>
    <x v="47"/>
    <x v="47"/>
    <x v="45"/>
    <x v="47"/>
    <x v="47"/>
    <x v="46"/>
    <x v="42"/>
    <x v="41"/>
    <x v="38"/>
    <n v="58196"/>
    <n v="4820"/>
    <n v="6250"/>
  </r>
  <r>
    <x v="0"/>
    <x v="47"/>
    <x v="8"/>
    <x v="48"/>
    <n v="104516"/>
    <n v="43551"/>
    <n v="50112"/>
    <n v="10855"/>
    <n v="85402"/>
    <n v="22456"/>
    <n v="14504"/>
    <n v="7907"/>
    <n v="1718"/>
    <n v="27058"/>
    <n v="3.9"/>
    <n v="46.8"/>
    <n v="3.7"/>
    <n v="12.5"/>
    <n v="3.4"/>
    <n v="81.7"/>
    <n v="108"/>
    <n v="35.200000000000003"/>
    <n v="27282"/>
    <n v="79728"/>
    <n v="9634"/>
    <n v="6914"/>
    <n v="1395"/>
    <n v="483"/>
    <n v="688"/>
    <n v="22171"/>
    <n v="18608"/>
    <n v="3575"/>
    <n v="2163"/>
    <n v="2401"/>
    <n v="11745"/>
    <n v="21123"/>
    <n v="2509"/>
    <n v="315"/>
    <n v="791"/>
    <n v="19114"/>
    <n v="85401"/>
    <x v="21"/>
    <x v="30"/>
    <x v="36"/>
    <n v="6026"/>
    <n v="1990"/>
    <n v="1892"/>
    <x v="21"/>
    <x v="21"/>
    <x v="19"/>
    <n v="15454"/>
    <n v="10546"/>
    <n v="6343"/>
    <x v="0"/>
    <x v="20"/>
    <x v="1"/>
    <n v="23.5"/>
    <n v="0.7"/>
    <n v="13.2"/>
    <n v="2.2000000000000002"/>
    <n v="22.6"/>
    <n v="2.4"/>
    <n v="0.3"/>
    <n v="28.1"/>
    <n v="6.9"/>
    <n v="21.3"/>
    <n v="57.6"/>
    <n v="21"/>
    <n v="3.7"/>
    <n v="2.7"/>
    <n v="3.3"/>
    <n v="3.7"/>
    <n v="2.8"/>
    <n v="16.399999999999999"/>
    <n v="11"/>
    <x v="48"/>
    <x v="48"/>
    <x v="46"/>
    <x v="48"/>
    <x v="48"/>
    <x v="47"/>
    <x v="43"/>
    <x v="42"/>
    <x v="39"/>
    <n v="29544"/>
    <n v="1429"/>
    <n v="3301"/>
  </r>
  <r>
    <x v="0"/>
    <x v="48"/>
    <x v="8"/>
    <x v="49"/>
    <n v="117518"/>
    <n v="52362"/>
    <n v="57540"/>
    <n v="7620"/>
    <n v="87276"/>
    <n v="30006"/>
    <n v="16480"/>
    <n v="7022"/>
    <n v="1728"/>
    <n v="24230"/>
    <n v="4.9000000000000004"/>
    <n v="34.799999999999997"/>
    <n v="3"/>
    <n v="13"/>
    <n v="3"/>
    <n v="74.3"/>
    <n v="97"/>
    <n v="31.4"/>
    <n v="24492"/>
    <n v="94232"/>
    <n v="15674"/>
    <n v="10842"/>
    <n v="1782"/>
    <n v="828"/>
    <n v="1117"/>
    <n v="12829"/>
    <n v="11163"/>
    <n v="1270"/>
    <n v="383"/>
    <n v="474"/>
    <n v="23859"/>
    <n v="32467"/>
    <n v="3329"/>
    <n v="301"/>
    <n v="1201"/>
    <n v="30243"/>
    <n v="87276"/>
    <x v="21"/>
    <x v="30"/>
    <x v="36"/>
    <n v="14326"/>
    <n v="4913"/>
    <n v="4484"/>
    <x v="21"/>
    <x v="21"/>
    <x v="20"/>
    <n v="5416"/>
    <n v="4475"/>
    <n v="3420"/>
    <x v="2"/>
    <x v="21"/>
    <x v="26"/>
    <n v="37.1"/>
    <n v="6"/>
    <n v="1.1000000000000001"/>
    <n v="2.1"/>
    <n v="9.1"/>
    <n v="3.3"/>
    <n v="0.3"/>
    <n v="29.3"/>
    <n v="11.6"/>
    <n v="18"/>
    <n v="63.1"/>
    <n v="18.899999999999999"/>
    <n v="4.8"/>
    <n v="3"/>
    <n v="3.3"/>
    <n v="3.6"/>
    <n v="3.1"/>
    <n v="26.6"/>
    <n v="8"/>
    <x v="49"/>
    <x v="49"/>
    <x v="47"/>
    <x v="49"/>
    <x v="49"/>
    <x v="48"/>
    <x v="44"/>
    <x v="43"/>
    <x v="40"/>
    <n v="40487"/>
    <n v="563"/>
    <n v="2623"/>
  </r>
  <r>
    <x v="0"/>
    <x v="49"/>
    <x v="8"/>
    <x v="50"/>
    <n v="221842"/>
    <n v="80086"/>
    <n v="126705"/>
    <n v="15049"/>
    <n v="155700"/>
    <n v="53700"/>
    <n v="46206"/>
    <n v="18804"/>
    <n v="3942"/>
    <n v="62095"/>
    <n v="3.6"/>
    <n v="38.200000000000003"/>
    <n v="3.3"/>
    <n v="14.5"/>
    <n v="3.2"/>
    <n v="70.2"/>
    <n v="110"/>
    <n v="27.2"/>
    <n v="62750"/>
    <n v="143575"/>
    <n v="29903"/>
    <n v="27391"/>
    <n v="5175"/>
    <n v="1475"/>
    <n v="2198"/>
    <n v="20856"/>
    <n v="23799"/>
    <n v="2653"/>
    <n v="415"/>
    <n v="838"/>
    <n v="29328"/>
    <n v="67051"/>
    <n v="7333"/>
    <n v="764"/>
    <n v="2663"/>
    <n v="66142"/>
    <n v="155700"/>
    <x v="21"/>
    <x v="31"/>
    <x v="37"/>
    <n v="26641"/>
    <n v="10957"/>
    <n v="8287"/>
    <x v="21"/>
    <x v="21"/>
    <x v="19"/>
    <n v="12399"/>
    <n v="11748"/>
    <n v="7922"/>
    <x v="1"/>
    <x v="17"/>
    <x v="12"/>
    <n v="27.3"/>
    <n v="2.9"/>
    <n v="0.8"/>
    <n v="2.2999999999999998"/>
    <n v="13.9"/>
    <n v="3.5"/>
    <n v="0.2"/>
    <n v="31.1"/>
    <n v="17.8"/>
    <n v="16.600000000000001"/>
    <n v="62.6"/>
    <n v="20.8"/>
    <n v="5.2"/>
    <n v="3.5"/>
    <n v="3.7"/>
    <n v="3.8"/>
    <n v="3.4"/>
    <n v="14"/>
    <n v="16"/>
    <x v="50"/>
    <x v="50"/>
    <x v="48"/>
    <x v="50"/>
    <x v="50"/>
    <x v="49"/>
    <x v="45"/>
    <x v="3"/>
    <x v="41"/>
    <n v="89106"/>
    <n v="680"/>
    <n v="5409"/>
  </r>
  <r>
    <x v="0"/>
    <x v="50"/>
    <x v="8"/>
    <x v="51"/>
    <n v="187725"/>
    <n v="88121"/>
    <n v="86208"/>
    <n v="13396"/>
    <n v="122137"/>
    <n v="38293"/>
    <n v="24424"/>
    <n v="10971"/>
    <n v="2818"/>
    <n v="38153"/>
    <n v="4.9000000000000004"/>
    <n v="40.200000000000003"/>
    <n v="3.1"/>
    <n v="12.6"/>
    <n v="3.3"/>
    <n v="65.099999999999994"/>
    <n v="107"/>
    <n v="38.299999999999997"/>
    <n v="38275"/>
    <n v="136707"/>
    <n v="34664"/>
    <n v="22222"/>
    <n v="4318"/>
    <n v="1814"/>
    <n v="2571"/>
    <n v="30331"/>
    <n v="22446"/>
    <n v="2690"/>
    <n v="752"/>
    <n v="999"/>
    <n v="23125"/>
    <n v="36058"/>
    <n v="3976"/>
    <n v="481"/>
    <n v="1279"/>
    <n v="65589"/>
    <n v="122137"/>
    <x v="21"/>
    <x v="31"/>
    <x v="37"/>
    <n v="23457"/>
    <n v="6389"/>
    <n v="6073"/>
    <x v="21"/>
    <x v="21"/>
    <x v="19"/>
    <n v="14977"/>
    <n v="13313"/>
    <n v="10214"/>
    <x v="0"/>
    <x v="0"/>
    <x v="1"/>
    <n v="30.6"/>
    <n v="3.6"/>
    <n v="5.9"/>
    <n v="3.7"/>
    <n v="16.2"/>
    <n v="4.5999999999999996"/>
    <n v="0.7"/>
    <n v="18.600000000000001"/>
    <n v="16.100000000000001"/>
    <n v="19.399999999999999"/>
    <n v="62.2"/>
    <n v="18.399999999999999"/>
    <n v="4.4000000000000004"/>
    <n v="2.8"/>
    <n v="3.3"/>
    <n v="3.6"/>
    <n v="2.9"/>
    <n v="14.9"/>
    <n v="12"/>
    <x v="51"/>
    <x v="51"/>
    <x v="49"/>
    <x v="51"/>
    <x v="51"/>
    <x v="50"/>
    <x v="28"/>
    <x v="44"/>
    <x v="42"/>
    <n v="51431"/>
    <n v="1239"/>
    <n v="4404"/>
  </r>
  <r>
    <x v="0"/>
    <x v="51"/>
    <x v="8"/>
    <x v="52"/>
    <n v="260653"/>
    <n v="127295"/>
    <n v="109477"/>
    <n v="23881"/>
    <n v="203929"/>
    <n v="46511"/>
    <n v="23247"/>
    <n v="12294"/>
    <n v="4442"/>
    <n v="61821"/>
    <n v="4.2"/>
    <n v="47.3"/>
    <n v="3.4"/>
    <n v="11.7"/>
    <n v="3.7"/>
    <n v="78.2"/>
    <n v="156"/>
    <n v="39.799999999999997"/>
    <n v="62169"/>
    <n v="229851"/>
    <n v="32550"/>
    <n v="18245"/>
    <n v="2843"/>
    <n v="1104"/>
    <n v="1982"/>
    <n v="73129"/>
    <n v="50329"/>
    <n v="8835"/>
    <n v="5183"/>
    <n v="5532"/>
    <n v="21615"/>
    <n v="34171"/>
    <n v="3327"/>
    <n v="474"/>
    <n v="1333"/>
    <n v="56724"/>
    <n v="203928"/>
    <x v="22"/>
    <x v="32"/>
    <x v="36"/>
    <n v="9489"/>
    <n v="7656"/>
    <n v="5466"/>
    <x v="21"/>
    <x v="21"/>
    <x v="21"/>
    <n v="34608"/>
    <n v="29856"/>
    <n v="27755"/>
    <x v="0"/>
    <x v="3"/>
    <x v="27"/>
    <n v="21.1"/>
    <n v="2.5"/>
    <n v="6.2"/>
    <n v="1.9"/>
    <n v="11.7"/>
    <n v="29.6"/>
    <n v="0.3"/>
    <n v="18.8"/>
    <n v="8"/>
    <n v="26.8"/>
    <n v="52.6"/>
    <n v="20.6"/>
    <n v="2.7"/>
    <n v="2.2999999999999998"/>
    <n v="3.1"/>
    <n v="3.7"/>
    <n v="2.5"/>
    <n v="12.7"/>
    <n v="13"/>
    <x v="52"/>
    <x v="52"/>
    <x v="50"/>
    <x v="52"/>
    <x v="52"/>
    <x v="51"/>
    <x v="46"/>
    <x v="2"/>
    <x v="43"/>
    <n v="53496"/>
    <n v="4335"/>
    <n v="7166"/>
  </r>
  <r>
    <x v="0"/>
    <x v="52"/>
    <x v="8"/>
    <x v="53"/>
    <n v="135106"/>
    <n v="56304"/>
    <n v="68412"/>
    <n v="10391"/>
    <n v="94672"/>
    <n v="29652"/>
    <n v="22246"/>
    <n v="10565"/>
    <n v="2388"/>
    <n v="35174"/>
    <n v="3.8"/>
    <n v="38"/>
    <n v="3.3"/>
    <n v="13.7"/>
    <n v="3.4"/>
    <n v="70.099999999999994"/>
    <n v="123"/>
    <n v="28.6"/>
    <n v="35534"/>
    <n v="96523"/>
    <n v="22315"/>
    <n v="13174"/>
    <n v="2500"/>
    <n v="1064"/>
    <n v="1380"/>
    <n v="19023"/>
    <n v="18000"/>
    <n v="2390"/>
    <n v="727"/>
    <n v="993"/>
    <n v="14965"/>
    <n v="32757"/>
    <n v="4046"/>
    <n v="412"/>
    <n v="1360"/>
    <n v="40433"/>
    <n v="94673"/>
    <x v="23"/>
    <x v="32"/>
    <x v="38"/>
    <n v="5490"/>
    <n v="4888"/>
    <n v="4558"/>
    <x v="20"/>
    <x v="19"/>
    <x v="19"/>
    <n v="10601"/>
    <n v="10431"/>
    <n v="7462"/>
    <x v="1"/>
    <x v="19"/>
    <x v="10"/>
    <n v="28.5"/>
    <n v="2.8"/>
    <n v="8"/>
    <n v="1.8"/>
    <n v="10.3"/>
    <n v="4.5999999999999996"/>
    <n v="0.2"/>
    <n v="25.3"/>
    <n v="18.5"/>
    <n v="20.6"/>
    <n v="58.8"/>
    <n v="20.6"/>
    <n v="4"/>
    <n v="3.2"/>
    <n v="3.6"/>
    <n v="3.8"/>
    <n v="3.2"/>
    <n v="18.100000000000001"/>
    <n v="10"/>
    <x v="53"/>
    <x v="53"/>
    <x v="51"/>
    <x v="53"/>
    <x v="53"/>
    <x v="52"/>
    <x v="47"/>
    <x v="3"/>
    <x v="44"/>
    <n v="44864"/>
    <n v="597"/>
    <n v="3504"/>
  </r>
  <r>
    <x v="0"/>
    <x v="53"/>
    <x v="8"/>
    <x v="54"/>
    <n v="126612"/>
    <n v="52270"/>
    <n v="63569"/>
    <n v="10774"/>
    <n v="86527"/>
    <n v="27405"/>
    <n v="20486"/>
    <n v="9696"/>
    <n v="2510"/>
    <n v="32774"/>
    <n v="3.9"/>
    <n v="38.700000000000003"/>
    <n v="3.5"/>
    <n v="13.4"/>
    <n v="3.6"/>
    <n v="68.3"/>
    <n v="129"/>
    <n v="33.700000000000003"/>
    <n v="33273"/>
    <n v="94987"/>
    <n v="20568"/>
    <n v="13445"/>
    <n v="2867"/>
    <n v="1298"/>
    <n v="1907"/>
    <n v="15147"/>
    <n v="15745"/>
    <n v="1956"/>
    <n v="485"/>
    <n v="766"/>
    <n v="16554"/>
    <n v="30046"/>
    <n v="3943"/>
    <n v="483"/>
    <n v="1400"/>
    <n v="40085"/>
    <n v="86525"/>
    <x v="23"/>
    <x v="33"/>
    <x v="39"/>
    <n v="6348"/>
    <n v="5269"/>
    <n v="4569"/>
    <x v="20"/>
    <x v="19"/>
    <x v="19"/>
    <n v="8723"/>
    <n v="8594"/>
    <n v="6424"/>
    <x v="2"/>
    <x v="19"/>
    <x v="21"/>
    <n v="30.4"/>
    <n v="2.2999999999999998"/>
    <n v="6.6"/>
    <n v="2.6"/>
    <n v="10.4"/>
    <n v="4.7"/>
    <n v="0.5"/>
    <n v="28.3"/>
    <n v="14.2"/>
    <n v="21.8"/>
    <n v="56.6"/>
    <n v="21.6"/>
    <n v="3.6"/>
    <n v="3.1"/>
    <n v="3.5"/>
    <n v="3.7"/>
    <n v="3.2"/>
    <n v="18.3"/>
    <n v="11"/>
    <x v="54"/>
    <x v="54"/>
    <x v="52"/>
    <x v="54"/>
    <x v="54"/>
    <x v="53"/>
    <x v="21"/>
    <x v="13"/>
    <x v="24"/>
    <n v="40704"/>
    <n v="848"/>
    <n v="3764"/>
  </r>
  <r>
    <x v="0"/>
    <x v="54"/>
    <x v="8"/>
    <x v="55"/>
    <n v="230999"/>
    <n v="93508"/>
    <n v="115287"/>
    <n v="22206"/>
    <n v="160308"/>
    <n v="47368"/>
    <n v="37395"/>
    <n v="18806"/>
    <n v="5113"/>
    <n v="65190"/>
    <n v="3.5"/>
    <n v="39.700000000000003"/>
    <n v="3.7"/>
    <n v="13.7"/>
    <n v="3.8"/>
    <n v="69.400000000000006"/>
    <n v="139"/>
    <n v="29.3"/>
    <n v="66329"/>
    <n v="160966"/>
    <n v="33461"/>
    <n v="25355"/>
    <n v="5835"/>
    <n v="2369"/>
    <n v="3671"/>
    <n v="22549"/>
    <n v="25325"/>
    <n v="3474"/>
    <n v="798"/>
    <n v="1366"/>
    <n v="37498"/>
    <n v="56277"/>
    <n v="7938"/>
    <n v="1393"/>
    <n v="3691"/>
    <n v="70691"/>
    <n v="160309"/>
    <x v="23"/>
    <x v="34"/>
    <x v="40"/>
    <n v="18336"/>
    <n v="10447"/>
    <n v="6824"/>
    <x v="20"/>
    <x v="19"/>
    <x v="19"/>
    <n v="14212"/>
    <n v="12645"/>
    <n v="9338"/>
    <x v="2"/>
    <x v="22"/>
    <x v="28"/>
    <n v="26.5"/>
    <n v="2.8"/>
    <n v="4.3"/>
    <n v="3.5"/>
    <n v="17.3"/>
    <n v="8.1"/>
    <n v="0.4"/>
    <n v="23.7"/>
    <n v="13.4"/>
    <n v="22.5"/>
    <n v="53.9"/>
    <n v="23.6"/>
    <n v="3.3"/>
    <n v="3.2"/>
    <n v="3.6"/>
    <n v="3.8"/>
    <n v="3.2"/>
    <n v="14.7"/>
    <n v="14"/>
    <x v="55"/>
    <x v="55"/>
    <x v="53"/>
    <x v="55"/>
    <x v="55"/>
    <x v="54"/>
    <x v="48"/>
    <x v="0"/>
    <x v="45"/>
    <n v="72332"/>
    <n v="1905"/>
    <n v="7637"/>
  </r>
  <r>
    <x v="0"/>
    <x v="55"/>
    <x v="8"/>
    <x v="56"/>
    <n v="193167"/>
    <n v="67701"/>
    <n v="86185"/>
    <n v="39280"/>
    <n v="114515"/>
    <n v="36336"/>
    <n v="22608"/>
    <n v="14676"/>
    <n v="5790"/>
    <n v="61056"/>
    <n v="3.2"/>
    <n v="53.4"/>
    <n v="5.6"/>
    <n v="12.2"/>
    <n v="4.5999999999999996"/>
    <n v="59.3"/>
    <n v="151"/>
    <n v="34.5"/>
    <n v="61093"/>
    <n v="155818"/>
    <n v="26814"/>
    <n v="21896"/>
    <n v="8564"/>
    <n v="10400"/>
    <n v="10978"/>
    <n v="19925"/>
    <n v="20165"/>
    <n v="3116"/>
    <n v="1250"/>
    <n v="1748"/>
    <n v="20962"/>
    <n v="37389"/>
    <n v="4893"/>
    <n v="1558"/>
    <n v="3510"/>
    <n v="78652"/>
    <n v="114516"/>
    <x v="23"/>
    <x v="35"/>
    <x v="41"/>
    <n v="34496"/>
    <n v="14082"/>
    <n v="8330"/>
    <x v="20"/>
    <x v="19"/>
    <x v="19"/>
    <n v="12090"/>
    <n v="10544"/>
    <n v="8521"/>
    <x v="3"/>
    <x v="24"/>
    <x v="1"/>
    <n v="20.100000000000001"/>
    <n v="2.1"/>
    <n v="6.2"/>
    <n v="4.5999999999999996"/>
    <n v="32.6"/>
    <n v="2.4"/>
    <n v="0.3"/>
    <n v="25.3"/>
    <n v="6.5"/>
    <n v="24.4"/>
    <n v="44.3"/>
    <n v="31.3"/>
    <n v="2.5"/>
    <n v="2.2000000000000002"/>
    <n v="3.7"/>
    <n v="3.9"/>
    <n v="2.4"/>
    <n v="14.4"/>
    <n v="11"/>
    <x v="56"/>
    <x v="56"/>
    <x v="54"/>
    <x v="56"/>
    <x v="56"/>
    <x v="55"/>
    <x v="49"/>
    <x v="45"/>
    <x v="46"/>
    <n v="45702"/>
    <n v="13014"/>
    <n v="10494"/>
  </r>
  <r>
    <x v="0"/>
    <x v="56"/>
    <x v="8"/>
    <x v="57"/>
    <n v="131556"/>
    <n v="59729"/>
    <n v="58854"/>
    <n v="12976"/>
    <n v="101234"/>
    <n v="25592"/>
    <n v="15707"/>
    <n v="7566"/>
    <n v="2224"/>
    <n v="30873"/>
    <n v="4.3"/>
    <n v="45.4"/>
    <n v="3.6"/>
    <n v="11.9"/>
    <n v="3.5"/>
    <n v="77"/>
    <n v="122"/>
    <n v="40"/>
    <n v="31378"/>
    <n v="100552"/>
    <n v="15450"/>
    <n v="9588"/>
    <n v="2337"/>
    <n v="1274"/>
    <n v="1674"/>
    <n v="25435"/>
    <n v="20659"/>
    <n v="3960"/>
    <n v="2097"/>
    <n v="1765"/>
    <n v="18844"/>
    <n v="24438"/>
    <n v="2707"/>
    <n v="395"/>
    <n v="934"/>
    <n v="30323"/>
    <n v="101234"/>
    <x v="23"/>
    <x v="35"/>
    <x v="41"/>
    <n v="5782"/>
    <n v="5747"/>
    <n v="5153"/>
    <x v="20"/>
    <x v="19"/>
    <x v="19"/>
    <n v="18154"/>
    <n v="12006"/>
    <n v="10706"/>
    <x v="0"/>
    <x v="24"/>
    <x v="29"/>
    <n v="20.399999999999999"/>
    <n v="0.8"/>
    <n v="10"/>
    <n v="2.2000000000000002"/>
    <n v="30.5"/>
    <n v="1.2"/>
    <n v="0.2"/>
    <n v="26.2"/>
    <n v="8.6"/>
    <n v="24.1"/>
    <n v="55.9"/>
    <n v="20"/>
    <n v="3.2"/>
    <n v="2.5"/>
    <n v="3.3"/>
    <n v="3.6"/>
    <n v="2.6"/>
    <n v="19.399999999999999"/>
    <n v="9"/>
    <x v="57"/>
    <x v="57"/>
    <x v="55"/>
    <x v="57"/>
    <x v="57"/>
    <x v="56"/>
    <x v="50"/>
    <x v="46"/>
    <x v="47"/>
    <n v="32450"/>
    <n v="2350"/>
    <n v="3655"/>
  </r>
  <r>
    <x v="0"/>
    <x v="57"/>
    <x v="8"/>
    <x v="58"/>
    <n v="157091"/>
    <n v="68298"/>
    <n v="74902"/>
    <n v="13891"/>
    <n v="133565"/>
    <n v="31864"/>
    <n v="23691"/>
    <n v="12026"/>
    <n v="3241"/>
    <n v="53347"/>
    <n v="2.9"/>
    <n v="41.5"/>
    <n v="3.5"/>
    <n v="13.6"/>
    <n v="3.7"/>
    <n v="85"/>
    <n v="132"/>
    <n v="31"/>
    <n v="52674"/>
    <n v="127581"/>
    <n v="13030"/>
    <n v="7792"/>
    <n v="1410"/>
    <n v="530"/>
    <n v="765"/>
    <n v="35323"/>
    <n v="23800"/>
    <n v="4468"/>
    <n v="1948"/>
    <n v="2763"/>
    <n v="19945"/>
    <n v="38178"/>
    <n v="4646"/>
    <n v="768"/>
    <n v="1726"/>
    <n v="23527"/>
    <n v="133565"/>
    <x v="23"/>
    <x v="29"/>
    <x v="42"/>
    <n v="3709"/>
    <n v="3148"/>
    <n v="3071"/>
    <x v="20"/>
    <x v="19"/>
    <x v="19"/>
    <n v="19106"/>
    <n v="14059"/>
    <n v="11386"/>
    <x v="0"/>
    <x v="1"/>
    <x v="21"/>
    <n v="27.4"/>
    <n v="1.5"/>
    <n v="3.3"/>
    <n v="2.4"/>
    <n v="10.199999999999999"/>
    <n v="6.2"/>
    <n v="0.2"/>
    <n v="22.9"/>
    <n v="25.9"/>
    <n v="21.5"/>
    <n v="57.8"/>
    <n v="20.6"/>
    <n v="3.7"/>
    <n v="3.1"/>
    <n v="3.5"/>
    <n v="3.8"/>
    <n v="3.2"/>
    <n v="17.899999999999999"/>
    <n v="11"/>
    <x v="58"/>
    <x v="58"/>
    <x v="56"/>
    <x v="58"/>
    <x v="58"/>
    <x v="57"/>
    <x v="51"/>
    <x v="47"/>
    <x v="48"/>
    <n v="46765"/>
    <n v="1220"/>
    <n v="4844"/>
  </r>
  <r>
    <x v="0"/>
    <x v="58"/>
    <x v="8"/>
    <x v="59"/>
    <n v="181108"/>
    <n v="82879"/>
    <n v="73071"/>
    <n v="25158"/>
    <n v="159647"/>
    <n v="31597"/>
    <n v="16684"/>
    <n v="10759"/>
    <n v="3679"/>
    <n v="43133"/>
    <n v="4.2"/>
    <n v="49.3"/>
    <n v="4.2"/>
    <n v="11.5"/>
    <n v="4.2"/>
    <n v="88.1"/>
    <n v="133"/>
    <n v="38.5"/>
    <n v="43512"/>
    <n v="153790"/>
    <n v="10795"/>
    <n v="7311"/>
    <n v="1472"/>
    <n v="825"/>
    <n v="1058"/>
    <n v="46580"/>
    <n v="32750"/>
    <n v="7965"/>
    <n v="6041"/>
    <n v="5100"/>
    <n v="25503"/>
    <n v="27708"/>
    <n v="3776"/>
    <n v="1149"/>
    <n v="3074"/>
    <n v="21461"/>
    <n v="159646"/>
    <x v="22"/>
    <x v="36"/>
    <x v="43"/>
    <n v="3470"/>
    <n v="2313"/>
    <n v="1890"/>
    <x v="20"/>
    <x v="19"/>
    <x v="19"/>
    <n v="35731"/>
    <n v="26452"/>
    <n v="13083"/>
    <x v="3"/>
    <x v="25"/>
    <x v="7"/>
    <n v="21.7"/>
    <n v="0.6"/>
    <n v="6"/>
    <n v="4"/>
    <n v="35"/>
    <n v="1.9"/>
    <n v="0.3"/>
    <n v="21.5"/>
    <n v="9.1"/>
    <n v="25.7"/>
    <n v="51.6"/>
    <n v="22.7"/>
    <n v="2.8"/>
    <n v="2.2999999999999998"/>
    <n v="3.2"/>
    <n v="3.6"/>
    <n v="2.4"/>
    <n v="16.600000000000001"/>
    <n v="11"/>
    <x v="59"/>
    <x v="59"/>
    <x v="57"/>
    <x v="59"/>
    <x v="59"/>
    <x v="58"/>
    <x v="52"/>
    <x v="48"/>
    <x v="49"/>
    <n v="36627"/>
    <n v="5599"/>
    <n v="7317"/>
  </r>
  <r>
    <x v="0"/>
    <x v="59"/>
    <x v="8"/>
    <x v="60"/>
    <n v="158531"/>
    <n v="60772"/>
    <n v="85850"/>
    <n v="11910"/>
    <n v="121913"/>
    <n v="33272"/>
    <n v="27701"/>
    <n v="14783"/>
    <n v="3114"/>
    <n v="48922"/>
    <n v="3.2"/>
    <n v="34.700000000000003"/>
    <n v="3.4"/>
    <n v="14.6"/>
    <n v="3.6"/>
    <n v="76.900000000000006"/>
    <n v="106"/>
    <n v="26.8"/>
    <n v="49381"/>
    <n v="117406"/>
    <n v="16254"/>
    <n v="15185"/>
    <n v="3053"/>
    <n v="793"/>
    <n v="1333"/>
    <n v="14108"/>
    <n v="19983"/>
    <n v="2316"/>
    <n v="527"/>
    <n v="1077"/>
    <n v="30409"/>
    <n v="44518"/>
    <n v="6179"/>
    <n v="795"/>
    <n v="2001"/>
    <n v="36618"/>
    <n v="121913"/>
    <x v="23"/>
    <x v="33"/>
    <x v="36"/>
    <n v="6105"/>
    <n v="5390"/>
    <n v="3133"/>
    <x v="20"/>
    <x v="19"/>
    <x v="19"/>
    <n v="9898"/>
    <n v="8981"/>
    <n v="6607"/>
    <x v="7"/>
    <x v="11"/>
    <x v="9"/>
    <n v="30.4"/>
    <n v="3.6"/>
    <n v="0.9"/>
    <n v="3.1"/>
    <n v="9.6"/>
    <n v="2.6"/>
    <n v="0.2"/>
    <n v="30.2"/>
    <n v="19.600000000000001"/>
    <n v="21.8"/>
    <n v="53.9"/>
    <n v="24.3"/>
    <n v="3.4"/>
    <n v="3.5"/>
    <n v="3.8"/>
    <n v="3.8"/>
    <n v="3.5"/>
    <n v="17.899999999999999"/>
    <n v="12"/>
    <x v="60"/>
    <x v="8"/>
    <x v="58"/>
    <x v="60"/>
    <x v="60"/>
    <x v="59"/>
    <x v="51"/>
    <x v="49"/>
    <x v="27"/>
    <n v="55309"/>
    <n v="212"/>
    <n v="4268"/>
  </r>
  <r>
    <x v="0"/>
    <x v="60"/>
    <x v="8"/>
    <x v="61"/>
    <n v="132586"/>
    <n v="44007"/>
    <n v="80642"/>
    <n v="7936"/>
    <n v="100855"/>
    <n v="38075"/>
    <n v="27392"/>
    <n v="9065"/>
    <n v="2106"/>
    <n v="30324"/>
    <n v="4.4000000000000004"/>
    <n v="28.7"/>
    <n v="3.2"/>
    <n v="14.1"/>
    <n v="2.9"/>
    <n v="76.099999999999994"/>
    <n v="119"/>
    <n v="32.299999999999997"/>
    <n v="30348"/>
    <n v="106850"/>
    <n v="12634"/>
    <n v="15062"/>
    <n v="2165"/>
    <n v="751"/>
    <n v="1119"/>
    <n v="8624"/>
    <n v="16831"/>
    <n v="1182"/>
    <n v="269"/>
    <n v="440"/>
    <n v="22749"/>
    <n v="44783"/>
    <n v="3764"/>
    <n v="560"/>
    <n v="1652"/>
    <n v="31731"/>
    <n v="100854"/>
    <x v="23"/>
    <x v="33"/>
    <x v="40"/>
    <n v="10371"/>
    <n v="4050"/>
    <n v="3927"/>
    <x v="20"/>
    <x v="19"/>
    <x v="19"/>
    <n v="6460"/>
    <n v="6033"/>
    <n v="4302"/>
    <x v="7"/>
    <x v="14"/>
    <x v="30"/>
    <n v="31.4"/>
    <n v="18.399999999999999"/>
    <n v="0.6"/>
    <n v="1.6"/>
    <n v="8.8000000000000007"/>
    <n v="1.2"/>
    <n v="0.2"/>
    <n v="25.7"/>
    <n v="12.1"/>
    <n v="23.3"/>
    <n v="49.4"/>
    <n v="27.4"/>
    <n v="2.9"/>
    <n v="3.4"/>
    <n v="3.6"/>
    <n v="3.6"/>
    <n v="3.5"/>
    <n v="30.4"/>
    <n v="7"/>
    <x v="61"/>
    <x v="60"/>
    <x v="59"/>
    <x v="61"/>
    <x v="61"/>
    <x v="60"/>
    <x v="53"/>
    <x v="50"/>
    <x v="50"/>
    <n v="61742"/>
    <n v="287"/>
    <n v="3013"/>
  </r>
  <r>
    <x v="0"/>
    <x v="61"/>
    <x v="8"/>
    <x v="62"/>
    <n v="136367"/>
    <n v="59255"/>
    <n v="65254"/>
    <n v="11858"/>
    <n v="90408"/>
    <n v="30039"/>
    <n v="18180"/>
    <n v="11019"/>
    <n v="2072"/>
    <n v="39484"/>
    <n v="3.5"/>
    <n v="35.1"/>
    <n v="3.3"/>
    <n v="13.6"/>
    <n v="3.4"/>
    <n v="66.3"/>
    <n v="91"/>
    <n v="33.4"/>
    <n v="38923"/>
    <n v="106436"/>
    <n v="19449"/>
    <n v="18159"/>
    <n v="4873"/>
    <n v="1793"/>
    <n v="1684"/>
    <n v="14652"/>
    <n v="12192"/>
    <n v="1388"/>
    <n v="385"/>
    <n v="439"/>
    <n v="25154"/>
    <n v="30030"/>
    <n v="4192"/>
    <n v="576"/>
    <n v="1400"/>
    <n v="45958"/>
    <n v="90408"/>
    <x v="23"/>
    <x v="35"/>
    <x v="41"/>
    <n v="23218"/>
    <n v="7840"/>
    <n v="2054"/>
    <x v="20"/>
    <x v="19"/>
    <x v="19"/>
    <n v="7221"/>
    <n v="6685"/>
    <n v="4569"/>
    <x v="0"/>
    <x v="17"/>
    <x v="18"/>
    <n v="28.7"/>
    <n v="8.5"/>
    <n v="2.8"/>
    <n v="0.7"/>
    <n v="12.2"/>
    <n v="0.9"/>
    <n v="0.1"/>
    <n v="36.1"/>
    <n v="10.1"/>
    <n v="22.5"/>
    <n v="53.4"/>
    <n v="24.1"/>
    <n v="3.3"/>
    <n v="3"/>
    <n v="3.6"/>
    <n v="3.9"/>
    <n v="3.1"/>
    <n v="14.4"/>
    <n v="14"/>
    <x v="62"/>
    <x v="61"/>
    <x v="60"/>
    <x v="62"/>
    <x v="62"/>
    <x v="61"/>
    <x v="54"/>
    <x v="17"/>
    <x v="51"/>
    <n v="41841"/>
    <n v="989"/>
    <n v="3167"/>
  </r>
  <r>
    <x v="0"/>
    <x v="62"/>
    <x v="9"/>
    <x v="63"/>
    <n v="427716"/>
    <n v="192866"/>
    <n v="197041"/>
    <n v="37812"/>
    <n v="284722"/>
    <n v="93630"/>
    <n v="50371"/>
    <n v="28088"/>
    <n v="10326"/>
    <n v="154699"/>
    <n v="2.8"/>
    <n v="43.4"/>
    <n v="3.5"/>
    <n v="13.6"/>
    <n v="3.9"/>
    <n v="66.599999999999994"/>
    <n v="170"/>
    <n v="27.9"/>
    <n v="154390"/>
    <n v="312697"/>
    <n v="69887"/>
    <n v="48523"/>
    <n v="11301"/>
    <n v="4284"/>
    <n v="8999"/>
    <n v="39123"/>
    <n v="25496"/>
    <n v="3466"/>
    <n v="1245"/>
    <n v="1948"/>
    <n v="83856"/>
    <n v="110348"/>
    <n v="11564"/>
    <n v="1989"/>
    <n v="5688"/>
    <n v="142994"/>
    <n v="284723"/>
    <x v="24"/>
    <x v="37"/>
    <x v="44"/>
    <n v="25401"/>
    <n v="21346"/>
    <n v="16917"/>
    <x v="23"/>
    <x v="22"/>
    <x v="22"/>
    <n v="15903"/>
    <n v="15273"/>
    <n v="11373"/>
    <x v="6"/>
    <x v="11"/>
    <x v="13"/>
    <n v="27.3"/>
    <n v="1.2"/>
    <n v="2.5"/>
    <n v="4.3"/>
    <n v="11.7"/>
    <n v="14"/>
    <n v="1.1000000000000001"/>
    <n v="20.2"/>
    <n v="17.7"/>
    <n v="24.5"/>
    <n v="53.7"/>
    <n v="21.8"/>
    <n v="3"/>
    <n v="3.1"/>
    <n v="3.4"/>
    <n v="3.8"/>
    <n v="3.2"/>
    <n v="12.1"/>
    <n v="24"/>
    <x v="63"/>
    <x v="62"/>
    <x v="61"/>
    <x v="63"/>
    <x v="63"/>
    <x v="62"/>
    <x v="55"/>
    <x v="51"/>
    <x v="52"/>
    <n v="119326"/>
    <n v="2817"/>
    <n v="15204"/>
  </r>
  <r>
    <x v="0"/>
    <x v="63"/>
    <x v="9"/>
    <x v="64"/>
    <n v="212756"/>
    <n v="79100"/>
    <n v="114538"/>
    <n v="19118"/>
    <n v="157969"/>
    <n v="52721"/>
    <n v="37079"/>
    <n v="17235"/>
    <n v="6186"/>
    <n v="100090"/>
    <n v="2.1"/>
    <n v="44.5"/>
    <n v="3.7"/>
    <n v="14.6"/>
    <n v="3.9"/>
    <n v="74.2"/>
    <n v="157"/>
    <n v="23.3"/>
    <n v="101243"/>
    <n v="154084"/>
    <n v="23327"/>
    <n v="21272"/>
    <n v="4398"/>
    <n v="1655"/>
    <n v="4135"/>
    <n v="10078"/>
    <n v="10461"/>
    <n v="1457"/>
    <n v="386"/>
    <n v="668"/>
    <n v="45695"/>
    <n v="75348"/>
    <n v="8599"/>
    <n v="1304"/>
    <n v="3974"/>
    <n v="54787"/>
    <n v="157970"/>
    <x v="25"/>
    <x v="38"/>
    <x v="45"/>
    <n v="13266"/>
    <n v="12430"/>
    <n v="6849"/>
    <x v="23"/>
    <x v="22"/>
    <x v="5"/>
    <n v="5082"/>
    <n v="4729"/>
    <n v="4298"/>
    <x v="4"/>
    <x v="26"/>
    <x v="31"/>
    <n v="29.6"/>
    <n v="1.3"/>
    <n v="1.8"/>
    <n v="4.5999999999999996"/>
    <n v="11.9"/>
    <n v="6.3"/>
    <n v="0.6"/>
    <n v="24"/>
    <n v="20"/>
    <n v="21.3"/>
    <n v="55.8"/>
    <n v="22.9"/>
    <n v="3.6"/>
    <n v="3.5"/>
    <n v="3.7"/>
    <n v="3.8"/>
    <n v="3.6"/>
    <n v="14.6"/>
    <n v="19"/>
    <x v="64"/>
    <x v="63"/>
    <x v="62"/>
    <x v="64"/>
    <x v="64"/>
    <x v="63"/>
    <x v="56"/>
    <x v="52"/>
    <x v="47"/>
    <n v="76768"/>
    <n v="982"/>
    <n v="8341"/>
  </r>
  <r>
    <x v="0"/>
    <x v="64"/>
    <x v="9"/>
    <x v="65"/>
    <n v="298010"/>
    <n v="144519"/>
    <n v="119852"/>
    <n v="33641"/>
    <n v="212655"/>
    <n v="53448"/>
    <n v="24404"/>
    <n v="15781"/>
    <n v="6216"/>
    <n v="101536"/>
    <n v="2.9"/>
    <n v="49.4"/>
    <n v="3.8"/>
    <n v="12"/>
    <n v="4.0999999999999996"/>
    <n v="71.400000000000006"/>
    <n v="142"/>
    <n v="27.2"/>
    <n v="103259"/>
    <n v="235161"/>
    <n v="40317"/>
    <n v="28589"/>
    <n v="6326"/>
    <n v="4743"/>
    <n v="5380"/>
    <n v="55408"/>
    <n v="36120"/>
    <n v="6306"/>
    <n v="4060"/>
    <n v="3996"/>
    <n v="48794"/>
    <n v="47004"/>
    <n v="5706"/>
    <n v="1609"/>
    <n v="3651"/>
    <n v="85355"/>
    <n v="212654"/>
    <x v="26"/>
    <x v="39"/>
    <x v="46"/>
    <n v="32711"/>
    <n v="17775"/>
    <n v="11437"/>
    <x v="24"/>
    <x v="23"/>
    <x v="23"/>
    <n v="25147"/>
    <n v="20908"/>
    <n v="18072"/>
    <x v="0"/>
    <x v="24"/>
    <x v="32"/>
    <n v="20.7"/>
    <n v="0.8"/>
    <n v="6.6"/>
    <n v="5"/>
    <n v="33.299999999999997"/>
    <n v="4.0999999999999996"/>
    <n v="0.6"/>
    <n v="16.3"/>
    <n v="12.7"/>
    <n v="24.3"/>
    <n v="54.5"/>
    <n v="21.2"/>
    <n v="3.1"/>
    <n v="2.2999999999999998"/>
    <n v="3.3"/>
    <n v="3.8"/>
    <n v="2.6"/>
    <n v="13.6"/>
    <n v="16"/>
    <x v="65"/>
    <x v="64"/>
    <x v="63"/>
    <x v="65"/>
    <x v="65"/>
    <x v="64"/>
    <x v="57"/>
    <x v="53"/>
    <x v="4"/>
    <n v="55611"/>
    <n v="7515"/>
    <n v="10514"/>
  </r>
  <r>
    <x v="0"/>
    <x v="65"/>
    <x v="9"/>
    <x v="66"/>
    <n v="287041"/>
    <n v="136574"/>
    <n v="127041"/>
    <n v="23426"/>
    <n v="207581"/>
    <n v="57282"/>
    <n v="35759"/>
    <n v="17819"/>
    <n v="6369"/>
    <n v="93530"/>
    <n v="3.1"/>
    <n v="44.4"/>
    <n v="3.3"/>
    <n v="13.1"/>
    <n v="3.8"/>
    <n v="72.3"/>
    <n v="131"/>
    <n v="20.5"/>
    <n v="95284"/>
    <n v="205093"/>
    <n v="37266"/>
    <n v="27944"/>
    <n v="6189"/>
    <n v="2621"/>
    <n v="5440"/>
    <n v="18196"/>
    <n v="16226"/>
    <n v="2162"/>
    <n v="524"/>
    <n v="967"/>
    <n v="81113"/>
    <n v="74399"/>
    <n v="8929"/>
    <n v="1372"/>
    <n v="3693"/>
    <n v="79460"/>
    <n v="207581"/>
    <x v="27"/>
    <x v="40"/>
    <x v="47"/>
    <n v="23190"/>
    <n v="17949"/>
    <n v="8259"/>
    <x v="18"/>
    <x v="24"/>
    <x v="24"/>
    <n v="9079"/>
    <n v="8730"/>
    <n v="8540"/>
    <x v="7"/>
    <x v="10"/>
    <x v="13"/>
    <n v="26.2"/>
    <n v="0.9"/>
    <n v="1.9"/>
    <n v="4.2"/>
    <n v="24.2"/>
    <n v="4.5999999999999996"/>
    <n v="0.6"/>
    <n v="23"/>
    <n v="14.3"/>
    <n v="23.7"/>
    <n v="56.9"/>
    <n v="19.399999999999999"/>
    <n v="3.3"/>
    <n v="3"/>
    <n v="3.3"/>
    <n v="3.6"/>
    <n v="3.1"/>
    <n v="9.1"/>
    <n v="24"/>
    <x v="66"/>
    <x v="65"/>
    <x v="64"/>
    <x v="66"/>
    <x v="66"/>
    <x v="65"/>
    <x v="6"/>
    <x v="54"/>
    <x v="47"/>
    <n v="74262"/>
    <n v="1909"/>
    <n v="9123"/>
  </r>
  <r>
    <x v="0"/>
    <x v="66"/>
    <x v="9"/>
    <x v="67"/>
    <n v="241141"/>
    <n v="112100"/>
    <n v="113793"/>
    <n v="15251"/>
    <n v="192238"/>
    <n v="59887"/>
    <n v="31275"/>
    <n v="12798"/>
    <n v="4065"/>
    <n v="68141"/>
    <n v="3.5"/>
    <n v="37.299999999999997"/>
    <n v="3"/>
    <n v="13"/>
    <n v="3.1"/>
    <n v="79.7"/>
    <n v="123"/>
    <n v="26.7"/>
    <n v="69502"/>
    <n v="176477"/>
    <n v="22650"/>
    <n v="18190"/>
    <n v="3563"/>
    <n v="1578"/>
    <n v="2923"/>
    <n v="11453"/>
    <n v="11752"/>
    <n v="1247"/>
    <n v="254"/>
    <n v="497"/>
    <n v="77998"/>
    <n v="77860"/>
    <n v="7132"/>
    <n v="1083"/>
    <n v="2963"/>
    <n v="48904"/>
    <n v="192239"/>
    <x v="28"/>
    <x v="41"/>
    <x v="45"/>
    <n v="12329"/>
    <n v="10198"/>
    <n v="5964"/>
    <x v="18"/>
    <x v="24"/>
    <x v="11"/>
    <n v="5945"/>
    <n v="5761"/>
    <n v="5757"/>
    <x v="8"/>
    <x v="18"/>
    <x v="31"/>
    <n v="30.4"/>
    <n v="2.6"/>
    <n v="2.2000000000000002"/>
    <n v="3.6"/>
    <n v="17.899999999999999"/>
    <n v="3.9"/>
    <n v="0.6"/>
    <n v="23.9"/>
    <n v="14.8"/>
    <n v="22.9"/>
    <n v="59.2"/>
    <n v="17.899999999999999"/>
    <n v="3.6"/>
    <n v="3"/>
    <n v="3.3"/>
    <n v="3.5"/>
    <n v="3.2"/>
    <n v="14.6"/>
    <n v="14"/>
    <x v="67"/>
    <x v="66"/>
    <x v="65"/>
    <x v="67"/>
    <x v="67"/>
    <x v="66"/>
    <x v="58"/>
    <x v="55"/>
    <x v="53"/>
    <n v="77913"/>
    <n v="1154"/>
    <n v="5751"/>
  </r>
  <r>
    <x v="0"/>
    <x v="67"/>
    <x v="9"/>
    <x v="68"/>
    <n v="150526"/>
    <n v="64184"/>
    <n v="74717"/>
    <n v="11628"/>
    <n v="109978"/>
    <n v="37977"/>
    <n v="19298"/>
    <n v="8614"/>
    <n v="2853"/>
    <n v="49421"/>
    <n v="3"/>
    <n v="48.9"/>
    <n v="3.3"/>
    <n v="13.1"/>
    <n v="3.3"/>
    <n v="73.099999999999994"/>
    <n v="98"/>
    <n v="27.1"/>
    <n v="50633"/>
    <n v="106337"/>
    <n v="19019"/>
    <n v="16003"/>
    <n v="2694"/>
    <n v="1173"/>
    <n v="1658"/>
    <n v="26416"/>
    <n v="25517"/>
    <n v="3266"/>
    <n v="928"/>
    <n v="1547"/>
    <n v="18749"/>
    <n v="28932"/>
    <n v="2750"/>
    <n v="527"/>
    <n v="1345"/>
    <n v="40547"/>
    <n v="109977"/>
    <x v="27"/>
    <x v="42"/>
    <x v="48"/>
    <n v="10393"/>
    <n v="8484"/>
    <n v="4199"/>
    <x v="25"/>
    <x v="24"/>
    <x v="22"/>
    <n v="14084"/>
    <n v="12586"/>
    <n v="7793"/>
    <x v="1"/>
    <x v="0"/>
    <x v="7"/>
    <n v="21.4"/>
    <n v="1.1000000000000001"/>
    <n v="10.6"/>
    <n v="3.9"/>
    <n v="18.899999999999999"/>
    <n v="3.1"/>
    <n v="0.2"/>
    <n v="26.8"/>
    <n v="14.1"/>
    <n v="18.899999999999999"/>
    <n v="63.2"/>
    <n v="17.899999999999999"/>
    <n v="4.5999999999999996"/>
    <n v="2.9"/>
    <n v="3.4"/>
    <n v="3.8"/>
    <n v="3"/>
    <n v="9.1999999999999993"/>
    <n v="18"/>
    <x v="68"/>
    <x v="67"/>
    <x v="66"/>
    <x v="68"/>
    <x v="68"/>
    <x v="67"/>
    <x v="59"/>
    <x v="46"/>
    <x v="54"/>
    <n v="44563"/>
    <n v="1130"/>
    <n v="4168"/>
  </r>
  <r>
    <x v="0"/>
    <x v="68"/>
    <x v="9"/>
    <x v="69"/>
    <n v="114164"/>
    <n v="48043"/>
    <n v="59144"/>
    <n v="6975"/>
    <n v="78824"/>
    <n v="36509"/>
    <n v="13495"/>
    <n v="5545"/>
    <n v="1718"/>
    <n v="23997"/>
    <n v="4.8"/>
    <n v="34.9"/>
    <n v="2.9"/>
    <n v="13.1"/>
    <n v="2.7"/>
    <n v="69"/>
    <n v="101"/>
    <n v="38.1"/>
    <n v="24315"/>
    <n v="87936"/>
    <n v="17650"/>
    <n v="13342"/>
    <n v="1991"/>
    <n v="1047"/>
    <n v="1309"/>
    <n v="11333"/>
    <n v="12777"/>
    <n v="1046"/>
    <n v="312"/>
    <n v="521"/>
    <n v="19059"/>
    <n v="30777"/>
    <n v="1672"/>
    <n v="384"/>
    <n v="944"/>
    <n v="35339"/>
    <n v="78825"/>
    <x v="25"/>
    <x v="39"/>
    <x v="44"/>
    <n v="7797"/>
    <n v="6697"/>
    <n v="3569"/>
    <x v="23"/>
    <x v="22"/>
    <x v="25"/>
    <n v="5458"/>
    <n v="5174"/>
    <n v="4468"/>
    <x v="2"/>
    <x v="22"/>
    <x v="11"/>
    <n v="36.299999999999997"/>
    <n v="10"/>
    <n v="0.8"/>
    <n v="1.9"/>
    <n v="15.5"/>
    <n v="1"/>
    <n v="0.4"/>
    <n v="23.5"/>
    <n v="10.5"/>
    <n v="20.399999999999999"/>
    <n v="59.7"/>
    <n v="19.899999999999999"/>
    <n v="4"/>
    <n v="3"/>
    <n v="3.4"/>
    <n v="3.6"/>
    <n v="3.1"/>
    <n v="20.8"/>
    <n v="8"/>
    <x v="69"/>
    <x v="68"/>
    <x v="67"/>
    <x v="69"/>
    <x v="69"/>
    <x v="68"/>
    <x v="60"/>
    <x v="56"/>
    <x v="55"/>
    <n v="44468"/>
    <n v="602"/>
    <n v="2601"/>
  </r>
  <r>
    <x v="0"/>
    <x v="69"/>
    <x v="9"/>
    <x v="70"/>
    <n v="55982"/>
    <n v="26284"/>
    <n v="26346"/>
    <n v="3351"/>
    <n v="34910"/>
    <n v="12651"/>
    <n v="8304"/>
    <n v="3878"/>
    <n v="865"/>
    <n v="15492"/>
    <n v="3.6"/>
    <n v="32.1"/>
    <n v="2.9"/>
    <n v="13.6"/>
    <n v="3.1"/>
    <n v="62.4"/>
    <n v="71"/>
    <n v="18"/>
    <n v="15827"/>
    <n v="35684"/>
    <n v="12262"/>
    <n v="6759"/>
    <n v="1162"/>
    <n v="416"/>
    <n v="472"/>
    <n v="6112"/>
    <n v="5235"/>
    <n v="535"/>
    <n v="95"/>
    <n v="198"/>
    <n v="7910"/>
    <n v="12857"/>
    <n v="1292"/>
    <n v="170"/>
    <n v="506"/>
    <n v="21071"/>
    <n v="34910"/>
    <x v="25"/>
    <x v="39"/>
    <x v="44"/>
    <n v="5156"/>
    <n v="4162"/>
    <n v="2514"/>
    <x v="23"/>
    <x v="22"/>
    <x v="26"/>
    <n v="2827"/>
    <n v="2593"/>
    <n v="1640"/>
    <x v="1"/>
    <x v="19"/>
    <x v="6"/>
    <n v="37.6"/>
    <n v="2.4"/>
    <n v="1.3"/>
    <n v="1.1000000000000001"/>
    <n v="13.2"/>
    <n v="1.2"/>
    <n v="0.2"/>
    <n v="25.6"/>
    <n v="17.399999999999999"/>
    <n v="19"/>
    <n v="65.3"/>
    <n v="15.8"/>
    <n v="4.8"/>
    <n v="3.1"/>
    <n v="3.5"/>
    <n v="3.8"/>
    <n v="3.2"/>
    <n v="24.3"/>
    <n v="6"/>
    <x v="70"/>
    <x v="69"/>
    <x v="68"/>
    <x v="70"/>
    <x v="70"/>
    <x v="69"/>
    <x v="61"/>
    <x v="57"/>
    <x v="50"/>
    <n v="18708"/>
    <n v="219"/>
    <n v="1131"/>
  </r>
  <r>
    <x v="0"/>
    <x v="70"/>
    <x v="9"/>
    <x v="71"/>
    <n v="306941"/>
    <n v="164114"/>
    <n v="132337"/>
    <n v="10492"/>
    <n v="206531"/>
    <n v="84450"/>
    <n v="27598"/>
    <n v="8961"/>
    <n v="2681"/>
    <n v="34089"/>
    <n v="9"/>
    <n v="25.5"/>
    <n v="2.2999999999999998"/>
    <n v="11.9"/>
    <n v="2.2999999999999998"/>
    <n v="67.3"/>
    <n v="134"/>
    <n v="53.1"/>
    <n v="34998"/>
    <n v="295181"/>
    <n v="61299"/>
    <n v="32664"/>
    <n v="3397"/>
    <n v="1140"/>
    <n v="1910"/>
    <n v="27581"/>
    <n v="18858"/>
    <n v="1135"/>
    <n v="214"/>
    <n v="470"/>
    <n v="75234"/>
    <n v="76810"/>
    <n v="3871"/>
    <n v="638"/>
    <n v="1720"/>
    <n v="100410"/>
    <n v="206531"/>
    <x v="29"/>
    <x v="41"/>
    <x v="49"/>
    <n v="26733"/>
    <n v="14822"/>
    <n v="12523"/>
    <x v="18"/>
    <x v="24"/>
    <x v="24"/>
    <n v="12610"/>
    <n v="10873"/>
    <n v="9549"/>
    <x v="2"/>
    <x v="7"/>
    <x v="18"/>
    <n v="38.799999999999997"/>
    <n v="4.2"/>
    <n v="3.5"/>
    <n v="1.3"/>
    <n v="12.6"/>
    <n v="1.5"/>
    <n v="0.1"/>
    <n v="12.2"/>
    <n v="25.8"/>
    <n v="20.399999999999999"/>
    <n v="64.2"/>
    <n v="15.4"/>
    <n v="4.4000000000000004"/>
    <n v="2.8"/>
    <n v="3.1"/>
    <n v="3.3"/>
    <n v="2.8"/>
    <n v="21"/>
    <n v="9"/>
    <x v="71"/>
    <x v="70"/>
    <x v="69"/>
    <x v="71"/>
    <x v="71"/>
    <x v="70"/>
    <x v="62"/>
    <x v="58"/>
    <x v="56"/>
    <n v="100500"/>
    <n v="575"/>
    <n v="3834"/>
  </r>
  <r>
    <x v="0"/>
    <x v="71"/>
    <x v="9"/>
    <x v="72"/>
    <n v="294589"/>
    <n v="175280"/>
    <n v="105555"/>
    <n v="13755"/>
    <n v="246153"/>
    <n v="56831"/>
    <n v="17531"/>
    <n v="8279"/>
    <n v="2904"/>
    <n v="41521"/>
    <n v="7.1"/>
    <n v="37.200000000000003"/>
    <n v="2.4"/>
    <n v="11"/>
    <n v="2.8"/>
    <n v="83.6"/>
    <n v="81"/>
    <n v="42.1"/>
    <n v="42108"/>
    <n v="253998"/>
    <n v="27706"/>
    <n v="16554"/>
    <n v="2037"/>
    <n v="896"/>
    <n v="1244"/>
    <n v="68461"/>
    <n v="34418"/>
    <n v="3944"/>
    <n v="1365"/>
    <n v="1915"/>
    <n v="79113"/>
    <n v="49609"/>
    <n v="4620"/>
    <n v="781"/>
    <n v="1927"/>
    <n v="48437"/>
    <n v="246153"/>
    <x v="26"/>
    <x v="41"/>
    <x v="50"/>
    <n v="24006"/>
    <n v="6468"/>
    <n v="4785"/>
    <x v="26"/>
    <x v="24"/>
    <x v="25"/>
    <n v="28823"/>
    <n v="21570"/>
    <n v="16311"/>
    <x v="0"/>
    <x v="0"/>
    <x v="33"/>
    <n v="35.200000000000003"/>
    <n v="2.8"/>
    <n v="8.9"/>
    <n v="4.3"/>
    <n v="15.8"/>
    <n v="6.8"/>
    <n v="0.2"/>
    <n v="16.399999999999999"/>
    <n v="9.6"/>
    <n v="21.2"/>
    <n v="65.099999999999994"/>
    <n v="13.7"/>
    <n v="4.2"/>
    <n v="2.2000000000000002"/>
    <n v="2.8"/>
    <n v="3.6"/>
    <n v="2.4"/>
    <n v="18.7"/>
    <n v="9"/>
    <x v="72"/>
    <x v="71"/>
    <x v="70"/>
    <x v="72"/>
    <x v="72"/>
    <x v="71"/>
    <x v="63"/>
    <x v="24"/>
    <x v="43"/>
    <n v="59030"/>
    <n v="1645"/>
    <n v="4298"/>
  </r>
  <r>
    <x v="0"/>
    <x v="72"/>
    <x v="9"/>
    <x v="73"/>
    <n v="123332"/>
    <n v="61444"/>
    <n v="45394"/>
    <n v="16492"/>
    <n v="108238"/>
    <n v="17346"/>
    <n v="7513"/>
    <n v="4872"/>
    <n v="2376"/>
    <n v="32139"/>
    <n v="3.8"/>
    <n v="52.7"/>
    <n v="4.0999999999999996"/>
    <n v="10.9"/>
    <n v="4.4000000000000004"/>
    <n v="87.8"/>
    <n v="114"/>
    <n v="33.700000000000003"/>
    <n v="31759"/>
    <n v="105977"/>
    <n v="8110"/>
    <n v="5047"/>
    <n v="882"/>
    <n v="432"/>
    <n v="623"/>
    <n v="37330"/>
    <n v="23835"/>
    <n v="5626"/>
    <n v="4796"/>
    <n v="4169"/>
    <n v="16005"/>
    <n v="13270"/>
    <n v="1621"/>
    <n v="467"/>
    <n v="1119"/>
    <n v="15094"/>
    <n v="108238"/>
    <x v="26"/>
    <x v="41"/>
    <x v="51"/>
    <n v="2940"/>
    <n v="2895"/>
    <n v="2365"/>
    <x v="23"/>
    <x v="25"/>
    <x v="24"/>
    <n v="26185"/>
    <n v="18910"/>
    <n v="8457"/>
    <x v="3"/>
    <x v="3"/>
    <x v="34"/>
    <n v="22.5"/>
    <n v="0.3"/>
    <n v="12"/>
    <n v="5.7"/>
    <n v="20.9"/>
    <n v="3.7"/>
    <n v="0.2"/>
    <n v="18.2"/>
    <n v="16.600000000000001"/>
    <n v="24.3"/>
    <n v="53.8"/>
    <n v="21.9"/>
    <n v="3.1"/>
    <n v="1.8"/>
    <n v="3.2"/>
    <n v="3.8"/>
    <n v="2.1"/>
    <n v="19.100000000000001"/>
    <n v="8"/>
    <x v="73"/>
    <x v="72"/>
    <x v="71"/>
    <x v="73"/>
    <x v="73"/>
    <x v="72"/>
    <x v="0"/>
    <x v="59"/>
    <x v="57"/>
    <n v="16839"/>
    <n v="5348"/>
    <n v="4011"/>
  </r>
  <r>
    <x v="0"/>
    <x v="73"/>
    <x v="9"/>
    <x v="74"/>
    <n v="169733"/>
    <n v="83471"/>
    <n v="66542"/>
    <n v="19717"/>
    <n v="138794"/>
    <n v="29129"/>
    <n v="12226"/>
    <n v="7601"/>
    <n v="3117"/>
    <n v="43415"/>
    <n v="3.9"/>
    <n v="49.5"/>
    <n v="3.8"/>
    <n v="11.3"/>
    <n v="3.9"/>
    <n v="81.8"/>
    <n v="128"/>
    <n v="32.1"/>
    <n v="43751"/>
    <n v="135198"/>
    <n v="14608"/>
    <n v="10723"/>
    <n v="2239"/>
    <n v="1649"/>
    <n v="1720"/>
    <n v="38780"/>
    <n v="29169"/>
    <n v="5789"/>
    <n v="4409"/>
    <n v="4278"/>
    <n v="30082"/>
    <n v="22048"/>
    <n v="2565"/>
    <n v="453"/>
    <n v="1221"/>
    <n v="30939"/>
    <n v="138794"/>
    <x v="27"/>
    <x v="43"/>
    <x v="48"/>
    <n v="7953"/>
    <n v="7101"/>
    <n v="3964"/>
    <x v="23"/>
    <x v="25"/>
    <x v="24"/>
    <n v="26656"/>
    <n v="18142"/>
    <n v="11785"/>
    <x v="3"/>
    <x v="25"/>
    <x v="5"/>
    <n v="20.399999999999999"/>
    <n v="1.6"/>
    <n v="1"/>
    <n v="3.9"/>
    <n v="47.2"/>
    <n v="1.4"/>
    <n v="0.1"/>
    <n v="17.8"/>
    <n v="6.7"/>
    <n v="24.4"/>
    <n v="55.8"/>
    <n v="19.7"/>
    <n v="3.2"/>
    <n v="2.1"/>
    <n v="3.2"/>
    <n v="3.7"/>
    <n v="2.2999999999999998"/>
    <n v="16.399999999999999"/>
    <n v="10"/>
    <x v="74"/>
    <x v="73"/>
    <x v="72"/>
    <x v="74"/>
    <x v="74"/>
    <x v="73"/>
    <x v="64"/>
    <x v="60"/>
    <x v="58"/>
    <n v="28751"/>
    <n v="5428"/>
    <n v="5252"/>
  </r>
  <r>
    <x v="0"/>
    <x v="74"/>
    <x v="9"/>
    <x v="75"/>
    <n v="92762"/>
    <n v="36319"/>
    <n v="48172"/>
    <n v="8271"/>
    <n v="64576"/>
    <n v="22225"/>
    <n v="15464"/>
    <n v="6786"/>
    <n v="1822"/>
    <n v="29104"/>
    <n v="3.2"/>
    <n v="42.5"/>
    <n v="3.6"/>
    <n v="13.4"/>
    <n v="3.4"/>
    <n v="69.599999999999994"/>
    <n v="104"/>
    <n v="26.7"/>
    <n v="29918"/>
    <n v="67095"/>
    <n v="12238"/>
    <n v="10829"/>
    <n v="2369"/>
    <n v="1261"/>
    <n v="1489"/>
    <n v="4529"/>
    <n v="5404"/>
    <n v="588"/>
    <n v="125"/>
    <n v="180"/>
    <n v="19553"/>
    <n v="28817"/>
    <n v="3206"/>
    <n v="589"/>
    <n v="1585"/>
    <n v="28186"/>
    <n v="64576"/>
    <x v="30"/>
    <x v="42"/>
    <x v="44"/>
    <n v="11972"/>
    <n v="5206"/>
    <n v="2279"/>
    <x v="23"/>
    <x v="22"/>
    <x v="27"/>
    <n v="2411"/>
    <n v="2409"/>
    <n v="1629"/>
    <x v="2"/>
    <x v="15"/>
    <x v="9"/>
    <n v="28.8"/>
    <n v="1.3"/>
    <n v="0.5"/>
    <n v="3.9"/>
    <n v="22.4"/>
    <n v="2.2000000000000002"/>
    <n v="0.2"/>
    <n v="25.4"/>
    <n v="15.2"/>
    <n v="20.8"/>
    <n v="58.8"/>
    <n v="20.399999999999999"/>
    <n v="3.9"/>
    <n v="3"/>
    <n v="3.6"/>
    <n v="3.8"/>
    <n v="3.1"/>
    <n v="17.2"/>
    <n v="10"/>
    <x v="75"/>
    <x v="74"/>
    <x v="73"/>
    <x v="75"/>
    <x v="75"/>
    <x v="74"/>
    <x v="65"/>
    <x v="14"/>
    <x v="13"/>
    <n v="32434"/>
    <n v="1076"/>
    <n v="2855"/>
  </r>
  <r>
    <x v="0"/>
    <x v="75"/>
    <x v="9"/>
    <x v="76"/>
    <n v="239948"/>
    <n v="111004"/>
    <n v="116225"/>
    <n v="12721"/>
    <n v="180299"/>
    <n v="64789"/>
    <n v="32319"/>
    <n v="12571"/>
    <n v="3753"/>
    <n v="47299"/>
    <n v="5.0999999999999996"/>
    <n v="27.8"/>
    <n v="2.8"/>
    <n v="13.9"/>
    <n v="3"/>
    <n v="75.099999999999994"/>
    <n v="115"/>
    <n v="39"/>
    <n v="47716"/>
    <n v="211516"/>
    <n v="34089"/>
    <n v="21333"/>
    <n v="2187"/>
    <n v="717"/>
    <n v="1322"/>
    <n v="10934"/>
    <n v="12760"/>
    <n v="934"/>
    <n v="252"/>
    <n v="510"/>
    <n v="65980"/>
    <n v="77602"/>
    <n v="6168"/>
    <n v="1515"/>
    <n v="3644"/>
    <n v="59648"/>
    <n v="180299"/>
    <x v="29"/>
    <x v="37"/>
    <x v="44"/>
    <n v="16059"/>
    <n v="7473"/>
    <n v="5681"/>
    <x v="23"/>
    <x v="22"/>
    <x v="28"/>
    <n v="5503"/>
    <n v="5100"/>
    <n v="4641"/>
    <x v="11"/>
    <x v="27"/>
    <x v="8"/>
    <n v="36.700000000000003"/>
    <n v="8"/>
    <n v="2.4"/>
    <n v="3.8"/>
    <n v="11.4"/>
    <n v="1.9"/>
    <n v="0.2"/>
    <n v="17.600000000000001"/>
    <n v="18.100000000000001"/>
    <n v="23.7"/>
    <n v="56.6"/>
    <n v="19.7"/>
    <n v="3.3"/>
    <n v="3.3"/>
    <n v="3.6"/>
    <n v="3.7"/>
    <n v="3.3"/>
    <n v="21.5"/>
    <n v="10"/>
    <x v="76"/>
    <x v="75"/>
    <x v="74"/>
    <x v="76"/>
    <x v="76"/>
    <x v="75"/>
    <x v="66"/>
    <x v="8"/>
    <x v="59"/>
    <n v="89864"/>
    <n v="476"/>
    <n v="5309"/>
  </r>
  <r>
    <x v="0"/>
    <x v="76"/>
    <x v="9"/>
    <x v="77"/>
    <n v="12974"/>
    <n v="8476"/>
    <n v="3300"/>
    <n v="1198"/>
    <n v="10887"/>
    <n v="1417"/>
    <n v="773"/>
    <n v="1224"/>
    <n v="329"/>
    <n v="9208"/>
    <n v="1.4"/>
    <n v="20.100000000000001"/>
    <n v="3.1"/>
    <n v="16.3"/>
    <n v="5.9"/>
    <n v="83.9"/>
    <n v="134"/>
    <n v="16.100000000000001"/>
    <n v="9160"/>
    <n v="12812"/>
    <n v="1135"/>
    <n v="536"/>
    <n v="253"/>
    <n v="55"/>
    <n v="108"/>
    <n v="354"/>
    <n v="301"/>
    <n v="95"/>
    <n v="22"/>
    <n v="31"/>
    <n v="6987"/>
    <n v="2045"/>
    <n v="607"/>
    <n v="178"/>
    <n v="269"/>
    <n v="2087"/>
    <n v="10889"/>
    <x v="29"/>
    <x v="41"/>
    <x v="52"/>
    <n v="932"/>
    <n v="395"/>
    <n v="158"/>
    <x v="27"/>
    <x v="26"/>
    <x v="1"/>
    <n v="440"/>
    <n v="323"/>
    <n v="304"/>
    <x v="8"/>
    <x v="18"/>
    <x v="20"/>
    <n v="33.200000000000003"/>
    <n v="6"/>
    <n v="1.8"/>
    <n v="0.4"/>
    <n v="12.7"/>
    <n v="1.6"/>
    <n v="0.2"/>
    <n v="23.3"/>
    <n v="20.8"/>
    <n v="38"/>
    <n v="38.5"/>
    <n v="23.5"/>
    <n v="1.4"/>
    <n v="3.7"/>
    <n v="4.4000000000000004"/>
    <n v="4.3"/>
    <n v="3.9"/>
    <n v="58.2"/>
    <n v="3"/>
    <x v="77"/>
    <x v="76"/>
    <x v="17"/>
    <x v="77"/>
    <x v="77"/>
    <x v="76"/>
    <x v="67"/>
    <x v="61"/>
    <x v="60"/>
    <n v="2029"/>
    <n v="2"/>
    <n v="401"/>
  </r>
  <r>
    <x v="0"/>
    <x v="77"/>
    <x v="10"/>
    <x v="78"/>
    <n v="353271"/>
    <n v="178863"/>
    <n v="145044"/>
    <n v="29365"/>
    <n v="236642"/>
    <n v="70400"/>
    <n v="31434"/>
    <n v="18485"/>
    <n v="6003"/>
    <n v="105396"/>
    <n v="3.4"/>
    <n v="45.4"/>
    <n v="3.2"/>
    <n v="12.5"/>
    <n v="3.6"/>
    <n v="67"/>
    <n v="109"/>
    <n v="24.7"/>
    <n v="106056"/>
    <n v="296937"/>
    <n v="59109"/>
    <n v="42085"/>
    <n v="7344"/>
    <n v="3793"/>
    <n v="4297"/>
    <n v="71005"/>
    <n v="48980"/>
    <n v="7303"/>
    <n v="2017"/>
    <n v="3297"/>
    <n v="48748"/>
    <n v="44469"/>
    <n v="6049"/>
    <n v="1556"/>
    <n v="3218"/>
    <n v="116628"/>
    <n v="236642"/>
    <x v="31"/>
    <x v="44"/>
    <x v="53"/>
    <n v="44957"/>
    <n v="37707"/>
    <n v="15100"/>
    <x v="28"/>
    <x v="27"/>
    <x v="29"/>
    <n v="12146"/>
    <n v="11733"/>
    <n v="9603"/>
    <x v="0"/>
    <x v="4"/>
    <x v="5"/>
    <n v="31.7"/>
    <n v="1.7"/>
    <n v="9.8000000000000007"/>
    <n v="4"/>
    <n v="15.1"/>
    <n v="4.9000000000000004"/>
    <n v="0.4"/>
    <n v="20.9"/>
    <n v="11.5"/>
    <n v="21"/>
    <n v="60.3"/>
    <n v="18.7"/>
    <n v="4"/>
    <n v="2.6"/>
    <n v="3.3"/>
    <n v="3.8"/>
    <n v="2.8"/>
    <n v="13.5"/>
    <n v="16"/>
    <x v="78"/>
    <x v="77"/>
    <x v="75"/>
    <x v="78"/>
    <x v="78"/>
    <x v="77"/>
    <x v="68"/>
    <x v="62"/>
    <x v="61"/>
    <n v="76588"/>
    <n v="3811"/>
    <n v="9354"/>
  </r>
  <r>
    <x v="0"/>
    <x v="78"/>
    <x v="10"/>
    <x v="79"/>
    <n v="97793"/>
    <n v="48467"/>
    <n v="40602"/>
    <n v="8722"/>
    <n v="42223"/>
    <n v="20418"/>
    <n v="9216"/>
    <n v="5289"/>
    <n v="1818"/>
    <n v="25940"/>
    <n v="3.8"/>
    <n v="46.6"/>
    <n v="3.3"/>
    <n v="12.4"/>
    <n v="3.7"/>
    <n v="43.2"/>
    <n v="97"/>
    <n v="25.4"/>
    <n v="26171"/>
    <n v="82202"/>
    <n v="28150"/>
    <n v="20095"/>
    <n v="3496"/>
    <n v="1664"/>
    <n v="2165"/>
    <n v="9767"/>
    <n v="7985"/>
    <n v="965"/>
    <n v="192"/>
    <n v="457"/>
    <n v="10550"/>
    <n v="10049"/>
    <n v="1240"/>
    <n v="333"/>
    <n v="685"/>
    <n v="55570"/>
    <n v="42223"/>
    <x v="31"/>
    <x v="45"/>
    <x v="54"/>
    <n v="27320"/>
    <n v="7208"/>
    <n v="6177"/>
    <x v="29"/>
    <x v="28"/>
    <x v="30"/>
    <n v="1988"/>
    <n v="1791"/>
    <n v="1561"/>
    <x v="10"/>
    <x v="25"/>
    <x v="33"/>
    <n v="38.4"/>
    <n v="1.3"/>
    <n v="4"/>
    <n v="2.8"/>
    <n v="11.4"/>
    <n v="4"/>
    <n v="0.1"/>
    <n v="27.9"/>
    <n v="10.3"/>
    <n v="20.5"/>
    <n v="61.8"/>
    <n v="17.7"/>
    <n v="4.2"/>
    <n v="2.7"/>
    <n v="3.3"/>
    <n v="3.7"/>
    <n v="2.8"/>
    <n v="12.5"/>
    <n v="13"/>
    <x v="79"/>
    <x v="78"/>
    <x v="76"/>
    <x v="79"/>
    <x v="79"/>
    <x v="78"/>
    <x v="69"/>
    <x v="34"/>
    <x v="3"/>
    <n v="22288"/>
    <n v="1233"/>
    <n v="2915"/>
  </r>
  <r>
    <x v="0"/>
    <x v="79"/>
    <x v="10"/>
    <x v="80"/>
    <n v="209273"/>
    <n v="98339"/>
    <n v="73450"/>
    <n v="37484"/>
    <n v="78958"/>
    <n v="27478"/>
    <n v="12811"/>
    <n v="11215"/>
    <n v="4955"/>
    <n v="63166"/>
    <n v="3.3"/>
    <n v="55.4"/>
    <n v="4.9000000000000004"/>
    <n v="11.3"/>
    <n v="5.0999999999999996"/>
    <n v="37.700000000000003"/>
    <n v="148"/>
    <n v="37.4"/>
    <n v="63869"/>
    <n v="176156"/>
    <n v="56511"/>
    <n v="39708"/>
    <n v="10541"/>
    <n v="12500"/>
    <n v="11056"/>
    <n v="17752"/>
    <n v="9867"/>
    <n v="1556"/>
    <n v="790"/>
    <n v="1007"/>
    <n v="24076"/>
    <n v="18012"/>
    <n v="3104"/>
    <n v="843"/>
    <n v="1952"/>
    <n v="130316"/>
    <n v="78959"/>
    <x v="31"/>
    <x v="44"/>
    <x v="55"/>
    <n v="85872"/>
    <n v="12871"/>
    <n v="7837"/>
    <x v="29"/>
    <x v="28"/>
    <x v="29"/>
    <n v="2987"/>
    <n v="2603"/>
    <n v="2547"/>
    <x v="10"/>
    <x v="28"/>
    <x v="33"/>
    <n v="22.2"/>
    <n v="0.4"/>
    <n v="4.7"/>
    <n v="7.6"/>
    <n v="38.799999999999997"/>
    <n v="2.8"/>
    <n v="0.4"/>
    <n v="17.7"/>
    <n v="5.3"/>
    <n v="29.1"/>
    <n v="45.6"/>
    <n v="25.3"/>
    <n v="2.2000000000000002"/>
    <n v="1.9"/>
    <n v="3.4"/>
    <n v="3.9"/>
    <n v="2.1"/>
    <n v="18.600000000000001"/>
    <n v="10"/>
    <x v="31"/>
    <x v="79"/>
    <x v="77"/>
    <x v="80"/>
    <x v="80"/>
    <x v="79"/>
    <x v="70"/>
    <x v="63"/>
    <x v="62"/>
    <n v="26357"/>
    <n v="13430"/>
    <n v="9236"/>
  </r>
  <r>
    <x v="0"/>
    <x v="80"/>
    <x v="10"/>
    <x v="81"/>
    <n v="242029"/>
    <n v="117208"/>
    <n v="103281"/>
    <n v="21542"/>
    <n v="147378"/>
    <n v="52482"/>
    <n v="18827"/>
    <n v="11314"/>
    <n v="4249"/>
    <n v="59612"/>
    <n v="4.0999999999999996"/>
    <n v="45.9"/>
    <n v="3.3"/>
    <n v="11.8"/>
    <n v="3.5"/>
    <n v="60.9"/>
    <n v="140"/>
    <n v="34.9"/>
    <n v="60323"/>
    <n v="191390"/>
    <n v="48334"/>
    <n v="34826"/>
    <n v="5465"/>
    <n v="2559"/>
    <n v="3467"/>
    <n v="22639"/>
    <n v="20076"/>
    <n v="1936"/>
    <n v="531"/>
    <n v="1001"/>
    <n v="46234"/>
    <n v="42522"/>
    <n v="5605"/>
    <n v="2947"/>
    <n v="3886"/>
    <n v="94651"/>
    <n v="147377"/>
    <x v="31"/>
    <x v="44"/>
    <x v="56"/>
    <n v="48554"/>
    <n v="14886"/>
    <n v="5903"/>
    <x v="30"/>
    <x v="24"/>
    <x v="24"/>
    <n v="15374"/>
    <n v="12442"/>
    <n v="5896"/>
    <x v="3"/>
    <x v="0"/>
    <x v="32"/>
    <n v="23.3"/>
    <n v="4.5"/>
    <n v="7.1"/>
    <n v="3.6"/>
    <n v="34.4"/>
    <n v="3.3"/>
    <n v="0.2"/>
    <n v="16.5"/>
    <n v="7.1"/>
    <n v="22.4"/>
    <n v="57.9"/>
    <n v="19.7"/>
    <n v="3.6"/>
    <n v="2.5"/>
    <n v="3.1"/>
    <n v="3.6"/>
    <n v="2.6"/>
    <n v="12.9"/>
    <n v="14"/>
    <x v="80"/>
    <x v="80"/>
    <x v="78"/>
    <x v="81"/>
    <x v="81"/>
    <x v="80"/>
    <x v="57"/>
    <x v="2"/>
    <x v="63"/>
    <n v="54808"/>
    <n v="3663"/>
    <n v="6908"/>
  </r>
  <r>
    <x v="0"/>
    <x v="19"/>
    <x v="10"/>
    <x v="82"/>
    <n v="204416"/>
    <n v="96959"/>
    <n v="86699"/>
    <n v="20759"/>
    <n v="86630"/>
    <n v="40847"/>
    <n v="19292"/>
    <n v="10989"/>
    <n v="3889"/>
    <n v="49707"/>
    <n v="4.0999999999999996"/>
    <n v="46.5"/>
    <n v="3.6"/>
    <n v="12.2"/>
    <n v="3.7"/>
    <n v="42.4"/>
    <n v="116"/>
    <n v="31"/>
    <n v="50869"/>
    <n v="176013"/>
    <n v="57542"/>
    <n v="42363"/>
    <n v="7552"/>
    <n v="4991"/>
    <n v="5338"/>
    <n v="16182"/>
    <n v="16465"/>
    <n v="1986"/>
    <n v="555"/>
    <n v="880"/>
    <n v="23235"/>
    <n v="22240"/>
    <n v="2915"/>
    <n v="776"/>
    <n v="1394"/>
    <n v="117786"/>
    <n v="86628"/>
    <x v="31"/>
    <x v="45"/>
    <x v="57"/>
    <n v="44980"/>
    <n v="16856"/>
    <n v="13357"/>
    <x v="29"/>
    <x v="29"/>
    <x v="31"/>
    <n v="3609"/>
    <n v="3041"/>
    <n v="2879"/>
    <x v="3"/>
    <x v="29"/>
    <x v="35"/>
    <n v="26.5"/>
    <n v="1.9"/>
    <n v="8.3000000000000007"/>
    <n v="4.4000000000000004"/>
    <n v="26.2"/>
    <n v="3.7"/>
    <n v="0.2"/>
    <n v="18.600000000000001"/>
    <n v="10.199999999999999"/>
    <n v="21.8"/>
    <n v="57.6"/>
    <n v="20.6"/>
    <n v="3.7"/>
    <n v="2.5"/>
    <n v="3.4"/>
    <n v="3.7"/>
    <n v="2.6"/>
    <n v="12.7"/>
    <n v="14"/>
    <x v="81"/>
    <x v="81"/>
    <x v="79"/>
    <x v="82"/>
    <x v="82"/>
    <x v="81"/>
    <x v="71"/>
    <x v="64"/>
    <x v="17"/>
    <n v="46714"/>
    <n v="4749"/>
    <n v="5956"/>
  </r>
  <r>
    <x v="0"/>
    <x v="81"/>
    <x v="10"/>
    <x v="83"/>
    <n v="246865"/>
    <n v="106169"/>
    <n v="128223"/>
    <n v="12474"/>
    <n v="167483"/>
    <n v="70179"/>
    <n v="36115"/>
    <n v="12070"/>
    <n v="2957"/>
    <n v="40589"/>
    <n v="6.1"/>
    <n v="30.5"/>
    <n v="2.8"/>
    <n v="13.2"/>
    <n v="2.6"/>
    <n v="67.8"/>
    <n v="98"/>
    <n v="36.5"/>
    <n v="41398"/>
    <n v="212777"/>
    <n v="37243"/>
    <n v="34650"/>
    <n v="4354"/>
    <n v="1206"/>
    <n v="1928"/>
    <n v="17933"/>
    <n v="27090"/>
    <n v="2348"/>
    <n v="294"/>
    <n v="842"/>
    <n v="50993"/>
    <n v="60797"/>
    <n v="4539"/>
    <n v="872"/>
    <n v="1777"/>
    <n v="79381"/>
    <n v="167485"/>
    <x v="32"/>
    <x v="46"/>
    <x v="58"/>
    <n v="20115"/>
    <n v="18682"/>
    <n v="10972"/>
    <x v="31"/>
    <x v="29"/>
    <x v="32"/>
    <n v="5134"/>
    <n v="4938"/>
    <n v="4500"/>
    <x v="2"/>
    <x v="10"/>
    <x v="13"/>
    <n v="43.6"/>
    <n v="2.7"/>
    <n v="8.6999999999999993"/>
    <n v="1.8"/>
    <n v="6.8"/>
    <n v="2"/>
    <n v="0.4"/>
    <n v="20.3"/>
    <n v="13.8"/>
    <n v="18.600000000000001"/>
    <n v="61.1"/>
    <n v="20.3"/>
    <n v="4.5"/>
    <n v="3.1"/>
    <n v="3.4"/>
    <n v="3.6"/>
    <n v="3.1"/>
    <n v="23.9"/>
    <n v="10"/>
    <x v="82"/>
    <x v="82"/>
    <x v="80"/>
    <x v="83"/>
    <x v="83"/>
    <x v="82"/>
    <x v="72"/>
    <x v="65"/>
    <x v="64"/>
    <n v="95323"/>
    <n v="621"/>
    <n v="4221"/>
  </r>
  <r>
    <x v="0"/>
    <x v="82"/>
    <x v="10"/>
    <x v="84"/>
    <n v="155054"/>
    <n v="65702"/>
    <n v="76330"/>
    <n v="13019"/>
    <n v="94306"/>
    <n v="38726"/>
    <n v="20925"/>
    <n v="9078"/>
    <n v="3110"/>
    <n v="41522"/>
    <n v="3.7"/>
    <n v="41.7"/>
    <n v="3.4"/>
    <n v="12.9"/>
    <n v="3.3"/>
    <n v="60.8"/>
    <n v="109"/>
    <n v="27.1"/>
    <n v="42161"/>
    <n v="123293"/>
    <n v="27276"/>
    <n v="25860"/>
    <n v="3706"/>
    <n v="1556"/>
    <n v="2350"/>
    <n v="11216"/>
    <n v="15811"/>
    <n v="1370"/>
    <n v="301"/>
    <n v="667"/>
    <n v="27210"/>
    <n v="30322"/>
    <n v="3752"/>
    <n v="1174"/>
    <n v="2482"/>
    <n v="60748"/>
    <n v="94305"/>
    <x v="32"/>
    <x v="46"/>
    <x v="54"/>
    <n v="21907"/>
    <n v="12741"/>
    <n v="6366"/>
    <x v="31"/>
    <x v="20"/>
    <x v="33"/>
    <n v="9510"/>
    <n v="4007"/>
    <n v="2808"/>
    <x v="0"/>
    <x v="1"/>
    <x v="21"/>
    <n v="28.4"/>
    <n v="2.1"/>
    <n v="1.8"/>
    <n v="5.2"/>
    <n v="20"/>
    <n v="4.2"/>
    <n v="0.3"/>
    <n v="27.9"/>
    <n v="10"/>
    <n v="18.100000000000001"/>
    <n v="62.6"/>
    <n v="19.399999999999999"/>
    <n v="4.8"/>
    <n v="2.9"/>
    <n v="3.4"/>
    <n v="3.6"/>
    <n v="3"/>
    <n v="13.8"/>
    <n v="13"/>
    <x v="83"/>
    <x v="83"/>
    <x v="81"/>
    <x v="84"/>
    <x v="84"/>
    <x v="83"/>
    <x v="73"/>
    <x v="66"/>
    <x v="35"/>
    <n v="49471"/>
    <n v="1595"/>
    <n v="4891"/>
  </r>
  <r>
    <x v="0"/>
    <x v="83"/>
    <x v="10"/>
    <x v="85"/>
    <n v="159602"/>
    <n v="75130"/>
    <n v="72443"/>
    <n v="12030"/>
    <n v="79325"/>
    <n v="37050"/>
    <n v="16758"/>
    <n v="8511"/>
    <n v="2527"/>
    <n v="34215"/>
    <n v="4.7"/>
    <n v="43"/>
    <n v="3.2"/>
    <n v="12.4"/>
    <n v="3.2"/>
    <n v="49.7"/>
    <n v="118"/>
    <n v="33.9"/>
    <n v="34547"/>
    <n v="132363"/>
    <n v="38091"/>
    <n v="31539"/>
    <n v="5220"/>
    <n v="2168"/>
    <n v="3260"/>
    <n v="12364"/>
    <n v="13309"/>
    <n v="1409"/>
    <n v="204"/>
    <n v="466"/>
    <n v="24675"/>
    <n v="22870"/>
    <n v="2805"/>
    <n v="404"/>
    <n v="817"/>
    <n v="80278"/>
    <n v="79323"/>
    <x v="32"/>
    <x v="46"/>
    <x v="54"/>
    <n v="34033"/>
    <n v="16067"/>
    <n v="6276"/>
    <x v="29"/>
    <x v="28"/>
    <x v="34"/>
    <n v="2494"/>
    <n v="2493"/>
    <n v="2095"/>
    <x v="3"/>
    <x v="4"/>
    <x v="36"/>
    <n v="27.4"/>
    <n v="1"/>
    <n v="0.6"/>
    <n v="2.4"/>
    <n v="34"/>
    <n v="3.3"/>
    <n v="0.1"/>
    <n v="21.8"/>
    <n v="9.3000000000000007"/>
    <n v="19.399999999999999"/>
    <n v="61.8"/>
    <n v="18.8"/>
    <n v="4.4000000000000004"/>
    <n v="2.7"/>
    <n v="3.3"/>
    <n v="3.7"/>
    <n v="2.8"/>
    <n v="17"/>
    <n v="11"/>
    <x v="84"/>
    <x v="84"/>
    <x v="82"/>
    <x v="85"/>
    <x v="85"/>
    <x v="84"/>
    <x v="74"/>
    <x v="7"/>
    <x v="18"/>
    <n v="43008"/>
    <n v="1651"/>
    <n v="3790"/>
  </r>
  <r>
    <x v="0"/>
    <x v="84"/>
    <x v="10"/>
    <x v="86"/>
    <n v="124853"/>
    <n v="58300"/>
    <n v="57837"/>
    <n v="8714"/>
    <n v="86053"/>
    <n v="26767"/>
    <n v="17980"/>
    <n v="8445"/>
    <n v="2134"/>
    <n v="36501"/>
    <n v="3.4"/>
    <n v="36.799999999999997"/>
    <n v="3.1"/>
    <n v="13.6"/>
    <n v="3.4"/>
    <n v="68.900000000000006"/>
    <n v="102"/>
    <n v="23.7"/>
    <n v="37365"/>
    <n v="95699"/>
    <n v="18393"/>
    <n v="15643"/>
    <n v="2534"/>
    <n v="814"/>
    <n v="1417"/>
    <n v="7762"/>
    <n v="10032"/>
    <n v="1057"/>
    <n v="176"/>
    <n v="400"/>
    <n v="32146"/>
    <n v="28497"/>
    <n v="3871"/>
    <n v="664"/>
    <n v="1447"/>
    <n v="38801"/>
    <n v="86052"/>
    <x v="31"/>
    <x v="45"/>
    <x v="59"/>
    <n v="9077"/>
    <n v="8735"/>
    <n v="4982"/>
    <x v="23"/>
    <x v="27"/>
    <x v="5"/>
    <n v="2386"/>
    <n v="1777"/>
    <n v="1731"/>
    <x v="7"/>
    <x v="9"/>
    <x v="30"/>
    <n v="30.6"/>
    <n v="1.5"/>
    <n v="1.8"/>
    <n v="4.9000000000000004"/>
    <n v="17.2"/>
    <n v="6"/>
    <n v="0.5"/>
    <n v="22.8"/>
    <n v="14.7"/>
    <n v="19.100000000000001"/>
    <n v="62.7"/>
    <n v="18.2"/>
    <n v="4.5"/>
    <n v="3.2"/>
    <n v="3.5"/>
    <n v="3.7"/>
    <n v="3.2"/>
    <n v="14.5"/>
    <n v="11"/>
    <x v="85"/>
    <x v="85"/>
    <x v="83"/>
    <x v="86"/>
    <x v="86"/>
    <x v="85"/>
    <x v="75"/>
    <x v="61"/>
    <x v="65"/>
    <n v="38227"/>
    <n v="546"/>
    <n v="2989"/>
  </r>
  <r>
    <x v="0"/>
    <x v="85"/>
    <x v="10"/>
    <x v="87"/>
    <n v="162578"/>
    <n v="78688"/>
    <n v="73700"/>
    <n v="10190"/>
    <n v="117152"/>
    <n v="35243"/>
    <n v="21555"/>
    <n v="10479"/>
    <n v="2874"/>
    <n v="60480"/>
    <n v="2.7"/>
    <n v="37.1"/>
    <n v="3"/>
    <n v="13.7"/>
    <n v="3.4"/>
    <n v="72.099999999999994"/>
    <n v="112"/>
    <n v="18.600000000000001"/>
    <n v="60716"/>
    <n v="129266"/>
    <n v="24982"/>
    <n v="16209"/>
    <n v="2276"/>
    <n v="661"/>
    <n v="1297"/>
    <n v="11181"/>
    <n v="11945"/>
    <n v="1152"/>
    <n v="146"/>
    <n v="474"/>
    <n v="42525"/>
    <n v="40793"/>
    <n v="5791"/>
    <n v="876"/>
    <n v="2270"/>
    <n v="45425"/>
    <n v="117153"/>
    <x v="31"/>
    <x v="45"/>
    <x v="60"/>
    <n v="11324"/>
    <n v="7928"/>
    <n v="5660"/>
    <x v="23"/>
    <x v="25"/>
    <x v="24"/>
    <n v="9257"/>
    <n v="5371"/>
    <n v="4993"/>
    <x v="7"/>
    <x v="5"/>
    <x v="28"/>
    <n v="32.299999999999997"/>
    <n v="1.6"/>
    <n v="3.6"/>
    <n v="5.3"/>
    <n v="12.4"/>
    <n v="5.7"/>
    <n v="0.4"/>
    <n v="24.6"/>
    <n v="14"/>
    <n v="20.5"/>
    <n v="61.9"/>
    <n v="17.600000000000001"/>
    <n v="4.2"/>
    <n v="3.2"/>
    <n v="3.5"/>
    <n v="3.8"/>
    <n v="3.3"/>
    <n v="14.3"/>
    <n v="12"/>
    <x v="86"/>
    <x v="86"/>
    <x v="84"/>
    <x v="87"/>
    <x v="87"/>
    <x v="86"/>
    <x v="76"/>
    <x v="67"/>
    <x v="66"/>
    <n v="48500"/>
    <n v="396"/>
    <n v="3871"/>
  </r>
  <r>
    <x v="0"/>
    <x v="86"/>
    <x v="10"/>
    <x v="88"/>
    <n v="165099"/>
    <n v="78856"/>
    <n v="74545"/>
    <n v="11696"/>
    <n v="115606"/>
    <n v="39215"/>
    <n v="18645"/>
    <n v="9408"/>
    <n v="2623"/>
    <n v="41006"/>
    <n v="4"/>
    <n v="42.1"/>
    <n v="3"/>
    <n v="13"/>
    <n v="3.3"/>
    <n v="70"/>
    <n v="91"/>
    <n v="25.6"/>
    <n v="41943"/>
    <n v="135447"/>
    <n v="25100"/>
    <n v="19255"/>
    <n v="2707"/>
    <n v="1082"/>
    <n v="1350"/>
    <n v="12971"/>
    <n v="13546"/>
    <n v="1308"/>
    <n v="186"/>
    <n v="475"/>
    <n v="40785"/>
    <n v="37490"/>
    <n v="5222"/>
    <n v="1291"/>
    <n v="2331"/>
    <n v="49494"/>
    <n v="115605"/>
    <x v="31"/>
    <x v="45"/>
    <x v="54"/>
    <n v="15272"/>
    <n v="11046"/>
    <n v="6046"/>
    <x v="23"/>
    <x v="25"/>
    <x v="24"/>
    <n v="13096"/>
    <n v="6818"/>
    <n v="5272"/>
    <x v="1"/>
    <x v="6"/>
    <x v="37"/>
    <n v="34.5"/>
    <n v="1.9"/>
    <n v="2"/>
    <n v="3.8"/>
    <n v="10.7"/>
    <n v="3.6"/>
    <n v="0.2"/>
    <n v="23.6"/>
    <n v="19.8"/>
    <n v="16.100000000000001"/>
    <n v="67"/>
    <n v="16.8"/>
    <n v="5.7"/>
    <n v="2.9"/>
    <n v="3.4"/>
    <n v="3.8"/>
    <n v="3"/>
    <n v="9.9"/>
    <n v="17"/>
    <x v="87"/>
    <x v="87"/>
    <x v="85"/>
    <x v="88"/>
    <x v="88"/>
    <x v="87"/>
    <x v="77"/>
    <x v="7"/>
    <x v="67"/>
    <n v="45650"/>
    <n v="876"/>
    <n v="3806"/>
  </r>
  <r>
    <x v="1"/>
    <x v="0"/>
    <x v="0"/>
    <x v="0"/>
    <n v="331353"/>
    <n v="167558"/>
    <n v="106631"/>
    <n v="57164"/>
    <n v="115535"/>
    <n v="36500"/>
    <n v="16370"/>
    <n v="17637"/>
    <n v="7300"/>
    <n v="105525"/>
    <n v="3.1"/>
    <n v="52.6"/>
    <n v="4.5999999999999996"/>
    <n v="10.199999999999999"/>
    <n v="5.4"/>
    <n v="34.9"/>
    <n v="159"/>
    <n v="58.3"/>
    <n v="105940"/>
    <n v="390611"/>
    <n v="105066"/>
    <n v="54945"/>
    <n v="22363"/>
    <n v="17437"/>
    <n v="16007"/>
    <n v="30590"/>
    <n v="13880"/>
    <n v="3318"/>
    <n v="1308"/>
    <n v="1667"/>
    <n v="31903"/>
    <n v="28143"/>
    <n v="2389"/>
    <n v="746"/>
    <n v="1590"/>
    <n v="215818"/>
    <n v="115534"/>
    <x v="0"/>
    <x v="0"/>
    <x v="0"/>
    <n v="52879"/>
    <n v="19842"/>
    <n v="18650"/>
    <x v="0"/>
    <x v="0"/>
    <x v="0"/>
    <n v="11077"/>
    <n v="10338"/>
    <n v="6827"/>
    <x v="0"/>
    <x v="20"/>
    <x v="38"/>
    <n v="18.600000000000001"/>
    <n v="1.8"/>
    <n v="1.2"/>
    <n v="1.8"/>
    <n v="5.0999999999999996"/>
    <n v="53"/>
    <n v="0.8"/>
    <n v="5.9"/>
    <n v="11.8"/>
    <n v="53"/>
    <n v="22.5"/>
    <n v="24.4"/>
    <n v="1.1000000000000001"/>
    <n v="1.9"/>
    <n v="2.9"/>
    <n v="3.3"/>
    <n v="2.1"/>
    <n v="15.6"/>
    <n v="13"/>
    <x v="0"/>
    <x v="88"/>
    <x v="86"/>
    <x v="89"/>
    <x v="89"/>
    <x v="88"/>
    <x v="78"/>
    <x v="0"/>
    <x v="45"/>
    <n v="36736"/>
    <n v="16623"/>
    <n v="13435"/>
  </r>
  <r>
    <x v="1"/>
    <x v="1"/>
    <x v="0"/>
    <x v="1"/>
    <n v="610533"/>
    <n v="377459"/>
    <n v="153266"/>
    <n v="79805"/>
    <n v="288880"/>
    <n v="44454"/>
    <n v="17371"/>
    <n v="15921"/>
    <n v="8512"/>
    <n v="88021"/>
    <n v="6.9"/>
    <n v="42.9"/>
    <n v="3.7"/>
    <n v="9.1"/>
    <n v="5.2"/>
    <n v="47.3"/>
    <n v="96"/>
    <n v="65"/>
    <n v="89586"/>
    <n v="539398"/>
    <n v="170115"/>
    <n v="73891"/>
    <n v="27787"/>
    <n v="26722"/>
    <n v="23137"/>
    <n v="47402"/>
    <n v="14687"/>
    <n v="3137"/>
    <n v="1975"/>
    <n v="2035"/>
    <n v="159942"/>
    <n v="53267"/>
    <n v="3004"/>
    <n v="1187"/>
    <n v="2243"/>
    <n v="321652"/>
    <n v="288879"/>
    <x v="1"/>
    <x v="1"/>
    <x v="61"/>
    <n v="52685"/>
    <n v="44220"/>
    <n v="28412"/>
    <x v="0"/>
    <x v="0"/>
    <x v="0"/>
    <n v="13574"/>
    <n v="12809"/>
    <n v="12222"/>
    <x v="1"/>
    <x v="1"/>
    <x v="39"/>
    <n v="32.5"/>
    <n v="1.7"/>
    <n v="1.4"/>
    <n v="2.7"/>
    <n v="9.6"/>
    <n v="21.4"/>
    <n v="0.6"/>
    <n v="18.7"/>
    <n v="11.5"/>
    <n v="51.6"/>
    <n v="29.8"/>
    <n v="18.7"/>
    <n v="1.4"/>
    <n v="1.4"/>
    <n v="2.5"/>
    <n v="3.2"/>
    <n v="1.9"/>
    <n v="16.899999999999999"/>
    <n v="12"/>
    <x v="1"/>
    <x v="1"/>
    <x v="1"/>
    <x v="90"/>
    <x v="90"/>
    <x v="89"/>
    <x v="79"/>
    <x v="68"/>
    <x v="68"/>
    <n v="43321"/>
    <n v="30875"/>
    <n v="16798"/>
  </r>
  <r>
    <x v="1"/>
    <x v="2"/>
    <x v="0"/>
    <x v="2"/>
    <n v="273014"/>
    <n v="168082"/>
    <n v="69811"/>
    <n v="35119"/>
    <n v="126094"/>
    <n v="25077"/>
    <n v="9607"/>
    <n v="10081"/>
    <n v="5122"/>
    <n v="105551"/>
    <n v="2.6"/>
    <n v="42.1"/>
    <n v="3.8"/>
    <n v="10.5"/>
    <n v="5.4"/>
    <n v="46.2"/>
    <n v="84"/>
    <n v="27.5"/>
    <n v="108368"/>
    <n v="345401"/>
    <n v="82511"/>
    <n v="33563"/>
    <n v="10762"/>
    <n v="10033"/>
    <n v="10051"/>
    <n v="26225"/>
    <n v="9229"/>
    <n v="1987"/>
    <n v="980"/>
    <n v="1583"/>
    <n v="59347"/>
    <n v="21389"/>
    <n v="2669"/>
    <n v="763"/>
    <n v="1922"/>
    <n v="146920"/>
    <n v="126094"/>
    <x v="0"/>
    <x v="0"/>
    <x v="62"/>
    <n v="20235"/>
    <n v="16411"/>
    <n v="14667"/>
    <x v="1"/>
    <x v="2"/>
    <x v="0"/>
    <n v="8094"/>
    <n v="7894"/>
    <n v="6382"/>
    <x v="2"/>
    <x v="1"/>
    <x v="2"/>
    <n v="47.2"/>
    <n v="2.1"/>
    <n v="2.7"/>
    <n v="5"/>
    <n v="4.5999999999999996"/>
    <n v="12.2"/>
    <n v="2"/>
    <n v="14"/>
    <n v="10.1"/>
    <n v="46.9"/>
    <n v="33.1"/>
    <n v="19.899999999999999"/>
    <n v="1.8"/>
    <n v="1.8"/>
    <n v="2.9"/>
    <n v="3.6"/>
    <n v="2.1"/>
    <n v="19.899999999999999"/>
    <n v="11"/>
    <x v="2"/>
    <x v="2"/>
    <x v="2"/>
    <x v="91"/>
    <x v="91"/>
    <x v="90"/>
    <x v="55"/>
    <x v="19"/>
    <x v="5"/>
    <n v="25346"/>
    <n v="11966"/>
    <n v="8744"/>
  </r>
  <r>
    <x v="1"/>
    <x v="0"/>
    <x v="1"/>
    <x v="3"/>
    <n v="358159"/>
    <n v="158147"/>
    <n v="110358"/>
    <n v="89656"/>
    <n v="98837"/>
    <n v="28622"/>
    <n v="12857"/>
    <n v="19837"/>
    <n v="13545"/>
    <n v="165148"/>
    <n v="2.2000000000000002"/>
    <n v="67.3"/>
    <n v="6.2"/>
    <n v="10.199999999999999"/>
    <n v="8"/>
    <n v="27.6"/>
    <n v="148"/>
    <n v="41.8"/>
    <n v="167118"/>
    <n v="446735"/>
    <n v="108629"/>
    <n v="66994"/>
    <n v="28328"/>
    <n v="24429"/>
    <n v="30941"/>
    <n v="22612"/>
    <n v="11481"/>
    <n v="3540"/>
    <n v="1968"/>
    <n v="4572"/>
    <n v="26907"/>
    <n v="19840"/>
    <n v="3366"/>
    <n v="1278"/>
    <n v="3273"/>
    <n v="259321"/>
    <n v="98837"/>
    <x v="2"/>
    <x v="2"/>
    <x v="63"/>
    <n v="84220"/>
    <n v="65532"/>
    <n v="25549"/>
    <x v="2"/>
    <x v="3"/>
    <x v="2"/>
    <n v="9345"/>
    <n v="7080"/>
    <n v="4226"/>
    <x v="3"/>
    <x v="2"/>
    <x v="40"/>
    <n v="23.9"/>
    <n v="0.7"/>
    <n v="2.9"/>
    <n v="9.1"/>
    <n v="24.2"/>
    <n v="9.3000000000000007"/>
    <n v="1.9"/>
    <n v="18.100000000000001"/>
    <n v="10.1"/>
    <n v="44.5"/>
    <n v="23.5"/>
    <n v="32"/>
    <n v="1.3"/>
    <n v="1.8"/>
    <n v="2.8"/>
    <n v="3.4"/>
    <n v="2.2000000000000002"/>
    <n v="14.9"/>
    <n v="17"/>
    <x v="3"/>
    <x v="3"/>
    <x v="3"/>
    <x v="92"/>
    <x v="92"/>
    <x v="91"/>
    <x v="80"/>
    <x v="13"/>
    <x v="69"/>
    <n v="21710"/>
    <n v="31260"/>
    <n v="24730"/>
  </r>
  <r>
    <x v="1"/>
    <x v="3"/>
    <x v="1"/>
    <x v="4"/>
    <n v="417900"/>
    <n v="203756"/>
    <n v="128562"/>
    <n v="85583"/>
    <n v="128157"/>
    <n v="29518"/>
    <n v="16184"/>
    <n v="23291"/>
    <n v="15797"/>
    <n v="138984"/>
    <n v="3"/>
    <n v="62.9"/>
    <n v="5.4"/>
    <n v="10.6"/>
    <n v="8.1999999999999993"/>
    <n v="30.7"/>
    <n v="144"/>
    <n v="53"/>
    <n v="140425"/>
    <n v="493619"/>
    <n v="134640"/>
    <n v="76673"/>
    <n v="29744"/>
    <n v="20335"/>
    <n v="28350"/>
    <n v="34447"/>
    <n v="15265"/>
    <n v="4518"/>
    <n v="1856"/>
    <n v="4418"/>
    <n v="34669"/>
    <n v="23281"/>
    <n v="4178"/>
    <n v="1445"/>
    <n v="4079"/>
    <n v="289742"/>
    <n v="128156"/>
    <x v="2"/>
    <x v="3"/>
    <x v="4"/>
    <n v="87381"/>
    <n v="60058"/>
    <n v="35871"/>
    <x v="2"/>
    <x v="3"/>
    <x v="3"/>
    <n v="14705"/>
    <n v="8286"/>
    <n v="6039"/>
    <x v="3"/>
    <x v="2"/>
    <x v="41"/>
    <n v="24"/>
    <n v="0.4"/>
    <n v="2"/>
    <n v="3.3"/>
    <n v="5"/>
    <n v="41.9"/>
    <n v="1.3"/>
    <n v="10"/>
    <n v="12"/>
    <n v="48.1"/>
    <n v="22.7"/>
    <n v="29.3"/>
    <n v="1.2"/>
    <n v="2.1"/>
    <n v="2.8"/>
    <n v="3.2"/>
    <n v="2.4"/>
    <n v="18.600000000000001"/>
    <n v="13"/>
    <x v="4"/>
    <x v="4"/>
    <x v="4"/>
    <x v="93"/>
    <x v="93"/>
    <x v="92"/>
    <x v="81"/>
    <x v="69"/>
    <x v="65"/>
    <n v="23800"/>
    <n v="22184"/>
    <n v="27115"/>
  </r>
  <r>
    <x v="1"/>
    <x v="4"/>
    <x v="1"/>
    <x v="5"/>
    <n v="109337"/>
    <n v="73905"/>
    <n v="27382"/>
    <n v="8050"/>
    <n v="61872"/>
    <n v="11653"/>
    <n v="3085"/>
    <n v="3001"/>
    <n v="1457"/>
    <n v="22938"/>
    <n v="4.8"/>
    <n v="39"/>
    <n v="2.7"/>
    <n v="10.4"/>
    <n v="4.3"/>
    <n v="56.6"/>
    <n v="120"/>
    <n v="50"/>
    <n v="23305"/>
    <n v="159346"/>
    <n v="30671"/>
    <n v="12008"/>
    <n v="2029"/>
    <n v="1401"/>
    <n v="1357"/>
    <n v="17435"/>
    <n v="6145"/>
    <n v="1302"/>
    <n v="885"/>
    <n v="954"/>
    <n v="25799"/>
    <n v="7396"/>
    <n v="1108"/>
    <n v="252"/>
    <n v="597"/>
    <n v="47466"/>
    <n v="61873"/>
    <x v="3"/>
    <x v="4"/>
    <x v="63"/>
    <n v="12913"/>
    <n v="9539"/>
    <n v="6720"/>
    <x v="3"/>
    <x v="4"/>
    <x v="35"/>
    <n v="6527"/>
    <n v="3599"/>
    <n v="2725"/>
    <x v="0"/>
    <x v="20"/>
    <x v="22"/>
    <n v="16.7"/>
    <n v="0.4"/>
    <n v="18.899999999999999"/>
    <n v="1.4"/>
    <n v="44.1"/>
    <n v="1.6"/>
    <n v="0"/>
    <n v="8.8000000000000007"/>
    <n v="8"/>
    <n v="45.8"/>
    <n v="39.799999999999997"/>
    <n v="14.4"/>
    <n v="2.2000000000000002"/>
    <n v="1.9"/>
    <n v="2.8"/>
    <n v="3.5"/>
    <n v="2.1"/>
    <n v="18.8"/>
    <n v="8"/>
    <x v="5"/>
    <x v="5"/>
    <x v="5"/>
    <x v="94"/>
    <x v="94"/>
    <x v="93"/>
    <x v="62"/>
    <x v="70"/>
    <x v="16"/>
    <n v="11045"/>
    <n v="1871"/>
    <n v="2334"/>
  </r>
  <r>
    <x v="1"/>
    <x v="5"/>
    <x v="2"/>
    <x v="6"/>
    <n v="336158"/>
    <n v="205640"/>
    <n v="113137"/>
    <n v="17381"/>
    <n v="246314"/>
    <n v="72003"/>
    <n v="15584"/>
    <n v="9092"/>
    <n v="4501"/>
    <n v="70795"/>
    <n v="4.7"/>
    <n v="30.7"/>
    <n v="2.4"/>
    <n v="11.7"/>
    <n v="3"/>
    <n v="73.3"/>
    <n v="84"/>
    <n v="31.6"/>
    <n v="70069"/>
    <n v="457601"/>
    <n v="53857"/>
    <n v="29706"/>
    <n v="3051"/>
    <n v="1197"/>
    <n v="2032"/>
    <n v="137107"/>
    <n v="70468"/>
    <n v="5527"/>
    <n v="2320"/>
    <n v="4291"/>
    <n v="14676"/>
    <n v="9289"/>
    <n v="817"/>
    <n v="501"/>
    <n v="1318"/>
    <n v="89843"/>
    <n v="246314"/>
    <x v="4"/>
    <x v="5"/>
    <x v="6"/>
    <n v="27305"/>
    <n v="13422"/>
    <n v="11480"/>
    <x v="4"/>
    <x v="5"/>
    <x v="4"/>
    <n v="29068"/>
    <n v="18927"/>
    <n v="14290"/>
    <x v="1"/>
    <x v="4"/>
    <x v="5"/>
    <n v="48"/>
    <n v="1.8"/>
    <n v="4.9000000000000004"/>
    <n v="3.1"/>
    <n v="7.8"/>
    <n v="3.3"/>
    <n v="0.8"/>
    <n v="17.899999999999999"/>
    <n v="12.4"/>
    <n v="36.9"/>
    <n v="46.9"/>
    <n v="16.2"/>
    <n v="3.2"/>
    <n v="2.4"/>
    <n v="2.9"/>
    <n v="3.7"/>
    <n v="2.7"/>
    <n v="16.399999999999999"/>
    <n v="13"/>
    <x v="6"/>
    <x v="6"/>
    <x v="6"/>
    <x v="95"/>
    <x v="95"/>
    <x v="94"/>
    <x v="6"/>
    <x v="50"/>
    <x v="70"/>
    <n v="76464"/>
    <n v="1964"/>
    <n v="6825"/>
  </r>
  <r>
    <x v="1"/>
    <x v="6"/>
    <x v="2"/>
    <x v="7"/>
    <n v="134396"/>
    <n v="83361"/>
    <n v="41873"/>
    <n v="9160"/>
    <n v="110308"/>
    <n v="28848"/>
    <n v="4355"/>
    <n v="6048"/>
    <n v="2449"/>
    <n v="20332"/>
    <n v="6.6"/>
    <n v="24.9"/>
    <n v="2.7"/>
    <n v="12.7"/>
    <n v="3.9"/>
    <n v="82.1"/>
    <n v="89"/>
    <n v="36"/>
    <n v="20675"/>
    <n v="169464"/>
    <n v="11440"/>
    <n v="10063"/>
    <n v="1302"/>
    <n v="617"/>
    <n v="666"/>
    <n v="55247"/>
    <n v="25328"/>
    <n v="1698"/>
    <n v="1189"/>
    <n v="1570"/>
    <n v="16674"/>
    <n v="5086"/>
    <n v="1145"/>
    <n v="742"/>
    <n v="1629"/>
    <n v="24088"/>
    <n v="110308"/>
    <x v="5"/>
    <x v="47"/>
    <x v="6"/>
    <n v="4495"/>
    <n v="4333"/>
    <n v="4312"/>
    <x v="5"/>
    <x v="10"/>
    <x v="36"/>
    <n v="4711"/>
    <n v="4540"/>
    <n v="4416"/>
    <x v="4"/>
    <x v="5"/>
    <x v="36"/>
    <n v="42.9"/>
    <n v="5.3"/>
    <n v="2.6"/>
    <n v="0.4"/>
    <n v="3.8"/>
    <n v="0.4"/>
    <n v="0.4"/>
    <n v="36.799999999999997"/>
    <n v="7.3"/>
    <n v="51"/>
    <n v="32.299999999999997"/>
    <n v="16.600000000000001"/>
    <n v="1.6"/>
    <n v="2.9"/>
    <n v="3"/>
    <n v="3.4"/>
    <n v="3.4"/>
    <n v="17.3"/>
    <n v="7"/>
    <x v="7"/>
    <x v="7"/>
    <x v="7"/>
    <x v="96"/>
    <x v="96"/>
    <x v="95"/>
    <x v="19"/>
    <x v="71"/>
    <x v="5"/>
    <n v="30070"/>
    <n v="497"/>
    <n v="3639"/>
  </r>
  <r>
    <x v="1"/>
    <x v="7"/>
    <x v="3"/>
    <x v="8"/>
    <n v="127861"/>
    <n v="59423"/>
    <n v="43663"/>
    <n v="24773"/>
    <n v="58016"/>
    <n v="20484"/>
    <n v="8385"/>
    <n v="11218"/>
    <n v="7344"/>
    <n v="42330"/>
    <n v="3"/>
    <n v="52.1"/>
    <n v="5.4"/>
    <n v="14.1"/>
    <n v="7.3"/>
    <n v="45.4"/>
    <n v="103"/>
    <n v="28.7"/>
    <n v="42524"/>
    <n v="182373"/>
    <n v="33078"/>
    <n v="22160"/>
    <n v="4848"/>
    <n v="3579"/>
    <n v="6181"/>
    <n v="19557"/>
    <n v="12925"/>
    <n v="2284"/>
    <n v="952"/>
    <n v="3170"/>
    <n v="6788"/>
    <n v="5114"/>
    <n v="1633"/>
    <n v="1079"/>
    <n v="4514"/>
    <n v="69846"/>
    <n v="58016"/>
    <x v="6"/>
    <x v="7"/>
    <x v="8"/>
    <n v="9838"/>
    <n v="8048"/>
    <n v="7598"/>
    <x v="6"/>
    <x v="30"/>
    <x v="37"/>
    <n v="2960"/>
    <n v="2317"/>
    <n v="2222"/>
    <x v="1"/>
    <x v="6"/>
    <x v="2"/>
    <n v="34"/>
    <n v="1.4"/>
    <n v="5.2"/>
    <n v="6.3"/>
    <n v="15.7"/>
    <n v="2.8"/>
    <n v="0.6"/>
    <n v="25.1"/>
    <n v="8.9"/>
    <n v="37.700000000000003"/>
    <n v="32.5"/>
    <n v="29.8"/>
    <n v="2.2000000000000002"/>
    <n v="3"/>
    <n v="3.4"/>
    <n v="4"/>
    <n v="3.7"/>
    <n v="18.5"/>
    <n v="10"/>
    <x v="8"/>
    <x v="8"/>
    <x v="8"/>
    <x v="97"/>
    <x v="97"/>
    <x v="96"/>
    <x v="44"/>
    <x v="29"/>
    <x v="62"/>
    <n v="21260"/>
    <n v="2850"/>
    <n v="12463"/>
  </r>
  <r>
    <x v="1"/>
    <x v="8"/>
    <x v="3"/>
    <x v="9"/>
    <n v="460087"/>
    <n v="180509"/>
    <n v="253910"/>
    <n v="25668"/>
    <n v="252854"/>
    <n v="184893"/>
    <n v="37435"/>
    <n v="13079"/>
    <n v="7086"/>
    <n v="64001"/>
    <n v="7.2"/>
    <n v="28"/>
    <n v="2.8"/>
    <n v="12.5"/>
    <n v="2.4"/>
    <n v="55"/>
    <n v="98"/>
    <n v="46"/>
    <n v="63791"/>
    <n v="543620"/>
    <n v="80644"/>
    <n v="112780"/>
    <n v="5803"/>
    <n v="2972"/>
    <n v="5034"/>
    <n v="72016"/>
    <n v="102083"/>
    <n v="4273"/>
    <n v="1338"/>
    <n v="3451"/>
    <n v="27849"/>
    <n v="33754"/>
    <n v="2684"/>
    <n v="1579"/>
    <n v="3828"/>
    <n v="207233"/>
    <n v="252855"/>
    <x v="7"/>
    <x v="48"/>
    <x v="64"/>
    <n v="38023"/>
    <n v="13434"/>
    <n v="13129"/>
    <x v="7"/>
    <x v="8"/>
    <x v="7"/>
    <n v="12803"/>
    <n v="12733"/>
    <n v="10730"/>
    <x v="6"/>
    <x v="7"/>
    <x v="1"/>
    <n v="34"/>
    <n v="7.6"/>
    <n v="4.9000000000000004"/>
    <n v="2.8"/>
    <n v="10.5"/>
    <n v="6.3"/>
    <n v="1.6"/>
    <n v="24.3"/>
    <n v="8"/>
    <n v="39.9"/>
    <n v="36.1"/>
    <n v="24"/>
    <n v="2.2999999999999998"/>
    <n v="2.9"/>
    <n v="3.2"/>
    <n v="3.4"/>
    <n v="3.1"/>
    <n v="26.4"/>
    <n v="6"/>
    <x v="9"/>
    <x v="9"/>
    <x v="9"/>
    <x v="98"/>
    <x v="98"/>
    <x v="97"/>
    <x v="82"/>
    <x v="33"/>
    <x v="9"/>
    <n v="204072"/>
    <n v="2570"/>
    <n v="11139"/>
  </r>
  <r>
    <x v="1"/>
    <x v="9"/>
    <x v="4"/>
    <x v="10"/>
    <n v="147559"/>
    <n v="94212"/>
    <n v="46315"/>
    <n v="7031"/>
    <n v="119934"/>
    <n v="26540"/>
    <n v="10278"/>
    <n v="5047"/>
    <n v="2283"/>
    <n v="38125"/>
    <n v="3.9"/>
    <n v="23.8"/>
    <n v="2.4"/>
    <n v="12.8"/>
    <n v="3.5"/>
    <n v="81.3"/>
    <n v="119"/>
    <n v="30.5"/>
    <n v="38821"/>
    <n v="152347"/>
    <n v="16280"/>
    <n v="8049"/>
    <n v="1353"/>
    <n v="692"/>
    <n v="1251"/>
    <n v="5647"/>
    <n v="2503"/>
    <n v="353"/>
    <n v="123"/>
    <n v="284"/>
    <n v="72285"/>
    <n v="34095"/>
    <n v="2108"/>
    <n v="662"/>
    <n v="1876"/>
    <n v="27625"/>
    <n v="119936"/>
    <x v="33"/>
    <x v="11"/>
    <x v="65"/>
    <n v="4548"/>
    <n v="4542"/>
    <n v="4169"/>
    <x v="32"/>
    <x v="10"/>
    <x v="11"/>
    <n v="3329"/>
    <n v="2950"/>
    <n v="2886"/>
    <x v="12"/>
    <x v="8"/>
    <x v="8"/>
    <n v="37.6"/>
    <n v="3.5"/>
    <n v="6.2"/>
    <n v="5.0999999999999996"/>
    <n v="9"/>
    <n v="3.7"/>
    <n v="0.5"/>
    <n v="19.100000000000001"/>
    <n v="15.4"/>
    <n v="32.700000000000003"/>
    <n v="52"/>
    <n v="15.3"/>
    <n v="4"/>
    <n v="2.9"/>
    <n v="3.2"/>
    <n v="3.8"/>
    <n v="2.9"/>
    <n v="28.5"/>
    <n v="8"/>
    <x v="88"/>
    <x v="89"/>
    <x v="10"/>
    <x v="99"/>
    <x v="99"/>
    <x v="98"/>
    <x v="83"/>
    <x v="72"/>
    <x v="12"/>
    <n v="33306"/>
    <n v="249"/>
    <n v="3305"/>
  </r>
  <r>
    <x v="1"/>
    <x v="10"/>
    <x v="4"/>
    <x v="11"/>
    <n v="195963"/>
    <n v="87099"/>
    <n v="92842"/>
    <n v="16024"/>
    <n v="140230"/>
    <n v="55819"/>
    <n v="20493"/>
    <n v="7607"/>
    <n v="3966"/>
    <n v="61931"/>
    <n v="3.2"/>
    <n v="33.299999999999997"/>
    <n v="3.2"/>
    <n v="12.8"/>
    <n v="3.1"/>
    <n v="71.599999999999994"/>
    <n v="122"/>
    <n v="33.200000000000003"/>
    <n v="62758"/>
    <n v="243178"/>
    <n v="26808"/>
    <n v="18839"/>
    <n v="3913"/>
    <n v="2771"/>
    <n v="3402"/>
    <n v="7179"/>
    <n v="4251"/>
    <n v="364"/>
    <n v="153"/>
    <n v="261"/>
    <n v="53111"/>
    <n v="66849"/>
    <n v="3023"/>
    <n v="1189"/>
    <n v="3850"/>
    <n v="55733"/>
    <n v="140230"/>
    <x v="9"/>
    <x v="10"/>
    <x v="11"/>
    <n v="21427"/>
    <n v="10127"/>
    <n v="7301"/>
    <x v="10"/>
    <x v="10"/>
    <x v="8"/>
    <n v="4538"/>
    <n v="4505"/>
    <n v="3979"/>
    <x v="7"/>
    <x v="15"/>
    <x v="42"/>
    <n v="42.4"/>
    <n v="8.5"/>
    <n v="3.8"/>
    <n v="4"/>
    <n v="7.3"/>
    <n v="4.0999999999999996"/>
    <n v="1.5"/>
    <n v="17.5"/>
    <n v="10.9"/>
    <n v="42.8"/>
    <n v="31.8"/>
    <n v="25.4"/>
    <n v="1.9"/>
    <n v="2.8"/>
    <n v="3.3"/>
    <n v="3.6"/>
    <n v="3"/>
    <n v="19.7"/>
    <n v="12"/>
    <x v="11"/>
    <x v="11"/>
    <x v="11"/>
    <x v="100"/>
    <x v="100"/>
    <x v="99"/>
    <x v="84"/>
    <x v="8"/>
    <x v="37"/>
    <n v="70722"/>
    <n v="2823"/>
    <n v="6056"/>
  </r>
  <r>
    <x v="1"/>
    <x v="11"/>
    <x v="4"/>
    <x v="12"/>
    <n v="409790"/>
    <n v="149669"/>
    <n v="232302"/>
    <n v="27819"/>
    <n v="354073"/>
    <n v="146871"/>
    <n v="57872"/>
    <n v="15541"/>
    <n v="7642"/>
    <n v="67650"/>
    <n v="6.1"/>
    <n v="34.299999999999997"/>
    <n v="3.1"/>
    <n v="13.6"/>
    <n v="2.7"/>
    <n v="86.4"/>
    <n v="124"/>
    <n v="42.1"/>
    <n v="68303"/>
    <n v="474334"/>
    <n v="27125"/>
    <n v="18878"/>
    <n v="3591"/>
    <n v="3217"/>
    <n v="2906"/>
    <n v="6614"/>
    <n v="5408"/>
    <n v="761"/>
    <n v="389"/>
    <n v="737"/>
    <n v="115930"/>
    <n v="201640"/>
    <n v="10061"/>
    <n v="2797"/>
    <n v="9735"/>
    <n v="55717"/>
    <n v="354072"/>
    <x v="10"/>
    <x v="11"/>
    <x v="12"/>
    <n v="26670"/>
    <n v="11051"/>
    <n v="5120"/>
    <x v="9"/>
    <x v="5"/>
    <x v="11"/>
    <n v="14370"/>
    <n v="13382"/>
    <n v="11392"/>
    <x v="4"/>
    <x v="10"/>
    <x v="10"/>
    <n v="25.5"/>
    <n v="29.1"/>
    <n v="3.1"/>
    <n v="2"/>
    <n v="9.9"/>
    <n v="1.7"/>
    <n v="0.3"/>
    <n v="16.399999999999999"/>
    <n v="12"/>
    <n v="37.4"/>
    <n v="35.1"/>
    <n v="27.5"/>
    <n v="2.2999999999999998"/>
    <n v="3.1"/>
    <n v="3.4"/>
    <n v="3.8"/>
    <n v="3.3"/>
    <n v="14"/>
    <n v="10"/>
    <x v="12"/>
    <x v="12"/>
    <x v="12"/>
    <x v="101"/>
    <x v="101"/>
    <x v="100"/>
    <x v="50"/>
    <x v="73"/>
    <x v="58"/>
    <n v="184780"/>
    <n v="2564"/>
    <n v="12252"/>
  </r>
  <r>
    <x v="1"/>
    <x v="12"/>
    <x v="4"/>
    <x v="13"/>
    <n v="215869"/>
    <n v="99601"/>
    <n v="98152"/>
    <n v="18117"/>
    <n v="163556"/>
    <n v="55870"/>
    <n v="21819"/>
    <n v="8587"/>
    <n v="3346"/>
    <n v="47249"/>
    <n v="4.5999999999999996"/>
    <n v="40.9"/>
    <n v="3.2"/>
    <n v="12.4"/>
    <n v="2.9"/>
    <n v="75.8"/>
    <n v="118"/>
    <n v="38.9"/>
    <n v="47287"/>
    <n v="265811"/>
    <n v="26037"/>
    <n v="14968"/>
    <n v="3955"/>
    <n v="3957"/>
    <n v="3396"/>
    <n v="4270"/>
    <n v="2495"/>
    <n v="292"/>
    <n v="115"/>
    <n v="183"/>
    <n v="69294"/>
    <n v="76371"/>
    <n v="5957"/>
    <n v="1319"/>
    <n v="3258"/>
    <n v="52313"/>
    <n v="163554"/>
    <x v="8"/>
    <x v="12"/>
    <x v="13"/>
    <n v="35066"/>
    <n v="4731"/>
    <n v="2746"/>
    <x v="10"/>
    <x v="10"/>
    <x v="8"/>
    <n v="7264"/>
    <n v="6492"/>
    <n v="5794"/>
    <x v="1"/>
    <x v="5"/>
    <x v="17"/>
    <n v="25.3"/>
    <n v="13.5"/>
    <n v="11.5"/>
    <n v="1.7"/>
    <n v="17"/>
    <n v="2.2999999999999998"/>
    <n v="0.4"/>
    <n v="19.2"/>
    <n v="9.1"/>
    <n v="35.799999999999997"/>
    <n v="39.1"/>
    <n v="25.1"/>
    <n v="2.7"/>
    <n v="2.5"/>
    <n v="3.4"/>
    <n v="3.8"/>
    <n v="2.7"/>
    <n v="16.899999999999999"/>
    <n v="9"/>
    <x v="89"/>
    <x v="90"/>
    <x v="87"/>
    <x v="102"/>
    <x v="102"/>
    <x v="101"/>
    <x v="85"/>
    <x v="74"/>
    <x v="12"/>
    <n v="65523"/>
    <n v="4161"/>
    <n v="5350"/>
  </r>
  <r>
    <x v="1"/>
    <x v="13"/>
    <x v="4"/>
    <x v="14"/>
    <n v="101763"/>
    <n v="46911"/>
    <n v="44387"/>
    <n v="10467"/>
    <n v="81672"/>
    <n v="22815"/>
    <n v="12289"/>
    <n v="5531"/>
    <n v="2546"/>
    <n v="37052"/>
    <n v="2.7"/>
    <n v="39.799999999999997"/>
    <n v="3.6"/>
    <n v="13.2"/>
    <n v="3.8"/>
    <n v="80.3"/>
    <n v="114"/>
    <n v="29"/>
    <n v="37609"/>
    <n v="141969"/>
    <n v="10435"/>
    <n v="6525"/>
    <n v="1381"/>
    <n v="771"/>
    <n v="979"/>
    <n v="6869"/>
    <n v="3938"/>
    <n v="1012"/>
    <n v="1057"/>
    <n v="1598"/>
    <n v="29607"/>
    <n v="31728"/>
    <n v="2685"/>
    <n v="888"/>
    <n v="2290"/>
    <n v="20091"/>
    <n v="81672"/>
    <x v="8"/>
    <x v="13"/>
    <x v="66"/>
    <n v="8026"/>
    <n v="3232"/>
    <n v="2013"/>
    <x v="11"/>
    <x v="10"/>
    <x v="11"/>
    <n v="10021"/>
    <n v="2855"/>
    <n v="2623"/>
    <x v="2"/>
    <x v="7"/>
    <x v="15"/>
    <n v="30.5"/>
    <n v="3.6"/>
    <n v="2.5"/>
    <n v="4"/>
    <n v="24.4"/>
    <n v="6.7"/>
    <n v="0.9"/>
    <n v="18.899999999999999"/>
    <n v="8.6"/>
    <n v="41.8"/>
    <n v="33.4"/>
    <n v="24.8"/>
    <n v="2"/>
    <n v="2.9"/>
    <n v="3.5"/>
    <n v="3.7"/>
    <n v="3"/>
    <n v="18.600000000000001"/>
    <n v="9"/>
    <x v="14"/>
    <x v="14"/>
    <x v="14"/>
    <x v="103"/>
    <x v="103"/>
    <x v="102"/>
    <x v="86"/>
    <x v="75"/>
    <x v="71"/>
    <n v="30206"/>
    <n v="1633"/>
    <n v="4061"/>
  </r>
  <r>
    <x v="1"/>
    <x v="14"/>
    <x v="4"/>
    <x v="15"/>
    <n v="473427"/>
    <n v="197859"/>
    <n v="249407"/>
    <n v="26160"/>
    <n v="417106"/>
    <n v="139278"/>
    <n v="82805"/>
    <n v="22314"/>
    <n v="5986"/>
    <n v="40861"/>
    <n v="11.6"/>
    <n v="31.2"/>
    <n v="2.8"/>
    <n v="14.2"/>
    <n v="2.6"/>
    <n v="88.1"/>
    <n v="130"/>
    <n v="62.6"/>
    <n v="41215"/>
    <n v="575835"/>
    <n v="29945"/>
    <n v="18108"/>
    <n v="3198"/>
    <n v="2338"/>
    <n v="2734"/>
    <n v="6822"/>
    <n v="4259"/>
    <n v="395"/>
    <n v="141"/>
    <n v="269"/>
    <n v="161092"/>
    <n v="218491"/>
    <n v="16243"/>
    <n v="2950"/>
    <n v="6445"/>
    <n v="56323"/>
    <n v="417107"/>
    <x v="11"/>
    <x v="11"/>
    <x v="14"/>
    <n v="18548"/>
    <n v="14605"/>
    <n v="4929"/>
    <x v="10"/>
    <x v="10"/>
    <x v="9"/>
    <n v="16732"/>
    <n v="15588"/>
    <n v="13953"/>
    <x v="8"/>
    <x v="26"/>
    <x v="18"/>
    <n v="30.5"/>
    <n v="28.9"/>
    <n v="3.9"/>
    <n v="1"/>
    <n v="7.2"/>
    <n v="0.7"/>
    <n v="0.8"/>
    <n v="16.2"/>
    <n v="10.6"/>
    <n v="34.799999999999997"/>
    <n v="39.299999999999997"/>
    <n v="25.9"/>
    <n v="2.8"/>
    <n v="3.3"/>
    <n v="3.7"/>
    <n v="4"/>
    <n v="3.3"/>
    <n v="18.8"/>
    <n v="8"/>
    <x v="15"/>
    <x v="15"/>
    <x v="15"/>
    <x v="104"/>
    <x v="104"/>
    <x v="103"/>
    <x v="47"/>
    <x v="76"/>
    <x v="12"/>
    <n v="200052"/>
    <n v="1189"/>
    <n v="8882"/>
  </r>
  <r>
    <x v="1"/>
    <x v="15"/>
    <x v="4"/>
    <x v="16"/>
    <n v="295708"/>
    <n v="93747"/>
    <n v="180012"/>
    <n v="21948"/>
    <n v="256541"/>
    <n v="96196"/>
    <n v="63739"/>
    <n v="17839"/>
    <n v="3678"/>
    <n v="33747"/>
    <n v="8.8000000000000007"/>
    <n v="37.299999999999997"/>
    <n v="3.2"/>
    <n v="13.8"/>
    <n v="2.6"/>
    <n v="86.8"/>
    <n v="109"/>
    <n v="52.9"/>
    <n v="34355"/>
    <n v="328642"/>
    <n v="15870"/>
    <n v="13997"/>
    <n v="3370"/>
    <n v="3615"/>
    <n v="2316"/>
    <n v="6198"/>
    <n v="6274"/>
    <n v="1148"/>
    <n v="331"/>
    <n v="296"/>
    <n v="71679"/>
    <n v="150844"/>
    <n v="14367"/>
    <n v="1997"/>
    <n v="3406"/>
    <n v="39168"/>
    <n v="256540"/>
    <x v="8"/>
    <x v="10"/>
    <x v="11"/>
    <n v="7989"/>
    <n v="6572"/>
    <n v="6242"/>
    <x v="8"/>
    <x v="9"/>
    <x v="8"/>
    <n v="7476"/>
    <n v="7378"/>
    <n v="6669"/>
    <x v="5"/>
    <x v="13"/>
    <x v="43"/>
    <n v="35.799999999999997"/>
    <n v="20.8"/>
    <n v="12.5"/>
    <n v="1.3"/>
    <n v="4.7"/>
    <n v="0.8"/>
    <n v="0.1"/>
    <n v="15.7"/>
    <n v="8.1999999999999993"/>
    <n v="38"/>
    <n v="31"/>
    <n v="31"/>
    <n v="2"/>
    <n v="3.3"/>
    <n v="3.4"/>
    <n v="3.7"/>
    <n v="3.3"/>
    <n v="20.5"/>
    <n v="9"/>
    <x v="16"/>
    <x v="16"/>
    <x v="14"/>
    <x v="105"/>
    <x v="105"/>
    <x v="104"/>
    <x v="5"/>
    <x v="70"/>
    <x v="46"/>
    <n v="135567"/>
    <n v="1281"/>
    <n v="5604"/>
  </r>
  <r>
    <x v="1"/>
    <x v="16"/>
    <x v="4"/>
    <x v="17"/>
    <n v="120535"/>
    <n v="64907"/>
    <n v="31708"/>
    <n v="23921"/>
    <n v="111577"/>
    <n v="15272"/>
    <n v="6091"/>
    <n v="12202"/>
    <n v="8424"/>
    <n v="40968"/>
    <n v="2.9"/>
    <n v="42.5"/>
    <n v="5.5"/>
    <n v="15.2"/>
    <n v="9"/>
    <n v="92.6"/>
    <n v="102"/>
    <n v="23.9"/>
    <n v="41861"/>
    <n v="188673"/>
    <n v="4323"/>
    <n v="2595"/>
    <n v="662"/>
    <n v="470"/>
    <n v="908"/>
    <n v="5442"/>
    <n v="3147"/>
    <n v="1163"/>
    <n v="583"/>
    <n v="1369"/>
    <n v="55142"/>
    <n v="23430"/>
    <n v="5326"/>
    <n v="3387"/>
    <n v="12588"/>
    <n v="8958"/>
    <n v="111577"/>
    <x v="10"/>
    <x v="49"/>
    <x v="17"/>
    <n v="3963"/>
    <n v="1362"/>
    <n v="1348"/>
    <x v="12"/>
    <x v="5"/>
    <x v="38"/>
    <n v="7901"/>
    <n v="4029"/>
    <n v="3953"/>
    <x v="4"/>
    <x v="14"/>
    <x v="15"/>
    <n v="44.2"/>
    <n v="2.9"/>
    <n v="6.2"/>
    <n v="3.5"/>
    <n v="8.5"/>
    <n v="2.4"/>
    <n v="1.8"/>
    <n v="19"/>
    <n v="11.4"/>
    <n v="35.1"/>
    <n v="36.200000000000003"/>
    <n v="28.6"/>
    <n v="2.6"/>
    <n v="3.4"/>
    <n v="3.5"/>
    <n v="4.0999999999999996"/>
    <n v="4.2"/>
    <n v="16.899999999999999"/>
    <n v="11"/>
    <x v="17"/>
    <x v="17"/>
    <x v="17"/>
    <x v="106"/>
    <x v="106"/>
    <x v="105"/>
    <x v="87"/>
    <x v="77"/>
    <x v="72"/>
    <n v="16438"/>
    <n v="1206"/>
    <n v="13855"/>
  </r>
  <r>
    <x v="1"/>
    <x v="17"/>
    <x v="4"/>
    <x v="18"/>
    <n v="75021"/>
    <n v="39308"/>
    <n v="19664"/>
    <n v="16048"/>
    <n v="56401"/>
    <n v="10642"/>
    <n v="3993"/>
    <n v="7407"/>
    <n v="5267"/>
    <n v="22877"/>
    <n v="3.3"/>
    <n v="49.3"/>
    <n v="5.7"/>
    <n v="15.1"/>
    <n v="8.5"/>
    <n v="75.2"/>
    <n v="84"/>
    <n v="31.5"/>
    <n v="23107"/>
    <n v="74842"/>
    <n v="10008"/>
    <n v="4385"/>
    <n v="1547"/>
    <n v="1482"/>
    <n v="1197"/>
    <n v="1721"/>
    <n v="613"/>
    <n v="211"/>
    <n v="83"/>
    <n v="225"/>
    <n v="27579"/>
    <n v="12901"/>
    <n v="3493"/>
    <n v="1687"/>
    <n v="7889"/>
    <n v="18619"/>
    <n v="56402"/>
    <x v="10"/>
    <x v="11"/>
    <x v="16"/>
    <n v="13250"/>
    <n v="1672"/>
    <n v="824"/>
    <x v="9"/>
    <x v="10"/>
    <x v="10"/>
    <n v="2308"/>
    <n v="1598"/>
    <n v="1591"/>
    <x v="1"/>
    <x v="10"/>
    <x v="28"/>
    <n v="49.4"/>
    <n v="2.8"/>
    <n v="4.4000000000000004"/>
    <n v="3"/>
    <n v="8.3000000000000007"/>
    <n v="1.2"/>
    <n v="0.6"/>
    <n v="21.8"/>
    <n v="8.5"/>
    <n v="27.9"/>
    <n v="43.7"/>
    <n v="28.4"/>
    <n v="3.9"/>
    <n v="3.3"/>
    <n v="3.5"/>
    <n v="4.0999999999999996"/>
    <n v="4.0999999999999996"/>
    <n v="30.9"/>
    <n v="5"/>
    <x v="18"/>
    <x v="91"/>
    <x v="88"/>
    <x v="107"/>
    <x v="107"/>
    <x v="106"/>
    <x v="88"/>
    <x v="78"/>
    <x v="42"/>
    <n v="10817"/>
    <n v="1209"/>
    <n v="8683"/>
  </r>
  <r>
    <x v="1"/>
    <x v="18"/>
    <x v="4"/>
    <x v="19"/>
    <n v="44642"/>
    <n v="18076"/>
    <n v="15538"/>
    <n v="11027"/>
    <n v="30326"/>
    <n v="7340"/>
    <n v="4077"/>
    <n v="5606"/>
    <n v="3889"/>
    <n v="20699"/>
    <n v="2.2000000000000002"/>
    <n v="50.9"/>
    <n v="6.7"/>
    <n v="15.8"/>
    <n v="8.1999999999999993"/>
    <n v="67.900000000000006"/>
    <n v="110"/>
    <n v="22.2"/>
    <n v="21333"/>
    <n v="55096"/>
    <n v="7635"/>
    <n v="4062"/>
    <n v="1098"/>
    <n v="708"/>
    <n v="814"/>
    <n v="504"/>
    <n v="355"/>
    <n v="92"/>
    <n v="36"/>
    <n v="168"/>
    <n v="9937"/>
    <n v="9618"/>
    <n v="2455"/>
    <n v="1370"/>
    <n v="5790"/>
    <n v="14317"/>
    <n v="30325"/>
    <x v="10"/>
    <x v="14"/>
    <x v="17"/>
    <n v="8278"/>
    <n v="1499"/>
    <n v="1305"/>
    <x v="9"/>
    <x v="5"/>
    <x v="8"/>
    <n v="975"/>
    <n v="876"/>
    <n v="865"/>
    <x v="1"/>
    <x v="7"/>
    <x v="44"/>
    <n v="42.8"/>
    <n v="2.5"/>
    <n v="3.7"/>
    <n v="4.3"/>
    <n v="12"/>
    <n v="2"/>
    <n v="1"/>
    <n v="23"/>
    <n v="8.6999999999999993"/>
    <n v="37.200000000000003"/>
    <n v="24.8"/>
    <n v="38"/>
    <n v="1.7"/>
    <n v="3.5"/>
    <n v="3.7"/>
    <n v="4.2"/>
    <n v="4.4000000000000004"/>
    <n v="34.5"/>
    <n v="5"/>
    <x v="19"/>
    <x v="19"/>
    <x v="19"/>
    <x v="108"/>
    <x v="108"/>
    <x v="107"/>
    <x v="89"/>
    <x v="79"/>
    <x v="66"/>
    <n v="8739"/>
    <n v="879"/>
    <n v="6133"/>
  </r>
  <r>
    <x v="1"/>
    <x v="19"/>
    <x v="4"/>
    <x v="20"/>
    <n v="260465"/>
    <n v="92190"/>
    <n v="147873"/>
    <n v="20402"/>
    <n v="215368"/>
    <n v="97620"/>
    <n v="36044"/>
    <n v="9616"/>
    <n v="5850"/>
    <n v="28487"/>
    <n v="9.1"/>
    <n v="26.5"/>
    <n v="3.3"/>
    <n v="12.9"/>
    <n v="2.8"/>
    <n v="82.7"/>
    <n v="87"/>
    <n v="52"/>
    <n v="28794"/>
    <n v="271435"/>
    <n v="18829"/>
    <n v="17594"/>
    <n v="3181"/>
    <n v="2726"/>
    <n v="2767"/>
    <n v="2980"/>
    <n v="4329"/>
    <n v="171"/>
    <n v="71"/>
    <n v="210"/>
    <n v="70381"/>
    <n v="123240"/>
    <n v="3655"/>
    <n v="2096"/>
    <n v="8233"/>
    <n v="45097"/>
    <n v="215366"/>
    <x v="12"/>
    <x v="12"/>
    <x v="13"/>
    <n v="18551"/>
    <n v="6446"/>
    <n v="5222"/>
    <x v="9"/>
    <x v="9"/>
    <x v="10"/>
    <n v="8777"/>
    <n v="7885"/>
    <n v="7808"/>
    <x v="4"/>
    <x v="15"/>
    <x v="14"/>
    <n v="35"/>
    <n v="24"/>
    <n v="7.1"/>
    <n v="1.4"/>
    <n v="8.6"/>
    <n v="0.4"/>
    <n v="0.4"/>
    <n v="17.899999999999999"/>
    <n v="5.0999999999999996"/>
    <n v="38.6"/>
    <n v="31.9"/>
    <n v="29.4"/>
    <n v="2.1"/>
    <n v="3"/>
    <n v="3.3"/>
    <n v="3.3"/>
    <n v="3.2"/>
    <n v="28.8"/>
    <n v="6"/>
    <x v="20"/>
    <x v="20"/>
    <x v="20"/>
    <x v="109"/>
    <x v="109"/>
    <x v="108"/>
    <x v="90"/>
    <x v="2"/>
    <x v="73"/>
    <n v="126765"/>
    <n v="2670"/>
    <n v="9579"/>
  </r>
  <r>
    <x v="1"/>
    <x v="20"/>
    <x v="4"/>
    <x v="21"/>
    <n v="265043"/>
    <n v="109195"/>
    <n v="142492"/>
    <n v="13357"/>
    <n v="217174"/>
    <n v="99687"/>
    <n v="28615"/>
    <n v="6752"/>
    <n v="3166"/>
    <n v="28006"/>
    <n v="9.5"/>
    <n v="24.7"/>
    <n v="2.7"/>
    <n v="12"/>
    <n v="2.2000000000000002"/>
    <n v="81.900000000000006"/>
    <n v="93"/>
    <n v="51.1"/>
    <n v="28109"/>
    <n v="295485"/>
    <n v="22470"/>
    <n v="17627"/>
    <n v="3074"/>
    <n v="2311"/>
    <n v="2386"/>
    <n v="4094"/>
    <n v="4742"/>
    <n v="130"/>
    <n v="41"/>
    <n v="117"/>
    <n v="82630"/>
    <n v="117573"/>
    <n v="3188"/>
    <n v="1056"/>
    <n v="3602"/>
    <n v="47868"/>
    <n v="217173"/>
    <x v="12"/>
    <x v="10"/>
    <x v="14"/>
    <n v="13032"/>
    <n v="12990"/>
    <n v="6268"/>
    <x v="9"/>
    <x v="9"/>
    <x v="10"/>
    <n v="9687"/>
    <n v="8503"/>
    <n v="8172"/>
    <x v="6"/>
    <x v="10"/>
    <x v="45"/>
    <n v="46.4"/>
    <n v="10.6"/>
    <n v="8.6999999999999993"/>
    <n v="2.6"/>
    <n v="7.6"/>
    <n v="0.4"/>
    <n v="0.1"/>
    <n v="16.8"/>
    <n v="6.7"/>
    <n v="39"/>
    <n v="36.1"/>
    <n v="24.9"/>
    <n v="2.2999999999999998"/>
    <n v="2.8"/>
    <n v="3.2"/>
    <n v="3.2"/>
    <n v="2.9"/>
    <n v="33.1"/>
    <n v="6"/>
    <x v="21"/>
    <x v="21"/>
    <x v="89"/>
    <x v="110"/>
    <x v="110"/>
    <x v="109"/>
    <x v="91"/>
    <x v="80"/>
    <x v="58"/>
    <n v="121409"/>
    <n v="1944"/>
    <n v="5087"/>
  </r>
  <r>
    <x v="1"/>
    <x v="21"/>
    <x v="5"/>
    <x v="22"/>
    <n v="258825"/>
    <n v="118268"/>
    <n v="119336"/>
    <n v="21221"/>
    <n v="217106"/>
    <n v="70653"/>
    <n v="22392"/>
    <n v="12341"/>
    <n v="7307"/>
    <n v="130997"/>
    <n v="2"/>
    <n v="39.4"/>
    <n v="3.3"/>
    <n v="13.7"/>
    <n v="3.7"/>
    <n v="83.9"/>
    <n v="192"/>
    <n v="24.7"/>
    <n v="131795"/>
    <n v="352205"/>
    <n v="20748"/>
    <n v="14704"/>
    <n v="2703"/>
    <n v="1086"/>
    <n v="2478"/>
    <n v="8614"/>
    <n v="9597"/>
    <n v="690"/>
    <n v="231"/>
    <n v="612"/>
    <n v="88906"/>
    <n v="90055"/>
    <n v="8095"/>
    <n v="2612"/>
    <n v="7695"/>
    <n v="41719"/>
    <n v="217107"/>
    <x v="34"/>
    <x v="50"/>
    <x v="67"/>
    <n v="12898"/>
    <n v="11920"/>
    <n v="11902"/>
    <x v="13"/>
    <x v="12"/>
    <x v="11"/>
    <n v="15610"/>
    <n v="11179"/>
    <n v="6957"/>
    <x v="7"/>
    <x v="11"/>
    <x v="46"/>
    <n v="25.1"/>
    <n v="5"/>
    <n v="1.7"/>
    <n v="13.3"/>
    <n v="17.7"/>
    <n v="8.6999999999999993"/>
    <n v="0.5"/>
    <n v="15.5"/>
    <n v="12.5"/>
    <n v="42.8"/>
    <n v="32.700000000000003"/>
    <n v="24.5"/>
    <n v="1.9"/>
    <n v="3.2"/>
    <n v="3.4"/>
    <n v="3.8"/>
    <n v="3.4"/>
    <n v="16.3"/>
    <n v="17"/>
    <x v="90"/>
    <x v="92"/>
    <x v="21"/>
    <x v="111"/>
    <x v="111"/>
    <x v="110"/>
    <x v="92"/>
    <x v="81"/>
    <x v="69"/>
    <n v="82199"/>
    <n v="1534"/>
    <n v="10081"/>
  </r>
  <r>
    <x v="1"/>
    <x v="22"/>
    <x v="5"/>
    <x v="23"/>
    <n v="97524"/>
    <n v="53197"/>
    <n v="35744"/>
    <n v="8583"/>
    <n v="68730"/>
    <n v="16418"/>
    <n v="5898"/>
    <n v="6965"/>
    <n v="2086"/>
    <n v="31180"/>
    <n v="3.1"/>
    <n v="37.700000000000003"/>
    <n v="3.3"/>
    <n v="13"/>
    <n v="4.3"/>
    <n v="70.5"/>
    <n v="100"/>
    <n v="23.9"/>
    <n v="31601"/>
    <n v="150932"/>
    <n v="15450"/>
    <n v="8461"/>
    <n v="1730"/>
    <n v="1660"/>
    <n v="1493"/>
    <n v="12272"/>
    <n v="6271"/>
    <n v="974"/>
    <n v="477"/>
    <n v="616"/>
    <n v="25474"/>
    <n v="19266"/>
    <n v="1376"/>
    <n v="512"/>
    <n v="1491"/>
    <n v="28794"/>
    <n v="68729"/>
    <x v="13"/>
    <x v="17"/>
    <x v="19"/>
    <n v="22638"/>
    <n v="2585"/>
    <n v="745"/>
    <x v="14"/>
    <x v="13"/>
    <x v="12"/>
    <n v="3323"/>
    <n v="2877"/>
    <n v="2859"/>
    <x v="3"/>
    <x v="19"/>
    <x v="44"/>
    <n v="34"/>
    <n v="2.1"/>
    <n v="10.1"/>
    <n v="3.3"/>
    <n v="14.6"/>
    <n v="8.4"/>
    <n v="0.4"/>
    <n v="16.5"/>
    <n v="10.5"/>
    <n v="42.5"/>
    <n v="38.5"/>
    <n v="19.100000000000001"/>
    <n v="2.2999999999999998"/>
    <n v="2.7"/>
    <n v="3.5"/>
    <n v="4"/>
    <n v="2.8"/>
    <n v="14.8"/>
    <n v="11"/>
    <x v="23"/>
    <x v="23"/>
    <x v="22"/>
    <x v="112"/>
    <x v="112"/>
    <x v="111"/>
    <x v="93"/>
    <x v="82"/>
    <x v="9"/>
    <n v="21291"/>
    <n v="1637"/>
    <n v="3237"/>
  </r>
  <r>
    <x v="1"/>
    <x v="23"/>
    <x v="5"/>
    <x v="24"/>
    <n v="125560"/>
    <n v="70938"/>
    <n v="39689"/>
    <n v="14932"/>
    <n v="110018"/>
    <n v="17352"/>
    <n v="5907"/>
    <n v="5814"/>
    <n v="2747"/>
    <n v="49315"/>
    <n v="2.5"/>
    <n v="48.9"/>
    <n v="3.7"/>
    <n v="11.2"/>
    <n v="5"/>
    <n v="87.6"/>
    <n v="126"/>
    <n v="29.5"/>
    <n v="49755"/>
    <n v="196179"/>
    <n v="8324"/>
    <n v="4780"/>
    <n v="946"/>
    <n v="630"/>
    <n v="863"/>
    <n v="31142"/>
    <n v="16706"/>
    <n v="3877"/>
    <n v="3056"/>
    <n v="3547"/>
    <n v="31472"/>
    <n v="15422"/>
    <n v="2085"/>
    <n v="951"/>
    <n v="1760"/>
    <n v="15543"/>
    <n v="110018"/>
    <x v="13"/>
    <x v="18"/>
    <x v="20"/>
    <n v="7652"/>
    <n v="3701"/>
    <n v="2433"/>
    <x v="15"/>
    <x v="14"/>
    <x v="39"/>
    <n v="13274"/>
    <n v="10739"/>
    <n v="7465"/>
    <x v="0"/>
    <x v="20"/>
    <x v="36"/>
    <n v="25.7"/>
    <n v="1.1000000000000001"/>
    <n v="0.7"/>
    <n v="9.4"/>
    <n v="32.9"/>
    <n v="5"/>
    <n v="0.9"/>
    <n v="13.7"/>
    <n v="10.6"/>
    <n v="42.3"/>
    <n v="36.9"/>
    <n v="20.8"/>
    <n v="2.2000000000000002"/>
    <n v="2.2999999999999998"/>
    <n v="3"/>
    <n v="3.5"/>
    <n v="2.4"/>
    <n v="17.8"/>
    <n v="9"/>
    <x v="24"/>
    <x v="24"/>
    <x v="23"/>
    <x v="113"/>
    <x v="113"/>
    <x v="112"/>
    <x v="38"/>
    <x v="83"/>
    <x v="11"/>
    <n v="16940"/>
    <n v="3671"/>
    <n v="4827"/>
  </r>
  <r>
    <x v="1"/>
    <x v="24"/>
    <x v="5"/>
    <x v="25"/>
    <n v="88035"/>
    <n v="50428"/>
    <n v="27901"/>
    <n v="9707"/>
    <n v="77564"/>
    <n v="13299"/>
    <n v="4728"/>
    <n v="5381"/>
    <n v="2587"/>
    <n v="44279"/>
    <n v="2"/>
    <n v="44.3"/>
    <n v="3.6"/>
    <n v="13.4"/>
    <n v="5.4"/>
    <n v="88.1"/>
    <n v="131"/>
    <n v="17.5"/>
    <n v="44906"/>
    <n v="146882"/>
    <n v="5728"/>
    <n v="3028"/>
    <n v="704"/>
    <n v="451"/>
    <n v="560"/>
    <n v="13793"/>
    <n v="6946"/>
    <n v="1495"/>
    <n v="799"/>
    <n v="1178"/>
    <n v="30908"/>
    <n v="15937"/>
    <n v="2752"/>
    <n v="1051"/>
    <n v="2706"/>
    <n v="10471"/>
    <n v="77565"/>
    <x v="13"/>
    <x v="17"/>
    <x v="20"/>
    <n v="5480"/>
    <n v="3258"/>
    <n v="425"/>
    <x v="14"/>
    <x v="15"/>
    <x v="13"/>
    <n v="4839"/>
    <n v="3437"/>
    <n v="3437"/>
    <x v="7"/>
    <x v="23"/>
    <x v="23"/>
    <n v="29.8"/>
    <n v="3.9"/>
    <n v="3.4"/>
    <n v="5.5"/>
    <n v="18.899999999999999"/>
    <n v="7.4"/>
    <n v="0.7"/>
    <n v="21"/>
    <n v="9.4"/>
    <n v="40"/>
    <n v="39.200000000000003"/>
    <n v="20.8"/>
    <n v="2.5"/>
    <n v="2.9"/>
    <n v="3.5"/>
    <n v="3.9"/>
    <n v="3.1"/>
    <n v="15.1"/>
    <n v="11"/>
    <x v="25"/>
    <x v="25"/>
    <x v="24"/>
    <x v="114"/>
    <x v="114"/>
    <x v="113"/>
    <x v="94"/>
    <x v="84"/>
    <x v="51"/>
    <n v="14221"/>
    <n v="1045"/>
    <n v="4079"/>
  </r>
  <r>
    <x v="1"/>
    <x v="25"/>
    <x v="5"/>
    <x v="26"/>
    <n v="139778"/>
    <n v="77939"/>
    <n v="47898"/>
    <n v="13944"/>
    <n v="94404"/>
    <n v="23540"/>
    <n v="10635"/>
    <n v="6194"/>
    <n v="2804"/>
    <n v="37109"/>
    <n v="3.8"/>
    <n v="40.4"/>
    <n v="3.4"/>
    <n v="12"/>
    <n v="4.0999999999999996"/>
    <n v="67.5"/>
    <n v="109"/>
    <n v="31.1"/>
    <n v="37374"/>
    <n v="197927"/>
    <n v="22107"/>
    <n v="14173"/>
    <n v="3575"/>
    <n v="2772"/>
    <n v="2746"/>
    <n v="8220"/>
    <n v="6216"/>
    <n v="531"/>
    <n v="266"/>
    <n v="483"/>
    <n v="47611"/>
    <n v="24778"/>
    <n v="2757"/>
    <n v="988"/>
    <n v="2555"/>
    <n v="45373"/>
    <n v="94405"/>
    <x v="13"/>
    <x v="16"/>
    <x v="21"/>
    <n v="27934"/>
    <n v="5906"/>
    <n v="5604"/>
    <x v="16"/>
    <x v="9"/>
    <x v="5"/>
    <n v="4094"/>
    <n v="2928"/>
    <n v="2746"/>
    <x v="0"/>
    <x v="22"/>
    <x v="18"/>
    <n v="29.4"/>
    <n v="1.1000000000000001"/>
    <n v="1.3"/>
    <n v="2.5"/>
    <n v="32.799999999999997"/>
    <n v="10"/>
    <n v="1"/>
    <n v="14.6"/>
    <n v="7.3"/>
    <n v="47.5"/>
    <n v="32.799999999999997"/>
    <n v="19.7"/>
    <n v="1.7"/>
    <n v="2.5"/>
    <n v="3.3"/>
    <n v="3.7"/>
    <n v="2.6"/>
    <n v="14"/>
    <n v="11"/>
    <x v="26"/>
    <x v="26"/>
    <x v="25"/>
    <x v="115"/>
    <x v="115"/>
    <x v="114"/>
    <x v="95"/>
    <x v="85"/>
    <x v="73"/>
    <n v="27733"/>
    <n v="2890"/>
    <n v="4831"/>
  </r>
  <r>
    <x v="1"/>
    <x v="26"/>
    <x v="5"/>
    <x v="27"/>
    <n v="134607"/>
    <n v="73230"/>
    <n v="53037"/>
    <n v="8341"/>
    <n v="112503"/>
    <n v="34381"/>
    <n v="9385"/>
    <n v="4820"/>
    <n v="1734"/>
    <n v="27530"/>
    <n v="4.9000000000000004"/>
    <n v="27.7"/>
    <n v="2.7"/>
    <n v="12.2"/>
    <n v="2.7"/>
    <n v="83.6"/>
    <n v="101"/>
    <n v="35.299999999999997"/>
    <n v="27964"/>
    <n v="214405"/>
    <n v="10972"/>
    <n v="6471"/>
    <n v="1365"/>
    <n v="1468"/>
    <n v="1827"/>
    <n v="5352"/>
    <n v="4213"/>
    <n v="180"/>
    <n v="71"/>
    <n v="143"/>
    <n v="56906"/>
    <n v="40842"/>
    <n v="2188"/>
    <n v="726"/>
    <n v="1882"/>
    <n v="22103"/>
    <n v="112503"/>
    <x v="14"/>
    <x v="19"/>
    <x v="19"/>
    <n v="11451"/>
    <n v="5503"/>
    <n v="3013"/>
    <x v="13"/>
    <x v="10"/>
    <x v="11"/>
    <n v="3523"/>
    <n v="3112"/>
    <n v="3080"/>
    <x v="4"/>
    <x v="27"/>
    <x v="8"/>
    <n v="40.6"/>
    <n v="6.7"/>
    <n v="4.5"/>
    <n v="5.4"/>
    <n v="22.5"/>
    <n v="0.5"/>
    <n v="0.2"/>
    <n v="13.7"/>
    <n v="5.9"/>
    <n v="33.9"/>
    <n v="46.2"/>
    <n v="19.8"/>
    <n v="3.4"/>
    <n v="2.5"/>
    <n v="3.4"/>
    <n v="3.8"/>
    <n v="2.6"/>
    <n v="23.4"/>
    <n v="8"/>
    <x v="27"/>
    <x v="27"/>
    <x v="26"/>
    <x v="116"/>
    <x v="116"/>
    <x v="115"/>
    <x v="96"/>
    <x v="58"/>
    <x v="54"/>
    <n v="41129"/>
    <n v="1818"/>
    <n v="2847"/>
  </r>
  <r>
    <x v="1"/>
    <x v="27"/>
    <x v="6"/>
    <x v="28"/>
    <n v="384409"/>
    <n v="226012"/>
    <n v="123256"/>
    <n v="35142"/>
    <n v="314785"/>
    <n v="58809"/>
    <n v="14929"/>
    <n v="14004"/>
    <n v="7503"/>
    <n v="103466"/>
    <n v="3.7"/>
    <n v="42.9"/>
    <n v="3.2"/>
    <n v="11.4"/>
    <n v="4.4000000000000004"/>
    <n v="81.900000000000006"/>
    <n v="111"/>
    <n v="33.299999999999997"/>
    <n v="104102"/>
    <n v="473322"/>
    <n v="40529"/>
    <n v="19830"/>
    <n v="3800"/>
    <n v="1917"/>
    <n v="3547"/>
    <n v="72380"/>
    <n v="42060"/>
    <n v="8352"/>
    <n v="6093"/>
    <n v="6490"/>
    <n v="113103"/>
    <n v="54229"/>
    <n v="5559"/>
    <n v="1816"/>
    <n v="4702"/>
    <n v="69623"/>
    <n v="314784"/>
    <x v="15"/>
    <x v="20"/>
    <x v="22"/>
    <n v="18317"/>
    <n v="10697"/>
    <n v="8239"/>
    <x v="17"/>
    <x v="15"/>
    <x v="40"/>
    <n v="41821"/>
    <n v="25949"/>
    <n v="25363"/>
    <x v="1"/>
    <x v="19"/>
    <x v="17"/>
    <n v="32.5"/>
    <n v="1.5"/>
    <n v="2.2999999999999998"/>
    <n v="5.3"/>
    <n v="28.9"/>
    <n v="3.9"/>
    <n v="0.6"/>
    <n v="12.8"/>
    <n v="12.2"/>
    <n v="47.6"/>
    <n v="34.1"/>
    <n v="18.399999999999999"/>
    <n v="1.8"/>
    <n v="2.2000000000000002"/>
    <n v="3"/>
    <n v="3.7"/>
    <n v="2.5"/>
    <n v="13"/>
    <n v="16"/>
    <x v="28"/>
    <x v="93"/>
    <x v="90"/>
    <x v="117"/>
    <x v="117"/>
    <x v="116"/>
    <x v="85"/>
    <x v="48"/>
    <x v="15"/>
    <n v="57711"/>
    <n v="7352"/>
    <n v="12012"/>
  </r>
  <r>
    <x v="1"/>
    <x v="28"/>
    <x v="6"/>
    <x v="29"/>
    <n v="321711"/>
    <n v="151858"/>
    <n v="150578"/>
    <n v="19275"/>
    <n v="246471"/>
    <n v="106124"/>
    <n v="23429"/>
    <n v="11905"/>
    <n v="6263"/>
    <n v="97303"/>
    <n v="3.3"/>
    <n v="30.8"/>
    <n v="2.8"/>
    <n v="13.2"/>
    <n v="2.9"/>
    <n v="76.599999999999994"/>
    <n v="124"/>
    <n v="26.6"/>
    <n v="98722"/>
    <n v="422220"/>
    <n v="40423"/>
    <n v="27486"/>
    <n v="3098"/>
    <n v="1506"/>
    <n v="2728"/>
    <n v="37128"/>
    <n v="30600"/>
    <n v="1320"/>
    <n v="595"/>
    <n v="1183"/>
    <n v="74307"/>
    <n v="88259"/>
    <n v="5514"/>
    <n v="1744"/>
    <n v="5819"/>
    <n v="75241"/>
    <n v="246469"/>
    <x v="15"/>
    <x v="21"/>
    <x v="23"/>
    <n v="14068"/>
    <n v="11104"/>
    <n v="9448"/>
    <x v="18"/>
    <x v="14"/>
    <x v="14"/>
    <n v="16844"/>
    <n v="12050"/>
    <n v="10862"/>
    <x v="6"/>
    <x v="5"/>
    <x v="45"/>
    <n v="41"/>
    <n v="4.9000000000000004"/>
    <n v="2.1"/>
    <n v="2.9"/>
    <n v="9.6"/>
    <n v="3.2"/>
    <n v="0.5"/>
    <n v="18.100000000000001"/>
    <n v="17.600000000000001"/>
    <n v="39.6"/>
    <n v="39.700000000000003"/>
    <n v="20.6"/>
    <n v="2.5"/>
    <n v="3.1"/>
    <n v="3.3"/>
    <n v="3.5"/>
    <n v="3.2"/>
    <n v="12.9"/>
    <n v="16"/>
    <x v="29"/>
    <x v="94"/>
    <x v="91"/>
    <x v="118"/>
    <x v="118"/>
    <x v="117"/>
    <x v="97"/>
    <x v="27"/>
    <x v="51"/>
    <n v="118104"/>
    <n v="1150"/>
    <n v="9237"/>
  </r>
  <r>
    <x v="1"/>
    <x v="29"/>
    <x v="6"/>
    <x v="30"/>
    <n v="283824"/>
    <n v="156416"/>
    <n v="85739"/>
    <n v="41669"/>
    <n v="234660"/>
    <n v="34896"/>
    <n v="13842"/>
    <n v="18470"/>
    <n v="9385"/>
    <n v="114192"/>
    <n v="2.5"/>
    <n v="49.2"/>
    <n v="4.2"/>
    <n v="13.1"/>
    <n v="6.3"/>
    <n v="82.7"/>
    <n v="148"/>
    <n v="24.1"/>
    <n v="115229"/>
    <n v="381440"/>
    <n v="24304"/>
    <n v="13720"/>
    <n v="4277"/>
    <n v="2600"/>
    <n v="4264"/>
    <n v="46799"/>
    <n v="23336"/>
    <n v="5776"/>
    <n v="3692"/>
    <n v="4463"/>
    <n v="85313"/>
    <n v="40255"/>
    <n v="12866"/>
    <n v="3803"/>
    <n v="8357"/>
    <n v="49165"/>
    <n v="234660"/>
    <x v="16"/>
    <x v="22"/>
    <x v="24"/>
    <n v="14099"/>
    <n v="9536"/>
    <n v="6632"/>
    <x v="14"/>
    <x v="15"/>
    <x v="14"/>
    <n v="24410"/>
    <n v="16249"/>
    <n v="10880"/>
    <x v="2"/>
    <x v="6"/>
    <x v="15"/>
    <n v="28.7"/>
    <n v="1"/>
    <n v="3.2"/>
    <n v="5.9"/>
    <n v="22.1"/>
    <n v="7.8"/>
    <n v="0.8"/>
    <n v="17.3"/>
    <n v="13.2"/>
    <n v="48.3"/>
    <n v="27.4"/>
    <n v="24.2"/>
    <n v="1.4"/>
    <n v="2.7"/>
    <n v="3.4"/>
    <n v="4"/>
    <n v="3.1"/>
    <n v="13.9"/>
    <n v="15"/>
    <x v="30"/>
    <x v="30"/>
    <x v="29"/>
    <x v="119"/>
    <x v="119"/>
    <x v="118"/>
    <x v="98"/>
    <x v="86"/>
    <x v="74"/>
    <n v="32973"/>
    <n v="6115"/>
    <n v="14681"/>
  </r>
  <r>
    <x v="1"/>
    <x v="30"/>
    <x v="6"/>
    <x v="31"/>
    <n v="135628"/>
    <n v="75684"/>
    <n v="42438"/>
    <n v="17506"/>
    <n v="125672"/>
    <n v="18213"/>
    <n v="6783"/>
    <n v="6308"/>
    <n v="3092"/>
    <n v="52170"/>
    <n v="2.6"/>
    <n v="47.6"/>
    <n v="3.9"/>
    <n v="11.5"/>
    <n v="4.9000000000000004"/>
    <n v="92.7"/>
    <n v="113"/>
    <n v="26"/>
    <n v="52483"/>
    <n v="206455"/>
    <n v="6007"/>
    <n v="2947"/>
    <n v="411"/>
    <n v="176"/>
    <n v="415"/>
    <n v="32952"/>
    <n v="19745"/>
    <n v="4910"/>
    <n v="4695"/>
    <n v="5262"/>
    <n v="36725"/>
    <n v="17101"/>
    <n v="1854"/>
    <n v="640"/>
    <n v="1789"/>
    <n v="9956"/>
    <n v="125673"/>
    <x v="15"/>
    <x v="23"/>
    <x v="23"/>
    <n v="2398"/>
    <n v="1621"/>
    <n v="1130"/>
    <x v="14"/>
    <x v="16"/>
    <x v="15"/>
    <n v="16213"/>
    <n v="12470"/>
    <n v="11522"/>
    <x v="0"/>
    <x v="20"/>
    <x v="36"/>
    <n v="29.8"/>
    <n v="0.9"/>
    <n v="1.9"/>
    <n v="3.5"/>
    <n v="22.7"/>
    <n v="4.3"/>
    <n v="0.9"/>
    <n v="17.399999999999999"/>
    <n v="18.7"/>
    <n v="42.3"/>
    <n v="36.299999999999997"/>
    <n v="21.5"/>
    <n v="2.1"/>
    <n v="2.1"/>
    <n v="3.2"/>
    <n v="3.9"/>
    <n v="2.2999999999999998"/>
    <n v="17.5"/>
    <n v="10"/>
    <x v="31"/>
    <x v="31"/>
    <x v="30"/>
    <x v="120"/>
    <x v="120"/>
    <x v="119"/>
    <x v="99"/>
    <x v="87"/>
    <x v="75"/>
    <n v="19495"/>
    <n v="4936"/>
    <n v="5728"/>
  </r>
  <r>
    <x v="1"/>
    <x v="31"/>
    <x v="6"/>
    <x v="32"/>
    <n v="143705"/>
    <n v="77869"/>
    <n v="53157"/>
    <n v="12677"/>
    <n v="108257"/>
    <n v="30161"/>
    <n v="9723"/>
    <n v="5545"/>
    <n v="3509"/>
    <n v="61009"/>
    <n v="2.4"/>
    <n v="39.4"/>
    <n v="3.2"/>
    <n v="12.8"/>
    <n v="4"/>
    <n v="75.3"/>
    <n v="145"/>
    <n v="27.4"/>
    <n v="62365"/>
    <n v="235689"/>
    <n v="19314"/>
    <n v="9709"/>
    <n v="2337"/>
    <n v="1529"/>
    <n v="2559"/>
    <n v="16810"/>
    <n v="9652"/>
    <n v="1322"/>
    <n v="874"/>
    <n v="1063"/>
    <n v="41744"/>
    <n v="31538"/>
    <n v="2248"/>
    <n v="783"/>
    <n v="2223"/>
    <n v="35448"/>
    <n v="108257"/>
    <x v="17"/>
    <x v="24"/>
    <x v="68"/>
    <n v="9052"/>
    <n v="4109"/>
    <n v="3718"/>
    <x v="14"/>
    <x v="13"/>
    <x v="12"/>
    <n v="7223"/>
    <n v="5902"/>
    <n v="5380"/>
    <x v="6"/>
    <x v="23"/>
    <x v="17"/>
    <n v="22.6"/>
    <n v="9.8000000000000007"/>
    <n v="4.8"/>
    <n v="3.6"/>
    <n v="15.1"/>
    <n v="2.6"/>
    <n v="0.5"/>
    <n v="29.3"/>
    <n v="11.7"/>
    <n v="40.9"/>
    <n v="38.200000000000003"/>
    <n v="21"/>
    <n v="2.2999999999999998"/>
    <n v="2.8"/>
    <n v="3.3"/>
    <n v="3.8"/>
    <n v="2.9"/>
    <n v="10.9"/>
    <n v="16"/>
    <x v="32"/>
    <x v="32"/>
    <x v="31"/>
    <x v="121"/>
    <x v="121"/>
    <x v="120"/>
    <x v="100"/>
    <x v="88"/>
    <x v="76"/>
    <n v="34319"/>
    <n v="1867"/>
    <n v="5109"/>
  </r>
  <r>
    <x v="1"/>
    <x v="32"/>
    <x v="6"/>
    <x v="33"/>
    <n v="126770"/>
    <n v="71647"/>
    <n v="41699"/>
    <n v="13425"/>
    <n v="105958"/>
    <n v="22087"/>
    <n v="7745"/>
    <n v="6001"/>
    <n v="2749"/>
    <n v="49721"/>
    <n v="2.5"/>
    <n v="40.4"/>
    <n v="3.5"/>
    <n v="12.1"/>
    <n v="4.2"/>
    <n v="83.6"/>
    <n v="97"/>
    <n v="21.7"/>
    <n v="50460"/>
    <n v="213471"/>
    <n v="13255"/>
    <n v="5297"/>
    <n v="976"/>
    <n v="436"/>
    <n v="847"/>
    <n v="11553"/>
    <n v="4910"/>
    <n v="585"/>
    <n v="221"/>
    <n v="460"/>
    <n v="46839"/>
    <n v="29335"/>
    <n v="4015"/>
    <n v="3355"/>
    <n v="4685"/>
    <n v="20811"/>
    <n v="105958"/>
    <x v="35"/>
    <x v="24"/>
    <x v="26"/>
    <n v="3945"/>
    <n v="3541"/>
    <n v="2896"/>
    <x v="19"/>
    <x v="17"/>
    <x v="16"/>
    <n v="20247"/>
    <n v="6061"/>
    <n v="5186"/>
    <x v="1"/>
    <x v="6"/>
    <x v="6"/>
    <n v="35.1"/>
    <n v="1.8"/>
    <n v="2.2000000000000002"/>
    <n v="4.5999999999999996"/>
    <n v="16.100000000000001"/>
    <n v="3"/>
    <n v="0.8"/>
    <n v="21.7"/>
    <n v="14.7"/>
    <n v="40.5"/>
    <n v="39.1"/>
    <n v="20.399999999999999"/>
    <n v="2.4"/>
    <n v="2.5"/>
    <n v="3.2"/>
    <n v="3.7"/>
    <n v="2.6"/>
    <n v="14.4"/>
    <n v="13"/>
    <x v="91"/>
    <x v="95"/>
    <x v="92"/>
    <x v="122"/>
    <x v="122"/>
    <x v="121"/>
    <x v="101"/>
    <x v="87"/>
    <x v="23"/>
    <n v="24627"/>
    <n v="2909"/>
    <n v="4902"/>
  </r>
  <r>
    <x v="1"/>
    <x v="33"/>
    <x v="6"/>
    <x v="34"/>
    <n v="96529"/>
    <n v="60912"/>
    <n v="27636"/>
    <n v="7983"/>
    <n v="66792"/>
    <n v="15367"/>
    <n v="4312"/>
    <n v="3762"/>
    <n v="1963"/>
    <n v="30365"/>
    <n v="3.2"/>
    <n v="34.1"/>
    <n v="3"/>
    <n v="12.3"/>
    <n v="4.4000000000000004"/>
    <n v="69.2"/>
    <n v="90"/>
    <n v="23"/>
    <n v="30909"/>
    <n v="139529"/>
    <n v="18171"/>
    <n v="6920"/>
    <n v="1629"/>
    <n v="1219"/>
    <n v="1798"/>
    <n v="12695"/>
    <n v="4887"/>
    <n v="760"/>
    <n v="539"/>
    <n v="619"/>
    <n v="30046"/>
    <n v="14397"/>
    <n v="1266"/>
    <n v="405"/>
    <n v="1179"/>
    <n v="29737"/>
    <n v="66793"/>
    <x v="15"/>
    <x v="51"/>
    <x v="27"/>
    <n v="5250"/>
    <n v="3753"/>
    <n v="3706"/>
    <x v="17"/>
    <x v="14"/>
    <x v="12"/>
    <n v="4261"/>
    <n v="3667"/>
    <n v="3231"/>
    <x v="6"/>
    <x v="17"/>
    <x v="37"/>
    <n v="37.5"/>
    <n v="2.1"/>
    <n v="4.8"/>
    <n v="4.4000000000000004"/>
    <n v="13.2"/>
    <n v="2.6"/>
    <n v="0.3"/>
    <n v="20"/>
    <n v="15.2"/>
    <n v="37.5"/>
    <n v="46"/>
    <n v="16.5"/>
    <n v="3.1"/>
    <n v="2.5"/>
    <n v="3.3"/>
    <n v="3.8"/>
    <n v="2.6"/>
    <n v="16.100000000000001"/>
    <n v="10"/>
    <x v="34"/>
    <x v="34"/>
    <x v="33"/>
    <x v="123"/>
    <x v="123"/>
    <x v="122"/>
    <x v="23"/>
    <x v="89"/>
    <x v="50"/>
    <n v="16285"/>
    <n v="1266"/>
    <n v="3139"/>
  </r>
  <r>
    <x v="1"/>
    <x v="34"/>
    <x v="6"/>
    <x v="35"/>
    <n v="290456"/>
    <n v="163596"/>
    <n v="100567"/>
    <n v="26293"/>
    <n v="185632"/>
    <n v="50941"/>
    <n v="17830"/>
    <n v="10906"/>
    <n v="5752"/>
    <n v="82633"/>
    <n v="3.5"/>
    <n v="38.9"/>
    <n v="3.2"/>
    <n v="11.8"/>
    <n v="4"/>
    <n v="63.9"/>
    <n v="118"/>
    <n v="32.9"/>
    <n v="81494"/>
    <n v="408569"/>
    <n v="58133"/>
    <n v="28522"/>
    <n v="6722"/>
    <n v="4540"/>
    <n v="6907"/>
    <n v="21710"/>
    <n v="9740"/>
    <n v="1115"/>
    <n v="568"/>
    <n v="856"/>
    <n v="83753"/>
    <n v="57480"/>
    <n v="4539"/>
    <n v="1696"/>
    <n v="4175"/>
    <n v="104824"/>
    <n v="185632"/>
    <x v="18"/>
    <x v="24"/>
    <x v="23"/>
    <n v="27120"/>
    <n v="17582"/>
    <n v="17529"/>
    <x v="8"/>
    <x v="18"/>
    <x v="14"/>
    <n v="7924"/>
    <n v="7430"/>
    <n v="6650"/>
    <x v="1"/>
    <x v="6"/>
    <x v="6"/>
    <n v="35.5"/>
    <n v="9"/>
    <n v="1.7"/>
    <n v="4.3"/>
    <n v="16.7"/>
    <n v="3.9"/>
    <n v="0.6"/>
    <n v="19.7"/>
    <n v="8.6"/>
    <n v="43.8"/>
    <n v="36.5"/>
    <n v="19.7"/>
    <n v="2.1"/>
    <n v="2.4"/>
    <n v="3.1"/>
    <n v="3.7"/>
    <n v="2.6"/>
    <n v="16.2"/>
    <n v="12"/>
    <x v="35"/>
    <x v="35"/>
    <x v="93"/>
    <x v="124"/>
    <x v="124"/>
    <x v="123"/>
    <x v="102"/>
    <x v="1"/>
    <x v="25"/>
    <n v="57498"/>
    <n v="4919"/>
    <n v="9904"/>
  </r>
  <r>
    <x v="1"/>
    <x v="35"/>
    <x v="6"/>
    <x v="36"/>
    <n v="218370"/>
    <n v="88277"/>
    <n v="114706"/>
    <n v="15388"/>
    <n v="165609"/>
    <n v="80588"/>
    <n v="18034"/>
    <n v="8852"/>
    <n v="4246"/>
    <n v="61833"/>
    <n v="3.5"/>
    <n v="32.5"/>
    <n v="3"/>
    <n v="13.5"/>
    <n v="2.8"/>
    <n v="75.8"/>
    <n v="120"/>
    <n v="29.9"/>
    <n v="62254"/>
    <n v="351352"/>
    <n v="23146"/>
    <n v="22372"/>
    <n v="2742"/>
    <n v="2078"/>
    <n v="2423"/>
    <n v="10116"/>
    <n v="13629"/>
    <n v="590"/>
    <n v="219"/>
    <n v="506"/>
    <n v="55015"/>
    <n v="75624"/>
    <n v="4091"/>
    <n v="1596"/>
    <n v="4223"/>
    <n v="52761"/>
    <n v="165609"/>
    <x v="19"/>
    <x v="24"/>
    <x v="23"/>
    <n v="20783"/>
    <n v="8440"/>
    <n v="5472"/>
    <x v="8"/>
    <x v="18"/>
    <x v="17"/>
    <n v="7634"/>
    <n v="7486"/>
    <n v="5806"/>
    <x v="7"/>
    <x v="5"/>
    <x v="17"/>
    <n v="31.8"/>
    <n v="8.4"/>
    <n v="6.1"/>
    <n v="2.1"/>
    <n v="14.1"/>
    <n v="1.9"/>
    <n v="0.4"/>
    <n v="21.1"/>
    <n v="14.2"/>
    <n v="39.4"/>
    <n v="36.5"/>
    <n v="24.1"/>
    <n v="2.2999999999999998"/>
    <n v="3.1"/>
    <n v="3.5"/>
    <n v="3.7"/>
    <n v="3.2"/>
    <n v="21.7"/>
    <n v="8"/>
    <x v="36"/>
    <x v="36"/>
    <x v="14"/>
    <x v="125"/>
    <x v="125"/>
    <x v="124"/>
    <x v="103"/>
    <x v="90"/>
    <x v="62"/>
    <n v="90316"/>
    <n v="1635"/>
    <n v="6559"/>
  </r>
  <r>
    <x v="1"/>
    <x v="36"/>
    <x v="7"/>
    <x v="37"/>
    <n v="167553"/>
    <n v="88062"/>
    <n v="58388"/>
    <n v="21104"/>
    <n v="96991"/>
    <n v="26089"/>
    <n v="10521"/>
    <n v="9670"/>
    <n v="6010"/>
    <n v="104624"/>
    <n v="1.6"/>
    <n v="51.7"/>
    <n v="4"/>
    <n v="13.3"/>
    <n v="5.6"/>
    <n v="57.9"/>
    <n v="152"/>
    <n v="19.899999999999999"/>
    <n v="106182"/>
    <n v="261865"/>
    <n v="36551"/>
    <n v="20098"/>
    <n v="5615"/>
    <n v="3197"/>
    <n v="5102"/>
    <n v="16775"/>
    <n v="7971"/>
    <n v="1359"/>
    <n v="855"/>
    <n v="1277"/>
    <n v="34736"/>
    <n v="26504"/>
    <n v="3077"/>
    <n v="1001"/>
    <n v="3435"/>
    <n v="70563"/>
    <n v="96990"/>
    <x v="20"/>
    <x v="52"/>
    <x v="32"/>
    <n v="30525"/>
    <n v="7261"/>
    <n v="7196"/>
    <x v="21"/>
    <x v="21"/>
    <x v="19"/>
    <n v="5877"/>
    <n v="5867"/>
    <n v="3381"/>
    <x v="0"/>
    <x v="4"/>
    <x v="10"/>
    <n v="26.3"/>
    <n v="1.3"/>
    <n v="3.8"/>
    <n v="5.9"/>
    <n v="25"/>
    <n v="7.8"/>
    <n v="0.8"/>
    <n v="17.399999999999999"/>
    <n v="11.8"/>
    <n v="45.3"/>
    <n v="31.6"/>
    <n v="23.2"/>
    <n v="1.7"/>
    <n v="2.9"/>
    <n v="3.5"/>
    <n v="3.9"/>
    <n v="3"/>
    <n v="10.8"/>
    <n v="23"/>
    <x v="37"/>
    <x v="37"/>
    <x v="35"/>
    <x v="126"/>
    <x v="126"/>
    <x v="125"/>
    <x v="104"/>
    <x v="91"/>
    <x v="34"/>
    <n v="28355"/>
    <n v="2941"/>
    <n v="8807"/>
  </r>
  <r>
    <x v="1"/>
    <x v="37"/>
    <x v="7"/>
    <x v="38"/>
    <n v="165454"/>
    <n v="92936"/>
    <n v="58860"/>
    <n v="13656"/>
    <n v="121122"/>
    <n v="30779"/>
    <n v="9763"/>
    <n v="7413"/>
    <n v="4139"/>
    <n v="76694"/>
    <n v="2.2000000000000002"/>
    <n v="41.5"/>
    <n v="3.1"/>
    <n v="12.9"/>
    <n v="4.3"/>
    <n v="73.2"/>
    <n v="139"/>
    <n v="23.5"/>
    <n v="77710"/>
    <n v="239459"/>
    <n v="23727"/>
    <n v="13966"/>
    <n v="2867"/>
    <n v="1534"/>
    <n v="2237"/>
    <n v="23108"/>
    <n v="11188"/>
    <n v="1856"/>
    <n v="873"/>
    <n v="1549"/>
    <n v="46101"/>
    <n v="30506"/>
    <n v="2650"/>
    <n v="713"/>
    <n v="2578"/>
    <n v="44331"/>
    <n v="121122"/>
    <x v="20"/>
    <x v="26"/>
    <x v="29"/>
    <n v="22073"/>
    <n v="3591"/>
    <n v="3505"/>
    <x v="21"/>
    <x v="21"/>
    <x v="32"/>
    <n v="5346"/>
    <n v="4696"/>
    <n v="4622"/>
    <x v="7"/>
    <x v="7"/>
    <x v="9"/>
    <n v="28.8"/>
    <n v="2.9"/>
    <n v="5"/>
    <n v="5.7"/>
    <n v="21.3"/>
    <n v="7"/>
    <n v="0.7"/>
    <n v="14.9"/>
    <n v="13.7"/>
    <n v="43.4"/>
    <n v="37.200000000000003"/>
    <n v="19.5"/>
    <n v="2.1"/>
    <n v="2.9"/>
    <n v="3.3"/>
    <n v="3.7"/>
    <n v="3"/>
    <n v="11.8"/>
    <n v="23"/>
    <x v="38"/>
    <x v="38"/>
    <x v="36"/>
    <x v="127"/>
    <x v="127"/>
    <x v="126"/>
    <x v="81"/>
    <x v="51"/>
    <x v="32"/>
    <n v="34216"/>
    <n v="1332"/>
    <n v="5936"/>
  </r>
  <r>
    <x v="1"/>
    <x v="38"/>
    <x v="7"/>
    <x v="39"/>
    <n v="181940"/>
    <n v="94871"/>
    <n v="57816"/>
    <n v="29255"/>
    <n v="65169"/>
    <n v="19183"/>
    <n v="8743"/>
    <n v="8988"/>
    <n v="4521"/>
    <n v="84309"/>
    <n v="2.2000000000000002"/>
    <n v="56.8"/>
    <n v="4.5"/>
    <n v="11.1"/>
    <n v="5.7"/>
    <n v="35.799999999999997"/>
    <n v="149"/>
    <n v="33.4"/>
    <n v="83901"/>
    <n v="262982"/>
    <n v="60904"/>
    <n v="29596"/>
    <n v="9074"/>
    <n v="8191"/>
    <n v="9006"/>
    <n v="5738"/>
    <n v="3093"/>
    <n v="546"/>
    <n v="261"/>
    <n v="481"/>
    <n v="28229"/>
    <n v="20572"/>
    <n v="2684"/>
    <n v="980"/>
    <n v="2585"/>
    <n v="116771"/>
    <n v="65169"/>
    <x v="20"/>
    <x v="26"/>
    <x v="30"/>
    <n v="54650"/>
    <n v="22863"/>
    <n v="13603"/>
    <x v="20"/>
    <x v="18"/>
    <x v="41"/>
    <n v="1875"/>
    <n v="1831"/>
    <n v="1762"/>
    <x v="10"/>
    <x v="28"/>
    <x v="27"/>
    <n v="21.7"/>
    <n v="0.9"/>
    <n v="4.9000000000000004"/>
    <n v="13"/>
    <n v="22.5"/>
    <n v="5.0999999999999996"/>
    <n v="0.3"/>
    <n v="16.600000000000001"/>
    <n v="15"/>
    <n v="44.6"/>
    <n v="31.4"/>
    <n v="24"/>
    <n v="1.8"/>
    <n v="1.9"/>
    <n v="3.2"/>
    <n v="3.8"/>
    <n v="2.2000000000000002"/>
    <n v="12.2"/>
    <n v="19"/>
    <x v="39"/>
    <x v="39"/>
    <x v="94"/>
    <x v="128"/>
    <x v="128"/>
    <x v="127"/>
    <x v="105"/>
    <x v="92"/>
    <x v="77"/>
    <n v="19975"/>
    <n v="9433"/>
    <n v="8375"/>
  </r>
  <r>
    <x v="1"/>
    <x v="39"/>
    <x v="7"/>
    <x v="40"/>
    <n v="77587"/>
    <n v="49034"/>
    <n v="22893"/>
    <n v="5660"/>
    <n v="45984"/>
    <n v="12419"/>
    <n v="3092"/>
    <n v="2713"/>
    <n v="1088"/>
    <n v="24677"/>
    <n v="3.1"/>
    <n v="33"/>
    <n v="2.8"/>
    <n v="11.3"/>
    <n v="3.6"/>
    <n v="59.3"/>
    <n v="79"/>
    <n v="27.9"/>
    <n v="24863"/>
    <n v="112985"/>
    <n v="17853"/>
    <n v="8969"/>
    <n v="2083"/>
    <n v="1527"/>
    <n v="1171"/>
    <n v="3755"/>
    <n v="1435"/>
    <n v="158"/>
    <n v="59"/>
    <n v="64"/>
    <n v="27427"/>
    <n v="11114"/>
    <n v="1008"/>
    <n v="265"/>
    <n v="698"/>
    <n v="31603"/>
    <n v="45983"/>
    <x v="20"/>
    <x v="26"/>
    <x v="31"/>
    <n v="17684"/>
    <n v="3062"/>
    <n v="2431"/>
    <x v="14"/>
    <x v="0"/>
    <x v="12"/>
    <n v="1501"/>
    <n v="1388"/>
    <n v="1107"/>
    <x v="3"/>
    <x v="22"/>
    <x v="46"/>
    <n v="40.299999999999997"/>
    <n v="2.6"/>
    <n v="1.8"/>
    <n v="3.6"/>
    <n v="15.7"/>
    <n v="3.5"/>
    <n v="1.4"/>
    <n v="16.3"/>
    <n v="14.7"/>
    <n v="42"/>
    <n v="43.3"/>
    <n v="14.7"/>
    <n v="2.6"/>
    <n v="2.2000000000000002"/>
    <n v="3.1"/>
    <n v="3.7"/>
    <n v="2.2999999999999998"/>
    <n v="15.5"/>
    <n v="11"/>
    <x v="40"/>
    <x v="40"/>
    <x v="38"/>
    <x v="129"/>
    <x v="129"/>
    <x v="128"/>
    <x v="106"/>
    <x v="71"/>
    <x v="17"/>
    <n v="13067"/>
    <n v="1250"/>
    <n v="1637"/>
  </r>
  <r>
    <x v="1"/>
    <x v="40"/>
    <x v="7"/>
    <x v="41"/>
    <n v="249017"/>
    <n v="127161"/>
    <n v="114061"/>
    <n v="7795"/>
    <n v="220783"/>
    <n v="78525"/>
    <n v="21583"/>
    <n v="5327"/>
    <n v="1932"/>
    <n v="23218"/>
    <n v="10.7"/>
    <n v="26.3"/>
    <n v="2.2000000000000002"/>
    <n v="12.3"/>
    <n v="2"/>
    <n v="88.7"/>
    <n v="117"/>
    <n v="64.900000000000006"/>
    <n v="23395"/>
    <n v="279650"/>
    <n v="13777"/>
    <n v="11904"/>
    <n v="1067"/>
    <n v="679"/>
    <n v="807"/>
    <n v="13269"/>
    <n v="19551"/>
    <n v="902"/>
    <n v="118"/>
    <n v="163"/>
    <n v="100115"/>
    <n v="79833"/>
    <n v="3950"/>
    <n v="933"/>
    <n v="1950"/>
    <n v="28234"/>
    <n v="220784"/>
    <x v="20"/>
    <x v="26"/>
    <x v="30"/>
    <n v="14106"/>
    <n v="3739"/>
    <n v="2634"/>
    <x v="14"/>
    <x v="0"/>
    <x v="12"/>
    <n v="8894"/>
    <n v="8515"/>
    <n v="7891"/>
    <x v="8"/>
    <x v="26"/>
    <x v="20"/>
    <n v="26.9"/>
    <n v="28.6"/>
    <n v="4"/>
    <n v="0.6"/>
    <n v="4.0999999999999996"/>
    <n v="0.3"/>
    <n v="0.7"/>
    <n v="13.6"/>
    <n v="21.3"/>
    <n v="38.700000000000003"/>
    <n v="42.8"/>
    <n v="18.5"/>
    <n v="2.8"/>
    <n v="2.7"/>
    <n v="3.2"/>
    <n v="3.7"/>
    <n v="2.8"/>
    <n v="26.9"/>
    <n v="6"/>
    <x v="41"/>
    <x v="41"/>
    <x v="39"/>
    <x v="130"/>
    <x v="130"/>
    <x v="129"/>
    <x v="107"/>
    <x v="22"/>
    <x v="78"/>
    <n v="91171"/>
    <n v="371"/>
    <n v="2822"/>
  </r>
  <r>
    <x v="1"/>
    <x v="41"/>
    <x v="7"/>
    <x v="42"/>
    <n v="37987"/>
    <n v="18486"/>
    <n v="15267"/>
    <n v="4233"/>
    <n v="22058"/>
    <n v="7991"/>
    <n v="2987"/>
    <n v="2327"/>
    <n v="1023"/>
    <n v="20956"/>
    <n v="1.8"/>
    <n v="46.8"/>
    <n v="3.7"/>
    <n v="13.4"/>
    <n v="4.4000000000000004"/>
    <n v="58.1"/>
    <n v="101"/>
    <n v="19.7"/>
    <n v="21261"/>
    <n v="71677"/>
    <n v="7772"/>
    <n v="5225"/>
    <n v="1215"/>
    <n v="869"/>
    <n v="849"/>
    <n v="1624"/>
    <n v="1341"/>
    <n v="160"/>
    <n v="63"/>
    <n v="109"/>
    <n v="9090"/>
    <n v="7808"/>
    <n v="839"/>
    <n v="251"/>
    <n v="773"/>
    <n v="15930"/>
    <n v="22058"/>
    <x v="20"/>
    <x v="27"/>
    <x v="32"/>
    <n v="8140"/>
    <n v="1860"/>
    <n v="1168"/>
    <x v="21"/>
    <x v="0"/>
    <x v="12"/>
    <n v="632"/>
    <n v="595"/>
    <n v="579"/>
    <x v="3"/>
    <x v="17"/>
    <x v="12"/>
    <n v="35.4"/>
    <n v="1.4"/>
    <n v="4.3"/>
    <n v="3"/>
    <n v="14.7"/>
    <n v="2"/>
    <n v="0.2"/>
    <n v="28.7"/>
    <n v="10.3"/>
    <n v="41.1"/>
    <n v="36.200000000000003"/>
    <n v="22.6"/>
    <n v="2.2000000000000002"/>
    <n v="2.9"/>
    <n v="3.6"/>
    <n v="3.9"/>
    <n v="3"/>
    <n v="23.5"/>
    <n v="7"/>
    <x v="42"/>
    <x v="42"/>
    <x v="95"/>
    <x v="131"/>
    <x v="131"/>
    <x v="130"/>
    <x v="108"/>
    <x v="82"/>
    <x v="56"/>
    <n v="9156"/>
    <n v="514"/>
    <n v="1625"/>
  </r>
  <r>
    <x v="1"/>
    <x v="42"/>
    <x v="7"/>
    <x v="43"/>
    <n v="78048"/>
    <n v="45824"/>
    <n v="22605"/>
    <n v="9619"/>
    <n v="39413"/>
    <n v="9708"/>
    <n v="3520"/>
    <n v="3669"/>
    <n v="2017"/>
    <n v="25937"/>
    <n v="3"/>
    <n v="44.6"/>
    <n v="3.8"/>
    <n v="11.8"/>
    <n v="5.4"/>
    <n v="50.5"/>
    <n v="122"/>
    <n v="38.299999999999997"/>
    <n v="26226"/>
    <n v="129670"/>
    <n v="21324"/>
    <n v="10341"/>
    <n v="2684"/>
    <n v="2122"/>
    <n v="2164"/>
    <n v="6000"/>
    <n v="2142"/>
    <n v="353"/>
    <n v="134"/>
    <n v="261"/>
    <n v="18499"/>
    <n v="8461"/>
    <n v="1489"/>
    <n v="407"/>
    <n v="1666"/>
    <n v="38635"/>
    <n v="39412"/>
    <x v="20"/>
    <x v="27"/>
    <x v="31"/>
    <n v="22878"/>
    <n v="3121"/>
    <n v="2682"/>
    <x v="21"/>
    <x v="21"/>
    <x v="32"/>
    <n v="1279"/>
    <n v="1100"/>
    <n v="1082"/>
    <x v="10"/>
    <x v="16"/>
    <x v="6"/>
    <n v="26.5"/>
    <n v="0.3"/>
    <n v="3"/>
    <n v="1.9"/>
    <n v="44.6"/>
    <n v="1.8"/>
    <n v="0.4"/>
    <n v="14.3"/>
    <n v="7.2"/>
    <n v="47.3"/>
    <n v="32.9"/>
    <n v="19.7"/>
    <n v="1.7"/>
    <n v="2.2999999999999998"/>
    <n v="3.1"/>
    <n v="3.7"/>
    <n v="2.6"/>
    <n v="14.3"/>
    <n v="12"/>
    <x v="43"/>
    <x v="96"/>
    <x v="96"/>
    <x v="132"/>
    <x v="132"/>
    <x v="131"/>
    <x v="41"/>
    <x v="93"/>
    <x v="79"/>
    <n v="9851"/>
    <n v="1995"/>
    <n v="3376"/>
  </r>
  <r>
    <x v="1"/>
    <x v="43"/>
    <x v="7"/>
    <x v="44"/>
    <n v="66269"/>
    <n v="37526"/>
    <n v="23393"/>
    <n v="5347"/>
    <n v="46918"/>
    <n v="10232"/>
    <n v="5011"/>
    <n v="2916"/>
    <n v="1138"/>
    <n v="27295"/>
    <n v="2.4"/>
    <n v="36.700000000000003"/>
    <n v="3.1"/>
    <n v="11.9"/>
    <n v="3.9"/>
    <n v="70.8"/>
    <n v="87"/>
    <n v="20.8"/>
    <n v="27221"/>
    <n v="113843"/>
    <n v="11266"/>
    <n v="5527"/>
    <n v="1146"/>
    <n v="778"/>
    <n v="634"/>
    <n v="13750"/>
    <n v="5575"/>
    <n v="947"/>
    <n v="509"/>
    <n v="761"/>
    <n v="12511"/>
    <n v="10877"/>
    <n v="1067"/>
    <n v="214"/>
    <n v="707"/>
    <n v="19351"/>
    <n v="46918"/>
    <x v="20"/>
    <x v="27"/>
    <x v="34"/>
    <n v="8763"/>
    <n v="2537"/>
    <n v="2387"/>
    <x v="21"/>
    <x v="21"/>
    <x v="19"/>
    <n v="5449"/>
    <n v="3839"/>
    <n v="2431"/>
    <x v="0"/>
    <x v="1"/>
    <x v="14"/>
    <n v="40.6"/>
    <n v="2.8"/>
    <n v="2.7"/>
    <n v="4.7"/>
    <n v="13.2"/>
    <n v="4.8"/>
    <n v="0.8"/>
    <n v="20.2"/>
    <n v="10.1"/>
    <n v="43"/>
    <n v="38.4"/>
    <n v="18.600000000000001"/>
    <n v="2.2000000000000002"/>
    <n v="2.4"/>
    <n v="3.2"/>
    <n v="3.7"/>
    <n v="2.6"/>
    <n v="15.4"/>
    <n v="11"/>
    <x v="44"/>
    <x v="44"/>
    <x v="97"/>
    <x v="133"/>
    <x v="133"/>
    <x v="132"/>
    <x v="109"/>
    <x v="94"/>
    <x v="80"/>
    <n v="12696"/>
    <n v="925"/>
    <n v="1807"/>
  </r>
  <r>
    <x v="1"/>
    <x v="44"/>
    <x v="7"/>
    <x v="45"/>
    <n v="129775"/>
    <n v="73288"/>
    <n v="44818"/>
    <n v="11668"/>
    <n v="96152"/>
    <n v="23144"/>
    <n v="7240"/>
    <n v="5885"/>
    <n v="3226"/>
    <n v="52173"/>
    <n v="2.5"/>
    <n v="41.9"/>
    <n v="3.2"/>
    <n v="12.9"/>
    <n v="4.5"/>
    <n v="74.099999999999994"/>
    <n v="123"/>
    <n v="26.3"/>
    <n v="52915"/>
    <n v="202424"/>
    <n v="19191"/>
    <n v="9721"/>
    <n v="2052"/>
    <n v="1155"/>
    <n v="1505"/>
    <n v="26177"/>
    <n v="11178"/>
    <n v="1947"/>
    <n v="987"/>
    <n v="1691"/>
    <n v="27920"/>
    <n v="21374"/>
    <n v="2140"/>
    <n v="691"/>
    <n v="2046"/>
    <n v="33624"/>
    <n v="96151"/>
    <x v="20"/>
    <x v="28"/>
    <x v="32"/>
    <n v="11298"/>
    <n v="8220"/>
    <n v="3665"/>
    <x v="20"/>
    <x v="19"/>
    <x v="42"/>
    <n v="8213"/>
    <n v="8067"/>
    <n v="4705"/>
    <x v="1"/>
    <x v="6"/>
    <x v="45"/>
    <n v="28.9"/>
    <n v="1.4"/>
    <n v="8.1"/>
    <n v="4"/>
    <n v="21.2"/>
    <n v="5.9"/>
    <n v="0.3"/>
    <n v="16.5"/>
    <n v="13.7"/>
    <n v="42.7"/>
    <n v="37.200000000000003"/>
    <n v="20.100000000000001"/>
    <n v="2.2000000000000002"/>
    <n v="2.8"/>
    <n v="3.4"/>
    <n v="3.8"/>
    <n v="2.9"/>
    <n v="13.5"/>
    <n v="14"/>
    <x v="45"/>
    <x v="45"/>
    <x v="43"/>
    <x v="134"/>
    <x v="134"/>
    <x v="133"/>
    <x v="110"/>
    <x v="52"/>
    <x v="81"/>
    <n v="25493"/>
    <n v="1276"/>
    <n v="4791"/>
  </r>
  <r>
    <x v="1"/>
    <x v="45"/>
    <x v="7"/>
    <x v="46"/>
    <n v="175954"/>
    <n v="83717"/>
    <n v="81302"/>
    <n v="10934"/>
    <n v="105114"/>
    <n v="53940"/>
    <n v="12591"/>
    <n v="5508"/>
    <n v="2574"/>
    <n v="48993"/>
    <n v="3.6"/>
    <n v="34"/>
    <n v="2.8"/>
    <n v="12.2"/>
    <n v="2.6"/>
    <n v="59.7"/>
    <n v="104"/>
    <n v="31.8"/>
    <n v="49858"/>
    <n v="261325"/>
    <n v="36740"/>
    <n v="26396"/>
    <n v="3280"/>
    <n v="1892"/>
    <n v="2532"/>
    <n v="13161"/>
    <n v="11694"/>
    <n v="556"/>
    <n v="238"/>
    <n v="446"/>
    <n v="33816"/>
    <n v="40866"/>
    <n v="1889"/>
    <n v="579"/>
    <n v="1868"/>
    <n v="70840"/>
    <n v="105113"/>
    <x v="20"/>
    <x v="26"/>
    <x v="30"/>
    <n v="26989"/>
    <n v="10042"/>
    <n v="9104"/>
    <x v="21"/>
    <x v="21"/>
    <x v="19"/>
    <n v="4886"/>
    <n v="4828"/>
    <n v="2892"/>
    <x v="0"/>
    <x v="19"/>
    <x v="11"/>
    <n v="36.5"/>
    <n v="6.9"/>
    <n v="1.1000000000000001"/>
    <n v="3.3"/>
    <n v="16.399999999999999"/>
    <n v="3.2"/>
    <n v="0.4"/>
    <n v="15"/>
    <n v="17.3"/>
    <n v="41"/>
    <n v="37.9"/>
    <n v="21.2"/>
    <n v="2.2999999999999998"/>
    <n v="2.6"/>
    <n v="3.2"/>
    <n v="3.5"/>
    <n v="2.8"/>
    <n v="14.8"/>
    <n v="13"/>
    <x v="46"/>
    <x v="46"/>
    <x v="44"/>
    <x v="135"/>
    <x v="135"/>
    <x v="134"/>
    <x v="0"/>
    <x v="60"/>
    <x v="59"/>
    <n v="60357"/>
    <n v="1680"/>
    <n v="4103"/>
  </r>
  <r>
    <x v="1"/>
    <x v="46"/>
    <x v="8"/>
    <x v="47"/>
    <n v="230990"/>
    <n v="140795"/>
    <n v="70251"/>
    <n v="19943"/>
    <n v="195136"/>
    <n v="32996"/>
    <n v="6789"/>
    <n v="5397"/>
    <n v="3427"/>
    <n v="45660"/>
    <n v="5.0999999999999996"/>
    <n v="44.6"/>
    <n v="3"/>
    <n v="10.199999999999999"/>
    <n v="3.8"/>
    <n v="84.5"/>
    <n v="101"/>
    <n v="42.5"/>
    <n v="46226"/>
    <n v="323835"/>
    <n v="23609"/>
    <n v="9366"/>
    <n v="1177"/>
    <n v="686"/>
    <n v="1015"/>
    <n v="90646"/>
    <n v="40049"/>
    <n v="6497"/>
    <n v="5179"/>
    <n v="5868"/>
    <n v="26540"/>
    <n v="17474"/>
    <n v="1179"/>
    <n v="391"/>
    <n v="1313"/>
    <n v="35853"/>
    <n v="195136"/>
    <x v="22"/>
    <x v="32"/>
    <x v="35"/>
    <n v="4745"/>
    <n v="4624"/>
    <n v="3457"/>
    <x v="21"/>
    <x v="21"/>
    <x v="19"/>
    <n v="53946"/>
    <n v="31833"/>
    <n v="21312"/>
    <x v="3"/>
    <x v="2"/>
    <x v="47"/>
    <n v="46"/>
    <n v="1.1000000000000001"/>
    <n v="3.9"/>
    <n v="2.7"/>
    <n v="13.5"/>
    <n v="7.6"/>
    <n v="0.6"/>
    <n v="17.3"/>
    <n v="7.4"/>
    <n v="38.6"/>
    <n v="43.5"/>
    <n v="17.899999999999999"/>
    <n v="2.8"/>
    <n v="1.7"/>
    <n v="2.8"/>
    <n v="3.7"/>
    <n v="2"/>
    <n v="17.3"/>
    <n v="12"/>
    <x v="47"/>
    <x v="47"/>
    <x v="45"/>
    <x v="136"/>
    <x v="136"/>
    <x v="135"/>
    <x v="42"/>
    <x v="41"/>
    <x v="82"/>
    <n v="32622"/>
    <n v="5880"/>
    <n v="5599"/>
  </r>
  <r>
    <x v="1"/>
    <x v="47"/>
    <x v="8"/>
    <x v="48"/>
    <n v="69741"/>
    <n v="38623"/>
    <n v="21928"/>
    <n v="9192"/>
    <n v="55072"/>
    <n v="9096"/>
    <n v="3639"/>
    <n v="4093"/>
    <n v="1602"/>
    <n v="27108"/>
    <n v="2.6"/>
    <n v="50.5"/>
    <n v="4"/>
    <n v="11.7"/>
    <n v="5.0999999999999996"/>
    <n v="79"/>
    <n v="113"/>
    <n v="32.1"/>
    <n v="27266"/>
    <n v="120057"/>
    <n v="8543"/>
    <n v="4022"/>
    <n v="935"/>
    <n v="460"/>
    <n v="708"/>
    <n v="20246"/>
    <n v="9547"/>
    <n v="2347"/>
    <n v="1937"/>
    <n v="2550"/>
    <n v="9833"/>
    <n v="6817"/>
    <n v="764"/>
    <n v="243"/>
    <n v="788"/>
    <n v="14668"/>
    <n v="55072"/>
    <x v="21"/>
    <x v="31"/>
    <x v="37"/>
    <n v="4559"/>
    <n v="1365"/>
    <n v="1330"/>
    <x v="21"/>
    <x v="21"/>
    <x v="19"/>
    <n v="11085"/>
    <n v="7470"/>
    <n v="4669"/>
    <x v="3"/>
    <x v="25"/>
    <x v="35"/>
    <n v="22.9"/>
    <n v="0.9"/>
    <n v="18.8"/>
    <n v="2.2999999999999998"/>
    <n v="26.8"/>
    <n v="2.5"/>
    <n v="0.3"/>
    <n v="18.8"/>
    <n v="6.7"/>
    <n v="44.3"/>
    <n v="33.6"/>
    <n v="22.1"/>
    <n v="1.9"/>
    <n v="2.2999999999999998"/>
    <n v="3.3"/>
    <n v="3.7"/>
    <n v="2.5"/>
    <n v="16.899999999999999"/>
    <n v="11"/>
    <x v="48"/>
    <x v="48"/>
    <x v="46"/>
    <x v="137"/>
    <x v="137"/>
    <x v="136"/>
    <x v="111"/>
    <x v="32"/>
    <x v="83"/>
    <n v="9503"/>
    <n v="1747"/>
    <n v="3321"/>
  </r>
  <r>
    <x v="1"/>
    <x v="48"/>
    <x v="8"/>
    <x v="49"/>
    <n v="80462"/>
    <n v="43807"/>
    <n v="30086"/>
    <n v="6571"/>
    <n v="56595"/>
    <n v="17387"/>
    <n v="5176"/>
    <n v="4014"/>
    <n v="1564"/>
    <n v="24233"/>
    <n v="3.3"/>
    <n v="34.1"/>
    <n v="3"/>
    <n v="12.5"/>
    <n v="3.6"/>
    <n v="70.3"/>
    <n v="99"/>
    <n v="27.5"/>
    <n v="24484"/>
    <n v="131709"/>
    <n v="13455"/>
    <n v="7369"/>
    <n v="1160"/>
    <n v="908"/>
    <n v="975"/>
    <n v="10615"/>
    <n v="6270"/>
    <n v="826"/>
    <n v="351"/>
    <n v="476"/>
    <n v="19737"/>
    <n v="14897"/>
    <n v="2012"/>
    <n v="309"/>
    <n v="1102"/>
    <n v="23867"/>
    <n v="56595"/>
    <x v="21"/>
    <x v="31"/>
    <x v="37"/>
    <n v="10865"/>
    <n v="3923"/>
    <n v="3671"/>
    <x v="21"/>
    <x v="21"/>
    <x v="43"/>
    <n v="3798"/>
    <n v="2665"/>
    <n v="2565"/>
    <x v="1"/>
    <x v="6"/>
    <x v="23"/>
    <n v="42.3"/>
    <n v="6.1"/>
    <n v="1.1000000000000001"/>
    <n v="2.2000000000000002"/>
    <n v="9.6"/>
    <n v="4.4000000000000004"/>
    <n v="0.7"/>
    <n v="22.2"/>
    <n v="11.4"/>
    <n v="39.1"/>
    <n v="40.6"/>
    <n v="20.3"/>
    <n v="2.6"/>
    <n v="2.7"/>
    <n v="3.2"/>
    <n v="3.7"/>
    <n v="2.9"/>
    <n v="27.2"/>
    <n v="8"/>
    <x v="49"/>
    <x v="97"/>
    <x v="98"/>
    <x v="138"/>
    <x v="138"/>
    <x v="137"/>
    <x v="112"/>
    <x v="95"/>
    <x v="24"/>
    <n v="19384"/>
    <n v="746"/>
    <n v="2318"/>
  </r>
  <r>
    <x v="1"/>
    <x v="49"/>
    <x v="8"/>
    <x v="50"/>
    <n v="117144"/>
    <n v="59087"/>
    <n v="46326"/>
    <n v="11733"/>
    <n v="74321"/>
    <n v="22660"/>
    <n v="10227"/>
    <n v="7002"/>
    <n v="3669"/>
    <n v="62268"/>
    <n v="1.9"/>
    <n v="46.7"/>
    <n v="3.5"/>
    <n v="14.2"/>
    <n v="4.7"/>
    <n v="63.4"/>
    <n v="116"/>
    <n v="19.5"/>
    <n v="62658"/>
    <n v="212184"/>
    <n v="22495"/>
    <n v="13740"/>
    <n v="3131"/>
    <n v="1466"/>
    <n v="1991"/>
    <n v="14736"/>
    <n v="8984"/>
    <n v="1112"/>
    <n v="340"/>
    <n v="830"/>
    <n v="21855"/>
    <n v="21010"/>
    <n v="2296"/>
    <n v="639"/>
    <n v="2518"/>
    <n v="42823"/>
    <n v="74320"/>
    <x v="21"/>
    <x v="31"/>
    <x v="37"/>
    <n v="16724"/>
    <n v="7111"/>
    <n v="4770"/>
    <x v="21"/>
    <x v="21"/>
    <x v="19"/>
    <n v="6350"/>
    <n v="5403"/>
    <n v="4106"/>
    <x v="0"/>
    <x v="1"/>
    <x v="12"/>
    <n v="32.299999999999997"/>
    <n v="3.6"/>
    <n v="0.9"/>
    <n v="2.7"/>
    <n v="17.600000000000001"/>
    <n v="4.2"/>
    <n v="0.5"/>
    <n v="23.4"/>
    <n v="14.8"/>
    <n v="43.6"/>
    <n v="33.4"/>
    <n v="23"/>
    <n v="1.9"/>
    <n v="3.3"/>
    <n v="3.7"/>
    <n v="4"/>
    <n v="3.3"/>
    <n v="14.6"/>
    <n v="16"/>
    <x v="50"/>
    <x v="50"/>
    <x v="48"/>
    <x v="139"/>
    <x v="139"/>
    <x v="138"/>
    <x v="77"/>
    <x v="3"/>
    <x v="21"/>
    <n v="27696"/>
    <n v="883"/>
    <n v="5019"/>
  </r>
  <r>
    <x v="1"/>
    <x v="50"/>
    <x v="8"/>
    <x v="51"/>
    <n v="115825"/>
    <n v="66336"/>
    <n v="38575"/>
    <n v="10916"/>
    <n v="64666"/>
    <n v="17174"/>
    <n v="5901"/>
    <n v="4925"/>
    <n v="2661"/>
    <n v="37939"/>
    <n v="3.1"/>
    <n v="46.1"/>
    <n v="3.3"/>
    <n v="12.1"/>
    <n v="4.7"/>
    <n v="55.8"/>
    <n v="112"/>
    <n v="32.6"/>
    <n v="38185"/>
    <n v="177673"/>
    <n v="29625"/>
    <n v="14242"/>
    <n v="3061"/>
    <n v="1831"/>
    <n v="2399"/>
    <n v="20182"/>
    <n v="10369"/>
    <n v="1401"/>
    <n v="683"/>
    <n v="975"/>
    <n v="16529"/>
    <n v="11743"/>
    <n v="1204"/>
    <n v="329"/>
    <n v="1251"/>
    <n v="51158"/>
    <n v="64666"/>
    <x v="21"/>
    <x v="53"/>
    <x v="36"/>
    <n v="17501"/>
    <n v="6200"/>
    <n v="4783"/>
    <x v="21"/>
    <x v="21"/>
    <x v="19"/>
    <n v="9034"/>
    <n v="7292"/>
    <n v="5828"/>
    <x v="0"/>
    <x v="24"/>
    <x v="35"/>
    <n v="32.5"/>
    <n v="3.3"/>
    <n v="5.6"/>
    <n v="4.7"/>
    <n v="20.6"/>
    <n v="4.9000000000000004"/>
    <n v="1.1000000000000001"/>
    <n v="14"/>
    <n v="13.4"/>
    <n v="41.7"/>
    <n v="38.299999999999997"/>
    <n v="20"/>
    <n v="2.2999999999999998"/>
    <n v="2.5"/>
    <n v="3.2"/>
    <n v="3.7"/>
    <n v="2.6"/>
    <n v="15"/>
    <n v="12"/>
    <x v="51"/>
    <x v="51"/>
    <x v="49"/>
    <x v="140"/>
    <x v="140"/>
    <x v="139"/>
    <x v="113"/>
    <x v="24"/>
    <x v="59"/>
    <n v="18573"/>
    <n v="1604"/>
    <n v="4073"/>
  </r>
  <r>
    <x v="1"/>
    <x v="51"/>
    <x v="8"/>
    <x v="52"/>
    <n v="203031"/>
    <n v="112900"/>
    <n v="68713"/>
    <n v="21422"/>
    <n v="151319"/>
    <n v="27304"/>
    <n v="8752"/>
    <n v="7875"/>
    <n v="4251"/>
    <n v="61680"/>
    <n v="3.3"/>
    <n v="50.6"/>
    <n v="3.5"/>
    <n v="11.3"/>
    <n v="4.7"/>
    <n v="74.5"/>
    <n v="163"/>
    <n v="39.200000000000003"/>
    <n v="62068"/>
    <n v="276375"/>
    <n v="31164"/>
    <n v="15131"/>
    <n v="2380"/>
    <n v="978"/>
    <n v="2059"/>
    <n v="65829"/>
    <n v="35210"/>
    <n v="6397"/>
    <n v="5095"/>
    <n v="5406"/>
    <n v="15907"/>
    <n v="14379"/>
    <n v="1411"/>
    <n v="420"/>
    <n v="1267"/>
    <n v="51712"/>
    <n v="151321"/>
    <x v="22"/>
    <x v="32"/>
    <x v="36"/>
    <n v="8144"/>
    <n v="6923"/>
    <n v="5182"/>
    <x v="21"/>
    <x v="31"/>
    <x v="18"/>
    <n v="28594"/>
    <n v="23794"/>
    <n v="22560"/>
    <x v="3"/>
    <x v="3"/>
    <x v="48"/>
    <n v="21.4"/>
    <n v="2.2000000000000002"/>
    <n v="6.4"/>
    <n v="1.8"/>
    <n v="11.9"/>
    <n v="35.700000000000003"/>
    <n v="0.4"/>
    <n v="13.1"/>
    <n v="7.1"/>
    <n v="46.7"/>
    <n v="32.6"/>
    <n v="20.8"/>
    <n v="1.7"/>
    <n v="2.1"/>
    <n v="3.1"/>
    <n v="3.8"/>
    <n v="2.4"/>
    <n v="12.5"/>
    <n v="13"/>
    <x v="52"/>
    <x v="52"/>
    <x v="50"/>
    <x v="141"/>
    <x v="141"/>
    <x v="140"/>
    <x v="114"/>
    <x v="86"/>
    <x v="84"/>
    <n v="28107"/>
    <n v="5278"/>
    <n v="6747"/>
  </r>
  <r>
    <x v="1"/>
    <x v="52"/>
    <x v="8"/>
    <x v="53"/>
    <n v="77861"/>
    <n v="41047"/>
    <n v="28644"/>
    <n v="8167"/>
    <n v="48575"/>
    <n v="14041"/>
    <n v="4895"/>
    <n v="4533"/>
    <n v="2286"/>
    <n v="35062"/>
    <n v="2.2000000000000002"/>
    <n v="45.7"/>
    <n v="3.5"/>
    <n v="13.5"/>
    <n v="4.9000000000000004"/>
    <n v="62.4"/>
    <n v="126"/>
    <n v="22.8"/>
    <n v="35453"/>
    <n v="125539"/>
    <n v="16751"/>
    <n v="8407"/>
    <n v="1751"/>
    <n v="1071"/>
    <n v="1306"/>
    <n v="13129"/>
    <n v="7456"/>
    <n v="1249"/>
    <n v="625"/>
    <n v="971"/>
    <n v="11167"/>
    <n v="11018"/>
    <n v="1321"/>
    <n v="304"/>
    <n v="1333"/>
    <n v="29286"/>
    <n v="48573"/>
    <x v="36"/>
    <x v="54"/>
    <x v="69"/>
    <n v="3840"/>
    <n v="3525"/>
    <n v="3419"/>
    <x v="21"/>
    <x v="21"/>
    <x v="19"/>
    <n v="5940"/>
    <n v="5525"/>
    <n v="4196"/>
    <x v="1"/>
    <x v="4"/>
    <x v="29"/>
    <n v="31.5"/>
    <n v="3.4"/>
    <n v="11.9"/>
    <n v="2.8"/>
    <n v="11.6"/>
    <n v="5.4"/>
    <n v="0.5"/>
    <n v="18.899999999999999"/>
    <n v="14"/>
    <n v="45.6"/>
    <n v="32.299999999999997"/>
    <n v="22.1"/>
    <n v="1.8"/>
    <n v="3"/>
    <n v="3.6"/>
    <n v="3.8"/>
    <n v="3.1"/>
    <n v="17.600000000000001"/>
    <n v="10"/>
    <x v="53"/>
    <x v="53"/>
    <x v="51"/>
    <x v="142"/>
    <x v="142"/>
    <x v="141"/>
    <x v="115"/>
    <x v="41"/>
    <x v="46"/>
    <n v="15629"/>
    <n v="762"/>
    <n v="3360"/>
  </r>
  <r>
    <x v="1"/>
    <x v="53"/>
    <x v="8"/>
    <x v="54"/>
    <n v="98322"/>
    <n v="55481"/>
    <n v="33111"/>
    <n v="9731"/>
    <n v="59666"/>
    <n v="14735"/>
    <n v="5962"/>
    <n v="6061"/>
    <n v="2361"/>
    <n v="32685"/>
    <n v="3"/>
    <n v="37.6"/>
    <n v="3.3"/>
    <n v="12.8"/>
    <n v="4.9000000000000004"/>
    <n v="60.7"/>
    <n v="126"/>
    <n v="31.1"/>
    <n v="33206"/>
    <n v="147848"/>
    <n v="23319"/>
    <n v="9947"/>
    <n v="2241"/>
    <n v="1273"/>
    <n v="1875"/>
    <n v="15532"/>
    <n v="7343"/>
    <n v="1196"/>
    <n v="476"/>
    <n v="773"/>
    <n v="16630"/>
    <n v="13429"/>
    <n v="2542"/>
    <n v="381"/>
    <n v="1364"/>
    <n v="38655"/>
    <n v="59666"/>
    <x v="23"/>
    <x v="33"/>
    <x v="39"/>
    <n v="6008"/>
    <n v="4928"/>
    <n v="4654"/>
    <x v="21"/>
    <x v="21"/>
    <x v="19"/>
    <n v="6015"/>
    <n v="5858"/>
    <n v="4490"/>
    <x v="2"/>
    <x v="4"/>
    <x v="36"/>
    <n v="35.9"/>
    <n v="3.1"/>
    <n v="8.4"/>
    <n v="3.5"/>
    <n v="10.9"/>
    <n v="5.4"/>
    <n v="0.5"/>
    <n v="20"/>
    <n v="12.2"/>
    <n v="42.5"/>
    <n v="35.299999999999997"/>
    <n v="22.2"/>
    <n v="2.1"/>
    <n v="2.8"/>
    <n v="3.3"/>
    <n v="3.8"/>
    <n v="2.9"/>
    <n v="19.3"/>
    <n v="11"/>
    <x v="54"/>
    <x v="98"/>
    <x v="52"/>
    <x v="143"/>
    <x v="143"/>
    <x v="142"/>
    <x v="75"/>
    <x v="96"/>
    <x v="56"/>
    <n v="17028"/>
    <n v="972"/>
    <n v="3650"/>
  </r>
  <r>
    <x v="1"/>
    <x v="54"/>
    <x v="8"/>
    <x v="55"/>
    <n v="146866"/>
    <n v="75396"/>
    <n v="53417"/>
    <n v="18055"/>
    <n v="91592"/>
    <n v="23201"/>
    <n v="9800"/>
    <n v="9251"/>
    <n v="4776"/>
    <n v="65111"/>
    <n v="2.2999999999999998"/>
    <n v="46.7"/>
    <n v="3.9"/>
    <n v="13.4"/>
    <n v="5.4"/>
    <n v="62.4"/>
    <n v="151"/>
    <n v="25.8"/>
    <n v="66083"/>
    <n v="218969"/>
    <n v="28519"/>
    <n v="16516"/>
    <n v="4396"/>
    <n v="2253"/>
    <n v="3590"/>
    <n v="18554"/>
    <n v="10403"/>
    <n v="1795"/>
    <n v="778"/>
    <n v="1279"/>
    <n v="28324"/>
    <n v="22726"/>
    <n v="3257"/>
    <n v="1165"/>
    <n v="3311"/>
    <n v="55274"/>
    <n v="91592"/>
    <x v="23"/>
    <x v="34"/>
    <x v="40"/>
    <n v="12983"/>
    <n v="9700"/>
    <n v="4882"/>
    <x v="21"/>
    <x v="21"/>
    <x v="19"/>
    <n v="8107"/>
    <n v="7944"/>
    <n v="5358"/>
    <x v="1"/>
    <x v="19"/>
    <x v="14"/>
    <n v="27.3"/>
    <n v="3.1"/>
    <n v="6.3"/>
    <n v="3.8"/>
    <n v="19.2"/>
    <n v="10.199999999999999"/>
    <n v="0.5"/>
    <n v="16.8"/>
    <n v="12.7"/>
    <n v="45.4"/>
    <n v="29.8"/>
    <n v="24.7"/>
    <n v="1.6"/>
    <n v="2.9"/>
    <n v="3.6"/>
    <n v="3.8"/>
    <n v="3"/>
    <n v="14.7"/>
    <n v="14"/>
    <x v="55"/>
    <x v="99"/>
    <x v="99"/>
    <x v="144"/>
    <x v="144"/>
    <x v="143"/>
    <x v="65"/>
    <x v="97"/>
    <x v="73"/>
    <n v="26691"/>
    <n v="2178"/>
    <n v="7092"/>
  </r>
  <r>
    <x v="1"/>
    <x v="55"/>
    <x v="8"/>
    <x v="56"/>
    <n v="143772"/>
    <n v="59057"/>
    <n v="47594"/>
    <n v="37119"/>
    <n v="74628"/>
    <n v="19037"/>
    <n v="7208"/>
    <n v="9344"/>
    <n v="5612"/>
    <n v="60921"/>
    <n v="2.4"/>
    <n v="59.9"/>
    <n v="6.5"/>
    <n v="12"/>
    <n v="6.6"/>
    <n v="51.9"/>
    <n v="154"/>
    <n v="34.4"/>
    <n v="61017"/>
    <n v="204302"/>
    <n v="23891"/>
    <n v="16657"/>
    <n v="6954"/>
    <n v="8119"/>
    <n v="13522"/>
    <n v="16843"/>
    <n v="9658"/>
    <n v="1909"/>
    <n v="1106"/>
    <n v="1863"/>
    <n v="18322"/>
    <n v="17234"/>
    <n v="2729"/>
    <n v="1300"/>
    <n v="3661"/>
    <n v="69143"/>
    <n v="74625"/>
    <x v="23"/>
    <x v="35"/>
    <x v="41"/>
    <n v="31078"/>
    <n v="12485"/>
    <n v="6672"/>
    <x v="20"/>
    <x v="19"/>
    <x v="19"/>
    <n v="7722"/>
    <n v="7198"/>
    <n v="5735"/>
    <x v="3"/>
    <x v="25"/>
    <x v="4"/>
    <n v="21.3"/>
    <n v="1.7"/>
    <n v="6.2"/>
    <n v="5.4"/>
    <n v="35.5"/>
    <n v="3.1"/>
    <n v="0.4"/>
    <n v="20.399999999999999"/>
    <n v="5.9"/>
    <n v="42.6"/>
    <n v="23.4"/>
    <n v="34"/>
    <n v="1.4"/>
    <n v="1.9"/>
    <n v="3.8"/>
    <n v="4.0999999999999996"/>
    <n v="2.1"/>
    <n v="14.1"/>
    <n v="11"/>
    <x v="56"/>
    <x v="56"/>
    <x v="54"/>
    <x v="145"/>
    <x v="145"/>
    <x v="144"/>
    <x v="116"/>
    <x v="75"/>
    <x v="66"/>
    <n v="18942"/>
    <n v="14927"/>
    <n v="10283"/>
  </r>
  <r>
    <x v="1"/>
    <x v="56"/>
    <x v="8"/>
    <x v="57"/>
    <n v="87888"/>
    <n v="49469"/>
    <n v="27008"/>
    <n v="11412"/>
    <n v="63531"/>
    <n v="10903"/>
    <n v="3762"/>
    <n v="3821"/>
    <n v="2111"/>
    <n v="30830"/>
    <n v="2.9"/>
    <n v="50.2"/>
    <n v="3.9"/>
    <n v="11.4"/>
    <n v="5.3"/>
    <n v="72.3"/>
    <n v="123"/>
    <n v="35.299999999999997"/>
    <n v="31311"/>
    <n v="137409"/>
    <n v="13402"/>
    <n v="6173"/>
    <n v="1797"/>
    <n v="1290"/>
    <n v="1696"/>
    <n v="23212"/>
    <n v="10454"/>
    <n v="2452"/>
    <n v="1893"/>
    <n v="1906"/>
    <n v="12855"/>
    <n v="8374"/>
    <n v="1077"/>
    <n v="355"/>
    <n v="955"/>
    <n v="24358"/>
    <n v="63533"/>
    <x v="37"/>
    <x v="54"/>
    <x v="41"/>
    <n v="4911"/>
    <n v="4556"/>
    <n v="4183"/>
    <x v="20"/>
    <x v="19"/>
    <x v="19"/>
    <n v="13292"/>
    <n v="9129"/>
    <n v="7634"/>
    <x v="3"/>
    <x v="29"/>
    <x v="5"/>
    <n v="22.3"/>
    <n v="0.8"/>
    <n v="13.5"/>
    <n v="2.2999999999999998"/>
    <n v="35.799999999999997"/>
    <n v="1.4"/>
    <n v="0.4"/>
    <n v="16.399999999999999"/>
    <n v="7.1"/>
    <n v="46.8"/>
    <n v="32"/>
    <n v="21.2"/>
    <n v="1.7"/>
    <n v="2.1"/>
    <n v="3.3"/>
    <n v="3.7"/>
    <n v="2.2000000000000002"/>
    <n v="19.899999999999999"/>
    <n v="9"/>
    <x v="57"/>
    <x v="57"/>
    <x v="100"/>
    <x v="146"/>
    <x v="146"/>
    <x v="145"/>
    <x v="50"/>
    <x v="98"/>
    <x v="15"/>
    <n v="11000"/>
    <n v="2945"/>
    <n v="3455"/>
  </r>
  <r>
    <x v="1"/>
    <x v="57"/>
    <x v="8"/>
    <x v="58"/>
    <n v="96080"/>
    <n v="52195"/>
    <n v="32598"/>
    <n v="11285"/>
    <n v="79021"/>
    <n v="14652"/>
    <n v="5720"/>
    <n v="5510"/>
    <n v="3166"/>
    <n v="53356"/>
    <n v="1.8"/>
    <n v="47.6"/>
    <n v="3.8"/>
    <n v="13.3"/>
    <n v="5.5"/>
    <n v="82.2"/>
    <n v="125"/>
    <n v="24.4"/>
    <n v="52596"/>
    <n v="166746"/>
    <n v="10038"/>
    <n v="4673"/>
    <n v="1111"/>
    <n v="477"/>
    <n v="760"/>
    <n v="27051"/>
    <n v="12552"/>
    <n v="2857"/>
    <n v="1944"/>
    <n v="2637"/>
    <n v="15106"/>
    <n v="13147"/>
    <n v="1564"/>
    <n v="489"/>
    <n v="1674"/>
    <n v="17059"/>
    <n v="79021"/>
    <x v="38"/>
    <x v="54"/>
    <x v="41"/>
    <n v="2717"/>
    <n v="2382"/>
    <n v="2230"/>
    <x v="20"/>
    <x v="19"/>
    <x v="19"/>
    <n v="12680"/>
    <n v="9215"/>
    <n v="7571"/>
    <x v="0"/>
    <x v="0"/>
    <x v="1"/>
    <n v="31"/>
    <n v="2.1"/>
    <n v="4.4000000000000004"/>
    <n v="3.3"/>
    <n v="11.2"/>
    <n v="9.3000000000000007"/>
    <n v="0.5"/>
    <n v="19.8"/>
    <n v="18.399999999999999"/>
    <n v="43.6"/>
    <n v="34.1"/>
    <n v="22.3"/>
    <n v="2"/>
    <n v="2.9"/>
    <n v="3.5"/>
    <n v="4"/>
    <n v="3"/>
    <n v="17.899999999999999"/>
    <n v="11"/>
    <x v="58"/>
    <x v="58"/>
    <x v="56"/>
    <x v="147"/>
    <x v="147"/>
    <x v="146"/>
    <x v="76"/>
    <x v="99"/>
    <x v="76"/>
    <n v="16004"/>
    <n v="1476"/>
    <n v="4612"/>
  </r>
  <r>
    <x v="1"/>
    <x v="58"/>
    <x v="8"/>
    <x v="59"/>
    <n v="137717"/>
    <n v="70105"/>
    <n v="44223"/>
    <n v="23389"/>
    <n v="120038"/>
    <n v="18273"/>
    <n v="6297"/>
    <n v="7403"/>
    <n v="3599"/>
    <n v="43171"/>
    <n v="3.2"/>
    <n v="51"/>
    <n v="4.5999999999999996"/>
    <n v="11.1"/>
    <n v="5.5"/>
    <n v="87.2"/>
    <n v="136"/>
    <n v="37.299999999999997"/>
    <n v="43529"/>
    <n v="196376"/>
    <n v="9593"/>
    <n v="5044"/>
    <n v="1168"/>
    <n v="872"/>
    <n v="1002"/>
    <n v="41417"/>
    <n v="23231"/>
    <n v="6201"/>
    <n v="5845"/>
    <n v="5343"/>
    <n v="19094"/>
    <n v="12679"/>
    <n v="2339"/>
    <n v="1020"/>
    <n v="2869"/>
    <n v="17679"/>
    <n v="120038"/>
    <x v="22"/>
    <x v="36"/>
    <x v="43"/>
    <n v="2891"/>
    <n v="2061"/>
    <n v="1471"/>
    <x v="20"/>
    <x v="19"/>
    <x v="19"/>
    <n v="29747"/>
    <n v="21562"/>
    <n v="11017"/>
    <x v="3"/>
    <x v="3"/>
    <x v="32"/>
    <n v="23.2"/>
    <n v="0.7"/>
    <n v="6.3"/>
    <n v="4"/>
    <n v="39.4"/>
    <n v="2.2000000000000002"/>
    <n v="0.3"/>
    <n v="16.899999999999999"/>
    <n v="7"/>
    <n v="44.9"/>
    <n v="31.1"/>
    <n v="23.9"/>
    <n v="1.7"/>
    <n v="2.1"/>
    <n v="3.2"/>
    <n v="3.7"/>
    <n v="2.2999999999999998"/>
    <n v="16.899999999999999"/>
    <n v="11"/>
    <x v="59"/>
    <x v="59"/>
    <x v="101"/>
    <x v="148"/>
    <x v="148"/>
    <x v="147"/>
    <x v="93"/>
    <x v="100"/>
    <x v="15"/>
    <n v="18423"/>
    <n v="6647"/>
    <n v="6800"/>
  </r>
  <r>
    <x v="1"/>
    <x v="59"/>
    <x v="8"/>
    <x v="60"/>
    <n v="92929"/>
    <n v="47512"/>
    <n v="36537"/>
    <n v="8879"/>
    <n v="67306"/>
    <n v="17834"/>
    <n v="6571"/>
    <n v="5849"/>
    <n v="2870"/>
    <n v="48872"/>
    <n v="1.9"/>
    <n v="43.8"/>
    <n v="3.4"/>
    <n v="14.4"/>
    <n v="4.9000000000000004"/>
    <n v="72.400000000000006"/>
    <n v="110"/>
    <n v="20.399999999999999"/>
    <n v="49343"/>
    <n v="146830"/>
    <n v="12963"/>
    <n v="8653"/>
    <n v="2031"/>
    <n v="771"/>
    <n v="1205"/>
    <n v="10708"/>
    <n v="7432"/>
    <n v="1134"/>
    <n v="419"/>
    <n v="998"/>
    <n v="23841"/>
    <n v="18348"/>
    <n v="2071"/>
    <n v="519"/>
    <n v="1836"/>
    <n v="25623"/>
    <n v="67306"/>
    <x v="39"/>
    <x v="54"/>
    <x v="36"/>
    <n v="4696"/>
    <n v="3668"/>
    <n v="2186"/>
    <x v="20"/>
    <x v="19"/>
    <x v="44"/>
    <n v="4870"/>
    <n v="4722"/>
    <n v="3942"/>
    <x v="7"/>
    <x v="5"/>
    <x v="26"/>
    <n v="37.1"/>
    <n v="4"/>
    <n v="1.1000000000000001"/>
    <n v="3.5"/>
    <n v="10.5"/>
    <n v="2.7"/>
    <n v="0.4"/>
    <n v="24.9"/>
    <n v="15.8"/>
    <n v="47.3"/>
    <n v="28.1"/>
    <n v="24.6"/>
    <n v="1.5"/>
    <n v="3.4"/>
    <n v="3.8"/>
    <n v="3.8"/>
    <n v="3.4"/>
    <n v="18"/>
    <n v="12"/>
    <x v="60"/>
    <x v="8"/>
    <x v="58"/>
    <x v="149"/>
    <x v="149"/>
    <x v="148"/>
    <x v="117"/>
    <x v="95"/>
    <x v="34"/>
    <n v="20439"/>
    <n v="260"/>
    <n v="3893"/>
  </r>
  <r>
    <x v="1"/>
    <x v="60"/>
    <x v="8"/>
    <x v="61"/>
    <n v="89789"/>
    <n v="35056"/>
    <n v="47929"/>
    <n v="6804"/>
    <n v="66250"/>
    <n v="26616"/>
    <n v="12207"/>
    <n v="4068"/>
    <n v="1967"/>
    <n v="30365"/>
    <n v="3"/>
    <n v="32.299999999999997"/>
    <n v="3.2"/>
    <n v="13.7"/>
    <n v="3.1"/>
    <n v="73.8"/>
    <n v="124"/>
    <n v="26.6"/>
    <n v="30300"/>
    <n v="130659"/>
    <n v="9805"/>
    <n v="10422"/>
    <n v="1605"/>
    <n v="669"/>
    <n v="1037"/>
    <n v="6893"/>
    <n v="10101"/>
    <n v="611"/>
    <n v="219"/>
    <n v="432"/>
    <n v="18357"/>
    <n v="25865"/>
    <n v="1906"/>
    <n v="488"/>
    <n v="1379"/>
    <n v="23538"/>
    <n v="66251"/>
    <x v="23"/>
    <x v="33"/>
    <x v="40"/>
    <n v="7177"/>
    <n v="3178"/>
    <n v="2856"/>
    <x v="21"/>
    <x v="21"/>
    <x v="19"/>
    <n v="4086"/>
    <n v="4084"/>
    <n v="2651"/>
    <x v="7"/>
    <x v="14"/>
    <x v="24"/>
    <n v="35.700000000000003"/>
    <n v="22.3"/>
    <n v="0.5"/>
    <n v="1.9"/>
    <n v="9.4"/>
    <n v="1.6"/>
    <n v="0.2"/>
    <n v="19.899999999999999"/>
    <n v="8.5"/>
    <n v="44.3"/>
    <n v="26.1"/>
    <n v="29.6"/>
    <n v="1.5"/>
    <n v="3.3"/>
    <n v="3.5"/>
    <n v="3.6"/>
    <n v="3.3"/>
    <n v="30.6"/>
    <n v="7"/>
    <x v="61"/>
    <x v="60"/>
    <x v="59"/>
    <x v="150"/>
    <x v="150"/>
    <x v="149"/>
    <x v="11"/>
    <x v="101"/>
    <x v="39"/>
    <n v="36345"/>
    <n v="369"/>
    <n v="2678"/>
  </r>
  <r>
    <x v="1"/>
    <x v="61"/>
    <x v="8"/>
    <x v="62"/>
    <n v="82380"/>
    <n v="39471"/>
    <n v="32995"/>
    <n v="9914"/>
    <n v="51551"/>
    <n v="15847"/>
    <n v="6104"/>
    <n v="5999"/>
    <n v="2196"/>
    <n v="39615"/>
    <n v="2.1"/>
    <n v="44.1"/>
    <n v="3.8"/>
    <n v="13.7"/>
    <n v="4.5999999999999996"/>
    <n v="62.6"/>
    <n v="98"/>
    <n v="25.1"/>
    <n v="38974"/>
    <n v="130054"/>
    <n v="13427"/>
    <n v="10485"/>
    <n v="3484"/>
    <n v="1677"/>
    <n v="1756"/>
    <n v="9239"/>
    <n v="6680"/>
    <n v="817"/>
    <n v="330"/>
    <n v="487"/>
    <n v="16805"/>
    <n v="13028"/>
    <n v="2270"/>
    <n v="538"/>
    <n v="1358"/>
    <n v="30829"/>
    <n v="51552"/>
    <x v="23"/>
    <x v="35"/>
    <x v="70"/>
    <n v="15526"/>
    <n v="5319"/>
    <n v="1315"/>
    <x v="20"/>
    <x v="19"/>
    <x v="19"/>
    <n v="4173"/>
    <n v="3855"/>
    <n v="2792"/>
    <x v="3"/>
    <x v="19"/>
    <x v="12"/>
    <n v="32.4"/>
    <n v="7.7"/>
    <n v="1.7"/>
    <n v="1.3"/>
    <n v="16.399999999999999"/>
    <n v="1.3"/>
    <n v="0.2"/>
    <n v="29.3"/>
    <n v="9.6999999999999993"/>
    <n v="45.3"/>
    <n v="28.2"/>
    <n v="26.5"/>
    <n v="1.6"/>
    <n v="3"/>
    <n v="3.7"/>
    <n v="4"/>
    <n v="3.1"/>
    <n v="15.2"/>
    <n v="14"/>
    <x v="62"/>
    <x v="61"/>
    <x v="60"/>
    <x v="151"/>
    <x v="151"/>
    <x v="150"/>
    <x v="118"/>
    <x v="91"/>
    <x v="82"/>
    <n v="17788"/>
    <n v="1229"/>
    <n v="3152"/>
  </r>
  <r>
    <x v="1"/>
    <x v="62"/>
    <x v="9"/>
    <x v="63"/>
    <n v="297610"/>
    <n v="156246"/>
    <n v="108859"/>
    <n v="32507"/>
    <n v="176125"/>
    <n v="51566"/>
    <n v="16317"/>
    <n v="16134"/>
    <n v="10208"/>
    <n v="154346"/>
    <n v="1.9"/>
    <n v="50"/>
    <n v="3.7"/>
    <n v="13.5"/>
    <n v="5.4"/>
    <n v="59.2"/>
    <n v="180"/>
    <n v="26.2"/>
    <n v="154243"/>
    <n v="400579"/>
    <n v="63084"/>
    <n v="37208"/>
    <n v="8429"/>
    <n v="3923"/>
    <n v="8839"/>
    <n v="28246"/>
    <n v="13898"/>
    <n v="2151"/>
    <n v="1112"/>
    <n v="2069"/>
    <n v="64915"/>
    <n v="51232"/>
    <n v="5177"/>
    <n v="1688"/>
    <n v="5637"/>
    <n v="121483"/>
    <n v="176125"/>
    <x v="24"/>
    <x v="37"/>
    <x v="71"/>
    <n v="23681"/>
    <n v="19644"/>
    <n v="11232"/>
    <x v="25"/>
    <x v="24"/>
    <x v="22"/>
    <n v="10087"/>
    <n v="10071"/>
    <n v="7982"/>
    <x v="2"/>
    <x v="22"/>
    <x v="12"/>
    <n v="26.7"/>
    <n v="1.4"/>
    <n v="3"/>
    <n v="5.3"/>
    <n v="12.4"/>
    <n v="17"/>
    <n v="1.8"/>
    <n v="17"/>
    <n v="15.3"/>
    <n v="44.3"/>
    <n v="32.4"/>
    <n v="23.3"/>
    <n v="1.8"/>
    <n v="3"/>
    <n v="3.5"/>
    <n v="3.9"/>
    <n v="3.2"/>
    <n v="12.2"/>
    <n v="24"/>
    <x v="63"/>
    <x v="62"/>
    <x v="61"/>
    <x v="152"/>
    <x v="152"/>
    <x v="151"/>
    <x v="57"/>
    <x v="100"/>
    <x v="85"/>
    <n v="54512"/>
    <n v="3611"/>
    <n v="14718"/>
  </r>
  <r>
    <x v="1"/>
    <x v="63"/>
    <x v="9"/>
    <x v="64"/>
    <n v="136319"/>
    <n v="66621"/>
    <n v="53723"/>
    <n v="15970"/>
    <n v="92809"/>
    <n v="28386"/>
    <n v="10112"/>
    <n v="8432"/>
    <n v="6042"/>
    <n v="99860"/>
    <n v="1.4"/>
    <n v="49.7"/>
    <n v="4"/>
    <n v="14.6"/>
    <n v="5.4"/>
    <n v="68.099999999999994"/>
    <n v="158"/>
    <n v="19.399999999999999"/>
    <n v="101113"/>
    <n v="214875"/>
    <n v="20975"/>
    <n v="13763"/>
    <n v="3129"/>
    <n v="1552"/>
    <n v="4091"/>
    <n v="7922"/>
    <n v="5372"/>
    <n v="736"/>
    <n v="344"/>
    <n v="729"/>
    <n v="37724"/>
    <n v="31578"/>
    <n v="3516"/>
    <n v="1084"/>
    <n v="3803"/>
    <n v="43510"/>
    <n v="92808"/>
    <x v="40"/>
    <x v="42"/>
    <x v="45"/>
    <n v="11480"/>
    <n v="10934"/>
    <n v="5899"/>
    <x v="23"/>
    <x v="22"/>
    <x v="22"/>
    <n v="3224"/>
    <n v="3203"/>
    <n v="2374"/>
    <x v="2"/>
    <x v="10"/>
    <x v="42"/>
    <n v="31.2"/>
    <n v="1.9"/>
    <n v="1.8"/>
    <n v="6"/>
    <n v="13.1"/>
    <n v="8.6"/>
    <n v="1"/>
    <n v="20.100000000000001"/>
    <n v="16.5"/>
    <n v="42.2"/>
    <n v="32.9"/>
    <n v="24.9"/>
    <n v="1.9"/>
    <n v="3.4"/>
    <n v="3.7"/>
    <n v="3.9"/>
    <n v="3.6"/>
    <n v="15.1"/>
    <n v="19"/>
    <x v="64"/>
    <x v="100"/>
    <x v="102"/>
    <x v="153"/>
    <x v="153"/>
    <x v="152"/>
    <x v="119"/>
    <x v="39"/>
    <x v="0"/>
    <n v="32063"/>
    <n v="1200"/>
    <n v="8106"/>
  </r>
  <r>
    <x v="1"/>
    <x v="64"/>
    <x v="9"/>
    <x v="65"/>
    <n v="216042"/>
    <n v="118191"/>
    <n v="66372"/>
    <n v="31479"/>
    <n v="146275"/>
    <n v="25155"/>
    <n v="8991"/>
    <n v="10619"/>
    <n v="6062"/>
    <n v="101102"/>
    <n v="2.1"/>
    <n v="54.5"/>
    <n v="4.3"/>
    <n v="11.9"/>
    <n v="6"/>
    <n v="67.7"/>
    <n v="151"/>
    <n v="25.7"/>
    <n v="103324"/>
    <n v="326348"/>
    <n v="35691"/>
    <n v="19064"/>
    <n v="4847"/>
    <n v="4194"/>
    <n v="5970"/>
    <n v="43658"/>
    <n v="21655"/>
    <n v="4785"/>
    <n v="3741"/>
    <n v="4293"/>
    <n v="38841"/>
    <n v="20918"/>
    <n v="2957"/>
    <n v="1507"/>
    <n v="3922"/>
    <n v="69766"/>
    <n v="146277"/>
    <x v="26"/>
    <x v="39"/>
    <x v="46"/>
    <n v="27595"/>
    <n v="14304"/>
    <n v="10127"/>
    <x v="24"/>
    <x v="23"/>
    <x v="24"/>
    <n v="19354"/>
    <n v="15514"/>
    <n v="13210"/>
    <x v="0"/>
    <x v="25"/>
    <x v="25"/>
    <n v="20.3"/>
    <n v="0.9"/>
    <n v="8"/>
    <n v="5.7"/>
    <n v="37.299999999999997"/>
    <n v="4.2"/>
    <n v="0.6"/>
    <n v="12.8"/>
    <n v="10.199999999999999"/>
    <n v="44.2"/>
    <n v="33"/>
    <n v="22.7"/>
    <n v="1.9"/>
    <n v="2.2000000000000002"/>
    <n v="3.3"/>
    <n v="3.9"/>
    <n v="2.5"/>
    <n v="13.9"/>
    <n v="16"/>
    <x v="65"/>
    <x v="101"/>
    <x v="103"/>
    <x v="154"/>
    <x v="154"/>
    <x v="153"/>
    <x v="2"/>
    <x v="102"/>
    <x v="69"/>
    <n v="24021"/>
    <n v="8930"/>
    <n v="10467"/>
  </r>
  <r>
    <x v="1"/>
    <x v="65"/>
    <x v="9"/>
    <x v="66"/>
    <n v="188187"/>
    <n v="106658"/>
    <n v="61419"/>
    <n v="20110"/>
    <n v="127150"/>
    <n v="27716"/>
    <n v="9909"/>
    <n v="10077"/>
    <n v="6049"/>
    <n v="93172"/>
    <n v="2"/>
    <n v="48.6"/>
    <n v="3.6"/>
    <n v="12.9"/>
    <n v="5.5"/>
    <n v="67.599999999999994"/>
    <n v="141"/>
    <n v="17.5"/>
    <n v="94923"/>
    <n v="276766"/>
    <n v="31296"/>
    <n v="17407"/>
    <n v="4471"/>
    <n v="2600"/>
    <n v="5264"/>
    <n v="14241"/>
    <n v="7549"/>
    <n v="1263"/>
    <n v="517"/>
    <n v="949"/>
    <n v="61121"/>
    <n v="32291"/>
    <n v="4560"/>
    <n v="1167"/>
    <n v="3493"/>
    <n v="61038"/>
    <n v="127151"/>
    <x v="41"/>
    <x v="41"/>
    <x v="47"/>
    <n v="16533"/>
    <n v="14995"/>
    <n v="6626"/>
    <x v="18"/>
    <x v="22"/>
    <x v="23"/>
    <n v="5897"/>
    <n v="5429"/>
    <n v="5425"/>
    <x v="2"/>
    <x v="7"/>
    <x v="19"/>
    <n v="26.3"/>
    <n v="1.3"/>
    <n v="2.4"/>
    <n v="5.4"/>
    <n v="28.9"/>
    <n v="5.8"/>
    <n v="0.8"/>
    <n v="18"/>
    <n v="11.3"/>
    <n v="44.4"/>
    <n v="34.5"/>
    <n v="21.1"/>
    <n v="1.9"/>
    <n v="2.9"/>
    <n v="3.3"/>
    <n v="3.6"/>
    <n v="3"/>
    <n v="9.3000000000000007"/>
    <n v="24"/>
    <x v="66"/>
    <x v="102"/>
    <x v="104"/>
    <x v="155"/>
    <x v="155"/>
    <x v="154"/>
    <x v="43"/>
    <x v="34"/>
    <x v="4"/>
    <n v="29064"/>
    <n v="2336"/>
    <n v="8650"/>
  </r>
  <r>
    <x v="1"/>
    <x v="66"/>
    <x v="9"/>
    <x v="67"/>
    <n v="163166"/>
    <n v="91545"/>
    <n v="58844"/>
    <n v="12777"/>
    <n v="123291"/>
    <n v="33334"/>
    <n v="9659"/>
    <n v="7177"/>
    <n v="3701"/>
    <n v="67828"/>
    <n v="2.4"/>
    <n v="39"/>
    <n v="3"/>
    <n v="12.7"/>
    <n v="4"/>
    <n v="75.599999999999994"/>
    <n v="126"/>
    <n v="23.5"/>
    <n v="69339"/>
    <n v="249333"/>
    <n v="20749"/>
    <n v="12021"/>
    <n v="2720"/>
    <n v="1484"/>
    <n v="2901"/>
    <n v="9637"/>
    <n v="6376"/>
    <n v="703"/>
    <n v="267"/>
    <n v="480"/>
    <n v="61159"/>
    <n v="37301"/>
    <n v="3814"/>
    <n v="934"/>
    <n v="2619"/>
    <n v="39875"/>
    <n v="123290"/>
    <x v="28"/>
    <x v="41"/>
    <x v="45"/>
    <n v="11702"/>
    <n v="6481"/>
    <n v="5377"/>
    <x v="23"/>
    <x v="32"/>
    <x v="24"/>
    <n v="4113"/>
    <n v="4089"/>
    <n v="3642"/>
    <x v="4"/>
    <x v="26"/>
    <x v="31"/>
    <n v="29.7"/>
    <n v="2.6"/>
    <n v="2.9"/>
    <n v="4.4000000000000004"/>
    <n v="22.6"/>
    <n v="4.7"/>
    <n v="0.7"/>
    <n v="19.7"/>
    <n v="12.6"/>
    <n v="44"/>
    <n v="36.799999999999997"/>
    <n v="19.2"/>
    <n v="2.1"/>
    <n v="2.9"/>
    <n v="3.2"/>
    <n v="3.6"/>
    <n v="3"/>
    <n v="14.8"/>
    <n v="14"/>
    <x v="67"/>
    <x v="66"/>
    <x v="65"/>
    <x v="156"/>
    <x v="156"/>
    <x v="155"/>
    <x v="120"/>
    <x v="92"/>
    <x v="44"/>
    <n v="36389"/>
    <n v="1351"/>
    <n v="5303"/>
  </r>
  <r>
    <x v="1"/>
    <x v="67"/>
    <x v="9"/>
    <x v="68"/>
    <n v="92171"/>
    <n v="51893"/>
    <n v="29935"/>
    <n v="10342"/>
    <n v="63026"/>
    <n v="12702"/>
    <n v="4785"/>
    <n v="4764"/>
    <n v="2849"/>
    <n v="49239"/>
    <n v="1.9"/>
    <n v="53.3"/>
    <n v="3.6"/>
    <n v="13.1"/>
    <n v="5.6"/>
    <n v="68.400000000000006"/>
    <n v="111"/>
    <n v="25.7"/>
    <n v="50478"/>
    <n v="169732"/>
    <n v="16261"/>
    <n v="8066"/>
    <n v="1915"/>
    <n v="1265"/>
    <n v="1638"/>
    <n v="21738"/>
    <n v="10285"/>
    <n v="1997"/>
    <n v="912"/>
    <n v="1495"/>
    <n v="13894"/>
    <n v="9559"/>
    <n v="1306"/>
    <n v="425"/>
    <n v="1415"/>
    <n v="29145"/>
    <n v="63026"/>
    <x v="27"/>
    <x v="42"/>
    <x v="48"/>
    <n v="6603"/>
    <n v="6526"/>
    <n v="2813"/>
    <x v="25"/>
    <x v="24"/>
    <x v="22"/>
    <n v="8872"/>
    <n v="7706"/>
    <n v="5093"/>
    <x v="0"/>
    <x v="20"/>
    <x v="35"/>
    <n v="22.5"/>
    <n v="1.5"/>
    <n v="18.7"/>
    <n v="4.2"/>
    <n v="19.899999999999999"/>
    <n v="3.7"/>
    <n v="0.2"/>
    <n v="18.5"/>
    <n v="10.9"/>
    <n v="44.2"/>
    <n v="34.799999999999997"/>
    <n v="21"/>
    <n v="2"/>
    <n v="2.8"/>
    <n v="3.5"/>
    <n v="4"/>
    <n v="2.9"/>
    <n v="9.8000000000000007"/>
    <n v="18"/>
    <x v="68"/>
    <x v="103"/>
    <x v="105"/>
    <x v="157"/>
    <x v="157"/>
    <x v="156"/>
    <x v="121"/>
    <x v="7"/>
    <x v="8"/>
    <n v="13077"/>
    <n v="1419"/>
    <n v="4086"/>
  </r>
  <r>
    <x v="1"/>
    <x v="68"/>
    <x v="9"/>
    <x v="69"/>
    <n v="72278"/>
    <n v="35398"/>
    <n v="30787"/>
    <n v="6096"/>
    <n v="46375"/>
    <n v="19886"/>
    <n v="4750"/>
    <n v="3213"/>
    <n v="1663"/>
    <n v="23917"/>
    <n v="3"/>
    <n v="36"/>
    <n v="3.2"/>
    <n v="13.2"/>
    <n v="3.5"/>
    <n v="64.2"/>
    <n v="108"/>
    <n v="34.299999999999997"/>
    <n v="24212"/>
    <n v="110299"/>
    <n v="13880"/>
    <n v="8255"/>
    <n v="1388"/>
    <n v="1150"/>
    <n v="1230"/>
    <n v="7896"/>
    <n v="5270"/>
    <n v="541"/>
    <n v="264"/>
    <n v="545"/>
    <n v="13622"/>
    <n v="16209"/>
    <n v="781"/>
    <n v="338"/>
    <n v="909"/>
    <n v="25903"/>
    <n v="46375"/>
    <x v="25"/>
    <x v="39"/>
    <x v="72"/>
    <n v="6162"/>
    <n v="4915"/>
    <n v="2445"/>
    <x v="23"/>
    <x v="22"/>
    <x v="25"/>
    <n v="2994"/>
    <n v="2881"/>
    <n v="2431"/>
    <x v="2"/>
    <x v="22"/>
    <x v="11"/>
    <n v="37.299999999999997"/>
    <n v="10.1"/>
    <n v="0.9"/>
    <n v="2.6"/>
    <n v="16.8"/>
    <n v="1.5"/>
    <n v="0.6"/>
    <n v="21.2"/>
    <n v="9.1"/>
    <n v="40.5"/>
    <n v="37.700000000000003"/>
    <n v="21.7"/>
    <n v="2.2999999999999998"/>
    <n v="2.9"/>
    <n v="3.4"/>
    <n v="3.8"/>
    <n v="3"/>
    <n v="21.8"/>
    <n v="8"/>
    <x v="69"/>
    <x v="68"/>
    <x v="67"/>
    <x v="158"/>
    <x v="158"/>
    <x v="157"/>
    <x v="122"/>
    <x v="103"/>
    <x v="55"/>
    <n v="22539"/>
    <n v="751"/>
    <n v="2498"/>
  </r>
  <r>
    <x v="1"/>
    <x v="69"/>
    <x v="9"/>
    <x v="70"/>
    <n v="22568"/>
    <n v="10422"/>
    <n v="9506"/>
    <n v="2638"/>
    <n v="13530"/>
    <n v="5016"/>
    <n v="1980"/>
    <n v="1476"/>
    <n v="827"/>
    <n v="15453"/>
    <n v="1.5"/>
    <n v="48.6"/>
    <n v="3.9"/>
    <n v="14.5"/>
    <n v="4.8"/>
    <n v="60"/>
    <n v="95"/>
    <n v="13.2"/>
    <n v="15768"/>
    <n v="42867"/>
    <n v="4296"/>
    <n v="3189"/>
    <n v="655"/>
    <n v="443"/>
    <n v="454"/>
    <n v="2082"/>
    <n v="1703"/>
    <n v="204"/>
    <n v="75"/>
    <n v="207"/>
    <n v="4044"/>
    <n v="4111"/>
    <n v="417"/>
    <n v="160"/>
    <n v="528"/>
    <n v="9037"/>
    <n v="13531"/>
    <x v="25"/>
    <x v="39"/>
    <x v="73"/>
    <n v="2630"/>
    <n v="1239"/>
    <n v="1092"/>
    <x v="25"/>
    <x v="24"/>
    <x v="22"/>
    <n v="932"/>
    <n v="916"/>
    <n v="636"/>
    <x v="1"/>
    <x v="17"/>
    <x v="21"/>
    <n v="39.9"/>
    <n v="3.7"/>
    <n v="1.6"/>
    <n v="2.1"/>
    <n v="15.2"/>
    <n v="1.5"/>
    <n v="0.3"/>
    <n v="22.6"/>
    <n v="13.2"/>
    <n v="43"/>
    <n v="32.9"/>
    <n v="24"/>
    <n v="1.9"/>
    <n v="3.3"/>
    <n v="3.8"/>
    <n v="4"/>
    <n v="3.4"/>
    <n v="27.9"/>
    <n v="6"/>
    <x v="70"/>
    <x v="69"/>
    <x v="68"/>
    <x v="159"/>
    <x v="159"/>
    <x v="158"/>
    <x v="123"/>
    <x v="104"/>
    <x v="12"/>
    <n v="5920"/>
    <n v="273"/>
    <n v="1135"/>
  </r>
  <r>
    <x v="1"/>
    <x v="70"/>
    <x v="9"/>
    <x v="71"/>
    <n v="222195"/>
    <n v="126056"/>
    <n v="86557"/>
    <n v="9582"/>
    <n v="146469"/>
    <n v="59014"/>
    <n v="11862"/>
    <n v="6128"/>
    <n v="2621"/>
    <n v="33954"/>
    <n v="6.5"/>
    <n v="25.1"/>
    <n v="2.2999999999999998"/>
    <n v="11.8"/>
    <n v="2.6"/>
    <n v="65.900000000000006"/>
    <n v="144"/>
    <n v="50"/>
    <n v="34861"/>
    <n v="274718"/>
    <n v="48111"/>
    <n v="22252"/>
    <n v="2468"/>
    <n v="1103"/>
    <n v="1792"/>
    <n v="23811"/>
    <n v="11211"/>
    <n v="674"/>
    <n v="171"/>
    <n v="474"/>
    <n v="54133"/>
    <n v="50458"/>
    <n v="3315"/>
    <n v="511"/>
    <n v="1710"/>
    <n v="75726"/>
    <n v="146468"/>
    <x v="29"/>
    <x v="41"/>
    <x v="49"/>
    <n v="20836"/>
    <n v="9476"/>
    <n v="8946"/>
    <x v="18"/>
    <x v="24"/>
    <x v="24"/>
    <n v="8733"/>
    <n v="7745"/>
    <n v="7115"/>
    <x v="2"/>
    <x v="7"/>
    <x v="46"/>
    <n v="38"/>
    <n v="4.7"/>
    <n v="4.5999999999999996"/>
    <n v="1.1000000000000001"/>
    <n v="13.1"/>
    <n v="1.1000000000000001"/>
    <n v="0.1"/>
    <n v="10.8"/>
    <n v="26.3"/>
    <n v="38.5"/>
    <n v="44.3"/>
    <n v="17.2"/>
    <n v="2.9"/>
    <n v="2.6"/>
    <n v="2.9"/>
    <n v="3.5"/>
    <n v="2.8"/>
    <n v="21.4"/>
    <n v="9"/>
    <x v="71"/>
    <x v="70"/>
    <x v="69"/>
    <x v="160"/>
    <x v="160"/>
    <x v="159"/>
    <x v="124"/>
    <x v="101"/>
    <x v="30"/>
    <n v="64701"/>
    <n v="768"/>
    <n v="3673"/>
  </r>
  <r>
    <x v="1"/>
    <x v="71"/>
    <x v="9"/>
    <x v="72"/>
    <n v="238542"/>
    <n v="161136"/>
    <n v="65414"/>
    <n v="11992"/>
    <n v="200211"/>
    <n v="33784"/>
    <n v="7018"/>
    <n v="5075"/>
    <n v="2702"/>
    <n v="41392"/>
    <n v="5.8"/>
    <n v="36.299999999999997"/>
    <n v="2.2999999999999998"/>
    <n v="10.5"/>
    <n v="3.4"/>
    <n v="83.9"/>
    <n v="85"/>
    <n v="41.1"/>
    <n v="42004"/>
    <n v="318359"/>
    <n v="24134"/>
    <n v="10668"/>
    <n v="1529"/>
    <n v="849"/>
    <n v="1152"/>
    <n v="57370"/>
    <n v="23283"/>
    <n v="2963"/>
    <n v="1318"/>
    <n v="1845"/>
    <n v="79631"/>
    <n v="28363"/>
    <n v="2988"/>
    <n v="661"/>
    <n v="1789"/>
    <n v="38332"/>
    <n v="200211"/>
    <x v="26"/>
    <x v="41"/>
    <x v="50"/>
    <n v="18886"/>
    <n v="4419"/>
    <n v="3911"/>
    <x v="26"/>
    <x v="24"/>
    <x v="25"/>
    <n v="22873"/>
    <n v="16501"/>
    <n v="13089"/>
    <x v="1"/>
    <x v="16"/>
    <x v="27"/>
    <n v="36.799999999999997"/>
    <n v="2.5"/>
    <n v="11.4"/>
    <n v="3.6"/>
    <n v="16.5"/>
    <n v="6.7"/>
    <n v="0.2"/>
    <n v="12.4"/>
    <n v="9.8000000000000007"/>
    <n v="36.6"/>
    <n v="50.4"/>
    <n v="13"/>
    <n v="3.4"/>
    <n v="2"/>
    <n v="2.7"/>
    <n v="3.7"/>
    <n v="2.2000000000000002"/>
    <n v="18.8"/>
    <n v="9"/>
    <x v="72"/>
    <x v="71"/>
    <x v="70"/>
    <x v="161"/>
    <x v="161"/>
    <x v="160"/>
    <x v="125"/>
    <x v="95"/>
    <x v="86"/>
    <n v="33507"/>
    <n v="2056"/>
    <n v="3909"/>
  </r>
  <r>
    <x v="1"/>
    <x v="72"/>
    <x v="9"/>
    <x v="73"/>
    <n v="93034"/>
    <n v="50879"/>
    <n v="26336"/>
    <n v="15819"/>
    <n v="81355"/>
    <n v="7424"/>
    <n v="2743"/>
    <n v="3552"/>
    <n v="2203"/>
    <n v="32080"/>
    <n v="2.9"/>
    <n v="56.8"/>
    <n v="4.5999999999999996"/>
    <n v="10.6"/>
    <n v="6.6"/>
    <n v="87.4"/>
    <n v="115"/>
    <n v="31.7"/>
    <n v="31764"/>
    <n v="140837"/>
    <n v="6977"/>
    <n v="2926"/>
    <n v="736"/>
    <n v="417"/>
    <n v="623"/>
    <n v="31355"/>
    <n v="15023"/>
    <n v="4618"/>
    <n v="4397"/>
    <n v="4702"/>
    <n v="12547"/>
    <n v="6111"/>
    <n v="1072"/>
    <n v="470"/>
    <n v="1060"/>
    <n v="11679"/>
    <n v="81355"/>
    <x v="42"/>
    <x v="55"/>
    <x v="44"/>
    <n v="2206"/>
    <n v="2159"/>
    <n v="1990"/>
    <x v="23"/>
    <x v="25"/>
    <x v="24"/>
    <n v="20095"/>
    <n v="15439"/>
    <n v="6971"/>
    <x v="3"/>
    <x v="2"/>
    <x v="3"/>
    <n v="23.4"/>
    <n v="0.3"/>
    <n v="18"/>
    <n v="6.1"/>
    <n v="20.7"/>
    <n v="3.2"/>
    <n v="0.4"/>
    <n v="15.7"/>
    <n v="12.1"/>
    <n v="44.7"/>
    <n v="32.299999999999997"/>
    <n v="23"/>
    <n v="1.8"/>
    <n v="1.6"/>
    <n v="3.2"/>
    <n v="3.9"/>
    <n v="1.9"/>
    <n v="19.7"/>
    <n v="8"/>
    <x v="73"/>
    <x v="72"/>
    <x v="106"/>
    <x v="162"/>
    <x v="162"/>
    <x v="161"/>
    <x v="52"/>
    <x v="90"/>
    <x v="87"/>
    <n v="6733"/>
    <n v="6182"/>
    <n v="3780"/>
  </r>
  <r>
    <x v="1"/>
    <x v="73"/>
    <x v="9"/>
    <x v="74"/>
    <n v="116594"/>
    <n v="61044"/>
    <n v="36795"/>
    <n v="18753"/>
    <n v="93104"/>
    <n v="12926"/>
    <n v="4784"/>
    <n v="5387"/>
    <n v="2899"/>
    <n v="43322"/>
    <n v="2.7"/>
    <n v="57"/>
    <n v="4.5"/>
    <n v="11.1"/>
    <n v="5.7"/>
    <n v="79.900000000000006"/>
    <n v="152"/>
    <n v="33.5"/>
    <n v="43743"/>
    <n v="176244"/>
    <n v="11807"/>
    <n v="6493"/>
    <n v="1769"/>
    <n v="1530"/>
    <n v="1890"/>
    <n v="28158"/>
    <n v="16464"/>
    <n v="4327"/>
    <n v="3979"/>
    <n v="4814"/>
    <n v="21080"/>
    <n v="10882"/>
    <n v="1778"/>
    <n v="485"/>
    <n v="1139"/>
    <n v="23489"/>
    <n v="93106"/>
    <x v="43"/>
    <x v="41"/>
    <x v="47"/>
    <n v="5755"/>
    <n v="5603"/>
    <n v="2776"/>
    <x v="23"/>
    <x v="25"/>
    <x v="24"/>
    <n v="18458"/>
    <n v="13007"/>
    <n v="8237"/>
    <x v="3"/>
    <x v="25"/>
    <x v="27"/>
    <n v="18.100000000000001"/>
    <n v="1"/>
    <n v="0.8"/>
    <n v="5.0999999999999996"/>
    <n v="55.7"/>
    <n v="1.3"/>
    <n v="0.2"/>
    <n v="12.9"/>
    <n v="4.8"/>
    <n v="44.8"/>
    <n v="32.299999999999997"/>
    <n v="22.8"/>
    <n v="1.8"/>
    <n v="1.9"/>
    <n v="3.2"/>
    <n v="3.9"/>
    <n v="2.1"/>
    <n v="17.3"/>
    <n v="10"/>
    <x v="74"/>
    <x v="104"/>
    <x v="107"/>
    <x v="163"/>
    <x v="163"/>
    <x v="162"/>
    <x v="122"/>
    <x v="105"/>
    <x v="88"/>
    <n v="11602"/>
    <n v="6458"/>
    <n v="5013"/>
  </r>
  <r>
    <x v="1"/>
    <x v="74"/>
    <x v="9"/>
    <x v="75"/>
    <n v="57812"/>
    <n v="30043"/>
    <n v="20465"/>
    <n v="7303"/>
    <n v="36412"/>
    <n v="9671"/>
    <n v="3906"/>
    <n v="3373"/>
    <n v="1786"/>
    <n v="28985"/>
    <n v="2"/>
    <n v="46.4"/>
    <n v="4"/>
    <n v="13.1"/>
    <n v="5.0999999999999996"/>
    <n v="63"/>
    <n v="112"/>
    <n v="24"/>
    <n v="29823"/>
    <n v="102328"/>
    <n v="10630"/>
    <n v="6239"/>
    <n v="1692"/>
    <n v="1390"/>
    <n v="1449"/>
    <n v="3558"/>
    <n v="2102"/>
    <n v="288"/>
    <n v="85"/>
    <n v="200"/>
    <n v="15855"/>
    <n v="10743"/>
    <n v="1394"/>
    <n v="612"/>
    <n v="1575"/>
    <n v="21400"/>
    <n v="36412"/>
    <x v="30"/>
    <x v="42"/>
    <x v="44"/>
    <n v="9935"/>
    <n v="4116"/>
    <n v="1192"/>
    <x v="33"/>
    <x v="24"/>
    <x v="24"/>
    <n v="1458"/>
    <n v="1354"/>
    <n v="1314"/>
    <x v="0"/>
    <x v="21"/>
    <x v="13"/>
    <n v="32"/>
    <n v="1.6"/>
    <n v="0.7"/>
    <n v="4.4000000000000004"/>
    <n v="26.9"/>
    <n v="2.7"/>
    <n v="0.4"/>
    <n v="20.7"/>
    <n v="10.6"/>
    <n v="41.6"/>
    <n v="35.200000000000003"/>
    <n v="23.1"/>
    <n v="2.1"/>
    <n v="2.7"/>
    <n v="3.6"/>
    <n v="4"/>
    <n v="2.8"/>
    <n v="18.399999999999999"/>
    <n v="10"/>
    <x v="75"/>
    <x v="74"/>
    <x v="73"/>
    <x v="164"/>
    <x v="164"/>
    <x v="163"/>
    <x v="65"/>
    <x v="106"/>
    <x v="34"/>
    <n v="11250"/>
    <n v="1336"/>
    <n v="2721"/>
  </r>
  <r>
    <x v="1"/>
    <x v="75"/>
    <x v="9"/>
    <x v="76"/>
    <n v="182375"/>
    <n v="95167"/>
    <n v="75333"/>
    <n v="11876"/>
    <n v="135570"/>
    <n v="47269"/>
    <n v="14522"/>
    <n v="7783"/>
    <n v="3908"/>
    <n v="47172"/>
    <n v="3.9"/>
    <n v="27.5"/>
    <n v="2.8"/>
    <n v="13.8"/>
    <n v="3.4"/>
    <n v="74.3"/>
    <n v="125"/>
    <n v="36.5"/>
    <n v="47633"/>
    <n v="215138"/>
    <n v="27796"/>
    <n v="15414"/>
    <n v="1564"/>
    <n v="700"/>
    <n v="1329"/>
    <n v="10336"/>
    <n v="6785"/>
    <n v="530"/>
    <n v="164"/>
    <n v="562"/>
    <n v="57034"/>
    <n v="50705"/>
    <n v="4242"/>
    <n v="1448"/>
    <n v="3765"/>
    <n v="46803"/>
    <n v="135571"/>
    <x v="29"/>
    <x v="37"/>
    <x v="44"/>
    <n v="12390"/>
    <n v="5287"/>
    <n v="3847"/>
    <x v="23"/>
    <x v="22"/>
    <x v="28"/>
    <n v="3948"/>
    <n v="3680"/>
    <n v="3600"/>
    <x v="11"/>
    <x v="30"/>
    <x v="49"/>
    <n v="38"/>
    <n v="7.9"/>
    <n v="2.9"/>
    <n v="3.9"/>
    <n v="12.1"/>
    <n v="2.1"/>
    <n v="0.2"/>
    <n v="15.3"/>
    <n v="17.7"/>
    <n v="44.4"/>
    <n v="35.299999999999997"/>
    <n v="20.3"/>
    <n v="2"/>
    <n v="3.2"/>
    <n v="3.4"/>
    <n v="3.8"/>
    <n v="3.3"/>
    <n v="22.1"/>
    <n v="10"/>
    <x v="76"/>
    <x v="75"/>
    <x v="74"/>
    <x v="165"/>
    <x v="165"/>
    <x v="164"/>
    <x v="80"/>
    <x v="29"/>
    <x v="89"/>
    <n v="56254"/>
    <n v="572"/>
    <n v="5442"/>
  </r>
  <r>
    <x v="1"/>
    <x v="76"/>
    <x v="9"/>
    <x v="77"/>
    <n v="11751"/>
    <n v="6852"/>
    <n v="3528"/>
    <n v="1373"/>
    <n v="9875"/>
    <n v="1606"/>
    <n v="1196"/>
    <n v="966"/>
    <n v="368"/>
    <n v="9173"/>
    <n v="1.3"/>
    <n v="23"/>
    <n v="3.4"/>
    <n v="16.600000000000001"/>
    <n v="5.6"/>
    <n v="84"/>
    <n v="128"/>
    <n v="18.3"/>
    <n v="9176"/>
    <n v="13121"/>
    <n v="862"/>
    <n v="672"/>
    <n v="156"/>
    <n v="66"/>
    <n v="121"/>
    <n v="301"/>
    <n v="280"/>
    <n v="60"/>
    <n v="20"/>
    <n v="36"/>
    <n v="5690"/>
    <n v="2262"/>
    <n v="754"/>
    <n v="156"/>
    <n v="315"/>
    <n v="1877"/>
    <n v="9874"/>
    <x v="29"/>
    <x v="56"/>
    <x v="52"/>
    <n v="730"/>
    <n v="289"/>
    <n v="142"/>
    <x v="34"/>
    <x v="0"/>
    <x v="45"/>
    <n v="326"/>
    <n v="300"/>
    <n v="287"/>
    <x v="11"/>
    <x v="31"/>
    <x v="43"/>
    <n v="35.200000000000003"/>
    <n v="9.3000000000000007"/>
    <n v="1.9"/>
    <n v="1"/>
    <n v="12.8"/>
    <n v="0.5"/>
    <n v="0"/>
    <n v="25.1"/>
    <n v="14.3"/>
    <n v="51.2"/>
    <n v="23.7"/>
    <n v="25"/>
    <n v="1.2"/>
    <n v="3.8"/>
    <n v="4.3"/>
    <n v="4.4000000000000004"/>
    <n v="4.0999999999999996"/>
    <n v="59.4"/>
    <n v="3"/>
    <x v="77"/>
    <x v="12"/>
    <x v="108"/>
    <x v="166"/>
    <x v="166"/>
    <x v="165"/>
    <x v="126"/>
    <x v="107"/>
    <x v="90"/>
    <n v="2282"/>
    <n v="6"/>
    <n v="468"/>
  </r>
  <r>
    <x v="1"/>
    <x v="77"/>
    <x v="10"/>
    <x v="78"/>
    <n v="270450"/>
    <n v="159686"/>
    <n v="84436"/>
    <n v="26327"/>
    <n v="177940"/>
    <n v="37382"/>
    <n v="12315"/>
    <n v="11887"/>
    <n v="5938"/>
    <n v="105210"/>
    <n v="2.6"/>
    <n v="46.7"/>
    <n v="3.3"/>
    <n v="12.3"/>
    <n v="4.9000000000000004"/>
    <n v="65.8"/>
    <n v="112"/>
    <n v="23.2"/>
    <n v="105904"/>
    <n v="384004"/>
    <n v="53456"/>
    <n v="25688"/>
    <n v="5296"/>
    <n v="3345"/>
    <n v="4723"/>
    <n v="64516"/>
    <n v="30309"/>
    <n v="4871"/>
    <n v="1839"/>
    <n v="3348"/>
    <n v="41714"/>
    <n v="22753"/>
    <n v="3791"/>
    <n v="1503"/>
    <n v="3296"/>
    <n v="92508"/>
    <n v="177940"/>
    <x v="31"/>
    <x v="44"/>
    <x v="53"/>
    <n v="35340"/>
    <n v="30164"/>
    <n v="11740"/>
    <x v="28"/>
    <x v="27"/>
    <x v="29"/>
    <n v="9564"/>
    <n v="9174"/>
    <n v="7753"/>
    <x v="0"/>
    <x v="16"/>
    <x v="33"/>
    <n v="30.9"/>
    <n v="2.2000000000000002"/>
    <n v="12.4"/>
    <n v="3.7"/>
    <n v="17.5"/>
    <n v="5.8"/>
    <n v="0.4"/>
    <n v="17.2"/>
    <n v="10"/>
    <n v="36"/>
    <n v="44.7"/>
    <n v="19.3"/>
    <n v="3.1"/>
    <n v="2.4"/>
    <n v="3.4"/>
    <n v="3.9"/>
    <n v="2.6"/>
    <n v="13.7"/>
    <n v="16"/>
    <x v="78"/>
    <x v="77"/>
    <x v="109"/>
    <x v="167"/>
    <x v="167"/>
    <x v="166"/>
    <x v="127"/>
    <x v="100"/>
    <x v="85"/>
    <n v="37387"/>
    <n v="4830"/>
    <n v="9285"/>
  </r>
  <r>
    <x v="1"/>
    <x v="78"/>
    <x v="10"/>
    <x v="79"/>
    <n v="66078"/>
    <n v="38079"/>
    <n v="20239"/>
    <n v="7761"/>
    <n v="24938"/>
    <n v="8061"/>
    <n v="3043"/>
    <n v="3501"/>
    <n v="1769"/>
    <n v="25850"/>
    <n v="2.6"/>
    <n v="49.2"/>
    <n v="3.7"/>
    <n v="12.3"/>
    <n v="5.7"/>
    <n v="37.700000000000003"/>
    <n v="95"/>
    <n v="22.3"/>
    <n v="26100"/>
    <n v="117285"/>
    <n v="23819"/>
    <n v="10920"/>
    <n v="2558"/>
    <n v="1695"/>
    <n v="2150"/>
    <n v="6594"/>
    <n v="3599"/>
    <n v="627"/>
    <n v="158"/>
    <n v="448"/>
    <n v="7666"/>
    <n v="4182"/>
    <n v="729"/>
    <n v="250"/>
    <n v="685"/>
    <n v="41142"/>
    <n v="24938"/>
    <x v="31"/>
    <x v="45"/>
    <x v="54"/>
    <n v="18257"/>
    <n v="6499"/>
    <n v="4124"/>
    <x v="28"/>
    <x v="27"/>
    <x v="23"/>
    <n v="1158"/>
    <n v="1137"/>
    <n v="1042"/>
    <x v="10"/>
    <x v="3"/>
    <x v="50"/>
    <n v="44.1"/>
    <n v="1.9"/>
    <n v="3.8"/>
    <n v="2.1"/>
    <n v="13"/>
    <n v="3.2"/>
    <n v="0.1"/>
    <n v="22.8"/>
    <n v="9"/>
    <n v="42.3"/>
    <n v="37.200000000000003"/>
    <n v="20.5"/>
    <n v="2.2000000000000002"/>
    <n v="2.5"/>
    <n v="3.4"/>
    <n v="3.8"/>
    <n v="2.6"/>
    <n v="12.8"/>
    <n v="13"/>
    <x v="79"/>
    <x v="78"/>
    <x v="76"/>
    <x v="168"/>
    <x v="168"/>
    <x v="167"/>
    <x v="128"/>
    <x v="108"/>
    <x v="43"/>
    <n v="8219"/>
    <n v="1491"/>
    <n v="2792"/>
  </r>
  <r>
    <x v="1"/>
    <x v="79"/>
    <x v="10"/>
    <x v="80"/>
    <n v="161737"/>
    <n v="80343"/>
    <n v="45248"/>
    <n v="36147"/>
    <n v="55642"/>
    <n v="12010"/>
    <n v="5241"/>
    <n v="8513"/>
    <n v="4848"/>
    <n v="62985"/>
    <n v="2.6"/>
    <n v="60.6"/>
    <n v="5.7"/>
    <n v="11.1"/>
    <n v="7.5"/>
    <n v="34.4"/>
    <n v="165"/>
    <n v="39.1"/>
    <n v="63817"/>
    <n v="220545"/>
    <n v="47141"/>
    <n v="26390"/>
    <n v="8659"/>
    <n v="10616"/>
    <n v="13288"/>
    <n v="13284"/>
    <n v="5454"/>
    <n v="1132"/>
    <n v="677"/>
    <n v="1089"/>
    <n v="19917"/>
    <n v="9056"/>
    <n v="2130"/>
    <n v="796"/>
    <n v="2107"/>
    <n v="106094"/>
    <n v="55642"/>
    <x v="31"/>
    <x v="44"/>
    <x v="55"/>
    <n v="68887"/>
    <n v="9743"/>
    <n v="6997"/>
    <x v="29"/>
    <x v="28"/>
    <x v="29"/>
    <n v="2109"/>
    <n v="1932"/>
    <n v="1787"/>
    <x v="10"/>
    <x v="28"/>
    <x v="50"/>
    <n v="19.600000000000001"/>
    <n v="0.5"/>
    <n v="4.9000000000000004"/>
    <n v="8.6"/>
    <n v="45"/>
    <n v="2.7"/>
    <n v="0.3"/>
    <n v="14"/>
    <n v="4.4000000000000004"/>
    <n v="48.2"/>
    <n v="25.1"/>
    <n v="26.7"/>
    <n v="1.3"/>
    <n v="1.7"/>
    <n v="3.5"/>
    <n v="4"/>
    <n v="2"/>
    <n v="19"/>
    <n v="10"/>
    <x v="31"/>
    <x v="79"/>
    <x v="110"/>
    <x v="169"/>
    <x v="169"/>
    <x v="168"/>
    <x v="129"/>
    <x v="47"/>
    <x v="9"/>
    <n v="10192"/>
    <n v="15281"/>
    <n v="9312"/>
  </r>
  <r>
    <x v="1"/>
    <x v="80"/>
    <x v="10"/>
    <x v="81"/>
    <n v="171415"/>
    <n v="91139"/>
    <n v="60503"/>
    <n v="19774"/>
    <n v="100623"/>
    <n v="27782"/>
    <n v="7908"/>
    <n v="8345"/>
    <n v="4086"/>
    <n v="59372"/>
    <n v="2.9"/>
    <n v="51.5"/>
    <n v="3.7"/>
    <n v="11.8"/>
    <n v="4.7"/>
    <n v="58.7"/>
    <n v="156"/>
    <n v="34.1"/>
    <n v="60207"/>
    <n v="242769"/>
    <n v="38636"/>
    <n v="22078"/>
    <n v="4111"/>
    <n v="2358"/>
    <n v="3609"/>
    <n v="16568"/>
    <n v="10616"/>
    <n v="1187"/>
    <n v="462"/>
    <n v="1022"/>
    <n v="35935"/>
    <n v="24236"/>
    <n v="4042"/>
    <n v="2430"/>
    <n v="4125"/>
    <n v="70792"/>
    <n v="100623"/>
    <x v="31"/>
    <x v="44"/>
    <x v="74"/>
    <n v="35721"/>
    <n v="10528"/>
    <n v="5128"/>
    <x v="30"/>
    <x v="24"/>
    <x v="24"/>
    <n v="12495"/>
    <n v="9056"/>
    <n v="4385"/>
    <x v="3"/>
    <x v="20"/>
    <x v="5"/>
    <n v="21.6"/>
    <n v="4.3"/>
    <n v="9.4"/>
    <n v="4.2"/>
    <n v="39.5"/>
    <n v="3.2"/>
    <n v="0.2"/>
    <n v="12.9"/>
    <n v="4.7"/>
    <n v="41"/>
    <n v="37"/>
    <n v="21.9"/>
    <n v="2.2999999999999998"/>
    <n v="2.2999999999999998"/>
    <n v="3.2"/>
    <n v="3.7"/>
    <n v="2.5"/>
    <n v="13.1"/>
    <n v="14"/>
    <x v="92"/>
    <x v="105"/>
    <x v="111"/>
    <x v="170"/>
    <x v="170"/>
    <x v="169"/>
    <x v="57"/>
    <x v="2"/>
    <x v="48"/>
    <n v="27997"/>
    <n v="4407"/>
    <n v="6882"/>
  </r>
  <r>
    <x v="1"/>
    <x v="19"/>
    <x v="10"/>
    <x v="82"/>
    <n v="144964"/>
    <n v="80363"/>
    <n v="45621"/>
    <n v="18979"/>
    <n v="60065"/>
    <n v="18324"/>
    <n v="6226"/>
    <n v="6830"/>
    <n v="3723"/>
    <n v="49553"/>
    <n v="2.9"/>
    <n v="48.4"/>
    <n v="3.9"/>
    <n v="11.9"/>
    <n v="5.4"/>
    <n v="41.4"/>
    <n v="122"/>
    <n v="28.6"/>
    <n v="50780"/>
    <n v="225076"/>
    <n v="44603"/>
    <n v="24443"/>
    <n v="5634"/>
    <n v="4635"/>
    <n v="5585"/>
    <n v="12682"/>
    <n v="7268"/>
    <n v="1152"/>
    <n v="447"/>
    <n v="905"/>
    <n v="23079"/>
    <n v="10567"/>
    <n v="1901"/>
    <n v="659"/>
    <n v="1405"/>
    <n v="84900"/>
    <n v="60065"/>
    <x v="31"/>
    <x v="45"/>
    <x v="57"/>
    <n v="30034"/>
    <n v="12896"/>
    <n v="11445"/>
    <x v="23"/>
    <x v="27"/>
    <x v="34"/>
    <n v="2366"/>
    <n v="2099"/>
    <n v="1957"/>
    <x v="3"/>
    <x v="29"/>
    <x v="51"/>
    <n v="26.9"/>
    <n v="1.9"/>
    <n v="11.1"/>
    <n v="3.8"/>
    <n v="30.6"/>
    <n v="3.2"/>
    <n v="0.2"/>
    <n v="15.3"/>
    <n v="7"/>
    <n v="39.5"/>
    <n v="38"/>
    <n v="22.5"/>
    <n v="2.4"/>
    <n v="2.2000000000000002"/>
    <n v="3.4"/>
    <n v="3.9"/>
    <n v="2.2999999999999998"/>
    <n v="13"/>
    <n v="14"/>
    <x v="81"/>
    <x v="81"/>
    <x v="79"/>
    <x v="171"/>
    <x v="171"/>
    <x v="170"/>
    <x v="60"/>
    <x v="109"/>
    <x v="91"/>
    <n v="18714"/>
    <n v="5452"/>
    <n v="5557"/>
  </r>
  <r>
    <x v="1"/>
    <x v="81"/>
    <x v="10"/>
    <x v="83"/>
    <n v="165259"/>
    <n v="86946"/>
    <n v="68309"/>
    <n v="10002"/>
    <n v="112118"/>
    <n v="41370"/>
    <n v="13316"/>
    <n v="6068"/>
    <n v="2959"/>
    <n v="40447"/>
    <n v="4.0999999999999996"/>
    <n v="30.4"/>
    <n v="2.7"/>
    <n v="12.9"/>
    <n v="3.1"/>
    <n v="67.8"/>
    <n v="107"/>
    <n v="31.5"/>
    <n v="41243"/>
    <n v="254143"/>
    <n v="29597"/>
    <n v="17918"/>
    <n v="2672"/>
    <n v="1128"/>
    <n v="1825"/>
    <n v="16540"/>
    <n v="12146"/>
    <n v="966"/>
    <n v="201"/>
    <n v="803"/>
    <n v="40808"/>
    <n v="35595"/>
    <n v="2662"/>
    <n v="599"/>
    <n v="1797"/>
    <n v="53140"/>
    <n v="112117"/>
    <x v="32"/>
    <x v="46"/>
    <x v="58"/>
    <n v="13819"/>
    <n v="11884"/>
    <n v="8582"/>
    <x v="35"/>
    <x v="33"/>
    <x v="46"/>
    <n v="3195"/>
    <n v="3078"/>
    <n v="3002"/>
    <x v="2"/>
    <x v="15"/>
    <x v="13"/>
    <n v="43.7"/>
    <n v="3.4"/>
    <n v="13.6"/>
    <n v="1.7"/>
    <n v="6.9"/>
    <n v="1.8"/>
    <n v="0.5"/>
    <n v="17.2"/>
    <n v="11.1"/>
    <n v="39"/>
    <n v="40.1"/>
    <n v="20.9"/>
    <n v="2.6"/>
    <n v="2.9"/>
    <n v="3.3"/>
    <n v="3.7"/>
    <n v="3"/>
    <n v="24.2"/>
    <n v="10"/>
    <x v="82"/>
    <x v="82"/>
    <x v="112"/>
    <x v="172"/>
    <x v="172"/>
    <x v="171"/>
    <x v="130"/>
    <x v="110"/>
    <x v="56"/>
    <n v="49645"/>
    <n v="813"/>
    <n v="4027"/>
  </r>
  <r>
    <x v="1"/>
    <x v="82"/>
    <x v="10"/>
    <x v="84"/>
    <n v="98379"/>
    <n v="51945"/>
    <n v="34578"/>
    <n v="11857"/>
    <n v="59940"/>
    <n v="17784"/>
    <n v="5403"/>
    <n v="5258"/>
    <n v="2940"/>
    <n v="41461"/>
    <n v="2.4"/>
    <n v="44.4"/>
    <n v="3.8"/>
    <n v="12.5"/>
    <n v="4.9000000000000004"/>
    <n v="60.9"/>
    <n v="122"/>
    <n v="24.4"/>
    <n v="42067"/>
    <n v="173526"/>
    <n v="20084"/>
    <n v="11961"/>
    <n v="2437"/>
    <n v="1710"/>
    <n v="2247"/>
    <n v="8339"/>
    <n v="5986"/>
    <n v="791"/>
    <n v="282"/>
    <n v="638"/>
    <n v="23522"/>
    <n v="14436"/>
    <n v="2360"/>
    <n v="1247"/>
    <n v="2339"/>
    <n v="38439"/>
    <n v="59940"/>
    <x v="32"/>
    <x v="46"/>
    <x v="58"/>
    <n v="14773"/>
    <n v="6642"/>
    <n v="4158"/>
    <x v="31"/>
    <x v="20"/>
    <x v="46"/>
    <n v="7596"/>
    <n v="2926"/>
    <n v="1586"/>
    <x v="0"/>
    <x v="1"/>
    <x v="17"/>
    <n v="29.3"/>
    <n v="2.4"/>
    <n v="1.8"/>
    <n v="6.4"/>
    <n v="25.3"/>
    <n v="4.5999999999999996"/>
    <n v="0.5"/>
    <n v="21"/>
    <n v="8.6999999999999993"/>
    <n v="39.700000000000003"/>
    <n v="37.799999999999997"/>
    <n v="22.6"/>
    <n v="2.4"/>
    <n v="2.6"/>
    <n v="3.4"/>
    <n v="3.8"/>
    <n v="2.7"/>
    <n v="14.4"/>
    <n v="13"/>
    <x v="83"/>
    <x v="106"/>
    <x v="113"/>
    <x v="173"/>
    <x v="173"/>
    <x v="172"/>
    <x v="66"/>
    <x v="95"/>
    <x v="25"/>
    <n v="19000"/>
    <n v="2172"/>
    <n v="4446"/>
  </r>
  <r>
    <x v="1"/>
    <x v="83"/>
    <x v="10"/>
    <x v="85"/>
    <n v="101398"/>
    <n v="56040"/>
    <n v="35089"/>
    <n v="10269"/>
    <n v="45888"/>
    <n v="17266"/>
    <n v="5172"/>
    <n v="4292"/>
    <n v="2350"/>
    <n v="34167"/>
    <n v="3"/>
    <n v="47.2"/>
    <n v="3.4"/>
    <n v="12.1"/>
    <n v="4.4000000000000004"/>
    <n v="45.3"/>
    <n v="127"/>
    <n v="30.6"/>
    <n v="34534"/>
    <n v="167356"/>
    <n v="29640"/>
    <n v="16825"/>
    <n v="3708"/>
    <n v="2203"/>
    <n v="3133"/>
    <n v="8545"/>
    <n v="5781"/>
    <n v="637"/>
    <n v="135"/>
    <n v="435"/>
    <n v="17854"/>
    <n v="10201"/>
    <n v="1177"/>
    <n v="292"/>
    <n v="831"/>
    <n v="55509"/>
    <n v="45888"/>
    <x v="32"/>
    <x v="46"/>
    <x v="54"/>
    <n v="25664"/>
    <n v="9039"/>
    <n v="3254"/>
    <x v="29"/>
    <x v="28"/>
    <x v="34"/>
    <n v="1473"/>
    <n v="1307"/>
    <n v="1307"/>
    <x v="10"/>
    <x v="0"/>
    <x v="1"/>
    <n v="27.8"/>
    <n v="0.9"/>
    <n v="0.5"/>
    <n v="3.1"/>
    <n v="39.4"/>
    <n v="4.0999999999999996"/>
    <n v="0.2"/>
    <n v="16.899999999999999"/>
    <n v="7.1"/>
    <n v="39"/>
    <n v="40.1"/>
    <n v="20.9"/>
    <n v="2.6"/>
    <n v="2.4"/>
    <n v="3.3"/>
    <n v="3.8"/>
    <n v="2.6"/>
    <n v="17.5"/>
    <n v="11"/>
    <x v="84"/>
    <x v="84"/>
    <x v="82"/>
    <x v="174"/>
    <x v="174"/>
    <x v="173"/>
    <x v="79"/>
    <x v="98"/>
    <x v="19"/>
    <n v="18135"/>
    <n v="2107"/>
    <n v="3507"/>
  </r>
  <r>
    <x v="1"/>
    <x v="84"/>
    <x v="10"/>
    <x v="86"/>
    <n v="72109"/>
    <n v="41602"/>
    <n v="24117"/>
    <n v="6389"/>
    <n v="46556"/>
    <n v="12154"/>
    <n v="4119"/>
    <n v="3448"/>
    <n v="1989"/>
    <n v="36403"/>
    <n v="2"/>
    <n v="43.1"/>
    <n v="3.2"/>
    <n v="13.3"/>
    <n v="4.8"/>
    <n v="64.599999999999994"/>
    <n v="110"/>
    <n v="18.7"/>
    <n v="37220"/>
    <n v="121993"/>
    <n v="14300"/>
    <n v="7547"/>
    <n v="1539"/>
    <n v="827"/>
    <n v="1339"/>
    <n v="5884"/>
    <n v="3765"/>
    <n v="391"/>
    <n v="132"/>
    <n v="354"/>
    <n v="21417"/>
    <n v="11383"/>
    <n v="1433"/>
    <n v="470"/>
    <n v="1327"/>
    <n v="25552"/>
    <n v="46556"/>
    <x v="32"/>
    <x v="46"/>
    <x v="59"/>
    <n v="6032"/>
    <n v="5044"/>
    <n v="4175"/>
    <x v="36"/>
    <x v="24"/>
    <x v="20"/>
    <n v="1509"/>
    <n v="1429"/>
    <n v="1068"/>
    <x v="2"/>
    <x v="10"/>
    <x v="42"/>
    <n v="31.4"/>
    <n v="1.3"/>
    <n v="0.9"/>
    <n v="4.3"/>
    <n v="22.4"/>
    <n v="8.3000000000000007"/>
    <n v="1"/>
    <n v="19"/>
    <n v="11.3"/>
    <n v="39.299999999999997"/>
    <n v="41.2"/>
    <n v="19.600000000000001"/>
    <n v="2.6"/>
    <n v="3"/>
    <n v="3.5"/>
    <n v="3.8"/>
    <n v="3.1"/>
    <n v="15.3"/>
    <n v="11"/>
    <x v="85"/>
    <x v="85"/>
    <x v="83"/>
    <x v="175"/>
    <x v="175"/>
    <x v="174"/>
    <x v="131"/>
    <x v="89"/>
    <x v="72"/>
    <n v="13630"/>
    <n v="723"/>
    <n v="2714"/>
  </r>
  <r>
    <x v="1"/>
    <x v="85"/>
    <x v="10"/>
    <x v="87"/>
    <n v="90188"/>
    <n v="50955"/>
    <n v="31194"/>
    <n v="8038"/>
    <n v="63624"/>
    <n v="15626"/>
    <n v="5199"/>
    <n v="4543"/>
    <n v="2800"/>
    <n v="60445"/>
    <n v="1.5"/>
    <n v="46.7"/>
    <n v="3.3"/>
    <n v="13.9"/>
    <n v="5.0999999999999996"/>
    <n v="70.5"/>
    <n v="121"/>
    <n v="14.8"/>
    <n v="60676"/>
    <n v="156063"/>
    <n v="14910"/>
    <n v="8192"/>
    <n v="1512"/>
    <n v="596"/>
    <n v="1354"/>
    <n v="6426"/>
    <n v="4482"/>
    <n v="447"/>
    <n v="119"/>
    <n v="444"/>
    <n v="29620"/>
    <n v="16720"/>
    <n v="2397"/>
    <n v="738"/>
    <n v="2231"/>
    <n v="26564"/>
    <n v="63624"/>
    <x v="31"/>
    <x v="57"/>
    <x v="55"/>
    <n v="5374"/>
    <n v="5072"/>
    <n v="4830"/>
    <x v="23"/>
    <x v="22"/>
    <x v="26"/>
    <n v="5785"/>
    <n v="3062"/>
    <n v="2980"/>
    <x v="2"/>
    <x v="22"/>
    <x v="44"/>
    <n v="31.9"/>
    <n v="1.9"/>
    <n v="4.7"/>
    <n v="6.1"/>
    <n v="14.9"/>
    <n v="7.3"/>
    <n v="0.4"/>
    <n v="20.6"/>
    <n v="12"/>
    <n v="40.9"/>
    <n v="39.200000000000003"/>
    <n v="19.899999999999999"/>
    <n v="2.4"/>
    <n v="3.2"/>
    <n v="3.6"/>
    <n v="3.9"/>
    <n v="3.3"/>
    <n v="14.3"/>
    <n v="12"/>
    <x v="93"/>
    <x v="107"/>
    <x v="114"/>
    <x v="176"/>
    <x v="176"/>
    <x v="175"/>
    <x v="132"/>
    <x v="111"/>
    <x v="84"/>
    <n v="17241"/>
    <n v="499"/>
    <n v="3812"/>
  </r>
  <r>
    <x v="1"/>
    <x v="86"/>
    <x v="10"/>
    <x v="88"/>
    <n v="105792"/>
    <n v="64467"/>
    <n v="31653"/>
    <n v="9673"/>
    <n v="72415"/>
    <n v="14717"/>
    <n v="5109"/>
    <n v="5405"/>
    <n v="2441"/>
    <n v="40831"/>
    <n v="2.6"/>
    <n v="43"/>
    <n v="3.1"/>
    <n v="13"/>
    <n v="5"/>
    <n v="68.5"/>
    <n v="95"/>
    <n v="22.7"/>
    <n v="41836"/>
    <n v="205613"/>
    <n v="20281"/>
    <n v="8914"/>
    <n v="1762"/>
    <n v="1073"/>
    <n v="1347"/>
    <n v="10835"/>
    <n v="4752"/>
    <n v="630"/>
    <n v="194"/>
    <n v="487"/>
    <n v="33351"/>
    <n v="15851"/>
    <n v="3253"/>
    <n v="930"/>
    <n v="2132"/>
    <n v="33377"/>
    <n v="72415"/>
    <x v="31"/>
    <x v="45"/>
    <x v="54"/>
    <n v="8969"/>
    <n v="8158"/>
    <n v="3392"/>
    <x v="23"/>
    <x v="25"/>
    <x v="24"/>
    <n v="8516"/>
    <n v="4730"/>
    <n v="3419"/>
    <x v="1"/>
    <x v="19"/>
    <x v="39"/>
    <n v="35.200000000000003"/>
    <n v="2"/>
    <n v="6.6"/>
    <n v="3.1"/>
    <n v="11.8"/>
    <n v="5.2"/>
    <n v="0.2"/>
    <n v="19.2"/>
    <n v="16.7"/>
    <n v="36.1"/>
    <n v="45.1"/>
    <n v="18.899999999999999"/>
    <n v="3.1"/>
    <n v="2.7"/>
    <n v="3.4"/>
    <n v="4"/>
    <n v="2.8"/>
    <n v="10.3"/>
    <n v="17"/>
    <x v="94"/>
    <x v="108"/>
    <x v="85"/>
    <x v="177"/>
    <x v="177"/>
    <x v="176"/>
    <x v="133"/>
    <x v="6"/>
    <x v="18"/>
    <n v="15369"/>
    <n v="1109"/>
    <n v="3543"/>
  </r>
  <r>
    <x v="2"/>
    <x v="0"/>
    <x v="0"/>
    <x v="0"/>
    <n v="348236"/>
    <n v="169641"/>
    <n v="112190"/>
    <n v="66405"/>
    <n v="116926"/>
    <n v="39798"/>
    <n v="15493"/>
    <n v="18312"/>
    <n v="8246"/>
    <n v="105406"/>
    <n v="3.3"/>
    <n v="50.7"/>
    <n v="5"/>
    <n v="10"/>
    <n v="5.7"/>
    <n v="33.6"/>
    <n v="161"/>
    <n v="58.1"/>
    <n v="105784"/>
    <n v="359500"/>
    <n v="109324"/>
    <n v="58491"/>
    <n v="24168"/>
    <n v="19685"/>
    <n v="19642"/>
    <n v="30468"/>
    <n v="15214"/>
    <n v="3845"/>
    <n v="1605"/>
    <n v="2393"/>
    <n v="29849"/>
    <n v="28278"/>
    <n v="2555"/>
    <n v="821"/>
    <n v="1897"/>
    <n v="231310"/>
    <n v="116925"/>
    <x v="0"/>
    <x v="0"/>
    <x v="0"/>
    <n v="55165"/>
    <n v="21955"/>
    <n v="20087"/>
    <x v="0"/>
    <x v="0"/>
    <x v="0"/>
    <n v="11630"/>
    <n v="10873"/>
    <n v="7484"/>
    <x v="0"/>
    <x v="20"/>
    <x v="52"/>
    <n v="19.8"/>
    <n v="1.6"/>
    <n v="1.3"/>
    <n v="1.8"/>
    <n v="4.9000000000000004"/>
    <n v="51.7"/>
    <n v="0.8"/>
    <n v="6.3"/>
    <n v="11.8"/>
    <n v="42.7"/>
    <n v="31.3"/>
    <n v="26"/>
    <n v="1.3"/>
    <n v="1.8"/>
    <n v="2.9"/>
    <n v="3.3"/>
    <n v="2"/>
    <n v="16.2"/>
    <n v="13"/>
    <x v="0"/>
    <x v="0"/>
    <x v="0"/>
    <x v="178"/>
    <x v="178"/>
    <x v="177"/>
    <x v="134"/>
    <x v="94"/>
    <x v="67"/>
    <n v="38250"/>
    <n v="20944"/>
    <n v="15891"/>
  </r>
  <r>
    <x v="2"/>
    <x v="1"/>
    <x v="0"/>
    <x v="1"/>
    <n v="569680"/>
    <n v="335417"/>
    <n v="149601"/>
    <n v="84660"/>
    <n v="246654"/>
    <n v="43997"/>
    <n v="15795"/>
    <n v="16163"/>
    <n v="8973"/>
    <n v="87828"/>
    <n v="6.5"/>
    <n v="45.8"/>
    <n v="4.2"/>
    <n v="9.1999999999999993"/>
    <n v="5.6"/>
    <n v="43.3"/>
    <n v="104"/>
    <n v="63.9"/>
    <n v="89400"/>
    <n v="517237"/>
    <n v="165725"/>
    <n v="75072"/>
    <n v="27893"/>
    <n v="26550"/>
    <n v="27786"/>
    <n v="41807"/>
    <n v="15051"/>
    <n v="3324"/>
    <n v="1903"/>
    <n v="2352"/>
    <n v="127885"/>
    <n v="47749"/>
    <n v="3075"/>
    <n v="1142"/>
    <n v="2366"/>
    <n v="323026"/>
    <n v="246654"/>
    <x v="1"/>
    <x v="1"/>
    <x v="61"/>
    <n v="54418"/>
    <n v="44714"/>
    <n v="27922"/>
    <x v="0"/>
    <x v="1"/>
    <x v="1"/>
    <n v="13082"/>
    <n v="12029"/>
    <n v="11533"/>
    <x v="1"/>
    <x v="4"/>
    <x v="4"/>
    <n v="32.4"/>
    <n v="1.7"/>
    <n v="1.5"/>
    <n v="2.2999999999999998"/>
    <n v="9.8000000000000007"/>
    <n v="20.6"/>
    <n v="0.7"/>
    <n v="18.8"/>
    <n v="12.3"/>
    <n v="43.2"/>
    <n v="36.1"/>
    <n v="20.7"/>
    <n v="1.5"/>
    <n v="1.4"/>
    <n v="2.6"/>
    <n v="3.3"/>
    <n v="1.9"/>
    <n v="17.100000000000001"/>
    <n v="12"/>
    <x v="1"/>
    <x v="1"/>
    <x v="1"/>
    <x v="179"/>
    <x v="179"/>
    <x v="178"/>
    <x v="135"/>
    <x v="31"/>
    <x v="18"/>
    <n v="40625"/>
    <n v="33456"/>
    <n v="18538"/>
  </r>
  <r>
    <x v="2"/>
    <x v="2"/>
    <x v="0"/>
    <x v="2"/>
    <n v="292677"/>
    <n v="176481"/>
    <n v="74474"/>
    <n v="41722"/>
    <n v="127869"/>
    <n v="27634"/>
    <n v="9030"/>
    <n v="10159"/>
    <n v="7529"/>
    <n v="105269"/>
    <n v="2.8"/>
    <n v="40.700000000000003"/>
    <n v="4.2"/>
    <n v="10.9"/>
    <n v="6.5"/>
    <n v="43.7"/>
    <n v="88"/>
    <n v="28.6"/>
    <n v="108309"/>
    <n v="322990"/>
    <n v="92267"/>
    <n v="36978"/>
    <n v="11757"/>
    <n v="11000"/>
    <n v="12807"/>
    <n v="28912"/>
    <n v="10424"/>
    <n v="2051"/>
    <n v="1093"/>
    <n v="2566"/>
    <n v="55302"/>
    <n v="21304"/>
    <n v="1994"/>
    <n v="668"/>
    <n v="3553"/>
    <n v="164809"/>
    <n v="127867"/>
    <x v="0"/>
    <x v="0"/>
    <x v="62"/>
    <n v="23403"/>
    <n v="18388"/>
    <n v="16348"/>
    <x v="1"/>
    <x v="2"/>
    <x v="0"/>
    <n v="9262"/>
    <n v="8832"/>
    <n v="6995"/>
    <x v="1"/>
    <x v="4"/>
    <x v="53"/>
    <n v="47.9"/>
    <n v="2.2000000000000002"/>
    <n v="2.8"/>
    <n v="3.8"/>
    <n v="4.3"/>
    <n v="11.3"/>
    <n v="1.3"/>
    <n v="15.9"/>
    <n v="10.5"/>
    <n v="34.4"/>
    <n v="45.4"/>
    <n v="20.2"/>
    <n v="2.4"/>
    <n v="1.9"/>
    <n v="3"/>
    <n v="3.7"/>
    <n v="2.2000000000000002"/>
    <n v="20.2"/>
    <n v="11"/>
    <x v="2"/>
    <x v="2"/>
    <x v="2"/>
    <x v="180"/>
    <x v="180"/>
    <x v="179"/>
    <x v="136"/>
    <x v="112"/>
    <x v="50"/>
    <n v="26191"/>
    <n v="13954"/>
    <n v="12974"/>
  </r>
  <r>
    <x v="2"/>
    <x v="0"/>
    <x v="1"/>
    <x v="3"/>
    <n v="380356"/>
    <n v="168040"/>
    <n v="116524"/>
    <n v="95790"/>
    <n v="105051"/>
    <n v="30599"/>
    <n v="13829"/>
    <n v="19993"/>
    <n v="14767"/>
    <n v="164818"/>
    <n v="2.2999999999999998"/>
    <n v="64.8"/>
    <n v="6.5"/>
    <n v="10.1"/>
    <n v="8.4"/>
    <n v="27.6"/>
    <n v="150"/>
    <n v="41.2"/>
    <n v="166860"/>
    <n v="385107"/>
    <n v="116173"/>
    <n v="69554"/>
    <n v="28357"/>
    <n v="24468"/>
    <n v="36754"/>
    <n v="23814"/>
    <n v="12224"/>
    <n v="3709"/>
    <n v="1942"/>
    <n v="4889"/>
    <n v="28053"/>
    <n v="22351"/>
    <n v="3566"/>
    <n v="1096"/>
    <n v="3406"/>
    <n v="275306"/>
    <n v="105050"/>
    <x v="2"/>
    <x v="2"/>
    <x v="63"/>
    <n v="90624"/>
    <n v="68732"/>
    <n v="26928"/>
    <x v="2"/>
    <x v="3"/>
    <x v="2"/>
    <n v="9786"/>
    <n v="7692"/>
    <n v="4455"/>
    <x v="3"/>
    <x v="2"/>
    <x v="40"/>
    <n v="24.3"/>
    <n v="0.7"/>
    <n v="2.8"/>
    <n v="8.6999999999999993"/>
    <n v="23.3"/>
    <n v="8.6"/>
    <n v="1.8"/>
    <n v="19.600000000000001"/>
    <n v="10.4"/>
    <n v="37.6"/>
    <n v="29.5"/>
    <n v="32.9"/>
    <n v="1.4"/>
    <n v="1.9"/>
    <n v="2.8"/>
    <n v="3.3"/>
    <n v="2.2000000000000002"/>
    <n v="15.2"/>
    <n v="17"/>
    <x v="3"/>
    <x v="3"/>
    <x v="3"/>
    <x v="181"/>
    <x v="181"/>
    <x v="180"/>
    <x v="66"/>
    <x v="113"/>
    <x v="69"/>
    <n v="23136"/>
    <n v="34567"/>
    <n v="27413"/>
  </r>
  <r>
    <x v="2"/>
    <x v="3"/>
    <x v="1"/>
    <x v="4"/>
    <n v="449035"/>
    <n v="214761"/>
    <n v="136732"/>
    <n v="97539"/>
    <n v="136918"/>
    <n v="31437"/>
    <n v="16219"/>
    <n v="23341"/>
    <n v="18082"/>
    <n v="138934"/>
    <n v="3.2"/>
    <n v="59.6"/>
    <n v="5.8"/>
    <n v="10.5"/>
    <n v="8.9"/>
    <n v="30.5"/>
    <n v="143"/>
    <n v="52.4"/>
    <n v="140120"/>
    <n v="462928"/>
    <n v="142793"/>
    <n v="80575"/>
    <n v="32733"/>
    <n v="22601"/>
    <n v="33414"/>
    <n v="35436"/>
    <n v="16433"/>
    <n v="4934"/>
    <n v="2074"/>
    <n v="5495"/>
    <n v="36532"/>
    <n v="25344"/>
    <n v="4302"/>
    <n v="1431"/>
    <n v="4938"/>
    <n v="312116"/>
    <n v="136919"/>
    <x v="2"/>
    <x v="3"/>
    <x v="4"/>
    <n v="93940"/>
    <n v="64385"/>
    <n v="38969"/>
    <x v="2"/>
    <x v="3"/>
    <x v="3"/>
    <n v="15676"/>
    <n v="9228"/>
    <n v="6588"/>
    <x v="3"/>
    <x v="2"/>
    <x v="41"/>
    <n v="25.9"/>
    <n v="0.4"/>
    <n v="2"/>
    <n v="3.4"/>
    <n v="4.5999999999999996"/>
    <n v="38.700000000000003"/>
    <n v="1.4"/>
    <n v="10.8"/>
    <n v="12.8"/>
    <n v="41"/>
    <n v="29"/>
    <n v="30"/>
    <n v="1.3"/>
    <n v="2.1"/>
    <n v="2.8"/>
    <n v="3.3"/>
    <n v="2.2999999999999998"/>
    <n v="19.3"/>
    <n v="13"/>
    <x v="4"/>
    <x v="4"/>
    <x v="4"/>
    <x v="182"/>
    <x v="182"/>
    <x v="181"/>
    <x v="56"/>
    <x v="54"/>
    <x v="0"/>
    <n v="25185"/>
    <n v="27215"/>
    <n v="30968"/>
  </r>
  <r>
    <x v="2"/>
    <x v="4"/>
    <x v="1"/>
    <x v="5"/>
    <n v="153344"/>
    <n v="102010"/>
    <n v="41493"/>
    <n v="9841"/>
    <n v="81298"/>
    <n v="14871"/>
    <n v="4742"/>
    <n v="3514"/>
    <n v="1618"/>
    <n v="22950"/>
    <n v="6.7"/>
    <n v="34"/>
    <n v="2.6"/>
    <n v="9.9"/>
    <n v="4.0999999999999996"/>
    <n v="53"/>
    <n v="124"/>
    <n v="56.3"/>
    <n v="23256"/>
    <n v="160021"/>
    <n v="46025"/>
    <n v="19430"/>
    <n v="3316"/>
    <n v="1368"/>
    <n v="1907"/>
    <n v="24620"/>
    <n v="9591"/>
    <n v="1700"/>
    <n v="898"/>
    <n v="1274"/>
    <n v="31365"/>
    <n v="9889"/>
    <n v="1024"/>
    <n v="261"/>
    <n v="678"/>
    <n v="72046"/>
    <n v="81300"/>
    <x v="3"/>
    <x v="4"/>
    <x v="63"/>
    <n v="19277"/>
    <n v="14965"/>
    <n v="10662"/>
    <x v="3"/>
    <x v="4"/>
    <x v="35"/>
    <n v="10123"/>
    <n v="5150"/>
    <n v="3391"/>
    <x v="0"/>
    <x v="24"/>
    <x v="33"/>
    <n v="16.3"/>
    <n v="0.4"/>
    <n v="32.700000000000003"/>
    <n v="0.8"/>
    <n v="31.6"/>
    <n v="1.2"/>
    <n v="0.1"/>
    <n v="8.1999999999999993"/>
    <n v="8.6999999999999993"/>
    <n v="36.1"/>
    <n v="49.3"/>
    <n v="14.6"/>
    <n v="2.5"/>
    <n v="1.7"/>
    <n v="2.8"/>
    <n v="3.5"/>
    <n v="2"/>
    <n v="19.8"/>
    <n v="8"/>
    <x v="5"/>
    <x v="5"/>
    <x v="5"/>
    <x v="183"/>
    <x v="183"/>
    <x v="182"/>
    <x v="17"/>
    <x v="114"/>
    <x v="92"/>
    <n v="14175"/>
    <n v="2122"/>
    <n v="2799"/>
  </r>
  <r>
    <x v="2"/>
    <x v="5"/>
    <x v="2"/>
    <x v="6"/>
    <n v="454657"/>
    <n v="285420"/>
    <n v="146378"/>
    <n v="22858"/>
    <n v="335404"/>
    <n v="87275"/>
    <n v="19851"/>
    <n v="12084"/>
    <n v="5213"/>
    <n v="70773"/>
    <n v="6.4"/>
    <n v="27.9"/>
    <n v="2.4"/>
    <n v="11.4"/>
    <n v="3.1"/>
    <n v="73.8"/>
    <n v="86"/>
    <n v="36.1"/>
    <n v="70132"/>
    <n v="485927"/>
    <n v="71405"/>
    <n v="38395"/>
    <n v="5155"/>
    <n v="1490"/>
    <n v="2809"/>
    <n v="194981"/>
    <n v="90701"/>
    <n v="8527"/>
    <n v="2530"/>
    <n v="5278"/>
    <n v="19035"/>
    <n v="11444"/>
    <n v="902"/>
    <n v="459"/>
    <n v="1547"/>
    <n v="119254"/>
    <n v="335404"/>
    <x v="4"/>
    <x v="5"/>
    <x v="75"/>
    <n v="36394"/>
    <n v="17692"/>
    <n v="15052"/>
    <x v="4"/>
    <x v="5"/>
    <x v="4"/>
    <n v="37820"/>
    <n v="25928"/>
    <n v="19970"/>
    <x v="1"/>
    <x v="4"/>
    <x v="5"/>
    <n v="49.4"/>
    <n v="1.4"/>
    <n v="5.6"/>
    <n v="2.2999999999999998"/>
    <n v="6.2"/>
    <n v="2.8"/>
    <n v="0.6"/>
    <n v="17.5"/>
    <n v="14.2"/>
    <n v="23.9"/>
    <n v="62.6"/>
    <n v="13.5"/>
    <n v="4.8"/>
    <n v="2.2999999999999998"/>
    <n v="2.9"/>
    <n v="3.7"/>
    <n v="2.5"/>
    <n v="17.600000000000001"/>
    <n v="13"/>
    <x v="6"/>
    <x v="6"/>
    <x v="6"/>
    <x v="184"/>
    <x v="184"/>
    <x v="183"/>
    <x v="84"/>
    <x v="86"/>
    <x v="70"/>
    <n v="90185"/>
    <n v="2312"/>
    <n v="8393"/>
  </r>
  <r>
    <x v="2"/>
    <x v="6"/>
    <x v="2"/>
    <x v="7"/>
    <n v="168405"/>
    <n v="96841"/>
    <n v="60251"/>
    <n v="11312"/>
    <n v="134221"/>
    <n v="41995"/>
    <n v="6666"/>
    <n v="7095"/>
    <n v="3190"/>
    <n v="20345"/>
    <n v="8.3000000000000007"/>
    <n v="21.9"/>
    <n v="2.8"/>
    <n v="12.9"/>
    <n v="3.6"/>
    <n v="79.7"/>
    <n v="90"/>
    <n v="40.299999999999997"/>
    <n v="20638"/>
    <n v="176226"/>
    <n v="16722"/>
    <n v="13954"/>
    <n v="1653"/>
    <n v="783"/>
    <n v="1073"/>
    <n v="65026"/>
    <n v="37212"/>
    <n v="2247"/>
    <n v="1133"/>
    <n v="1942"/>
    <n v="15093"/>
    <n v="7252"/>
    <n v="1678"/>
    <n v="635"/>
    <n v="2001"/>
    <n v="34185"/>
    <n v="134219"/>
    <x v="44"/>
    <x v="47"/>
    <x v="76"/>
    <n v="6341"/>
    <n v="5935"/>
    <n v="5800"/>
    <x v="5"/>
    <x v="6"/>
    <x v="5"/>
    <n v="6525"/>
    <n v="6049"/>
    <n v="5799"/>
    <x v="4"/>
    <x v="21"/>
    <x v="39"/>
    <n v="43.5"/>
    <n v="5.6"/>
    <n v="5.4"/>
    <n v="0.3"/>
    <n v="3.1"/>
    <n v="0.3"/>
    <n v="0.2"/>
    <n v="31.3"/>
    <n v="10.3"/>
    <n v="34"/>
    <n v="49.6"/>
    <n v="16.399999999999999"/>
    <n v="2.7"/>
    <n v="2.9"/>
    <n v="3.1"/>
    <n v="3.6"/>
    <n v="3.3"/>
    <n v="18.600000000000001"/>
    <n v="7"/>
    <x v="7"/>
    <x v="109"/>
    <x v="115"/>
    <x v="185"/>
    <x v="185"/>
    <x v="184"/>
    <x v="137"/>
    <x v="115"/>
    <x v="27"/>
    <n v="43622"/>
    <n v="513"/>
    <n v="4736"/>
  </r>
  <r>
    <x v="2"/>
    <x v="7"/>
    <x v="3"/>
    <x v="8"/>
    <n v="167046"/>
    <n v="80818"/>
    <n v="59230"/>
    <n v="27000"/>
    <n v="76448"/>
    <n v="27137"/>
    <n v="11431"/>
    <n v="10405"/>
    <n v="9278"/>
    <n v="42343"/>
    <n v="3.9"/>
    <n v="42.9"/>
    <n v="5"/>
    <n v="13.8"/>
    <n v="7"/>
    <n v="45.8"/>
    <n v="112"/>
    <n v="32.6"/>
    <n v="42429"/>
    <n v="200286"/>
    <n v="44690"/>
    <n v="29623"/>
    <n v="5642"/>
    <n v="3228"/>
    <n v="7415"/>
    <n v="29216"/>
    <n v="20168"/>
    <n v="2914"/>
    <n v="872"/>
    <n v="3554"/>
    <n v="6912"/>
    <n v="5556"/>
    <n v="1486"/>
    <n v="754"/>
    <n v="5017"/>
    <n v="90598"/>
    <n v="76449"/>
    <x v="6"/>
    <x v="8"/>
    <x v="77"/>
    <n v="12090"/>
    <n v="11219"/>
    <n v="11014"/>
    <x v="6"/>
    <x v="30"/>
    <x v="37"/>
    <n v="4311"/>
    <n v="3540"/>
    <n v="3294"/>
    <x v="1"/>
    <x v="19"/>
    <x v="54"/>
    <n v="31.1"/>
    <n v="1.1000000000000001"/>
    <n v="15.5"/>
    <n v="4.9000000000000004"/>
    <n v="12.5"/>
    <n v="2.6"/>
    <n v="0.7"/>
    <n v="24.3"/>
    <n v="7.4"/>
    <n v="28.8"/>
    <n v="44.7"/>
    <n v="26.5"/>
    <n v="2.8"/>
    <n v="2.9"/>
    <n v="3.4"/>
    <n v="4"/>
    <n v="3.6"/>
    <n v="18.7"/>
    <n v="10"/>
    <x v="8"/>
    <x v="8"/>
    <x v="8"/>
    <x v="186"/>
    <x v="186"/>
    <x v="185"/>
    <x v="108"/>
    <x v="32"/>
    <x v="31"/>
    <n v="29325"/>
    <n v="3153"/>
    <n v="14106"/>
  </r>
  <r>
    <x v="2"/>
    <x v="8"/>
    <x v="3"/>
    <x v="9"/>
    <n v="590531"/>
    <n v="269374"/>
    <n v="288992"/>
    <n v="32165"/>
    <n v="326802"/>
    <n v="206039"/>
    <n v="33087"/>
    <n v="15918"/>
    <n v="8700"/>
    <n v="63921"/>
    <n v="9.1999999999999993"/>
    <n v="24.3"/>
    <n v="2.7"/>
    <n v="12.1"/>
    <n v="2.5"/>
    <n v="55.3"/>
    <n v="108"/>
    <n v="52"/>
    <n v="63823"/>
    <n v="631475"/>
    <n v="119723"/>
    <n v="125590"/>
    <n v="8633"/>
    <n v="3142"/>
    <n v="6643"/>
    <n v="117090"/>
    <n v="121026"/>
    <n v="6381"/>
    <n v="1595"/>
    <n v="4100"/>
    <n v="32562"/>
    <n v="34993"/>
    <n v="2859"/>
    <n v="1473"/>
    <n v="4724"/>
    <n v="263731"/>
    <n v="326803"/>
    <x v="7"/>
    <x v="8"/>
    <x v="9"/>
    <n v="46681"/>
    <n v="18227"/>
    <n v="17632"/>
    <x v="7"/>
    <x v="34"/>
    <x v="47"/>
    <n v="17102"/>
    <n v="15407"/>
    <n v="14201"/>
    <x v="4"/>
    <x v="5"/>
    <x v="29"/>
    <n v="31.8"/>
    <n v="5.2"/>
    <n v="21.9"/>
    <n v="2.2000000000000002"/>
    <n v="8.1"/>
    <n v="4.4000000000000004"/>
    <n v="1.1000000000000001"/>
    <n v="18.7"/>
    <n v="6.4"/>
    <n v="26.1"/>
    <n v="53.5"/>
    <n v="20.399999999999999"/>
    <n v="3.7"/>
    <n v="2.7"/>
    <n v="3.1"/>
    <n v="3.4"/>
    <n v="2.9"/>
    <n v="26.7"/>
    <n v="6"/>
    <x v="9"/>
    <x v="9"/>
    <x v="9"/>
    <x v="187"/>
    <x v="187"/>
    <x v="186"/>
    <x v="138"/>
    <x v="88"/>
    <x v="42"/>
    <n v="217001"/>
    <n v="3282"/>
    <n v="13491"/>
  </r>
  <r>
    <x v="2"/>
    <x v="9"/>
    <x v="4"/>
    <x v="10"/>
    <n v="79314"/>
    <n v="37193"/>
    <n v="35389"/>
    <n v="6732"/>
    <n v="58252"/>
    <n v="18836"/>
    <n v="8814"/>
    <n v="4549"/>
    <n v="2510"/>
    <n v="38115"/>
    <n v="2.1"/>
    <n v="37"/>
    <n v="3.5"/>
    <n v="14.3"/>
    <n v="4.2"/>
    <n v="73.400000000000006"/>
    <n v="141"/>
    <n v="25.6"/>
    <n v="38733"/>
    <n v="76683"/>
    <n v="10674"/>
    <n v="7022"/>
    <n v="1263"/>
    <n v="681"/>
    <n v="1423"/>
    <n v="3170"/>
    <n v="2021"/>
    <n v="347"/>
    <n v="95"/>
    <n v="298"/>
    <n v="23349"/>
    <n v="24859"/>
    <n v="1686"/>
    <n v="451"/>
    <n v="1976"/>
    <n v="21063"/>
    <n v="58252"/>
    <x v="33"/>
    <x v="13"/>
    <x v="17"/>
    <n v="4021"/>
    <n v="3868"/>
    <n v="3445"/>
    <x v="37"/>
    <x v="10"/>
    <x v="11"/>
    <n v="1619"/>
    <n v="1491"/>
    <n v="1446"/>
    <x v="6"/>
    <x v="26"/>
    <x v="31"/>
    <n v="34.299999999999997"/>
    <n v="3.8"/>
    <n v="3"/>
    <n v="5.9"/>
    <n v="8.5"/>
    <n v="4.4000000000000004"/>
    <n v="0.4"/>
    <n v="23"/>
    <n v="16.7"/>
    <n v="31.5"/>
    <n v="45.2"/>
    <n v="23.3"/>
    <n v="2.6"/>
    <n v="3.5"/>
    <n v="3.6"/>
    <n v="3.7"/>
    <n v="3.5"/>
    <n v="31.1"/>
    <n v="8"/>
    <x v="10"/>
    <x v="110"/>
    <x v="116"/>
    <x v="188"/>
    <x v="188"/>
    <x v="187"/>
    <x v="25"/>
    <x v="116"/>
    <x v="93"/>
    <n v="25050"/>
    <n v="237"/>
    <n v="3587"/>
  </r>
  <r>
    <x v="2"/>
    <x v="10"/>
    <x v="4"/>
    <x v="11"/>
    <n v="221841"/>
    <n v="100586"/>
    <n v="101995"/>
    <n v="19259"/>
    <n v="159492"/>
    <n v="63736"/>
    <n v="18792"/>
    <n v="8114"/>
    <n v="6050"/>
    <n v="62282"/>
    <n v="3.6"/>
    <n v="31.2"/>
    <n v="3.4"/>
    <n v="13.2"/>
    <n v="3.6"/>
    <n v="71.900000000000006"/>
    <n v="125"/>
    <n v="33.700000000000003"/>
    <n v="63224"/>
    <n v="244359"/>
    <n v="29991"/>
    <n v="20921"/>
    <n v="4293"/>
    <n v="2661"/>
    <n v="4482"/>
    <n v="9466"/>
    <n v="4553"/>
    <n v="346"/>
    <n v="158"/>
    <n v="428"/>
    <n v="61129"/>
    <n v="73285"/>
    <n v="3335"/>
    <n v="1128"/>
    <n v="5663"/>
    <n v="62348"/>
    <n v="159491"/>
    <x v="9"/>
    <x v="10"/>
    <x v="11"/>
    <n v="23034"/>
    <n v="11450"/>
    <n v="8637"/>
    <x v="8"/>
    <x v="9"/>
    <x v="48"/>
    <n v="4800"/>
    <n v="4751"/>
    <n v="4319"/>
    <x v="7"/>
    <x v="14"/>
    <x v="31"/>
    <n v="42.6"/>
    <n v="6.2"/>
    <n v="4.8"/>
    <n v="3.1"/>
    <n v="6.7"/>
    <n v="2.9"/>
    <n v="0.6"/>
    <n v="21.7"/>
    <n v="11.4"/>
    <n v="27.9"/>
    <n v="49.3"/>
    <n v="22.9"/>
    <n v="3.2"/>
    <n v="2.9"/>
    <n v="3.5"/>
    <n v="3.8"/>
    <n v="3.1"/>
    <n v="20"/>
    <n v="12"/>
    <x v="11"/>
    <x v="11"/>
    <x v="117"/>
    <x v="189"/>
    <x v="189"/>
    <x v="188"/>
    <x v="139"/>
    <x v="50"/>
    <x v="24"/>
    <n v="75693"/>
    <n v="2920"/>
    <n v="8879"/>
  </r>
  <r>
    <x v="2"/>
    <x v="11"/>
    <x v="4"/>
    <x v="12"/>
    <n v="352631"/>
    <n v="154529"/>
    <n v="168310"/>
    <n v="29793"/>
    <n v="291493"/>
    <n v="107754"/>
    <n v="31750"/>
    <n v="15855"/>
    <n v="8492"/>
    <n v="67605"/>
    <n v="5.2"/>
    <n v="34.799999999999997"/>
    <n v="3.4"/>
    <n v="13.4"/>
    <n v="3.3"/>
    <n v="82.7"/>
    <n v="128"/>
    <n v="34.9"/>
    <n v="68328"/>
    <n v="353218"/>
    <n v="29839"/>
    <n v="20504"/>
    <n v="3910"/>
    <n v="3200"/>
    <n v="3684"/>
    <n v="7195"/>
    <n v="4456"/>
    <n v="680"/>
    <n v="383"/>
    <n v="795"/>
    <n v="117495"/>
    <n v="137130"/>
    <n v="10426"/>
    <n v="2591"/>
    <n v="10343"/>
    <n v="61137"/>
    <n v="291494"/>
    <x v="10"/>
    <x v="11"/>
    <x v="12"/>
    <n v="29713"/>
    <n v="12745"/>
    <n v="5149"/>
    <x v="9"/>
    <x v="35"/>
    <x v="10"/>
    <n v="14395"/>
    <n v="9951"/>
    <n v="9604"/>
    <x v="6"/>
    <x v="7"/>
    <x v="36"/>
    <n v="25.8"/>
    <n v="11.9"/>
    <n v="18.600000000000001"/>
    <n v="2.8"/>
    <n v="12.4"/>
    <n v="1.8"/>
    <n v="0.3"/>
    <n v="15.3"/>
    <n v="11"/>
    <n v="26.2"/>
    <n v="51.8"/>
    <n v="22"/>
    <n v="3.6"/>
    <n v="3"/>
    <n v="3.4"/>
    <n v="3.8"/>
    <n v="3.2"/>
    <n v="15.7"/>
    <n v="10"/>
    <x v="12"/>
    <x v="111"/>
    <x v="17"/>
    <x v="190"/>
    <x v="190"/>
    <x v="189"/>
    <x v="140"/>
    <x v="105"/>
    <x v="28"/>
    <n v="122510"/>
    <n v="3200"/>
    <n v="13035"/>
  </r>
  <r>
    <x v="2"/>
    <x v="12"/>
    <x v="4"/>
    <x v="13"/>
    <n v="222079"/>
    <n v="116417"/>
    <n v="85194"/>
    <n v="20471"/>
    <n v="158434"/>
    <n v="42911"/>
    <n v="16762"/>
    <n v="9549"/>
    <n v="3415"/>
    <n v="47345"/>
    <n v="4.7"/>
    <n v="35.6"/>
    <n v="3.3"/>
    <n v="11.9"/>
    <n v="3.5"/>
    <n v="71.3"/>
    <n v="131"/>
    <n v="39.5"/>
    <n v="47251"/>
    <n v="223782"/>
    <n v="31719"/>
    <n v="18587"/>
    <n v="4889"/>
    <n v="3927"/>
    <n v="4522"/>
    <n v="5446"/>
    <n v="2676"/>
    <n v="388"/>
    <n v="102"/>
    <n v="207"/>
    <n v="79252"/>
    <n v="59106"/>
    <n v="6386"/>
    <n v="1429"/>
    <n v="3443"/>
    <n v="63644"/>
    <n v="158435"/>
    <x v="8"/>
    <x v="12"/>
    <x v="13"/>
    <n v="41606"/>
    <n v="6057"/>
    <n v="3643"/>
    <x v="10"/>
    <x v="10"/>
    <x v="9"/>
    <n v="7421"/>
    <n v="6391"/>
    <n v="6082"/>
    <x v="1"/>
    <x v="22"/>
    <x v="37"/>
    <n v="23.1"/>
    <n v="3"/>
    <n v="31.6"/>
    <n v="1.7"/>
    <n v="13.4"/>
    <n v="2"/>
    <n v="0.3"/>
    <n v="16.600000000000001"/>
    <n v="8.3000000000000007"/>
    <n v="33.200000000000003"/>
    <n v="47.3"/>
    <n v="19.5"/>
    <n v="2.6"/>
    <n v="2.2999999999999998"/>
    <n v="3.4"/>
    <n v="3.8"/>
    <n v="2.4"/>
    <n v="18.100000000000001"/>
    <n v="9"/>
    <x v="89"/>
    <x v="112"/>
    <x v="118"/>
    <x v="191"/>
    <x v="191"/>
    <x v="190"/>
    <x v="103"/>
    <x v="105"/>
    <x v="29"/>
    <n v="48832"/>
    <n v="4724"/>
    <n v="5867"/>
  </r>
  <r>
    <x v="2"/>
    <x v="13"/>
    <x v="4"/>
    <x v="14"/>
    <n v="122729"/>
    <n v="53202"/>
    <n v="57314"/>
    <n v="12216"/>
    <n v="97149"/>
    <n v="31477"/>
    <n v="13364"/>
    <n v="6493"/>
    <n v="2937"/>
    <n v="37045"/>
    <n v="3.3"/>
    <n v="38"/>
    <n v="3.7"/>
    <n v="13.1"/>
    <n v="3.6"/>
    <n v="79.2"/>
    <n v="117"/>
    <n v="31.7"/>
    <n v="37621"/>
    <n v="129784"/>
    <n v="13056"/>
    <n v="8788"/>
    <n v="1587"/>
    <n v="878"/>
    <n v="1271"/>
    <n v="9125"/>
    <n v="5787"/>
    <n v="1317"/>
    <n v="893"/>
    <n v="1949"/>
    <n v="31020"/>
    <n v="40084"/>
    <n v="3501"/>
    <n v="851"/>
    <n v="2621"/>
    <n v="25580"/>
    <n v="97148"/>
    <x v="8"/>
    <x v="13"/>
    <x v="14"/>
    <n v="10454"/>
    <n v="3807"/>
    <n v="2285"/>
    <x v="11"/>
    <x v="10"/>
    <x v="11"/>
    <n v="13165"/>
    <n v="3291"/>
    <n v="3220"/>
    <x v="1"/>
    <x v="5"/>
    <x v="16"/>
    <n v="32.4"/>
    <n v="4"/>
    <n v="4.9000000000000004"/>
    <n v="3.3"/>
    <n v="19.8"/>
    <n v="5.4"/>
    <n v="0.3"/>
    <n v="20.7"/>
    <n v="9.4"/>
    <n v="28.4"/>
    <n v="47.6"/>
    <n v="24.1"/>
    <n v="3"/>
    <n v="2.9"/>
    <n v="3.6"/>
    <n v="3.8"/>
    <n v="2.9"/>
    <n v="19.399999999999999"/>
    <n v="9"/>
    <x v="14"/>
    <x v="14"/>
    <x v="119"/>
    <x v="192"/>
    <x v="192"/>
    <x v="191"/>
    <x v="141"/>
    <x v="117"/>
    <x v="24"/>
    <n v="38755"/>
    <n v="1772"/>
    <n v="4829"/>
  </r>
  <r>
    <x v="2"/>
    <x v="14"/>
    <x v="4"/>
    <x v="15"/>
    <n v="300803"/>
    <n v="123503"/>
    <n v="159085"/>
    <n v="18215"/>
    <n v="252587"/>
    <n v="97419"/>
    <n v="41937"/>
    <n v="13926"/>
    <n v="4587"/>
    <n v="40762"/>
    <n v="7.4"/>
    <n v="35.9"/>
    <n v="2.9"/>
    <n v="13.9"/>
    <n v="2.7"/>
    <n v="84"/>
    <n v="112"/>
    <n v="45.8"/>
    <n v="41170"/>
    <n v="315609"/>
    <n v="24623"/>
    <n v="16062"/>
    <n v="2728"/>
    <n v="2019"/>
    <n v="2783"/>
    <n v="5450"/>
    <n v="3216"/>
    <n v="369"/>
    <n v="78"/>
    <n v="235"/>
    <n v="93430"/>
    <n v="134332"/>
    <n v="9402"/>
    <n v="1566"/>
    <n v="4510"/>
    <n v="48215"/>
    <n v="252588"/>
    <x v="11"/>
    <x v="11"/>
    <x v="14"/>
    <n v="15002"/>
    <n v="14389"/>
    <n v="4067"/>
    <x v="10"/>
    <x v="10"/>
    <x v="9"/>
    <n v="11815"/>
    <n v="10342"/>
    <n v="8897"/>
    <x v="6"/>
    <x v="15"/>
    <x v="44"/>
    <n v="34"/>
    <n v="19.8"/>
    <n v="3.5"/>
    <n v="1.5"/>
    <n v="10.5"/>
    <n v="1"/>
    <n v="0.5"/>
    <n v="19.600000000000001"/>
    <n v="9.4"/>
    <n v="24.8"/>
    <n v="54.2"/>
    <n v="21"/>
    <n v="4"/>
    <n v="3.3"/>
    <n v="3.7"/>
    <n v="3.8"/>
    <n v="3.2"/>
    <n v="20.3"/>
    <n v="8"/>
    <x v="15"/>
    <x v="15"/>
    <x v="15"/>
    <x v="193"/>
    <x v="193"/>
    <x v="192"/>
    <x v="142"/>
    <x v="118"/>
    <x v="89"/>
    <n v="124374"/>
    <n v="1118"/>
    <n v="6946"/>
  </r>
  <r>
    <x v="2"/>
    <x v="15"/>
    <x v="4"/>
    <x v="16"/>
    <n v="196636"/>
    <n v="72141"/>
    <n v="104900"/>
    <n v="19596"/>
    <n v="158668"/>
    <n v="62189"/>
    <n v="27067"/>
    <n v="14512"/>
    <n v="3549"/>
    <n v="33722"/>
    <n v="5.8"/>
    <n v="46.8"/>
    <n v="3.6"/>
    <n v="13.4"/>
    <n v="3.1"/>
    <n v="80.7"/>
    <n v="94"/>
    <n v="42.1"/>
    <n v="34293"/>
    <n v="209643"/>
    <n v="16343"/>
    <n v="12596"/>
    <n v="3049"/>
    <n v="2830"/>
    <n v="3150"/>
    <n v="5186"/>
    <n v="4000"/>
    <n v="1000"/>
    <n v="285"/>
    <n v="320"/>
    <n v="50611"/>
    <n v="81271"/>
    <n v="11304"/>
    <n v="1588"/>
    <n v="3103"/>
    <n v="37968"/>
    <n v="158668"/>
    <x v="8"/>
    <x v="10"/>
    <x v="11"/>
    <n v="8013"/>
    <n v="6914"/>
    <n v="6019"/>
    <x v="10"/>
    <x v="10"/>
    <x v="8"/>
    <n v="5081"/>
    <n v="4865"/>
    <n v="4163"/>
    <x v="11"/>
    <x v="27"/>
    <x v="30"/>
    <n v="36.9"/>
    <n v="21.5"/>
    <n v="6.8"/>
    <n v="1.7"/>
    <n v="6.6"/>
    <n v="1.2"/>
    <n v="0.1"/>
    <n v="18.600000000000001"/>
    <n v="6.8"/>
    <n v="26.2"/>
    <n v="46.2"/>
    <n v="27.6"/>
    <n v="3.2"/>
    <n v="3.2"/>
    <n v="3.3"/>
    <n v="3.6"/>
    <n v="3.2"/>
    <n v="20.9"/>
    <n v="9"/>
    <x v="95"/>
    <x v="113"/>
    <x v="16"/>
    <x v="194"/>
    <x v="194"/>
    <x v="193"/>
    <x v="75"/>
    <x v="89"/>
    <x v="40"/>
    <n v="70327"/>
    <n v="1128"/>
    <n v="5902"/>
  </r>
  <r>
    <x v="2"/>
    <x v="16"/>
    <x v="4"/>
    <x v="17"/>
    <n v="148938"/>
    <n v="81649"/>
    <n v="42338"/>
    <n v="24949"/>
    <n v="138390"/>
    <n v="21565"/>
    <n v="8610"/>
    <n v="10873"/>
    <n v="10464"/>
    <n v="40919"/>
    <n v="3.6"/>
    <n v="37.1"/>
    <n v="5.3"/>
    <n v="14.9"/>
    <n v="8.5"/>
    <n v="92.9"/>
    <n v="108"/>
    <n v="26"/>
    <n v="41817"/>
    <n v="171457"/>
    <n v="5278"/>
    <n v="3031"/>
    <n v="734"/>
    <n v="406"/>
    <n v="1100"/>
    <n v="5819"/>
    <n v="3228"/>
    <n v="1222"/>
    <n v="536"/>
    <n v="1580"/>
    <n v="70552"/>
    <n v="33070"/>
    <n v="5634"/>
    <n v="2689"/>
    <n v="14060"/>
    <n v="10549"/>
    <n v="138390"/>
    <x v="10"/>
    <x v="11"/>
    <x v="15"/>
    <n v="4373"/>
    <n v="1617"/>
    <n v="1540"/>
    <x v="12"/>
    <x v="5"/>
    <x v="38"/>
    <n v="8251"/>
    <n v="5575"/>
    <n v="5479"/>
    <x v="4"/>
    <x v="15"/>
    <x v="16"/>
    <n v="42.8"/>
    <n v="2.7"/>
    <n v="11.6"/>
    <n v="3.2"/>
    <n v="6.5"/>
    <n v="1.8"/>
    <n v="2"/>
    <n v="18"/>
    <n v="11.4"/>
    <n v="28.1"/>
    <n v="46.2"/>
    <n v="25.7"/>
    <n v="3"/>
    <n v="3.3"/>
    <n v="3.4"/>
    <n v="4.0999999999999996"/>
    <n v="4.0999999999999996"/>
    <n v="17"/>
    <n v="11"/>
    <x v="17"/>
    <x v="17"/>
    <x v="120"/>
    <x v="195"/>
    <x v="195"/>
    <x v="194"/>
    <x v="143"/>
    <x v="119"/>
    <x v="17"/>
    <n v="23888"/>
    <n v="1267"/>
    <n v="15573"/>
  </r>
  <r>
    <x v="2"/>
    <x v="17"/>
    <x v="4"/>
    <x v="18"/>
    <n v="62876"/>
    <n v="24681"/>
    <n v="21294"/>
    <n v="16900"/>
    <n v="45066"/>
    <n v="10666"/>
    <n v="4787"/>
    <n v="7328"/>
    <n v="5909"/>
    <n v="22878"/>
    <n v="2.7"/>
    <n v="53.8"/>
    <n v="7.4"/>
    <n v="15.3"/>
    <n v="9.1"/>
    <n v="71.7"/>
    <n v="101"/>
    <n v="29.4"/>
    <n v="23080"/>
    <n v="68182"/>
    <n v="7744"/>
    <n v="5283"/>
    <n v="1662"/>
    <n v="1612"/>
    <n v="1509"/>
    <n v="1227"/>
    <n v="622"/>
    <n v="154"/>
    <n v="92"/>
    <n v="238"/>
    <n v="15710"/>
    <n v="13456"/>
    <n v="3442"/>
    <n v="1593"/>
    <n v="8532"/>
    <n v="17810"/>
    <n v="45066"/>
    <x v="10"/>
    <x v="11"/>
    <x v="16"/>
    <n v="12917"/>
    <n v="1635"/>
    <n v="794"/>
    <x v="9"/>
    <x v="5"/>
    <x v="5"/>
    <n v="1861"/>
    <n v="1397"/>
    <n v="1122"/>
    <x v="0"/>
    <x v="7"/>
    <x v="28"/>
    <n v="47.8"/>
    <n v="2.4"/>
    <n v="4.2"/>
    <n v="3.2"/>
    <n v="8.5"/>
    <n v="1.3"/>
    <n v="0.3"/>
    <n v="24.9"/>
    <n v="7.4"/>
    <n v="30"/>
    <n v="32.9"/>
    <n v="37.1"/>
    <n v="2"/>
    <n v="3.4"/>
    <n v="3.6"/>
    <n v="4.0999999999999996"/>
    <n v="4.2"/>
    <n v="32.700000000000003"/>
    <n v="5"/>
    <x v="18"/>
    <x v="91"/>
    <x v="121"/>
    <x v="196"/>
    <x v="196"/>
    <x v="195"/>
    <x v="144"/>
    <x v="82"/>
    <x v="58"/>
    <n v="10926"/>
    <n v="1413"/>
    <n v="9576"/>
  </r>
  <r>
    <x v="2"/>
    <x v="18"/>
    <x v="4"/>
    <x v="19"/>
    <n v="57304"/>
    <n v="21528"/>
    <n v="24331"/>
    <n v="11445"/>
    <n v="39602"/>
    <n v="10465"/>
    <n v="7007"/>
    <n v="6019"/>
    <n v="4633"/>
    <n v="20792"/>
    <n v="2.8"/>
    <n v="43.3"/>
    <n v="6.3"/>
    <n v="15.7"/>
    <n v="7.2"/>
    <n v="69.099999999999994"/>
    <n v="110"/>
    <n v="23.6"/>
    <n v="21301"/>
    <n v="56132"/>
    <n v="8724"/>
    <n v="5918"/>
    <n v="1292"/>
    <n v="731"/>
    <n v="1037"/>
    <n v="612"/>
    <n v="472"/>
    <n v="90"/>
    <n v="21"/>
    <n v="178"/>
    <n v="12192"/>
    <n v="15447"/>
    <n v="3326"/>
    <n v="874"/>
    <n v="6390"/>
    <n v="17702"/>
    <n v="39602"/>
    <x v="10"/>
    <x v="11"/>
    <x v="12"/>
    <n v="10170"/>
    <n v="1948"/>
    <n v="1600"/>
    <x v="22"/>
    <x v="9"/>
    <x v="49"/>
    <n v="1319"/>
    <n v="1284"/>
    <n v="1224"/>
    <x v="1"/>
    <x v="7"/>
    <x v="12"/>
    <n v="45"/>
    <n v="3"/>
    <n v="3.5"/>
    <n v="3.6"/>
    <n v="10.5"/>
    <n v="2"/>
    <n v="0.5"/>
    <n v="23.4"/>
    <n v="8.5"/>
    <n v="28"/>
    <n v="36.4"/>
    <n v="35.6"/>
    <n v="2.4"/>
    <n v="3.5"/>
    <n v="3.7"/>
    <n v="4.2"/>
    <n v="4.2"/>
    <n v="34.5"/>
    <n v="5"/>
    <x v="19"/>
    <x v="19"/>
    <x v="19"/>
    <x v="197"/>
    <x v="197"/>
    <x v="196"/>
    <x v="145"/>
    <x v="120"/>
    <x v="26"/>
    <n v="14086"/>
    <n v="899"/>
    <n v="6946"/>
  </r>
  <r>
    <x v="2"/>
    <x v="19"/>
    <x v="4"/>
    <x v="20"/>
    <n v="248836"/>
    <n v="91608"/>
    <n v="135627"/>
    <n v="21602"/>
    <n v="201313"/>
    <n v="94086"/>
    <n v="27418"/>
    <n v="8599"/>
    <n v="6834"/>
    <n v="28602"/>
    <n v="8.6999999999999993"/>
    <n v="27.5"/>
    <n v="3.6"/>
    <n v="13"/>
    <n v="3.1"/>
    <n v="80.900000000000006"/>
    <n v="91"/>
    <n v="51.4"/>
    <n v="28799"/>
    <n v="243334"/>
    <n v="20286"/>
    <n v="17392"/>
    <n v="3426"/>
    <n v="2964"/>
    <n v="3454"/>
    <n v="3433"/>
    <n v="3970"/>
    <n v="127"/>
    <n v="35"/>
    <n v="265"/>
    <n v="67889"/>
    <n v="111483"/>
    <n v="3563"/>
    <n v="1484"/>
    <n v="9065"/>
    <n v="47522"/>
    <n v="201314"/>
    <x v="12"/>
    <x v="12"/>
    <x v="13"/>
    <n v="20244"/>
    <n v="6412"/>
    <n v="5475"/>
    <x v="9"/>
    <x v="5"/>
    <x v="11"/>
    <n v="8412"/>
    <n v="7444"/>
    <n v="7061"/>
    <x v="6"/>
    <x v="15"/>
    <x v="11"/>
    <n v="35.200000000000003"/>
    <n v="16.8"/>
    <n v="11.3"/>
    <n v="1.5"/>
    <n v="9.1"/>
    <n v="0.4"/>
    <n v="0.5"/>
    <n v="19.100000000000001"/>
    <n v="6.1"/>
    <n v="22.3"/>
    <n v="52.4"/>
    <n v="25.2"/>
    <n v="4.3"/>
    <n v="3"/>
    <n v="3.4"/>
    <n v="3.5"/>
    <n v="3.2"/>
    <n v="30.3"/>
    <n v="6"/>
    <x v="20"/>
    <x v="20"/>
    <x v="20"/>
    <x v="198"/>
    <x v="198"/>
    <x v="197"/>
    <x v="146"/>
    <x v="6"/>
    <x v="19"/>
    <n v="114317"/>
    <n v="3045"/>
    <n v="10819"/>
  </r>
  <r>
    <x v="2"/>
    <x v="20"/>
    <x v="4"/>
    <x v="21"/>
    <n v="281078"/>
    <n v="115049"/>
    <n v="151646"/>
    <n v="14383"/>
    <n v="224484"/>
    <n v="106454"/>
    <n v="28168"/>
    <n v="7031"/>
    <n v="3752"/>
    <n v="27953"/>
    <n v="10.1"/>
    <n v="25"/>
    <n v="2.7"/>
    <n v="12.1"/>
    <n v="2.2999999999999998"/>
    <n v="79.900000000000006"/>
    <n v="94"/>
    <n v="50.3"/>
    <n v="28087"/>
    <n v="287082"/>
    <n v="26785"/>
    <n v="21381"/>
    <n v="3342"/>
    <n v="2091"/>
    <n v="2995"/>
    <n v="3877"/>
    <n v="4362"/>
    <n v="139"/>
    <n v="40"/>
    <n v="115"/>
    <n v="84387"/>
    <n v="122910"/>
    <n v="3673"/>
    <n v="978"/>
    <n v="4001"/>
    <n v="56594"/>
    <n v="224482"/>
    <x v="12"/>
    <x v="10"/>
    <x v="14"/>
    <n v="14923"/>
    <n v="14917"/>
    <n v="6983"/>
    <x v="9"/>
    <x v="5"/>
    <x v="11"/>
    <n v="10071"/>
    <n v="8405"/>
    <n v="8229"/>
    <x v="6"/>
    <x v="10"/>
    <x v="45"/>
    <n v="46.5"/>
    <n v="8.4"/>
    <n v="9.4"/>
    <n v="2.1"/>
    <n v="7.4"/>
    <n v="0.4"/>
    <n v="0.1"/>
    <n v="18.100000000000001"/>
    <n v="7.6"/>
    <n v="22.5"/>
    <n v="56.5"/>
    <n v="21"/>
    <n v="4.5999999999999996"/>
    <n v="2.8"/>
    <n v="3.2"/>
    <n v="3.2"/>
    <n v="2.8"/>
    <n v="34.200000000000003"/>
    <n v="6"/>
    <x v="21"/>
    <x v="21"/>
    <x v="89"/>
    <x v="199"/>
    <x v="199"/>
    <x v="198"/>
    <x v="147"/>
    <x v="116"/>
    <x v="10"/>
    <n v="126069"/>
    <n v="2070"/>
    <n v="5770"/>
  </r>
  <r>
    <x v="2"/>
    <x v="21"/>
    <x v="5"/>
    <x v="22"/>
    <n v="325079"/>
    <n v="153543"/>
    <n v="145305"/>
    <n v="26229"/>
    <n v="273714"/>
    <n v="84242"/>
    <n v="27653"/>
    <n v="14176"/>
    <n v="8974"/>
    <n v="131853"/>
    <n v="2.5"/>
    <n v="35.6"/>
    <n v="3.3"/>
    <n v="13.6"/>
    <n v="3.9"/>
    <n v="84.2"/>
    <n v="191"/>
    <n v="25.8"/>
    <n v="132525"/>
    <n v="344068"/>
    <n v="25699"/>
    <n v="18407"/>
    <n v="3119"/>
    <n v="1258"/>
    <n v="2882"/>
    <n v="11017"/>
    <n v="11159"/>
    <n v="681"/>
    <n v="213"/>
    <n v="795"/>
    <n v="116826"/>
    <n v="109907"/>
    <n v="9836"/>
    <n v="3175"/>
    <n v="10105"/>
    <n v="51365"/>
    <n v="273714"/>
    <x v="34"/>
    <x v="19"/>
    <x v="18"/>
    <n v="16486"/>
    <n v="15564"/>
    <n v="12603"/>
    <x v="13"/>
    <x v="12"/>
    <x v="5"/>
    <n v="21180"/>
    <n v="11952"/>
    <n v="8957"/>
    <x v="7"/>
    <x v="11"/>
    <x v="18"/>
    <n v="25.9"/>
    <n v="3.6"/>
    <n v="3.8"/>
    <n v="12.3"/>
    <n v="17.399999999999999"/>
    <n v="7.5"/>
    <n v="0.5"/>
    <n v="16"/>
    <n v="12.9"/>
    <n v="28.5"/>
    <n v="48.8"/>
    <n v="22.7"/>
    <n v="3.1"/>
    <n v="3.1"/>
    <n v="3.4"/>
    <n v="3.8"/>
    <n v="3.2"/>
    <n v="16.7"/>
    <n v="17"/>
    <x v="96"/>
    <x v="22"/>
    <x v="21"/>
    <x v="200"/>
    <x v="200"/>
    <x v="199"/>
    <x v="148"/>
    <x v="121"/>
    <x v="94"/>
    <n v="97036"/>
    <n v="1923"/>
    <n v="12798"/>
  </r>
  <r>
    <x v="2"/>
    <x v="22"/>
    <x v="5"/>
    <x v="23"/>
    <n v="131774"/>
    <n v="73531"/>
    <n v="48111"/>
    <n v="10131"/>
    <n v="91705"/>
    <n v="23410"/>
    <n v="7708"/>
    <n v="6482"/>
    <n v="2230"/>
    <n v="31121"/>
    <n v="4.2"/>
    <n v="33.1"/>
    <n v="3.1"/>
    <n v="12.2"/>
    <n v="3.8"/>
    <n v="69.599999999999994"/>
    <n v="108"/>
    <n v="29.2"/>
    <n v="31583"/>
    <n v="147589"/>
    <n v="21811"/>
    <n v="12214"/>
    <n v="2427"/>
    <n v="1802"/>
    <n v="1816"/>
    <n v="18379"/>
    <n v="8871"/>
    <n v="1247"/>
    <n v="509"/>
    <n v="764"/>
    <n v="33342"/>
    <n v="24742"/>
    <n v="1724"/>
    <n v="513"/>
    <n v="1615"/>
    <n v="40070"/>
    <n v="91706"/>
    <x v="13"/>
    <x v="17"/>
    <x v="78"/>
    <n v="32497"/>
    <n v="2956"/>
    <n v="824"/>
    <x v="14"/>
    <x v="13"/>
    <x v="12"/>
    <n v="4910"/>
    <n v="4233"/>
    <n v="4083"/>
    <x v="3"/>
    <x v="4"/>
    <x v="45"/>
    <n v="30.7"/>
    <n v="1.9"/>
    <n v="22.3"/>
    <n v="2.4"/>
    <n v="11"/>
    <n v="7.5"/>
    <n v="0.3"/>
    <n v="15"/>
    <n v="9.1"/>
    <n v="33.5"/>
    <n v="49.8"/>
    <n v="16.8"/>
    <n v="2.7"/>
    <n v="2.4"/>
    <n v="3.3"/>
    <n v="3.9"/>
    <n v="2.6"/>
    <n v="15.4"/>
    <n v="11"/>
    <x v="23"/>
    <x v="23"/>
    <x v="22"/>
    <x v="201"/>
    <x v="201"/>
    <x v="200"/>
    <x v="149"/>
    <x v="122"/>
    <x v="42"/>
    <n v="27356"/>
    <n v="1882"/>
    <n v="3647"/>
  </r>
  <r>
    <x v="2"/>
    <x v="23"/>
    <x v="5"/>
    <x v="24"/>
    <n v="181180"/>
    <n v="105994"/>
    <n v="57624"/>
    <n v="17563"/>
    <n v="157294"/>
    <n v="23495"/>
    <n v="7796"/>
    <n v="6618"/>
    <n v="2872"/>
    <n v="49567"/>
    <n v="3.7"/>
    <n v="39.700000000000003"/>
    <n v="3.3"/>
    <n v="10.6"/>
    <n v="4.5"/>
    <n v="86.8"/>
    <n v="125"/>
    <n v="34.4"/>
    <n v="49780"/>
    <n v="201343"/>
    <n v="14589"/>
    <n v="6192"/>
    <n v="1350"/>
    <n v="725"/>
    <n v="1030"/>
    <n v="45384"/>
    <n v="23860"/>
    <n v="5909"/>
    <n v="3167"/>
    <n v="4226"/>
    <n v="46021"/>
    <n v="23530"/>
    <n v="2474"/>
    <n v="827"/>
    <n v="1895"/>
    <n v="23886"/>
    <n v="157293"/>
    <x v="13"/>
    <x v="18"/>
    <x v="20"/>
    <n v="12427"/>
    <n v="4706"/>
    <n v="3327"/>
    <x v="15"/>
    <x v="14"/>
    <x v="15"/>
    <n v="18296"/>
    <n v="15737"/>
    <n v="10316"/>
    <x v="0"/>
    <x v="20"/>
    <x v="21"/>
    <n v="26.4"/>
    <n v="0.8"/>
    <n v="0.8"/>
    <n v="7.7"/>
    <n v="23.2"/>
    <n v="3.8"/>
    <n v="0.6"/>
    <n v="14.1"/>
    <n v="22.7"/>
    <n v="31.5"/>
    <n v="49.7"/>
    <n v="18.8"/>
    <n v="2.9"/>
    <n v="2"/>
    <n v="2.9"/>
    <n v="3.5"/>
    <n v="2.2000000000000002"/>
    <n v="19.399999999999999"/>
    <n v="9"/>
    <x v="24"/>
    <x v="24"/>
    <x v="23"/>
    <x v="202"/>
    <x v="202"/>
    <x v="201"/>
    <x v="150"/>
    <x v="80"/>
    <x v="54"/>
    <n v="22307"/>
    <n v="4134"/>
    <n v="5319"/>
  </r>
  <r>
    <x v="2"/>
    <x v="24"/>
    <x v="5"/>
    <x v="25"/>
    <n v="112397"/>
    <n v="61824"/>
    <n v="38587"/>
    <n v="11983"/>
    <n v="99260"/>
    <n v="18767"/>
    <n v="6522"/>
    <n v="6180"/>
    <n v="3123"/>
    <n v="44144"/>
    <n v="2.5"/>
    <n v="40.4"/>
    <n v="3.6"/>
    <n v="13.2"/>
    <n v="5.0999999999999996"/>
    <n v="88.3"/>
    <n v="132"/>
    <n v="20.6"/>
    <n v="44893"/>
    <n v="128148"/>
    <n v="6879"/>
    <n v="4102"/>
    <n v="897"/>
    <n v="482"/>
    <n v="777"/>
    <n v="18697"/>
    <n v="10262"/>
    <n v="2003"/>
    <n v="881"/>
    <n v="1459"/>
    <n v="36247"/>
    <n v="21823"/>
    <n v="3319"/>
    <n v="1242"/>
    <n v="3327"/>
    <n v="13137"/>
    <n v="99260"/>
    <x v="13"/>
    <x v="17"/>
    <x v="20"/>
    <n v="6657"/>
    <n v="4147"/>
    <n v="612"/>
    <x v="14"/>
    <x v="16"/>
    <x v="12"/>
    <n v="6768"/>
    <n v="4828"/>
    <n v="4790"/>
    <x v="7"/>
    <x v="22"/>
    <x v="28"/>
    <n v="29.6"/>
    <n v="8.6"/>
    <n v="4.8"/>
    <n v="5.0999999999999996"/>
    <n v="14.4"/>
    <n v="5.8"/>
    <n v="0.3"/>
    <n v="21.6"/>
    <n v="9.8000000000000007"/>
    <n v="30.6"/>
    <n v="48.5"/>
    <n v="20.8"/>
    <n v="2.9"/>
    <n v="2.8"/>
    <n v="3.5"/>
    <n v="3.9"/>
    <n v="3"/>
    <n v="15.2"/>
    <n v="11"/>
    <x v="25"/>
    <x v="25"/>
    <x v="24"/>
    <x v="203"/>
    <x v="203"/>
    <x v="202"/>
    <x v="93"/>
    <x v="84"/>
    <x v="18"/>
    <n v="19569"/>
    <n v="1240"/>
    <n v="4966"/>
  </r>
  <r>
    <x v="2"/>
    <x v="25"/>
    <x v="5"/>
    <x v="26"/>
    <n v="180380"/>
    <n v="96252"/>
    <n v="65440"/>
    <n v="18691"/>
    <n v="115386"/>
    <n v="33494"/>
    <n v="11891"/>
    <n v="8900"/>
    <n v="3621"/>
    <n v="37107"/>
    <n v="4.9000000000000004"/>
    <n v="35.200000000000003"/>
    <n v="3.5"/>
    <n v="12"/>
    <n v="4.2"/>
    <n v="64"/>
    <n v="105"/>
    <n v="33.4"/>
    <n v="37335"/>
    <n v="185453"/>
    <n v="31533"/>
    <n v="22007"/>
    <n v="4786"/>
    <n v="2938"/>
    <n v="3730"/>
    <n v="9396"/>
    <n v="7140"/>
    <n v="783"/>
    <n v="250"/>
    <n v="526"/>
    <n v="55322"/>
    <n v="32513"/>
    <n v="4384"/>
    <n v="1568"/>
    <n v="3503"/>
    <n v="64994"/>
    <n v="115385"/>
    <x v="13"/>
    <x v="16"/>
    <x v="21"/>
    <n v="41002"/>
    <n v="8171"/>
    <n v="6986"/>
    <x v="10"/>
    <x v="10"/>
    <x v="50"/>
    <n v="3941"/>
    <n v="3646"/>
    <n v="3465"/>
    <x v="3"/>
    <x v="6"/>
    <x v="16"/>
    <n v="32.200000000000003"/>
    <n v="1.4"/>
    <n v="1.3"/>
    <n v="2.5"/>
    <n v="30.5"/>
    <n v="6.6"/>
    <n v="0.6"/>
    <n v="16.8"/>
    <n v="8.1"/>
    <n v="30.2"/>
    <n v="48.8"/>
    <n v="20.9"/>
    <n v="2.9"/>
    <n v="2.5"/>
    <n v="3.3"/>
    <n v="3.6"/>
    <n v="2.6"/>
    <n v="14.8"/>
    <n v="11"/>
    <x v="26"/>
    <x v="26"/>
    <x v="25"/>
    <x v="204"/>
    <x v="204"/>
    <x v="203"/>
    <x v="134"/>
    <x v="123"/>
    <x v="95"/>
    <n v="36195"/>
    <n v="3221"/>
    <n v="6394"/>
  </r>
  <r>
    <x v="2"/>
    <x v="26"/>
    <x v="5"/>
    <x v="27"/>
    <n v="155283"/>
    <n v="82519"/>
    <n v="63100"/>
    <n v="9664"/>
    <n v="128000"/>
    <n v="41440"/>
    <n v="10356"/>
    <n v="5018"/>
    <n v="1937"/>
    <n v="27506"/>
    <n v="5.6"/>
    <n v="24.1"/>
    <n v="2.8"/>
    <n v="11.9"/>
    <n v="2.7"/>
    <n v="82.4"/>
    <n v="107"/>
    <n v="40"/>
    <n v="27942"/>
    <n v="194994"/>
    <n v="13271"/>
    <n v="8502"/>
    <n v="1838"/>
    <n v="1295"/>
    <n v="2378"/>
    <n v="6590"/>
    <n v="4707"/>
    <n v="236"/>
    <n v="57"/>
    <n v="169"/>
    <n v="62659"/>
    <n v="47677"/>
    <n v="3031"/>
    <n v="741"/>
    <n v="2132"/>
    <n v="27284"/>
    <n v="127999"/>
    <x v="14"/>
    <x v="19"/>
    <x v="19"/>
    <n v="14580"/>
    <n v="6312"/>
    <n v="3711"/>
    <x v="13"/>
    <x v="18"/>
    <x v="5"/>
    <n v="4244"/>
    <n v="3719"/>
    <n v="3665"/>
    <x v="6"/>
    <x v="18"/>
    <x v="55"/>
    <n v="40.1"/>
    <n v="4.8"/>
    <n v="7.7"/>
    <n v="4.8"/>
    <n v="22.9"/>
    <n v="0.4"/>
    <n v="0.1"/>
    <n v="13.1"/>
    <n v="6.1"/>
    <n v="25.3"/>
    <n v="57.2"/>
    <n v="17.5"/>
    <n v="4.0999999999999996"/>
    <n v="2.4"/>
    <n v="3.3"/>
    <n v="3.7"/>
    <n v="2.5"/>
    <n v="25.1"/>
    <n v="8"/>
    <x v="27"/>
    <x v="27"/>
    <x v="26"/>
    <x v="205"/>
    <x v="205"/>
    <x v="204"/>
    <x v="96"/>
    <x v="105"/>
    <x v="93"/>
    <n v="47528"/>
    <n v="1985"/>
    <n v="3442"/>
  </r>
  <r>
    <x v="2"/>
    <x v="27"/>
    <x v="6"/>
    <x v="28"/>
    <n v="488415"/>
    <n v="289236"/>
    <n v="154885"/>
    <n v="44292"/>
    <n v="402856"/>
    <n v="71335"/>
    <n v="20138"/>
    <n v="16701"/>
    <n v="10078"/>
    <n v="103709"/>
    <n v="4.7"/>
    <n v="38.700000000000003"/>
    <n v="3.3"/>
    <n v="11.5"/>
    <n v="4.7"/>
    <n v="82.5"/>
    <n v="113"/>
    <n v="36.5"/>
    <n v="104555"/>
    <n v="478208"/>
    <n v="48913"/>
    <n v="24734"/>
    <n v="4819"/>
    <n v="2148"/>
    <n v="4944"/>
    <n v="91607"/>
    <n v="49921"/>
    <n v="10397"/>
    <n v="6250"/>
    <n v="9115"/>
    <n v="148716"/>
    <n v="71352"/>
    <n v="6670"/>
    <n v="1969"/>
    <n v="6860"/>
    <n v="85558"/>
    <n v="402857"/>
    <x v="15"/>
    <x v="20"/>
    <x v="22"/>
    <n v="24223"/>
    <n v="14377"/>
    <n v="9233"/>
    <x v="17"/>
    <x v="15"/>
    <x v="40"/>
    <n v="49155"/>
    <n v="32217"/>
    <n v="31954"/>
    <x v="1"/>
    <x v="6"/>
    <x v="45"/>
    <n v="34"/>
    <n v="1.4"/>
    <n v="4.9000000000000004"/>
    <n v="4.5"/>
    <n v="25.1"/>
    <n v="3.4"/>
    <n v="1"/>
    <n v="13.2"/>
    <n v="12.5"/>
    <n v="33.4"/>
    <n v="48.7"/>
    <n v="17.899999999999999"/>
    <n v="2.6"/>
    <n v="2.2999999999999998"/>
    <n v="3.1"/>
    <n v="3.7"/>
    <n v="2.5"/>
    <n v="13.1"/>
    <n v="16"/>
    <x v="28"/>
    <x v="93"/>
    <x v="90"/>
    <x v="206"/>
    <x v="206"/>
    <x v="205"/>
    <x v="12"/>
    <x v="27"/>
    <x v="26"/>
    <n v="70355"/>
    <n v="8777"/>
    <n v="16779"/>
  </r>
  <r>
    <x v="2"/>
    <x v="28"/>
    <x v="6"/>
    <x v="29"/>
    <n v="432116"/>
    <n v="202681"/>
    <n v="207750"/>
    <n v="21686"/>
    <n v="342077"/>
    <n v="146967"/>
    <n v="32361"/>
    <n v="12792"/>
    <n v="6966"/>
    <n v="97068"/>
    <n v="4.5"/>
    <n v="26.7"/>
    <n v="2.7"/>
    <n v="12.8"/>
    <n v="2.6"/>
    <n v="79.2"/>
    <n v="124"/>
    <n v="30"/>
    <n v="98541"/>
    <n v="435108"/>
    <n v="48415"/>
    <n v="33286"/>
    <n v="3748"/>
    <n v="1466"/>
    <n v="3124"/>
    <n v="50969"/>
    <n v="41186"/>
    <n v="1541"/>
    <n v="552"/>
    <n v="1272"/>
    <n v="103297"/>
    <n v="128209"/>
    <n v="6567"/>
    <n v="1867"/>
    <n v="6617"/>
    <n v="90039"/>
    <n v="342077"/>
    <x v="15"/>
    <x v="21"/>
    <x v="23"/>
    <n v="18214"/>
    <n v="12757"/>
    <n v="11033"/>
    <x v="18"/>
    <x v="14"/>
    <x v="14"/>
    <n v="23335"/>
    <n v="15904"/>
    <n v="14009"/>
    <x v="4"/>
    <x v="11"/>
    <x v="44"/>
    <n v="40.9"/>
    <n v="5"/>
    <n v="2.5"/>
    <n v="2.7"/>
    <n v="8.1999999999999993"/>
    <n v="2.8"/>
    <n v="0.3"/>
    <n v="18.5"/>
    <n v="19.2"/>
    <n v="25.1"/>
    <n v="56"/>
    <n v="18.899999999999999"/>
    <n v="4.0999999999999996"/>
    <n v="3"/>
    <n v="3.3"/>
    <n v="3.4"/>
    <n v="3.1"/>
    <n v="13.2"/>
    <n v="16"/>
    <x v="29"/>
    <x v="94"/>
    <x v="122"/>
    <x v="207"/>
    <x v="207"/>
    <x v="206"/>
    <x v="117"/>
    <x v="108"/>
    <x v="96"/>
    <n v="162531"/>
    <n v="1282"/>
    <n v="10291"/>
  </r>
  <r>
    <x v="2"/>
    <x v="29"/>
    <x v="6"/>
    <x v="30"/>
    <n v="431526"/>
    <n v="266164"/>
    <n v="115585"/>
    <n v="49777"/>
    <n v="359323"/>
    <n v="46821"/>
    <n v="19265"/>
    <n v="21447"/>
    <n v="11216"/>
    <n v="114073"/>
    <n v="3.8"/>
    <n v="38"/>
    <n v="3.7"/>
    <n v="12.5"/>
    <n v="6"/>
    <n v="83.3"/>
    <n v="130"/>
    <n v="28"/>
    <n v="115147"/>
    <n v="454838"/>
    <n v="41005"/>
    <n v="17736"/>
    <n v="4998"/>
    <n v="2612"/>
    <n v="5852"/>
    <n v="84758"/>
    <n v="32474"/>
    <n v="7616"/>
    <n v="4036"/>
    <n v="5816"/>
    <n v="140402"/>
    <n v="54870"/>
    <n v="15240"/>
    <n v="3914"/>
    <n v="10198"/>
    <n v="72203"/>
    <n v="359324"/>
    <x v="16"/>
    <x v="24"/>
    <x v="79"/>
    <n v="14969"/>
    <n v="13698"/>
    <n v="11777"/>
    <x v="14"/>
    <x v="15"/>
    <x v="14"/>
    <n v="37285"/>
    <n v="25427"/>
    <n v="17532"/>
    <x v="2"/>
    <x v="6"/>
    <x v="11"/>
    <n v="30.8"/>
    <n v="0.8"/>
    <n v="5.0999999999999996"/>
    <n v="4.3"/>
    <n v="18.5"/>
    <n v="6.2"/>
    <n v="0.7"/>
    <n v="17.899999999999999"/>
    <n v="15.7"/>
    <n v="32.200000000000003"/>
    <n v="46.8"/>
    <n v="21"/>
    <n v="2.6"/>
    <n v="2.5"/>
    <n v="3.2"/>
    <n v="3.9"/>
    <n v="2.9"/>
    <n v="14"/>
    <n v="15"/>
    <x v="30"/>
    <x v="30"/>
    <x v="29"/>
    <x v="208"/>
    <x v="208"/>
    <x v="207"/>
    <x v="83"/>
    <x v="43"/>
    <x v="47"/>
    <n v="44566"/>
    <n v="7427"/>
    <n v="18345"/>
  </r>
  <r>
    <x v="2"/>
    <x v="30"/>
    <x v="6"/>
    <x v="31"/>
    <n v="200038"/>
    <n v="119574"/>
    <n v="58561"/>
    <n v="21904"/>
    <n v="185543"/>
    <n v="24356"/>
    <n v="7619"/>
    <n v="7742"/>
    <n v="3639"/>
    <n v="52301"/>
    <n v="3.8"/>
    <n v="39.299999999999997"/>
    <n v="3.6"/>
    <n v="11.1"/>
    <n v="4.8"/>
    <n v="92.8"/>
    <n v="123"/>
    <n v="31.4"/>
    <n v="52640"/>
    <n v="210258"/>
    <n v="9452"/>
    <n v="3758"/>
    <n v="562"/>
    <n v="232"/>
    <n v="491"/>
    <n v="47636"/>
    <n v="28002"/>
    <n v="7126"/>
    <n v="4684"/>
    <n v="6895"/>
    <n v="62486"/>
    <n v="22961"/>
    <n v="2505"/>
    <n v="799"/>
    <n v="2450"/>
    <n v="14495"/>
    <n v="185544"/>
    <x v="15"/>
    <x v="23"/>
    <x v="23"/>
    <n v="3661"/>
    <n v="2200"/>
    <n v="1725"/>
    <x v="14"/>
    <x v="16"/>
    <x v="15"/>
    <n v="23106"/>
    <n v="16330"/>
    <n v="16136"/>
    <x v="0"/>
    <x v="16"/>
    <x v="11"/>
    <n v="29"/>
    <n v="0.8"/>
    <n v="4.7"/>
    <n v="3.2"/>
    <n v="17.3"/>
    <n v="2.9"/>
    <n v="0.4"/>
    <n v="16.600000000000001"/>
    <n v="25.1"/>
    <n v="29.1"/>
    <n v="52.6"/>
    <n v="18.3"/>
    <n v="3.3"/>
    <n v="2"/>
    <n v="3.2"/>
    <n v="3.8"/>
    <n v="2.2000000000000002"/>
    <n v="18.3"/>
    <n v="10"/>
    <x v="31"/>
    <x v="31"/>
    <x v="30"/>
    <x v="209"/>
    <x v="209"/>
    <x v="208"/>
    <x v="151"/>
    <x v="101"/>
    <x v="83"/>
    <n v="23444"/>
    <n v="5610"/>
    <n v="7310"/>
  </r>
  <r>
    <x v="2"/>
    <x v="31"/>
    <x v="6"/>
    <x v="32"/>
    <n v="195018"/>
    <n v="110161"/>
    <n v="69941"/>
    <n v="14913"/>
    <n v="147712"/>
    <n v="38628"/>
    <n v="12247"/>
    <n v="6402"/>
    <n v="3977"/>
    <n v="60960"/>
    <n v="3.2"/>
    <n v="35.1"/>
    <n v="3.1"/>
    <n v="12.3"/>
    <n v="3.8"/>
    <n v="75.7"/>
    <n v="149"/>
    <n v="32"/>
    <n v="62220"/>
    <n v="205888"/>
    <n v="26933"/>
    <n v="12735"/>
    <n v="2897"/>
    <n v="1643"/>
    <n v="3098"/>
    <n v="23996"/>
    <n v="13028"/>
    <n v="1871"/>
    <n v="907"/>
    <n v="1247"/>
    <n v="59233"/>
    <n v="40861"/>
    <n v="2994"/>
    <n v="846"/>
    <n v="2730"/>
    <n v="47306"/>
    <n v="147713"/>
    <x v="17"/>
    <x v="24"/>
    <x v="68"/>
    <n v="11004"/>
    <n v="5690"/>
    <n v="4825"/>
    <x v="14"/>
    <x v="13"/>
    <x v="12"/>
    <n v="9860"/>
    <n v="8064"/>
    <n v="7532"/>
    <x v="6"/>
    <x v="21"/>
    <x v="17"/>
    <n v="22.2"/>
    <n v="5.2"/>
    <n v="10.8"/>
    <n v="2.8"/>
    <n v="12.2"/>
    <n v="2.4"/>
    <n v="0.4"/>
    <n v="30.9"/>
    <n v="13.1"/>
    <n v="27.7"/>
    <n v="53.8"/>
    <n v="18.5"/>
    <n v="3.5"/>
    <n v="2.6"/>
    <n v="3.2"/>
    <n v="3.8"/>
    <n v="2.7"/>
    <n v="11.2"/>
    <n v="16"/>
    <x v="32"/>
    <x v="32"/>
    <x v="31"/>
    <x v="210"/>
    <x v="210"/>
    <x v="209"/>
    <x v="152"/>
    <x v="124"/>
    <x v="97"/>
    <n v="41943"/>
    <n v="2305"/>
    <n v="5969"/>
  </r>
  <r>
    <x v="2"/>
    <x v="32"/>
    <x v="6"/>
    <x v="33"/>
    <n v="226962"/>
    <n v="143472"/>
    <n v="67778"/>
    <n v="15714"/>
    <n v="191029"/>
    <n v="37637"/>
    <n v="11693"/>
    <n v="7327"/>
    <n v="3060"/>
    <n v="49671"/>
    <n v="4.5999999999999996"/>
    <n v="27.2"/>
    <n v="2.8"/>
    <n v="11.2"/>
    <n v="3.6"/>
    <n v="84.2"/>
    <n v="94"/>
    <n v="29.3"/>
    <n v="50420"/>
    <n v="254292"/>
    <n v="24319"/>
    <n v="8729"/>
    <n v="1195"/>
    <n v="499"/>
    <n v="1191"/>
    <n v="28329"/>
    <n v="9606"/>
    <n v="801"/>
    <n v="220"/>
    <n v="533"/>
    <n v="90823"/>
    <n v="46545"/>
    <n v="5149"/>
    <n v="3057"/>
    <n v="5966"/>
    <n v="35933"/>
    <n v="191029"/>
    <x v="15"/>
    <x v="25"/>
    <x v="26"/>
    <n v="6742"/>
    <n v="5178"/>
    <n v="4110"/>
    <x v="19"/>
    <x v="17"/>
    <x v="16"/>
    <n v="25770"/>
    <n v="11955"/>
    <n v="9865"/>
    <x v="2"/>
    <x v="17"/>
    <x v="17"/>
    <n v="37.4"/>
    <n v="1.7"/>
    <n v="1.9"/>
    <n v="3.3"/>
    <n v="11.5"/>
    <n v="2.2000000000000002"/>
    <n v="0.4"/>
    <n v="19.5"/>
    <n v="22"/>
    <n v="24.4"/>
    <n v="60.3"/>
    <n v="15.4"/>
    <n v="4.5"/>
    <n v="2.2000000000000002"/>
    <n v="3"/>
    <n v="3.6"/>
    <n v="2.4"/>
    <n v="14.4"/>
    <n v="13"/>
    <x v="97"/>
    <x v="95"/>
    <x v="92"/>
    <x v="211"/>
    <x v="211"/>
    <x v="210"/>
    <x v="139"/>
    <x v="112"/>
    <x v="98"/>
    <n v="41583"/>
    <n v="3312"/>
    <n v="6111"/>
  </r>
  <r>
    <x v="2"/>
    <x v="33"/>
    <x v="6"/>
    <x v="34"/>
    <n v="92779"/>
    <n v="48885"/>
    <n v="34568"/>
    <n v="9326"/>
    <n v="63692"/>
    <n v="17509"/>
    <n v="6109"/>
    <n v="4423"/>
    <n v="2126"/>
    <n v="30472"/>
    <n v="3"/>
    <n v="41.5"/>
    <n v="3.6"/>
    <n v="12.5"/>
    <n v="4.3"/>
    <n v="68.599999999999994"/>
    <n v="102"/>
    <n v="21.4"/>
    <n v="30923"/>
    <n v="107165"/>
    <n v="14834"/>
    <n v="8640"/>
    <n v="2094"/>
    <n v="1331"/>
    <n v="2188"/>
    <n v="9619"/>
    <n v="6438"/>
    <n v="1037"/>
    <n v="550"/>
    <n v="723"/>
    <n v="24431"/>
    <n v="17339"/>
    <n v="1794"/>
    <n v="462"/>
    <n v="1298"/>
    <n v="29087"/>
    <n v="63691"/>
    <x v="45"/>
    <x v="24"/>
    <x v="27"/>
    <n v="4408"/>
    <n v="4342"/>
    <n v="4100"/>
    <x v="14"/>
    <x v="13"/>
    <x v="12"/>
    <n v="4095"/>
    <n v="3884"/>
    <n v="3011"/>
    <x v="7"/>
    <x v="17"/>
    <x v="39"/>
    <n v="40"/>
    <n v="1.9"/>
    <n v="1"/>
    <n v="4.4000000000000004"/>
    <n v="13"/>
    <n v="2.6"/>
    <n v="0.2"/>
    <n v="27"/>
    <n v="9.8000000000000007"/>
    <n v="30.3"/>
    <n v="49.3"/>
    <n v="20.3"/>
    <n v="3"/>
    <n v="2.6"/>
    <n v="3.4"/>
    <n v="3.8"/>
    <n v="2.7"/>
    <n v="17.2"/>
    <n v="10"/>
    <x v="98"/>
    <x v="114"/>
    <x v="33"/>
    <x v="212"/>
    <x v="212"/>
    <x v="211"/>
    <x v="30"/>
    <x v="19"/>
    <x v="9"/>
    <n v="18289"/>
    <n v="1535"/>
    <n v="3605"/>
  </r>
  <r>
    <x v="2"/>
    <x v="34"/>
    <x v="6"/>
    <x v="35"/>
    <n v="320635"/>
    <n v="187507"/>
    <n v="102663"/>
    <n v="30464"/>
    <n v="205092"/>
    <n v="50310"/>
    <n v="15698"/>
    <n v="12365"/>
    <n v="6459"/>
    <n v="82639"/>
    <n v="3.9"/>
    <n v="39.1"/>
    <n v="3.4"/>
    <n v="11.6"/>
    <n v="4.5"/>
    <n v="64"/>
    <n v="118"/>
    <n v="32.5"/>
    <n v="81323"/>
    <n v="359365"/>
    <n v="63504"/>
    <n v="31104"/>
    <n v="7350"/>
    <n v="4809"/>
    <n v="8776"/>
    <n v="22843"/>
    <n v="9908"/>
    <n v="1189"/>
    <n v="635"/>
    <n v="1075"/>
    <n v="101160"/>
    <n v="55980"/>
    <n v="5678"/>
    <n v="1733"/>
    <n v="4892"/>
    <n v="115543"/>
    <n v="205093"/>
    <x v="18"/>
    <x v="24"/>
    <x v="23"/>
    <n v="28448"/>
    <n v="21132"/>
    <n v="20960"/>
    <x v="22"/>
    <x v="10"/>
    <x v="17"/>
    <n v="8899"/>
    <n v="8394"/>
    <n v="8121"/>
    <x v="1"/>
    <x v="6"/>
    <x v="37"/>
    <n v="38.4"/>
    <n v="4"/>
    <n v="1.5"/>
    <n v="4.5999999999999996"/>
    <n v="15.8"/>
    <n v="3.6"/>
    <n v="0.6"/>
    <n v="21.6"/>
    <n v="9.9"/>
    <n v="29.2"/>
    <n v="52.2"/>
    <n v="18.600000000000001"/>
    <n v="3.2"/>
    <n v="2.2999999999999998"/>
    <n v="3.1"/>
    <n v="3.6"/>
    <n v="2.5"/>
    <n v="17.2"/>
    <n v="12"/>
    <x v="35"/>
    <x v="115"/>
    <x v="123"/>
    <x v="213"/>
    <x v="213"/>
    <x v="212"/>
    <x v="11"/>
    <x v="6"/>
    <x v="63"/>
    <n v="51771"/>
    <n v="6011"/>
    <n v="11793"/>
  </r>
  <r>
    <x v="2"/>
    <x v="35"/>
    <x v="6"/>
    <x v="36"/>
    <n v="348402"/>
    <n v="133541"/>
    <n v="194967"/>
    <n v="19895"/>
    <n v="275286"/>
    <n v="132520"/>
    <n v="35498"/>
    <n v="11989"/>
    <n v="5265"/>
    <n v="61787"/>
    <n v="5.6"/>
    <n v="25.8"/>
    <n v="2.9"/>
    <n v="13.1"/>
    <n v="2.5"/>
    <n v="79"/>
    <n v="119"/>
    <n v="36"/>
    <n v="62214"/>
    <n v="406316"/>
    <n v="32525"/>
    <n v="31625"/>
    <n v="3816"/>
    <n v="1989"/>
    <n v="3161"/>
    <n v="14614"/>
    <n v="21924"/>
    <n v="872"/>
    <n v="265"/>
    <n v="556"/>
    <n v="86402"/>
    <n v="136264"/>
    <n v="7017"/>
    <n v="1910"/>
    <n v="5462"/>
    <n v="73116"/>
    <n v="275286"/>
    <x v="19"/>
    <x v="24"/>
    <x v="23"/>
    <n v="26607"/>
    <n v="13453"/>
    <n v="8300"/>
    <x v="22"/>
    <x v="10"/>
    <x v="17"/>
    <n v="13338"/>
    <n v="12441"/>
    <n v="10051"/>
    <x v="6"/>
    <x v="7"/>
    <x v="45"/>
    <n v="31.3"/>
    <n v="4.8"/>
    <n v="14.5"/>
    <n v="1.6"/>
    <n v="11"/>
    <n v="1.4"/>
    <n v="0.2"/>
    <n v="20.100000000000001"/>
    <n v="15"/>
    <n v="23.4"/>
    <n v="54.6"/>
    <n v="22"/>
    <n v="4.2"/>
    <n v="3"/>
    <n v="3.4"/>
    <n v="3.6"/>
    <n v="3"/>
    <n v="22.1"/>
    <n v="8"/>
    <x v="36"/>
    <x v="36"/>
    <x v="14"/>
    <x v="214"/>
    <x v="214"/>
    <x v="213"/>
    <x v="65"/>
    <x v="103"/>
    <x v="57"/>
    <n v="152842"/>
    <n v="1953"/>
    <n v="8204"/>
  </r>
  <r>
    <x v="2"/>
    <x v="36"/>
    <x v="7"/>
    <x v="37"/>
    <n v="214341"/>
    <n v="110204"/>
    <n v="80015"/>
    <n v="24120"/>
    <n v="123765"/>
    <n v="35943"/>
    <n v="14317"/>
    <n v="10863"/>
    <n v="6324"/>
    <n v="104561"/>
    <n v="2"/>
    <n v="45.7"/>
    <n v="3.9"/>
    <n v="12.7"/>
    <n v="5.0999999999999996"/>
    <n v="57.7"/>
    <n v="154"/>
    <n v="21.2"/>
    <n v="105901"/>
    <n v="226187"/>
    <n v="47118"/>
    <n v="26975"/>
    <n v="6473"/>
    <n v="3729"/>
    <n v="6280"/>
    <n v="22226"/>
    <n v="10513"/>
    <n v="1716"/>
    <n v="834"/>
    <n v="1494"/>
    <n v="40860"/>
    <n v="37218"/>
    <n v="4248"/>
    <n v="960"/>
    <n v="3696"/>
    <n v="90575"/>
    <n v="123765"/>
    <x v="20"/>
    <x v="26"/>
    <x v="28"/>
    <n v="40989"/>
    <n v="9461"/>
    <n v="8133"/>
    <x v="20"/>
    <x v="19"/>
    <x v="19"/>
    <n v="7743"/>
    <n v="7690"/>
    <n v="4426"/>
    <x v="0"/>
    <x v="16"/>
    <x v="6"/>
    <n v="26.4"/>
    <n v="1.5"/>
    <n v="9"/>
    <n v="4.5999999999999996"/>
    <n v="20.5"/>
    <n v="7.2"/>
    <n v="0.5"/>
    <n v="17.5"/>
    <n v="12.6"/>
    <n v="34.6"/>
    <n v="42.8"/>
    <n v="22.6"/>
    <n v="2.2999999999999998"/>
    <n v="2.7"/>
    <n v="3.4"/>
    <n v="3.7"/>
    <n v="2.9"/>
    <n v="11"/>
    <n v="23"/>
    <x v="99"/>
    <x v="116"/>
    <x v="35"/>
    <x v="215"/>
    <x v="207"/>
    <x v="214"/>
    <x v="121"/>
    <x v="125"/>
    <x v="73"/>
    <n v="38772"/>
    <n v="4112"/>
    <n v="9775"/>
  </r>
  <r>
    <x v="2"/>
    <x v="37"/>
    <x v="7"/>
    <x v="38"/>
    <n v="222359"/>
    <n v="122530"/>
    <n v="84169"/>
    <n v="15659"/>
    <n v="162378"/>
    <n v="47112"/>
    <n v="13627"/>
    <n v="8062"/>
    <n v="4518"/>
    <n v="76587"/>
    <n v="2.9"/>
    <n v="35.1"/>
    <n v="3"/>
    <n v="12.3"/>
    <n v="3.8"/>
    <n v="73"/>
    <n v="135"/>
    <n v="24.9"/>
    <n v="77578"/>
    <n v="241169"/>
    <n v="32867"/>
    <n v="19204"/>
    <n v="3504"/>
    <n v="1587"/>
    <n v="2819"/>
    <n v="29108"/>
    <n v="13900"/>
    <n v="2157"/>
    <n v="893"/>
    <n v="1890"/>
    <n v="60555"/>
    <n v="47134"/>
    <n v="3177"/>
    <n v="746"/>
    <n v="2818"/>
    <n v="59981"/>
    <n v="162378"/>
    <x v="20"/>
    <x v="26"/>
    <x v="29"/>
    <n v="30685"/>
    <n v="5349"/>
    <n v="3870"/>
    <x v="21"/>
    <x v="21"/>
    <x v="32"/>
    <n v="7290"/>
    <n v="6327"/>
    <n v="5258"/>
    <x v="7"/>
    <x v="10"/>
    <x v="30"/>
    <n v="30"/>
    <n v="2.7"/>
    <n v="10.8"/>
    <n v="4.3"/>
    <n v="18.3"/>
    <n v="5"/>
    <n v="0.3"/>
    <n v="14.6"/>
    <n v="13.9"/>
    <n v="32.200000000000003"/>
    <n v="48.8"/>
    <n v="19"/>
    <n v="2.8"/>
    <n v="2.7"/>
    <n v="3.2"/>
    <n v="3.6"/>
    <n v="2.8"/>
    <n v="11.8"/>
    <n v="23"/>
    <x v="100"/>
    <x v="38"/>
    <x v="124"/>
    <x v="216"/>
    <x v="215"/>
    <x v="215"/>
    <x v="153"/>
    <x v="39"/>
    <x v="44"/>
    <n v="51647"/>
    <n v="1648"/>
    <n v="6838"/>
  </r>
  <r>
    <x v="2"/>
    <x v="38"/>
    <x v="7"/>
    <x v="39"/>
    <n v="218651"/>
    <n v="109755"/>
    <n v="75112"/>
    <n v="33784"/>
    <n v="81317"/>
    <n v="25184"/>
    <n v="10395"/>
    <n v="9693"/>
    <n v="4918"/>
    <n v="84453"/>
    <n v="2.6"/>
    <n v="52.4"/>
    <n v="4.5999999999999996"/>
    <n v="10.8"/>
    <n v="5.5"/>
    <n v="37.200000000000003"/>
    <n v="155"/>
    <n v="32.9"/>
    <n v="83835"/>
    <n v="226628"/>
    <n v="68149"/>
    <n v="38134"/>
    <n v="10754"/>
    <n v="8826"/>
    <n v="11472"/>
    <n v="7076"/>
    <n v="3632"/>
    <n v="563"/>
    <n v="244"/>
    <n v="543"/>
    <n v="34530"/>
    <n v="27533"/>
    <n v="3333"/>
    <n v="1045"/>
    <n v="2817"/>
    <n v="137335"/>
    <n v="81316"/>
    <x v="20"/>
    <x v="26"/>
    <x v="30"/>
    <n v="65937"/>
    <n v="26772"/>
    <n v="15310"/>
    <x v="22"/>
    <x v="10"/>
    <x v="18"/>
    <n v="2374"/>
    <n v="2298"/>
    <n v="2277"/>
    <x v="10"/>
    <x v="2"/>
    <x v="33"/>
    <n v="22.3"/>
    <n v="0.6"/>
    <n v="9.8000000000000007"/>
    <n v="10.3"/>
    <n v="19.3"/>
    <n v="3.9"/>
    <n v="0.4"/>
    <n v="17.100000000000001"/>
    <n v="16.3"/>
    <n v="35.1"/>
    <n v="39.6"/>
    <n v="25.3"/>
    <n v="2.1"/>
    <n v="1.8"/>
    <n v="3.2"/>
    <n v="3.7"/>
    <n v="2.1"/>
    <n v="12.8"/>
    <n v="19"/>
    <x v="39"/>
    <x v="39"/>
    <x v="37"/>
    <x v="217"/>
    <x v="216"/>
    <x v="216"/>
    <x v="59"/>
    <x v="126"/>
    <x v="56"/>
    <n v="24484"/>
    <n v="11110"/>
    <n v="9605"/>
  </r>
  <r>
    <x v="2"/>
    <x v="39"/>
    <x v="7"/>
    <x v="40"/>
    <n v="119714"/>
    <n v="76968"/>
    <n v="35395"/>
    <n v="7351"/>
    <n v="71166"/>
    <n v="17765"/>
    <n v="5257"/>
    <n v="3197"/>
    <n v="1221"/>
    <n v="24671"/>
    <n v="4.9000000000000004"/>
    <n v="26.8"/>
    <n v="2.6"/>
    <n v="10.7"/>
    <n v="3.3"/>
    <n v="59.4"/>
    <n v="77"/>
    <n v="32.700000000000003"/>
    <n v="24867"/>
    <n v="115793"/>
    <n v="28225"/>
    <n v="13956"/>
    <n v="2701"/>
    <n v="1780"/>
    <n v="1885"/>
    <n v="5699"/>
    <n v="1751"/>
    <n v="146"/>
    <n v="72"/>
    <n v="71"/>
    <n v="43044"/>
    <n v="17905"/>
    <n v="1340"/>
    <n v="298"/>
    <n v="839"/>
    <n v="48547"/>
    <n v="71165"/>
    <x v="20"/>
    <x v="26"/>
    <x v="31"/>
    <n v="27968"/>
    <n v="4609"/>
    <n v="3890"/>
    <x v="14"/>
    <x v="15"/>
    <x v="13"/>
    <n v="2503"/>
    <n v="1923"/>
    <n v="1559"/>
    <x v="3"/>
    <x v="22"/>
    <x v="23"/>
    <n v="38.4"/>
    <n v="2.2999999999999998"/>
    <n v="7.1"/>
    <n v="2.5"/>
    <n v="14.2"/>
    <n v="2.8"/>
    <n v="0.7"/>
    <n v="15.8"/>
    <n v="16.2"/>
    <n v="29.3"/>
    <n v="56.8"/>
    <n v="13.9"/>
    <n v="3.5"/>
    <n v="2"/>
    <n v="3"/>
    <n v="3.7"/>
    <n v="2.1"/>
    <n v="15.8"/>
    <n v="11"/>
    <x v="40"/>
    <x v="40"/>
    <x v="38"/>
    <x v="218"/>
    <x v="217"/>
    <x v="217"/>
    <x v="114"/>
    <x v="46"/>
    <x v="68"/>
    <n v="19122"/>
    <n v="1699"/>
    <n v="2195"/>
  </r>
  <r>
    <x v="2"/>
    <x v="40"/>
    <x v="7"/>
    <x v="41"/>
    <n v="116068"/>
    <n v="54611"/>
    <n v="55367"/>
    <n v="6087"/>
    <n v="98271"/>
    <n v="33951"/>
    <n v="12444"/>
    <n v="3590"/>
    <n v="1629"/>
    <n v="23233"/>
    <n v="5"/>
    <n v="31.6"/>
    <n v="2.7"/>
    <n v="12.7"/>
    <n v="2.7"/>
    <n v="84.7"/>
    <n v="92"/>
    <n v="37.1"/>
    <n v="23403"/>
    <n v="123169"/>
    <n v="8329"/>
    <n v="7204"/>
    <n v="863"/>
    <n v="560"/>
    <n v="841"/>
    <n v="2660"/>
    <n v="3708"/>
    <n v="158"/>
    <n v="36"/>
    <n v="77"/>
    <n v="43623"/>
    <n v="42808"/>
    <n v="2678"/>
    <n v="727"/>
    <n v="1795"/>
    <n v="17797"/>
    <n v="98270"/>
    <x v="20"/>
    <x v="26"/>
    <x v="80"/>
    <n v="8411"/>
    <n v="2220"/>
    <n v="1426"/>
    <x v="14"/>
    <x v="15"/>
    <x v="13"/>
    <n v="6274"/>
    <n v="5182"/>
    <n v="3917"/>
    <x v="7"/>
    <x v="10"/>
    <x v="31"/>
    <n v="32.9"/>
    <n v="12.1"/>
    <n v="11.4"/>
    <n v="1.3"/>
    <n v="10.3"/>
    <n v="1.2"/>
    <n v="1"/>
    <n v="21.7"/>
    <n v="8"/>
    <n v="28.9"/>
    <n v="51"/>
    <n v="20.100000000000001"/>
    <n v="3.2"/>
    <n v="2.9"/>
    <n v="3.4"/>
    <n v="3.6"/>
    <n v="2.9"/>
    <n v="26.7"/>
    <n v="6"/>
    <x v="101"/>
    <x v="117"/>
    <x v="125"/>
    <x v="219"/>
    <x v="218"/>
    <x v="218"/>
    <x v="154"/>
    <x v="9"/>
    <x v="99"/>
    <n v="41875"/>
    <n v="425"/>
    <n v="2523"/>
  </r>
  <r>
    <x v="2"/>
    <x v="41"/>
    <x v="7"/>
    <x v="42"/>
    <n v="56717"/>
    <n v="25943"/>
    <n v="25518"/>
    <n v="5256"/>
    <n v="32525"/>
    <n v="13514"/>
    <n v="4841"/>
    <n v="2774"/>
    <n v="1182"/>
    <n v="20910"/>
    <n v="2.7"/>
    <n v="39"/>
    <n v="3.5"/>
    <n v="12.8"/>
    <n v="3.7"/>
    <n v="57.3"/>
    <n v="110"/>
    <n v="24.6"/>
    <n v="21241"/>
    <n v="56329"/>
    <n v="11931"/>
    <n v="8420"/>
    <n v="1645"/>
    <n v="992"/>
    <n v="1204"/>
    <n v="2128"/>
    <n v="1975"/>
    <n v="261"/>
    <n v="68"/>
    <n v="126"/>
    <n v="11883"/>
    <n v="13743"/>
    <n v="1198"/>
    <n v="280"/>
    <n v="862"/>
    <n v="24192"/>
    <n v="32524"/>
    <x v="20"/>
    <x v="27"/>
    <x v="32"/>
    <n v="12253"/>
    <n v="2792"/>
    <n v="1904"/>
    <x v="38"/>
    <x v="14"/>
    <x v="41"/>
    <n v="907"/>
    <n v="886"/>
    <n v="863"/>
    <x v="3"/>
    <x v="6"/>
    <x v="28"/>
    <n v="33.9"/>
    <n v="1.8"/>
    <n v="13.5"/>
    <n v="2.1"/>
    <n v="10.3"/>
    <n v="1.2"/>
    <n v="0.1"/>
    <n v="24.8"/>
    <n v="12.2"/>
    <n v="32.6"/>
    <n v="44.4"/>
    <n v="23"/>
    <n v="2.5"/>
    <n v="2.7"/>
    <n v="3.5"/>
    <n v="3.8"/>
    <n v="2.8"/>
    <n v="23.6"/>
    <n v="7"/>
    <x v="42"/>
    <x v="42"/>
    <x v="40"/>
    <x v="220"/>
    <x v="219"/>
    <x v="219"/>
    <x v="103"/>
    <x v="127"/>
    <x v="11"/>
    <n v="15373"/>
    <n v="719"/>
    <n v="1995"/>
  </r>
  <r>
    <x v="2"/>
    <x v="42"/>
    <x v="7"/>
    <x v="43"/>
    <n v="126704"/>
    <n v="79770"/>
    <n v="35460"/>
    <n v="11473"/>
    <n v="62708"/>
    <n v="14327"/>
    <n v="5005"/>
    <n v="3840"/>
    <n v="2215"/>
    <n v="25943"/>
    <n v="4.9000000000000004"/>
    <n v="33.799999999999997"/>
    <n v="3.2"/>
    <n v="10.8"/>
    <n v="4.8"/>
    <n v="49.5"/>
    <n v="109"/>
    <n v="43.1"/>
    <n v="26220"/>
    <n v="140645"/>
    <n v="37773"/>
    <n v="16979"/>
    <n v="3873"/>
    <n v="2534"/>
    <n v="2836"/>
    <n v="9887"/>
    <n v="2991"/>
    <n v="429"/>
    <n v="139"/>
    <n v="296"/>
    <n v="32109"/>
    <n v="13194"/>
    <n v="1499"/>
    <n v="365"/>
    <n v="1799"/>
    <n v="63995"/>
    <n v="62708"/>
    <x v="20"/>
    <x v="26"/>
    <x v="31"/>
    <n v="38020"/>
    <n v="4813"/>
    <n v="4625"/>
    <x v="21"/>
    <x v="21"/>
    <x v="32"/>
    <n v="2133"/>
    <n v="1840"/>
    <n v="1772"/>
    <x v="10"/>
    <x v="0"/>
    <x v="6"/>
    <n v="28"/>
    <n v="0.6"/>
    <n v="9.5"/>
    <n v="1.4"/>
    <n v="34"/>
    <n v="1.5"/>
    <n v="0.2"/>
    <n v="14.9"/>
    <n v="9.9"/>
    <n v="34.700000000000003"/>
    <n v="47.8"/>
    <n v="17.5"/>
    <n v="2.5"/>
    <n v="2"/>
    <n v="3"/>
    <n v="3.7"/>
    <n v="2.2000000000000002"/>
    <n v="14.9"/>
    <n v="12"/>
    <x v="43"/>
    <x v="118"/>
    <x v="41"/>
    <x v="221"/>
    <x v="220"/>
    <x v="220"/>
    <x v="100"/>
    <x v="128"/>
    <x v="2"/>
    <n v="14219"/>
    <n v="2466"/>
    <n v="3870"/>
  </r>
  <r>
    <x v="2"/>
    <x v="43"/>
    <x v="7"/>
    <x v="44"/>
    <n v="98361"/>
    <n v="57926"/>
    <n v="33963"/>
    <n v="6472"/>
    <n v="70495"/>
    <n v="16092"/>
    <n v="5920"/>
    <n v="3186"/>
    <n v="1287"/>
    <n v="27298"/>
    <n v="3.6"/>
    <n v="33.700000000000003"/>
    <n v="2.8"/>
    <n v="11.2"/>
    <n v="3.4"/>
    <n v="71.7"/>
    <n v="86"/>
    <n v="24.2"/>
    <n v="27223"/>
    <n v="114128"/>
    <n v="16343"/>
    <n v="8261"/>
    <n v="1534"/>
    <n v="849"/>
    <n v="877"/>
    <n v="21300"/>
    <n v="9002"/>
    <n v="1413"/>
    <n v="569"/>
    <n v="940"/>
    <n v="20283"/>
    <n v="14656"/>
    <n v="1290"/>
    <n v="275"/>
    <n v="768"/>
    <n v="27864"/>
    <n v="70496"/>
    <x v="20"/>
    <x v="28"/>
    <x v="33"/>
    <n v="12754"/>
    <n v="3630"/>
    <n v="3315"/>
    <x v="21"/>
    <x v="21"/>
    <x v="19"/>
    <n v="8317"/>
    <n v="5941"/>
    <n v="3758"/>
    <x v="0"/>
    <x v="1"/>
    <x v="14"/>
    <n v="41.2"/>
    <n v="3.6"/>
    <n v="4.4000000000000004"/>
    <n v="3.4"/>
    <n v="11.8"/>
    <n v="3.1"/>
    <n v="0.6"/>
    <n v="20.5"/>
    <n v="11.4"/>
    <n v="27.6"/>
    <n v="56"/>
    <n v="16.399999999999999"/>
    <n v="3.7"/>
    <n v="2.2000000000000002"/>
    <n v="3.1"/>
    <n v="3.7"/>
    <n v="2.2999999999999998"/>
    <n v="16"/>
    <n v="11"/>
    <x v="44"/>
    <x v="44"/>
    <x v="97"/>
    <x v="222"/>
    <x v="221"/>
    <x v="221"/>
    <x v="155"/>
    <x v="53"/>
    <x v="100"/>
    <n v="17938"/>
    <n v="1250"/>
    <n v="2096"/>
  </r>
  <r>
    <x v="2"/>
    <x v="44"/>
    <x v="7"/>
    <x v="45"/>
    <n v="199876"/>
    <n v="115033"/>
    <n v="70890"/>
    <n v="13952"/>
    <n v="147568"/>
    <n v="36579"/>
    <n v="11533"/>
    <n v="6494"/>
    <n v="3660"/>
    <n v="52251"/>
    <n v="3.8"/>
    <n v="33.1"/>
    <n v="2.9"/>
    <n v="12.1"/>
    <n v="3.8"/>
    <n v="73.8"/>
    <n v="127"/>
    <n v="32.299999999999997"/>
    <n v="52847"/>
    <n v="210268"/>
    <n v="30960"/>
    <n v="15146"/>
    <n v="2755"/>
    <n v="1258"/>
    <n v="2189"/>
    <n v="39322"/>
    <n v="15993"/>
    <n v="2452"/>
    <n v="1104"/>
    <n v="2196"/>
    <n v="44751"/>
    <n v="36316"/>
    <n v="2506"/>
    <n v="593"/>
    <n v="2336"/>
    <n v="52308"/>
    <n v="147569"/>
    <x v="20"/>
    <x v="28"/>
    <x v="30"/>
    <n v="18355"/>
    <n v="11291"/>
    <n v="6138"/>
    <x v="20"/>
    <x v="19"/>
    <x v="19"/>
    <n v="12409"/>
    <n v="11881"/>
    <n v="6764"/>
    <x v="1"/>
    <x v="6"/>
    <x v="14"/>
    <n v="29.7"/>
    <n v="1.3"/>
    <n v="16.2"/>
    <n v="3.3"/>
    <n v="16.5"/>
    <n v="4.4000000000000004"/>
    <n v="0.3"/>
    <n v="14.8"/>
    <n v="13.6"/>
    <n v="29.3"/>
    <n v="52.7"/>
    <n v="18.100000000000001"/>
    <n v="3.3"/>
    <n v="2.5"/>
    <n v="3.2"/>
    <n v="3.7"/>
    <n v="2.6"/>
    <n v="14.1"/>
    <n v="14"/>
    <x v="45"/>
    <x v="45"/>
    <x v="126"/>
    <x v="223"/>
    <x v="222"/>
    <x v="222"/>
    <x v="95"/>
    <x v="129"/>
    <x v="86"/>
    <n v="40312"/>
    <n v="1827"/>
    <n v="5835"/>
  </r>
  <r>
    <x v="2"/>
    <x v="45"/>
    <x v="7"/>
    <x v="46"/>
    <n v="249925"/>
    <n v="124574"/>
    <n v="112926"/>
    <n v="12427"/>
    <n v="154536"/>
    <n v="74999"/>
    <n v="16186"/>
    <n v="5881"/>
    <n v="2893"/>
    <n v="48969"/>
    <n v="5.0999999999999996"/>
    <n v="28.2"/>
    <n v="2.6"/>
    <n v="11.5"/>
    <n v="2.4"/>
    <n v="61.8"/>
    <n v="100"/>
    <n v="35.1"/>
    <n v="49792"/>
    <n v="253834"/>
    <n v="52672"/>
    <n v="33468"/>
    <n v="3790"/>
    <n v="2183"/>
    <n v="3276"/>
    <n v="21837"/>
    <n v="15174"/>
    <n v="595"/>
    <n v="210"/>
    <n v="554"/>
    <n v="50066"/>
    <n v="61193"/>
    <n v="2341"/>
    <n v="564"/>
    <n v="2002"/>
    <n v="95389"/>
    <n v="154536"/>
    <x v="20"/>
    <x v="26"/>
    <x v="30"/>
    <n v="36562"/>
    <n v="13238"/>
    <n v="11943"/>
    <x v="21"/>
    <x v="21"/>
    <x v="19"/>
    <n v="7668"/>
    <n v="7283"/>
    <n v="4297"/>
    <x v="1"/>
    <x v="6"/>
    <x v="44"/>
    <n v="38.700000000000003"/>
    <n v="4.7"/>
    <n v="0.8"/>
    <n v="2.6"/>
    <n v="14.5"/>
    <n v="2.2999999999999998"/>
    <n v="0.2"/>
    <n v="15"/>
    <n v="21"/>
    <n v="25.2"/>
    <n v="57.1"/>
    <n v="17.7"/>
    <n v="4.0999999999999996"/>
    <n v="2.4"/>
    <n v="3"/>
    <n v="3.4"/>
    <n v="2.6"/>
    <n v="15.3"/>
    <n v="13"/>
    <x v="46"/>
    <x v="46"/>
    <x v="44"/>
    <x v="224"/>
    <x v="223"/>
    <x v="223"/>
    <x v="97"/>
    <x v="24"/>
    <x v="83"/>
    <n v="81917"/>
    <n v="2204"/>
    <n v="4746"/>
  </r>
  <r>
    <x v="2"/>
    <x v="46"/>
    <x v="8"/>
    <x v="47"/>
    <n v="316931"/>
    <n v="198414"/>
    <n v="94948"/>
    <n v="23570"/>
    <n v="269887"/>
    <n v="38258"/>
    <n v="8054"/>
    <n v="5887"/>
    <n v="3789"/>
    <n v="45633"/>
    <n v="6.9"/>
    <n v="38.4"/>
    <n v="2.9"/>
    <n v="9.6"/>
    <n v="3.8"/>
    <n v="85.2"/>
    <n v="102"/>
    <n v="47"/>
    <n v="46134"/>
    <n v="322399"/>
    <n v="31649"/>
    <n v="11630"/>
    <n v="1756"/>
    <n v="736"/>
    <n v="1272"/>
    <n v="128648"/>
    <n v="54066"/>
    <n v="8996"/>
    <n v="5031"/>
    <n v="7561"/>
    <n v="38117"/>
    <n v="24450"/>
    <n v="1196"/>
    <n v="368"/>
    <n v="1455"/>
    <n v="47043"/>
    <n v="269888"/>
    <x v="22"/>
    <x v="32"/>
    <x v="35"/>
    <n v="6232"/>
    <n v="5624"/>
    <n v="4493"/>
    <x v="21"/>
    <x v="21"/>
    <x v="19"/>
    <n v="71445"/>
    <n v="44203"/>
    <n v="29623"/>
    <x v="3"/>
    <x v="2"/>
    <x v="56"/>
    <n v="49.1"/>
    <n v="0.7"/>
    <n v="6.4"/>
    <n v="2.6"/>
    <n v="11.4"/>
    <n v="4.9000000000000004"/>
    <n v="0.8"/>
    <n v="16.100000000000001"/>
    <n v="8"/>
    <n v="26"/>
    <n v="57.8"/>
    <n v="16.2"/>
    <n v="4"/>
    <n v="1.5"/>
    <n v="2.6"/>
    <n v="3.6"/>
    <n v="1.8"/>
    <n v="18.100000000000001"/>
    <n v="12"/>
    <x v="47"/>
    <x v="47"/>
    <x v="45"/>
    <x v="225"/>
    <x v="224"/>
    <x v="224"/>
    <x v="118"/>
    <x v="81"/>
    <x v="32"/>
    <n v="37441"/>
    <n v="6822"/>
    <n v="6444"/>
  </r>
  <r>
    <x v="2"/>
    <x v="47"/>
    <x v="8"/>
    <x v="48"/>
    <n v="108693"/>
    <n v="59822"/>
    <n v="37095"/>
    <n v="11775"/>
    <n v="86193"/>
    <n v="16145"/>
    <n v="5694"/>
    <n v="5013"/>
    <n v="1907"/>
    <n v="27126"/>
    <n v="4"/>
    <n v="39.4"/>
    <n v="3.6"/>
    <n v="11.2"/>
    <n v="4.4000000000000004"/>
    <n v="79.3"/>
    <n v="115"/>
    <n v="41.8"/>
    <n v="27233"/>
    <n v="121068"/>
    <n v="13308"/>
    <n v="6308"/>
    <n v="1252"/>
    <n v="527"/>
    <n v="1104"/>
    <n v="32350"/>
    <n v="15966"/>
    <n v="3582"/>
    <n v="1892"/>
    <n v="3421"/>
    <n v="14164"/>
    <n v="12528"/>
    <n v="1063"/>
    <n v="277"/>
    <n v="951"/>
    <n v="22499"/>
    <n v="86194"/>
    <x v="21"/>
    <x v="31"/>
    <x v="37"/>
    <n v="6884"/>
    <n v="2316"/>
    <n v="2245"/>
    <x v="21"/>
    <x v="21"/>
    <x v="19"/>
    <n v="16725"/>
    <n v="11567"/>
    <n v="7767"/>
    <x v="3"/>
    <x v="25"/>
    <x v="35"/>
    <n v="23.1"/>
    <n v="0.7"/>
    <n v="30.5"/>
    <n v="1.7"/>
    <n v="18.5"/>
    <n v="1.6"/>
    <n v="0.1"/>
    <n v="17.399999999999999"/>
    <n v="6.3"/>
    <n v="32.5"/>
    <n v="47.2"/>
    <n v="20.3"/>
    <n v="2.6"/>
    <n v="2.1"/>
    <n v="3.2"/>
    <n v="3.7"/>
    <n v="2.2999999999999998"/>
    <n v="17.7"/>
    <n v="11"/>
    <x v="48"/>
    <x v="48"/>
    <x v="46"/>
    <x v="226"/>
    <x v="225"/>
    <x v="225"/>
    <x v="98"/>
    <x v="60"/>
    <x v="25"/>
    <n v="16813"/>
    <n v="2274"/>
    <n v="4370"/>
  </r>
  <r>
    <x v="2"/>
    <x v="48"/>
    <x v="8"/>
    <x v="49"/>
    <n v="329203"/>
    <n v="243995"/>
    <n v="77407"/>
    <n v="7804"/>
    <n v="267184"/>
    <n v="45692"/>
    <n v="11406"/>
    <n v="4549"/>
    <n v="1779"/>
    <n v="24210"/>
    <n v="13.6"/>
    <n v="11.7"/>
    <n v="1.8"/>
    <n v="9.5"/>
    <n v="2.5"/>
    <n v="81.2"/>
    <n v="70"/>
    <n v="47.7"/>
    <n v="24408"/>
    <n v="449206"/>
    <n v="44535"/>
    <n v="13648"/>
    <n v="1626"/>
    <n v="851"/>
    <n v="1359"/>
    <n v="59674"/>
    <n v="13877"/>
    <n v="1214"/>
    <n v="395"/>
    <n v="592"/>
    <n v="139786"/>
    <n v="47782"/>
    <n v="2050"/>
    <n v="519"/>
    <n v="1296"/>
    <n v="62019"/>
    <n v="267185"/>
    <x v="21"/>
    <x v="31"/>
    <x v="37"/>
    <n v="22692"/>
    <n v="10814"/>
    <n v="9490"/>
    <x v="39"/>
    <x v="19"/>
    <x v="18"/>
    <n v="13332"/>
    <n v="13102"/>
    <n v="10626"/>
    <x v="6"/>
    <x v="26"/>
    <x v="49"/>
    <n v="53"/>
    <n v="6.3"/>
    <n v="1.7"/>
    <n v="1.2"/>
    <n v="7.7"/>
    <n v="2.2000000000000002"/>
    <n v="0.1"/>
    <n v="15.9"/>
    <n v="11.8"/>
    <n v="30.4"/>
    <n v="59.7"/>
    <n v="10"/>
    <n v="3.6"/>
    <n v="1.8"/>
    <n v="2.4"/>
    <n v="3.5"/>
    <n v="1.9"/>
    <n v="27.9"/>
    <n v="8"/>
    <x v="102"/>
    <x v="119"/>
    <x v="47"/>
    <x v="227"/>
    <x v="226"/>
    <x v="226"/>
    <x v="156"/>
    <x v="58"/>
    <x v="75"/>
    <n v="51103"/>
    <n v="929"/>
    <n v="2796"/>
  </r>
  <r>
    <x v="2"/>
    <x v="49"/>
    <x v="8"/>
    <x v="50"/>
    <n v="163571"/>
    <n v="80489"/>
    <n v="69714"/>
    <n v="13369"/>
    <n v="104470"/>
    <n v="37308"/>
    <n v="13887"/>
    <n v="7671"/>
    <n v="4140"/>
    <n v="62207"/>
    <n v="2.6"/>
    <n v="39.5"/>
    <n v="3.3"/>
    <n v="13.5"/>
    <n v="4"/>
    <n v="63.9"/>
    <n v="108"/>
    <n v="24"/>
    <n v="62575"/>
    <n v="168830"/>
    <n v="30493"/>
    <n v="20301"/>
    <n v="4080"/>
    <n v="1610"/>
    <n v="2616"/>
    <n v="19639"/>
    <n v="13771"/>
    <n v="1466"/>
    <n v="333"/>
    <n v="940"/>
    <n v="30357"/>
    <n v="32210"/>
    <n v="2410"/>
    <n v="582"/>
    <n v="2762"/>
    <n v="59100"/>
    <n v="104470"/>
    <x v="21"/>
    <x v="31"/>
    <x v="37"/>
    <n v="23414"/>
    <n v="9508"/>
    <n v="6917"/>
    <x v="21"/>
    <x v="21"/>
    <x v="19"/>
    <n v="8799"/>
    <n v="8062"/>
    <n v="5671"/>
    <x v="0"/>
    <x v="1"/>
    <x v="46"/>
    <n v="33.799999999999997"/>
    <n v="3.7"/>
    <n v="0.8"/>
    <n v="2.6"/>
    <n v="15.5"/>
    <n v="4.0999999999999996"/>
    <n v="0.2"/>
    <n v="22.7"/>
    <n v="16.600000000000001"/>
    <n v="29.8"/>
    <n v="49.1"/>
    <n v="21.1"/>
    <n v="3"/>
    <n v="3"/>
    <n v="3.6"/>
    <n v="3.9"/>
    <n v="3.1"/>
    <n v="15.2"/>
    <n v="16"/>
    <x v="50"/>
    <x v="50"/>
    <x v="48"/>
    <x v="228"/>
    <x v="227"/>
    <x v="227"/>
    <x v="45"/>
    <x v="97"/>
    <x v="69"/>
    <n v="43315"/>
    <n v="1094"/>
    <n v="5826"/>
  </r>
  <r>
    <x v="2"/>
    <x v="50"/>
    <x v="8"/>
    <x v="51"/>
    <n v="156616"/>
    <n v="87818"/>
    <n v="55887"/>
    <n v="12910"/>
    <n v="91440"/>
    <n v="26432"/>
    <n v="8578"/>
    <n v="5642"/>
    <n v="2979"/>
    <n v="37856"/>
    <n v="4.0999999999999996"/>
    <n v="40.1"/>
    <n v="3.2"/>
    <n v="11.6"/>
    <n v="4.0999999999999996"/>
    <n v="58.4"/>
    <n v="112"/>
    <n v="35.5"/>
    <n v="38132"/>
    <n v="159900"/>
    <n v="37484"/>
    <n v="18891"/>
    <n v="3742"/>
    <n v="1885"/>
    <n v="3175"/>
    <n v="28285"/>
    <n v="15738"/>
    <n v="2112"/>
    <n v="760"/>
    <n v="1154"/>
    <n v="22050"/>
    <n v="18271"/>
    <n v="1363"/>
    <n v="339"/>
    <n v="1368"/>
    <n v="65177"/>
    <n v="91440"/>
    <x v="21"/>
    <x v="53"/>
    <x v="37"/>
    <n v="22376"/>
    <n v="6247"/>
    <n v="6188"/>
    <x v="21"/>
    <x v="21"/>
    <x v="19"/>
    <n v="12236"/>
    <n v="10582"/>
    <n v="8469"/>
    <x v="0"/>
    <x v="24"/>
    <x v="22"/>
    <n v="33.799999999999997"/>
    <n v="2.7"/>
    <n v="7.5"/>
    <n v="3.6"/>
    <n v="18.899999999999999"/>
    <n v="4.0999999999999996"/>
    <n v="0.6"/>
    <n v="14.4"/>
    <n v="14.3"/>
    <n v="30.8"/>
    <n v="50.4"/>
    <n v="18.7"/>
    <n v="3"/>
    <n v="2.4"/>
    <n v="3.1"/>
    <n v="3.6"/>
    <n v="2.5"/>
    <n v="15.4"/>
    <n v="12"/>
    <x v="51"/>
    <x v="51"/>
    <x v="49"/>
    <x v="229"/>
    <x v="228"/>
    <x v="228"/>
    <x v="100"/>
    <x v="91"/>
    <x v="101"/>
    <n v="28351"/>
    <n v="2077"/>
    <n v="4805"/>
  </r>
  <r>
    <x v="2"/>
    <x v="51"/>
    <x v="8"/>
    <x v="52"/>
    <n v="259701"/>
    <n v="139044"/>
    <n v="95494"/>
    <n v="25161"/>
    <n v="199668"/>
    <n v="35741"/>
    <n v="10591"/>
    <n v="8468"/>
    <n v="4862"/>
    <n v="61659"/>
    <n v="4.2"/>
    <n v="44.8"/>
    <n v="3.4"/>
    <n v="10.8"/>
    <n v="4.5"/>
    <n v="76.900000000000006"/>
    <n v="160"/>
    <n v="41.2"/>
    <n v="61943"/>
    <n v="257112"/>
    <n v="35213"/>
    <n v="18370"/>
    <n v="2827"/>
    <n v="1027"/>
    <n v="2595"/>
    <n v="81673"/>
    <n v="50545"/>
    <n v="9103"/>
    <n v="4893"/>
    <n v="6904"/>
    <n v="22158"/>
    <n v="21111"/>
    <n v="1527"/>
    <n v="371"/>
    <n v="1383"/>
    <n v="60032"/>
    <n v="199668"/>
    <x v="22"/>
    <x v="32"/>
    <x v="36"/>
    <n v="10105"/>
    <n v="7659"/>
    <n v="5237"/>
    <x v="21"/>
    <x v="21"/>
    <x v="21"/>
    <n v="36522"/>
    <n v="30837"/>
    <n v="30463"/>
    <x v="3"/>
    <x v="3"/>
    <x v="52"/>
    <n v="23.5"/>
    <n v="1.8"/>
    <n v="12.7"/>
    <n v="1.6"/>
    <n v="11"/>
    <n v="27.7"/>
    <n v="0.3"/>
    <n v="14"/>
    <n v="7.5"/>
    <n v="36"/>
    <n v="42.9"/>
    <n v="21.1"/>
    <n v="2.2000000000000002"/>
    <n v="1.9"/>
    <n v="3"/>
    <n v="3.7"/>
    <n v="2.2000000000000002"/>
    <n v="13.7"/>
    <n v="13"/>
    <x v="52"/>
    <x v="52"/>
    <x v="127"/>
    <x v="230"/>
    <x v="229"/>
    <x v="229"/>
    <x v="157"/>
    <x v="123"/>
    <x v="102"/>
    <n v="36275"/>
    <n v="6140"/>
    <n v="7719"/>
  </r>
  <r>
    <x v="2"/>
    <x v="52"/>
    <x v="8"/>
    <x v="53"/>
    <n v="99968"/>
    <n v="51895"/>
    <n v="39268"/>
    <n v="8804"/>
    <n v="64714"/>
    <n v="20236"/>
    <n v="6827"/>
    <n v="4454"/>
    <n v="2464"/>
    <n v="35056"/>
    <n v="2.9"/>
    <n v="40"/>
    <n v="3.4"/>
    <n v="12.9"/>
    <n v="4.2"/>
    <n v="64.7"/>
    <n v="129"/>
    <n v="25.8"/>
    <n v="35381"/>
    <n v="99051"/>
    <n v="20034"/>
    <n v="10444"/>
    <n v="2086"/>
    <n v="1002"/>
    <n v="1688"/>
    <n v="17235"/>
    <n v="11038"/>
    <n v="1393"/>
    <n v="556"/>
    <n v="1180"/>
    <n v="14626"/>
    <n v="15818"/>
    <n v="1197"/>
    <n v="292"/>
    <n v="1378"/>
    <n v="35254"/>
    <n v="64713"/>
    <x v="21"/>
    <x v="58"/>
    <x v="43"/>
    <n v="4396"/>
    <n v="4157"/>
    <n v="4049"/>
    <x v="21"/>
    <x v="21"/>
    <x v="19"/>
    <n v="7840"/>
    <n v="7643"/>
    <n v="5780"/>
    <x v="1"/>
    <x v="4"/>
    <x v="6"/>
    <n v="28.6"/>
    <n v="2.4"/>
    <n v="18.100000000000001"/>
    <n v="2.2000000000000002"/>
    <n v="10.199999999999999"/>
    <n v="4.4000000000000004"/>
    <n v="0.4"/>
    <n v="18.5"/>
    <n v="15.1"/>
    <n v="34.200000000000003"/>
    <n v="45.2"/>
    <n v="20.6"/>
    <n v="2.4"/>
    <n v="2.8"/>
    <n v="3.5"/>
    <n v="3.7"/>
    <n v="2.9"/>
    <n v="17.8"/>
    <n v="10"/>
    <x v="53"/>
    <x v="120"/>
    <x v="51"/>
    <x v="231"/>
    <x v="230"/>
    <x v="230"/>
    <x v="158"/>
    <x v="48"/>
    <x v="4"/>
    <n v="22512"/>
    <n v="972"/>
    <n v="3824"/>
  </r>
  <r>
    <x v="2"/>
    <x v="53"/>
    <x v="8"/>
    <x v="54"/>
    <n v="145736"/>
    <n v="89552"/>
    <n v="46128"/>
    <n v="10052"/>
    <n v="91435"/>
    <n v="22613"/>
    <n v="7702"/>
    <n v="4865"/>
    <n v="2566"/>
    <n v="32630"/>
    <n v="4.5"/>
    <n v="30.4"/>
    <n v="2.9"/>
    <n v="11.8"/>
    <n v="4.2"/>
    <n v="62.7"/>
    <n v="124"/>
    <n v="35.5"/>
    <n v="33156"/>
    <n v="149902"/>
    <n v="33377"/>
    <n v="14488"/>
    <n v="2581"/>
    <n v="1323"/>
    <n v="2532"/>
    <n v="24377"/>
    <n v="10502"/>
    <n v="1353"/>
    <n v="517"/>
    <n v="886"/>
    <n v="31798"/>
    <n v="18931"/>
    <n v="1281"/>
    <n v="318"/>
    <n v="1472"/>
    <n v="54301"/>
    <n v="91435"/>
    <x v="23"/>
    <x v="33"/>
    <x v="39"/>
    <n v="8537"/>
    <n v="5897"/>
    <n v="5271"/>
    <x v="21"/>
    <x v="21"/>
    <x v="19"/>
    <n v="9004"/>
    <n v="8931"/>
    <n v="6911"/>
    <x v="2"/>
    <x v="1"/>
    <x v="14"/>
    <n v="36.299999999999997"/>
    <n v="2.2999999999999998"/>
    <n v="10.199999999999999"/>
    <n v="3.1"/>
    <n v="9.8000000000000007"/>
    <n v="5"/>
    <n v="0.4"/>
    <n v="19.100000000000001"/>
    <n v="13.7"/>
    <n v="26.6"/>
    <n v="57.6"/>
    <n v="15.8"/>
    <n v="3.9"/>
    <n v="2.5"/>
    <n v="3.1"/>
    <n v="3.7"/>
    <n v="2.6"/>
    <n v="20.6"/>
    <n v="11"/>
    <x v="54"/>
    <x v="121"/>
    <x v="128"/>
    <x v="232"/>
    <x v="231"/>
    <x v="231"/>
    <x v="159"/>
    <x v="125"/>
    <x v="34"/>
    <n v="24993"/>
    <n v="1271"/>
    <n v="4308"/>
  </r>
  <r>
    <x v="2"/>
    <x v="54"/>
    <x v="8"/>
    <x v="55"/>
    <n v="193035"/>
    <n v="100518"/>
    <n v="73587"/>
    <n v="18931"/>
    <n v="123202"/>
    <n v="34114"/>
    <n v="12931"/>
    <n v="9083"/>
    <n v="4940"/>
    <n v="65129"/>
    <n v="3"/>
    <n v="39.200000000000003"/>
    <n v="3.6"/>
    <n v="12.6"/>
    <n v="4.5999999999999996"/>
    <n v="63.8"/>
    <n v="140"/>
    <n v="27.6"/>
    <n v="65919"/>
    <n v="194511"/>
    <n v="37142"/>
    <n v="21174"/>
    <n v="5075"/>
    <n v="2011"/>
    <n v="4430"/>
    <n v="23622"/>
    <n v="14531"/>
    <n v="2108"/>
    <n v="635"/>
    <n v="1461"/>
    <n v="39754"/>
    <n v="33411"/>
    <n v="3398"/>
    <n v="836"/>
    <n v="3446"/>
    <n v="69832"/>
    <n v="123202"/>
    <x v="23"/>
    <x v="34"/>
    <x v="40"/>
    <n v="17678"/>
    <n v="10956"/>
    <n v="6496"/>
    <x v="20"/>
    <x v="19"/>
    <x v="19"/>
    <n v="10202"/>
    <n v="10016"/>
    <n v="7104"/>
    <x v="1"/>
    <x v="6"/>
    <x v="28"/>
    <n v="30"/>
    <n v="2.9"/>
    <n v="9"/>
    <n v="3.3"/>
    <n v="15.7"/>
    <n v="8.9"/>
    <n v="0.4"/>
    <n v="16.600000000000001"/>
    <n v="13.2"/>
    <n v="33.200000000000003"/>
    <n v="44"/>
    <n v="22.9"/>
    <n v="2.4"/>
    <n v="2.7"/>
    <n v="3.4"/>
    <n v="3.7"/>
    <n v="2.7"/>
    <n v="15.4"/>
    <n v="14"/>
    <x v="55"/>
    <x v="55"/>
    <x v="129"/>
    <x v="233"/>
    <x v="232"/>
    <x v="232"/>
    <x v="139"/>
    <x v="26"/>
    <x v="67"/>
    <n v="38544"/>
    <n v="2548"/>
    <n v="7693"/>
  </r>
  <r>
    <x v="2"/>
    <x v="55"/>
    <x v="8"/>
    <x v="56"/>
    <n v="181899"/>
    <n v="78646"/>
    <n v="62940"/>
    <n v="40312"/>
    <n v="100565"/>
    <n v="25053"/>
    <n v="9157"/>
    <n v="9650"/>
    <n v="6292"/>
    <n v="60841"/>
    <n v="3"/>
    <n v="51.3"/>
    <n v="6.1"/>
    <n v="11.7"/>
    <n v="6.2"/>
    <n v="55.3"/>
    <n v="158"/>
    <n v="36.200000000000003"/>
    <n v="61127"/>
    <n v="213157"/>
    <n v="30048"/>
    <n v="20141"/>
    <n v="7651"/>
    <n v="7584"/>
    <n v="15911"/>
    <n v="24246"/>
    <n v="14382"/>
    <n v="2554"/>
    <n v="1156"/>
    <n v="2184"/>
    <n v="24353"/>
    <n v="23586"/>
    <n v="2953"/>
    <n v="1242"/>
    <n v="3911"/>
    <n v="81335"/>
    <n v="100567"/>
    <x v="23"/>
    <x v="35"/>
    <x v="41"/>
    <n v="35145"/>
    <n v="14127"/>
    <n v="8507"/>
    <x v="20"/>
    <x v="19"/>
    <x v="19"/>
    <n v="11496"/>
    <n v="10018"/>
    <n v="8230"/>
    <x v="3"/>
    <x v="25"/>
    <x v="57"/>
    <n v="21.2"/>
    <n v="1.9"/>
    <n v="11.2"/>
    <n v="5.4"/>
    <n v="31.6"/>
    <n v="2.7"/>
    <n v="0.3"/>
    <n v="19.5"/>
    <n v="6.2"/>
    <n v="34.299999999999997"/>
    <n v="34.299999999999997"/>
    <n v="31.5"/>
    <n v="1.8"/>
    <n v="1.9"/>
    <n v="3.7"/>
    <n v="4"/>
    <n v="2.1"/>
    <n v="14.8"/>
    <n v="11"/>
    <x v="56"/>
    <x v="56"/>
    <x v="54"/>
    <x v="234"/>
    <x v="233"/>
    <x v="233"/>
    <x v="160"/>
    <x v="130"/>
    <x v="18"/>
    <n v="25093"/>
    <n v="15806"/>
    <n v="11770"/>
  </r>
  <r>
    <x v="2"/>
    <x v="56"/>
    <x v="8"/>
    <x v="57"/>
    <n v="125838"/>
    <n v="71104"/>
    <n v="41103"/>
    <n v="13632"/>
    <n v="92356"/>
    <n v="16400"/>
    <n v="5284"/>
    <n v="4363"/>
    <n v="2440"/>
    <n v="30883"/>
    <n v="4.0999999999999996"/>
    <n v="40"/>
    <n v="3.6"/>
    <n v="10.9"/>
    <n v="4.8"/>
    <n v="73.400000000000006"/>
    <n v="123"/>
    <n v="40.4"/>
    <n v="31287"/>
    <n v="125119"/>
    <n v="19042"/>
    <n v="8517"/>
    <n v="2156"/>
    <n v="1437"/>
    <n v="2330"/>
    <n v="34056"/>
    <n v="16482"/>
    <n v="3360"/>
    <n v="1998"/>
    <n v="2470"/>
    <n v="18006"/>
    <n v="13371"/>
    <n v="1194"/>
    <n v="342"/>
    <n v="1077"/>
    <n v="33482"/>
    <n v="92356"/>
    <x v="37"/>
    <x v="54"/>
    <x v="41"/>
    <n v="6250"/>
    <n v="6232"/>
    <n v="5827"/>
    <x v="20"/>
    <x v="19"/>
    <x v="19"/>
    <n v="19117"/>
    <n v="13691"/>
    <n v="11216"/>
    <x v="3"/>
    <x v="29"/>
    <x v="5"/>
    <n v="22.2"/>
    <n v="0.7"/>
    <n v="21.7"/>
    <n v="1.9"/>
    <n v="29"/>
    <n v="1"/>
    <n v="0.2"/>
    <n v="16.2"/>
    <n v="7.2"/>
    <n v="34.5"/>
    <n v="45.4"/>
    <n v="20.100000000000001"/>
    <n v="2.4"/>
    <n v="2"/>
    <n v="3.2"/>
    <n v="3.6"/>
    <n v="2.1"/>
    <n v="20.399999999999999"/>
    <n v="9"/>
    <x v="57"/>
    <x v="57"/>
    <x v="100"/>
    <x v="235"/>
    <x v="234"/>
    <x v="234"/>
    <x v="42"/>
    <x v="131"/>
    <x v="49"/>
    <n v="16391"/>
    <n v="3529"/>
    <n v="4234"/>
  </r>
  <r>
    <x v="2"/>
    <x v="57"/>
    <x v="8"/>
    <x v="58"/>
    <n v="139281"/>
    <n v="77305"/>
    <n v="48845"/>
    <n v="13133"/>
    <n v="115214"/>
    <n v="23439"/>
    <n v="8217"/>
    <n v="5862"/>
    <n v="3578"/>
    <n v="53542"/>
    <n v="2.6"/>
    <n v="38.299999999999997"/>
    <n v="3.4"/>
    <n v="12.6"/>
    <n v="4.7"/>
    <n v="82.7"/>
    <n v="128"/>
    <n v="27.1"/>
    <n v="52540"/>
    <n v="152191"/>
    <n v="14660"/>
    <n v="6558"/>
    <n v="1210"/>
    <n v="532"/>
    <n v="1108"/>
    <n v="40581"/>
    <n v="18477"/>
    <n v="3641"/>
    <n v="2021"/>
    <n v="3096"/>
    <n v="22064"/>
    <n v="21247"/>
    <n v="1653"/>
    <n v="481"/>
    <n v="1952"/>
    <n v="24068"/>
    <n v="115213"/>
    <x v="38"/>
    <x v="29"/>
    <x v="43"/>
    <n v="3526"/>
    <n v="3494"/>
    <n v="3367"/>
    <x v="20"/>
    <x v="19"/>
    <x v="19"/>
    <n v="18223"/>
    <n v="14015"/>
    <n v="11058"/>
    <x v="0"/>
    <x v="0"/>
    <x v="37"/>
    <n v="31.6"/>
    <n v="2.1"/>
    <n v="8.6999999999999993"/>
    <n v="2.6"/>
    <n v="10"/>
    <n v="7.3"/>
    <n v="0.3"/>
    <n v="18.600000000000001"/>
    <n v="18.899999999999999"/>
    <n v="32.299999999999997"/>
    <n v="47.7"/>
    <n v="20"/>
    <n v="2.7"/>
    <n v="2.7"/>
    <n v="3.3"/>
    <n v="3.8"/>
    <n v="2.8"/>
    <n v="18.899999999999999"/>
    <n v="11"/>
    <x v="58"/>
    <x v="58"/>
    <x v="56"/>
    <x v="236"/>
    <x v="235"/>
    <x v="235"/>
    <x v="39"/>
    <x v="132"/>
    <x v="63"/>
    <n v="25568"/>
    <n v="1858"/>
    <n v="5457"/>
  </r>
  <r>
    <x v="2"/>
    <x v="58"/>
    <x v="8"/>
    <x v="59"/>
    <n v="192431"/>
    <n v="100475"/>
    <n v="62373"/>
    <n v="29581"/>
    <n v="167595"/>
    <n v="24726"/>
    <n v="7590"/>
    <n v="8595"/>
    <n v="5802"/>
    <n v="43587"/>
    <n v="4.4000000000000004"/>
    <n v="42"/>
    <n v="4.5"/>
    <n v="11.2"/>
    <n v="5.9"/>
    <n v="87.1"/>
    <n v="129"/>
    <n v="40.700000000000003"/>
    <n v="43487"/>
    <n v="195710"/>
    <n v="13688"/>
    <n v="7357"/>
    <n v="1334"/>
    <n v="884"/>
    <n v="1574"/>
    <n v="60164"/>
    <n v="32511"/>
    <n v="8270"/>
    <n v="5788"/>
    <n v="7202"/>
    <n v="26624"/>
    <n v="17903"/>
    <n v="3066"/>
    <n v="1147"/>
    <n v="4919"/>
    <n v="24837"/>
    <n v="167594"/>
    <x v="22"/>
    <x v="36"/>
    <x v="81"/>
    <n v="4112"/>
    <n v="2804"/>
    <n v="2034"/>
    <x v="20"/>
    <x v="19"/>
    <x v="19"/>
    <n v="39348"/>
    <n v="30392"/>
    <n v="15427"/>
    <x v="3"/>
    <x v="3"/>
    <x v="32"/>
    <n v="24.5"/>
    <n v="0.7"/>
    <n v="13.3"/>
    <n v="4.0999999999999996"/>
    <n v="30.4"/>
    <n v="1.5"/>
    <n v="0.2"/>
    <n v="17.399999999999999"/>
    <n v="7.8"/>
    <n v="33.799999999999997"/>
    <n v="41.8"/>
    <n v="24.4"/>
    <n v="2.2999999999999998"/>
    <n v="2.1"/>
    <n v="3.2"/>
    <n v="3.7"/>
    <n v="2.2999999999999998"/>
    <n v="17.7"/>
    <n v="11"/>
    <x v="59"/>
    <x v="122"/>
    <x v="101"/>
    <x v="237"/>
    <x v="236"/>
    <x v="236"/>
    <x v="161"/>
    <x v="41"/>
    <x v="66"/>
    <n v="24336"/>
    <n v="7815"/>
    <n v="9834"/>
  </r>
  <r>
    <x v="2"/>
    <x v="59"/>
    <x v="8"/>
    <x v="60"/>
    <n v="120114"/>
    <n v="56745"/>
    <n v="53778"/>
    <n v="9589"/>
    <n v="88030"/>
    <n v="28766"/>
    <n v="9799"/>
    <n v="6120"/>
    <n v="3191"/>
    <n v="48822"/>
    <n v="2.5"/>
    <n v="35.9"/>
    <n v="3.3"/>
    <n v="14"/>
    <n v="4.0999999999999996"/>
    <n v="73.3"/>
    <n v="105"/>
    <n v="24.6"/>
    <n v="49275"/>
    <n v="126604"/>
    <n v="16143"/>
    <n v="11366"/>
    <n v="2129"/>
    <n v="757"/>
    <n v="1688"/>
    <n v="13827"/>
    <n v="11444"/>
    <n v="1277"/>
    <n v="368"/>
    <n v="1118"/>
    <n v="26774"/>
    <n v="28331"/>
    <n v="2501"/>
    <n v="393"/>
    <n v="1996"/>
    <n v="32083"/>
    <n v="88029"/>
    <x v="39"/>
    <x v="54"/>
    <x v="69"/>
    <n v="5457"/>
    <n v="4992"/>
    <n v="2324"/>
    <x v="20"/>
    <x v="19"/>
    <x v="19"/>
    <n v="6681"/>
    <n v="6305"/>
    <n v="4463"/>
    <x v="7"/>
    <x v="11"/>
    <x v="20"/>
    <n v="38"/>
    <n v="4.5"/>
    <n v="0.9"/>
    <n v="3.3"/>
    <n v="9.1999999999999993"/>
    <n v="2.2999999999999998"/>
    <n v="0.3"/>
    <n v="24"/>
    <n v="17.3"/>
    <n v="34"/>
    <n v="42.4"/>
    <n v="23.6"/>
    <n v="2.2999999999999998"/>
    <n v="3.3"/>
    <n v="3.7"/>
    <n v="3.7"/>
    <n v="3.3"/>
    <n v="18.7"/>
    <n v="12"/>
    <x v="60"/>
    <x v="8"/>
    <x v="58"/>
    <x v="238"/>
    <x v="237"/>
    <x v="237"/>
    <x v="162"/>
    <x v="71"/>
    <x v="27"/>
    <n v="33063"/>
    <n v="281"/>
    <n v="4643"/>
  </r>
  <r>
    <x v="2"/>
    <x v="60"/>
    <x v="8"/>
    <x v="61"/>
    <n v="115990"/>
    <n v="52859"/>
    <n v="55642"/>
    <n v="7491"/>
    <n v="85013"/>
    <n v="32121"/>
    <n v="12211"/>
    <n v="4722"/>
    <n v="2095"/>
    <n v="30360"/>
    <n v="3.8"/>
    <n v="27.7"/>
    <n v="3"/>
    <n v="13.2"/>
    <n v="3.1"/>
    <n v="73.3"/>
    <n v="107"/>
    <n v="27.6"/>
    <n v="30286"/>
    <n v="111190"/>
    <n v="14763"/>
    <n v="12076"/>
    <n v="2115"/>
    <n v="752"/>
    <n v="1272"/>
    <n v="10415"/>
    <n v="10519"/>
    <n v="764"/>
    <n v="184"/>
    <n v="500"/>
    <n v="27680"/>
    <n v="30778"/>
    <n v="2238"/>
    <n v="387"/>
    <n v="1548"/>
    <n v="30978"/>
    <n v="85013"/>
    <x v="23"/>
    <x v="33"/>
    <x v="40"/>
    <n v="9521"/>
    <n v="4103"/>
    <n v="3312"/>
    <x v="20"/>
    <x v="19"/>
    <x v="19"/>
    <n v="5171"/>
    <n v="5111"/>
    <n v="3469"/>
    <x v="7"/>
    <x v="9"/>
    <x v="58"/>
    <n v="38.700000000000003"/>
    <n v="14.6"/>
    <n v="0.6"/>
    <n v="2.4"/>
    <n v="8.8000000000000007"/>
    <n v="1.2"/>
    <n v="0.1"/>
    <n v="21.7"/>
    <n v="11.9"/>
    <n v="27.4"/>
    <n v="47.5"/>
    <n v="25.1"/>
    <n v="3.2"/>
    <n v="3.1"/>
    <n v="3.4"/>
    <n v="3.6"/>
    <n v="3.1"/>
    <n v="32.1"/>
    <n v="7"/>
    <x v="61"/>
    <x v="60"/>
    <x v="59"/>
    <x v="239"/>
    <x v="238"/>
    <x v="238"/>
    <x v="98"/>
    <x v="42"/>
    <x v="7"/>
    <n v="40358"/>
    <n v="473"/>
    <n v="3041"/>
  </r>
  <r>
    <x v="2"/>
    <x v="61"/>
    <x v="8"/>
    <x v="62"/>
    <n v="133732"/>
    <n v="69848"/>
    <n v="51435"/>
    <n v="12450"/>
    <n v="88067"/>
    <n v="27405"/>
    <n v="8060"/>
    <n v="7000"/>
    <n v="2618"/>
    <n v="39941"/>
    <n v="3.3"/>
    <n v="32.700000000000003"/>
    <n v="3.3"/>
    <n v="13"/>
    <n v="4"/>
    <n v="65.900000000000006"/>
    <n v="92"/>
    <n v="30.1"/>
    <n v="39088"/>
    <n v="144550"/>
    <n v="22267"/>
    <n v="14643"/>
    <n v="4141"/>
    <n v="1994"/>
    <n v="2622"/>
    <n v="17556"/>
    <n v="9937"/>
    <n v="1119"/>
    <n v="371"/>
    <n v="679"/>
    <n v="30024"/>
    <n v="23588"/>
    <n v="2659"/>
    <n v="614"/>
    <n v="1517"/>
    <n v="45667"/>
    <n v="88064"/>
    <x v="23"/>
    <x v="35"/>
    <x v="41"/>
    <n v="22217"/>
    <n v="7425"/>
    <n v="2188"/>
    <x v="20"/>
    <x v="19"/>
    <x v="19"/>
    <n v="6849"/>
    <n v="6470"/>
    <n v="4507"/>
    <x v="0"/>
    <x v="22"/>
    <x v="42"/>
    <n v="36.5"/>
    <n v="7.6"/>
    <n v="1.4"/>
    <n v="0.5"/>
    <n v="13.1"/>
    <n v="1.1000000000000001"/>
    <n v="0.1"/>
    <n v="26.2"/>
    <n v="13.5"/>
    <n v="30"/>
    <n v="47.9"/>
    <n v="22.1"/>
    <n v="2.9"/>
    <n v="2.7"/>
    <n v="3.5"/>
    <n v="3.9"/>
    <n v="2.8"/>
    <n v="16.399999999999999"/>
    <n v="14"/>
    <x v="62"/>
    <x v="61"/>
    <x v="60"/>
    <x v="240"/>
    <x v="239"/>
    <x v="239"/>
    <x v="23"/>
    <x v="133"/>
    <x v="74"/>
    <n v="29498"/>
    <n v="1452"/>
    <n v="4128"/>
  </r>
  <r>
    <x v="2"/>
    <x v="62"/>
    <x v="9"/>
    <x v="63"/>
    <n v="351122"/>
    <n v="180007"/>
    <n v="132116"/>
    <n v="38999"/>
    <n v="219440"/>
    <n v="65073"/>
    <n v="22408"/>
    <n v="18754"/>
    <n v="12102"/>
    <n v="154665"/>
    <n v="2.2999999999999998"/>
    <n v="45.2"/>
    <n v="3.9"/>
    <n v="13.5"/>
    <n v="5.3"/>
    <n v="62.5"/>
    <n v="178"/>
    <n v="27.1"/>
    <n v="154338"/>
    <n v="360686"/>
    <n v="66671"/>
    <n v="39907"/>
    <n v="9596"/>
    <n v="4501"/>
    <n v="11007"/>
    <n v="35532"/>
    <n v="17600"/>
    <n v="2820"/>
    <n v="979"/>
    <n v="2467"/>
    <n v="77804"/>
    <n v="66948"/>
    <n v="6044"/>
    <n v="1785"/>
    <n v="7461"/>
    <n v="131682"/>
    <n v="219440"/>
    <x v="24"/>
    <x v="37"/>
    <x v="44"/>
    <n v="24592"/>
    <n v="20968"/>
    <n v="13032"/>
    <x v="23"/>
    <x v="22"/>
    <x v="22"/>
    <n v="13074"/>
    <n v="12617"/>
    <n v="9636"/>
    <x v="7"/>
    <x v="21"/>
    <x v="18"/>
    <n v="28.6"/>
    <n v="1.7"/>
    <n v="4.2"/>
    <n v="4.4000000000000004"/>
    <n v="11.5"/>
    <n v="14.4"/>
    <n v="1.1000000000000001"/>
    <n v="18.5"/>
    <n v="15.5"/>
    <n v="31.7"/>
    <n v="44.7"/>
    <n v="23.7"/>
    <n v="2.6"/>
    <n v="3"/>
    <n v="3.5"/>
    <n v="3.9"/>
    <n v="3.2"/>
    <n v="12.7"/>
    <n v="24"/>
    <x v="63"/>
    <x v="62"/>
    <x v="61"/>
    <x v="241"/>
    <x v="240"/>
    <x v="240"/>
    <x v="163"/>
    <x v="134"/>
    <x v="21"/>
    <n v="68335"/>
    <n v="4306"/>
    <n v="18667"/>
  </r>
  <r>
    <x v="2"/>
    <x v="63"/>
    <x v="9"/>
    <x v="64"/>
    <n v="160875"/>
    <n v="74345"/>
    <n v="68443"/>
    <n v="18084"/>
    <n v="111155"/>
    <n v="36673"/>
    <n v="13584"/>
    <n v="9987"/>
    <n v="6830"/>
    <n v="99924"/>
    <n v="1.6"/>
    <n v="46.5"/>
    <n v="4.0999999999999996"/>
    <n v="14.4"/>
    <n v="5.2"/>
    <n v="69.099999999999994"/>
    <n v="169"/>
    <n v="21"/>
    <n v="101289"/>
    <n v="167529"/>
    <n v="23098"/>
    <n v="16741"/>
    <n v="3758"/>
    <n v="1602"/>
    <n v="4520"/>
    <n v="8760"/>
    <n v="6211"/>
    <n v="1010"/>
    <n v="282"/>
    <n v="838"/>
    <n v="42487"/>
    <n v="41191"/>
    <n v="4565"/>
    <n v="1086"/>
    <n v="4726"/>
    <n v="49719"/>
    <n v="111156"/>
    <x v="25"/>
    <x v="38"/>
    <x v="45"/>
    <n v="13495"/>
    <n v="11906"/>
    <n v="6380"/>
    <x v="25"/>
    <x v="24"/>
    <x v="11"/>
    <n v="3694"/>
    <n v="3581"/>
    <n v="2762"/>
    <x v="7"/>
    <x v="15"/>
    <x v="9"/>
    <n v="31.3"/>
    <n v="2"/>
    <n v="1.6"/>
    <n v="5.3"/>
    <n v="11.4"/>
    <n v="7.2"/>
    <n v="1"/>
    <n v="21.6"/>
    <n v="18.7"/>
    <n v="31.1"/>
    <n v="44.2"/>
    <n v="24.7"/>
    <n v="2.6"/>
    <n v="3.4"/>
    <n v="3.6"/>
    <n v="3.8"/>
    <n v="3.5"/>
    <n v="15.5"/>
    <n v="19"/>
    <x v="64"/>
    <x v="63"/>
    <x v="62"/>
    <x v="242"/>
    <x v="241"/>
    <x v="241"/>
    <x v="164"/>
    <x v="135"/>
    <x v="65"/>
    <n v="41095"/>
    <n v="1328"/>
    <n v="9391"/>
  </r>
  <r>
    <x v="2"/>
    <x v="64"/>
    <x v="9"/>
    <x v="65"/>
    <n v="277453"/>
    <n v="147858"/>
    <n v="93714"/>
    <n v="35880"/>
    <n v="189028"/>
    <n v="33314"/>
    <n v="13123"/>
    <n v="12622"/>
    <n v="6821"/>
    <n v="100936"/>
    <n v="2.7"/>
    <n v="47.7"/>
    <n v="4.0999999999999996"/>
    <n v="11.6"/>
    <n v="5.5"/>
    <n v="68.099999999999994"/>
    <n v="151"/>
    <n v="28.3"/>
    <n v="103347"/>
    <n v="288847"/>
    <n v="46332"/>
    <n v="24767"/>
    <n v="6124"/>
    <n v="4137"/>
    <n v="7065"/>
    <n v="58792"/>
    <n v="31658"/>
    <n v="6908"/>
    <n v="3786"/>
    <n v="5255"/>
    <n v="42735"/>
    <n v="29665"/>
    <n v="4675"/>
    <n v="1089"/>
    <n v="4465"/>
    <n v="88425"/>
    <n v="189028"/>
    <x v="26"/>
    <x v="39"/>
    <x v="46"/>
    <n v="33462"/>
    <n v="18618"/>
    <n v="13734"/>
    <x v="24"/>
    <x v="23"/>
    <x v="23"/>
    <n v="25575"/>
    <n v="21650"/>
    <n v="17968"/>
    <x v="0"/>
    <x v="25"/>
    <x v="27"/>
    <n v="20.399999999999999"/>
    <n v="1"/>
    <n v="12.4"/>
    <n v="4.8"/>
    <n v="35.1"/>
    <n v="3.2"/>
    <n v="0.5"/>
    <n v="13"/>
    <n v="9.6"/>
    <n v="34.9"/>
    <n v="42.5"/>
    <n v="22.6"/>
    <n v="2.2000000000000002"/>
    <n v="2.1"/>
    <n v="3.3"/>
    <n v="3.9"/>
    <n v="2.4"/>
    <n v="14"/>
    <n v="16"/>
    <x v="65"/>
    <x v="101"/>
    <x v="103"/>
    <x v="243"/>
    <x v="242"/>
    <x v="242"/>
    <x v="165"/>
    <x v="81"/>
    <x v="61"/>
    <n v="32224"/>
    <n v="9728"/>
    <n v="12033"/>
  </r>
  <r>
    <x v="2"/>
    <x v="65"/>
    <x v="9"/>
    <x v="66"/>
    <n v="245396"/>
    <n v="135668"/>
    <n v="85823"/>
    <n v="23906"/>
    <n v="168501"/>
    <n v="40149"/>
    <n v="14708"/>
    <n v="11553"/>
    <n v="7255"/>
    <n v="93042"/>
    <n v="2.6"/>
    <n v="42.6"/>
    <n v="3.5"/>
    <n v="12.7"/>
    <n v="5.0999999999999996"/>
    <n v="68.7"/>
    <n v="140"/>
    <n v="19.899999999999999"/>
    <n v="94916"/>
    <n v="241628"/>
    <n v="39856"/>
    <n v="22757"/>
    <n v="5374"/>
    <n v="2748"/>
    <n v="6160"/>
    <n v="18418"/>
    <n v="11274"/>
    <n v="1855"/>
    <n v="633"/>
    <n v="1259"/>
    <n v="77394"/>
    <n v="46370"/>
    <n v="5347"/>
    <n v="1203"/>
    <n v="4749"/>
    <n v="76895"/>
    <n v="168502"/>
    <x v="27"/>
    <x v="40"/>
    <x v="47"/>
    <n v="19936"/>
    <n v="18425"/>
    <n v="8484"/>
    <x v="18"/>
    <x v="22"/>
    <x v="23"/>
    <n v="7534"/>
    <n v="7414"/>
    <n v="7222"/>
    <x v="2"/>
    <x v="11"/>
    <x v="19"/>
    <n v="27.1"/>
    <n v="1.5"/>
    <n v="3.8"/>
    <n v="4.9000000000000004"/>
    <n v="26.3"/>
    <n v="4.5"/>
    <n v="0.6"/>
    <n v="20"/>
    <n v="11.2"/>
    <n v="34"/>
    <n v="45.3"/>
    <n v="20.7"/>
    <n v="2.4"/>
    <n v="2.9"/>
    <n v="3.3"/>
    <n v="3.6"/>
    <n v="2.9"/>
    <n v="9.4"/>
    <n v="24"/>
    <x v="66"/>
    <x v="102"/>
    <x v="104"/>
    <x v="244"/>
    <x v="243"/>
    <x v="243"/>
    <x v="32"/>
    <x v="109"/>
    <x v="15"/>
    <n v="42028"/>
    <n v="2841"/>
    <n v="10710"/>
  </r>
  <r>
    <x v="2"/>
    <x v="66"/>
    <x v="9"/>
    <x v="67"/>
    <n v="209993"/>
    <n v="114902"/>
    <n v="80550"/>
    <n v="14540"/>
    <n v="160293"/>
    <n v="46997"/>
    <n v="14568"/>
    <n v="7697"/>
    <n v="4088"/>
    <n v="67769"/>
    <n v="3.1"/>
    <n v="34.299999999999997"/>
    <n v="2.9"/>
    <n v="12.3"/>
    <n v="3.6"/>
    <n v="76.3"/>
    <n v="126"/>
    <n v="25.7"/>
    <n v="69202"/>
    <n v="220180"/>
    <n v="25600"/>
    <n v="16116"/>
    <n v="3165"/>
    <n v="1501"/>
    <n v="3318"/>
    <n v="12759"/>
    <n v="8330"/>
    <n v="955"/>
    <n v="270"/>
    <n v="559"/>
    <n v="76543"/>
    <n v="52499"/>
    <n v="4314"/>
    <n v="1030"/>
    <n v="3035"/>
    <n v="49700"/>
    <n v="160294"/>
    <x v="28"/>
    <x v="41"/>
    <x v="45"/>
    <n v="13206"/>
    <n v="8716"/>
    <n v="6241"/>
    <x v="18"/>
    <x v="24"/>
    <x v="24"/>
    <n v="5754"/>
    <n v="5188"/>
    <n v="4767"/>
    <x v="4"/>
    <x v="26"/>
    <x v="30"/>
    <n v="31.1"/>
    <n v="2.4"/>
    <n v="5.3"/>
    <n v="3.6"/>
    <n v="18.7"/>
    <n v="4.3"/>
    <n v="0.5"/>
    <n v="20.2"/>
    <n v="13.9"/>
    <n v="31.4"/>
    <n v="51"/>
    <n v="17.7"/>
    <n v="3"/>
    <n v="2.8"/>
    <n v="3.1"/>
    <n v="3.5"/>
    <n v="2.9"/>
    <n v="14.9"/>
    <n v="14"/>
    <x v="67"/>
    <x v="66"/>
    <x v="65"/>
    <x v="245"/>
    <x v="244"/>
    <x v="244"/>
    <x v="128"/>
    <x v="128"/>
    <x v="46"/>
    <n v="51988"/>
    <n v="1572"/>
    <n v="6012"/>
  </r>
  <r>
    <x v="2"/>
    <x v="67"/>
    <x v="9"/>
    <x v="68"/>
    <n v="150370"/>
    <n v="83044"/>
    <n v="54393"/>
    <n v="12932"/>
    <n v="102714"/>
    <n v="22436"/>
    <n v="9063"/>
    <n v="6218"/>
    <n v="3146"/>
    <n v="49332"/>
    <n v="3"/>
    <n v="43.6"/>
    <n v="3.2"/>
    <n v="12.2"/>
    <n v="4.5"/>
    <n v="68.3"/>
    <n v="106"/>
    <n v="31.1"/>
    <n v="50480"/>
    <n v="160031"/>
    <n v="26447"/>
    <n v="14743"/>
    <n v="3093"/>
    <n v="1202"/>
    <n v="2170"/>
    <n v="34641"/>
    <n v="19519"/>
    <n v="3547"/>
    <n v="951"/>
    <n v="1943"/>
    <n v="21956"/>
    <n v="16396"/>
    <n v="1754"/>
    <n v="457"/>
    <n v="1549"/>
    <n v="47655"/>
    <n v="102713"/>
    <x v="27"/>
    <x v="42"/>
    <x v="48"/>
    <n v="11262"/>
    <n v="9547"/>
    <n v="4469"/>
    <x v="25"/>
    <x v="24"/>
    <x v="22"/>
    <n v="14630"/>
    <n v="13292"/>
    <n v="8366"/>
    <x v="0"/>
    <x v="20"/>
    <x v="5"/>
    <n v="20.2"/>
    <n v="1.4"/>
    <n v="28.9"/>
    <n v="3.3"/>
    <n v="13.9"/>
    <n v="2.8"/>
    <n v="0.1"/>
    <n v="18.600000000000001"/>
    <n v="10.9"/>
    <n v="34.1"/>
    <n v="44.8"/>
    <n v="21"/>
    <n v="2.4"/>
    <n v="2.5"/>
    <n v="3.3"/>
    <n v="3.8"/>
    <n v="2.6"/>
    <n v="10.6"/>
    <n v="18"/>
    <x v="103"/>
    <x v="67"/>
    <x v="130"/>
    <x v="246"/>
    <x v="245"/>
    <x v="245"/>
    <x v="166"/>
    <x v="95"/>
    <x v="34"/>
    <n v="21368"/>
    <n v="1489"/>
    <n v="4971"/>
  </r>
  <r>
    <x v="2"/>
    <x v="68"/>
    <x v="9"/>
    <x v="69"/>
    <n v="80537"/>
    <n v="39841"/>
    <n v="33619"/>
    <n v="7075"/>
    <n v="51222"/>
    <n v="19776"/>
    <n v="5510"/>
    <n v="3835"/>
    <n v="1828"/>
    <n v="23876"/>
    <n v="3.4"/>
    <n v="37.799999999999997"/>
    <n v="3.3"/>
    <n v="13"/>
    <n v="3.8"/>
    <n v="63.6"/>
    <n v="105"/>
    <n v="32.9"/>
    <n v="24200"/>
    <n v="84119"/>
    <n v="15242"/>
    <n v="9742"/>
    <n v="1723"/>
    <n v="957"/>
    <n v="1651"/>
    <n v="9663"/>
    <n v="7226"/>
    <n v="947"/>
    <n v="299"/>
    <n v="643"/>
    <n v="14937"/>
    <n v="15082"/>
    <n v="1048"/>
    <n v="285"/>
    <n v="1092"/>
    <n v="29315"/>
    <n v="51222"/>
    <x v="25"/>
    <x v="39"/>
    <x v="72"/>
    <n v="7066"/>
    <n v="5175"/>
    <n v="2552"/>
    <x v="25"/>
    <x v="24"/>
    <x v="25"/>
    <n v="3848"/>
    <n v="3784"/>
    <n v="3406"/>
    <x v="2"/>
    <x v="19"/>
    <x v="21"/>
    <n v="37.200000000000003"/>
    <n v="6.5"/>
    <n v="0.8"/>
    <n v="2.2000000000000002"/>
    <n v="16.600000000000001"/>
    <n v="0.9"/>
    <n v="0.2"/>
    <n v="27.1"/>
    <n v="8.5"/>
    <n v="29.7"/>
    <n v="49.6"/>
    <n v="20.7"/>
    <n v="3"/>
    <n v="2.8"/>
    <n v="3.4"/>
    <n v="3.8"/>
    <n v="2.9"/>
    <n v="22.4"/>
    <n v="8"/>
    <x v="69"/>
    <x v="123"/>
    <x v="131"/>
    <x v="247"/>
    <x v="246"/>
    <x v="246"/>
    <x v="100"/>
    <x v="25"/>
    <x v="78"/>
    <n v="20799"/>
    <n v="522"/>
    <n v="3154"/>
  </r>
  <r>
    <x v="2"/>
    <x v="69"/>
    <x v="9"/>
    <x v="70"/>
    <n v="28292"/>
    <n v="12420"/>
    <n v="12718"/>
    <n v="3154"/>
    <n v="16644"/>
    <n v="6681"/>
    <n v="2672"/>
    <n v="1749"/>
    <n v="950"/>
    <n v="15440"/>
    <n v="1.8"/>
    <n v="45"/>
    <n v="3.9"/>
    <n v="14.2"/>
    <n v="4.5999999999999996"/>
    <n v="58.8"/>
    <n v="101"/>
    <n v="15"/>
    <n v="15734"/>
    <n v="29439"/>
    <n v="5572"/>
    <n v="4176"/>
    <n v="854"/>
    <n v="386"/>
    <n v="660"/>
    <n v="2708"/>
    <n v="2416"/>
    <n v="330"/>
    <n v="90"/>
    <n v="235"/>
    <n v="4141"/>
    <n v="5377"/>
    <n v="598"/>
    <n v="184"/>
    <n v="564"/>
    <n v="11648"/>
    <n v="16643"/>
    <x v="25"/>
    <x v="39"/>
    <x v="73"/>
    <n v="3321"/>
    <n v="1433"/>
    <n v="1368"/>
    <x v="23"/>
    <x v="22"/>
    <x v="25"/>
    <n v="1350"/>
    <n v="1213"/>
    <n v="875"/>
    <x v="1"/>
    <x v="19"/>
    <x v="10"/>
    <n v="37.700000000000003"/>
    <n v="4.7"/>
    <n v="1.2"/>
    <n v="2"/>
    <n v="14.1"/>
    <n v="2.4"/>
    <n v="0.2"/>
    <n v="24.6"/>
    <n v="13.1"/>
    <n v="34"/>
    <n v="40.799999999999997"/>
    <n v="25.2"/>
    <n v="2.2000000000000002"/>
    <n v="3.2"/>
    <n v="3.7"/>
    <n v="4"/>
    <n v="3.3"/>
    <n v="28.9"/>
    <n v="6"/>
    <x v="70"/>
    <x v="69"/>
    <x v="132"/>
    <x v="248"/>
    <x v="247"/>
    <x v="247"/>
    <x v="87"/>
    <x v="123"/>
    <x v="42"/>
    <n v="7508"/>
    <n v="234"/>
    <n v="1393"/>
  </r>
  <r>
    <x v="2"/>
    <x v="70"/>
    <x v="9"/>
    <x v="71"/>
    <n v="256299"/>
    <n v="151085"/>
    <n v="96152"/>
    <n v="9063"/>
    <n v="167525"/>
    <n v="65678"/>
    <n v="12624"/>
    <n v="4951"/>
    <n v="2665"/>
    <n v="33947"/>
    <n v="7.5"/>
    <n v="25.1"/>
    <n v="2.2000000000000002"/>
    <n v="11.3"/>
    <n v="2.5"/>
    <n v="65.400000000000006"/>
    <n v="140"/>
    <n v="50.8"/>
    <n v="34713"/>
    <n v="259817"/>
    <n v="57007"/>
    <n v="25784"/>
    <n v="2823"/>
    <n v="1052"/>
    <n v="2109"/>
    <n v="28268"/>
    <n v="13797"/>
    <n v="798"/>
    <n v="146"/>
    <n v="544"/>
    <n v="65810"/>
    <n v="54163"/>
    <n v="1763"/>
    <n v="441"/>
    <n v="1794"/>
    <n v="88775"/>
    <n v="167524"/>
    <x v="29"/>
    <x v="42"/>
    <x v="44"/>
    <n v="25231"/>
    <n v="10610"/>
    <n v="10604"/>
    <x v="23"/>
    <x v="32"/>
    <x v="24"/>
    <n v="9649"/>
    <n v="9176"/>
    <n v="8274"/>
    <x v="2"/>
    <x v="21"/>
    <x v="28"/>
    <n v="37.6"/>
    <n v="3.6"/>
    <n v="6"/>
    <n v="1.1000000000000001"/>
    <n v="13.1"/>
    <n v="1.3"/>
    <n v="0"/>
    <n v="10.6"/>
    <n v="26.7"/>
    <n v="25.2"/>
    <n v="61.1"/>
    <n v="13.7"/>
    <n v="4.4000000000000004"/>
    <n v="2.5"/>
    <n v="2.8"/>
    <n v="3.4"/>
    <n v="2.5"/>
    <n v="21.7"/>
    <n v="9"/>
    <x v="71"/>
    <x v="70"/>
    <x v="69"/>
    <x v="249"/>
    <x v="248"/>
    <x v="248"/>
    <x v="86"/>
    <x v="58"/>
    <x v="56"/>
    <n v="70377"/>
    <n v="779"/>
    <n v="4040"/>
  </r>
  <r>
    <x v="2"/>
    <x v="71"/>
    <x v="9"/>
    <x v="72"/>
    <n v="302148"/>
    <n v="198646"/>
    <n v="87983"/>
    <n v="15520"/>
    <n v="254547"/>
    <n v="41598"/>
    <n v="10213"/>
    <n v="7047"/>
    <n v="3025"/>
    <n v="41386"/>
    <n v="7.3"/>
    <n v="33.9"/>
    <n v="2.4"/>
    <n v="10.3"/>
    <n v="3.4"/>
    <n v="84.2"/>
    <n v="90"/>
    <n v="44.8"/>
    <n v="41954"/>
    <n v="327523"/>
    <n v="29186"/>
    <n v="13772"/>
    <n v="1885"/>
    <n v="1046"/>
    <n v="1712"/>
    <n v="71744"/>
    <n v="31286"/>
    <n v="4544"/>
    <n v="1440"/>
    <n v="2453"/>
    <n v="97716"/>
    <n v="38470"/>
    <n v="3963"/>
    <n v="788"/>
    <n v="2141"/>
    <n v="47601"/>
    <n v="254545"/>
    <x v="26"/>
    <x v="41"/>
    <x v="50"/>
    <n v="23461"/>
    <n v="5139"/>
    <n v="4988"/>
    <x v="26"/>
    <x v="24"/>
    <x v="25"/>
    <n v="30431"/>
    <n v="21413"/>
    <n v="16474"/>
    <x v="1"/>
    <x v="0"/>
    <x v="27"/>
    <n v="35.6"/>
    <n v="2.4"/>
    <n v="16.8"/>
    <n v="2.4"/>
    <n v="13"/>
    <n v="6.8"/>
    <n v="0.1"/>
    <n v="13.2"/>
    <n v="9.6999999999999993"/>
    <n v="26"/>
    <n v="60.9"/>
    <n v="13.1"/>
    <n v="4.3"/>
    <n v="1.9"/>
    <n v="2.7"/>
    <n v="3.7"/>
    <n v="2.1"/>
    <n v="19.3"/>
    <n v="9"/>
    <x v="72"/>
    <x v="71"/>
    <x v="70"/>
    <x v="250"/>
    <x v="249"/>
    <x v="249"/>
    <x v="90"/>
    <x v="55"/>
    <x v="85"/>
    <n v="41174"/>
    <n v="2650"/>
    <n v="4860"/>
  </r>
  <r>
    <x v="2"/>
    <x v="72"/>
    <x v="9"/>
    <x v="73"/>
    <n v="139719"/>
    <n v="83895"/>
    <n v="38181"/>
    <n v="17643"/>
    <n v="122377"/>
    <n v="10382"/>
    <n v="4027"/>
    <n v="3857"/>
    <n v="2409"/>
    <n v="32153"/>
    <n v="4.3"/>
    <n v="43.8"/>
    <n v="3.9"/>
    <n v="10.199999999999999"/>
    <n v="5.9"/>
    <n v="87.6"/>
    <n v="123"/>
    <n v="37.6"/>
    <n v="31851"/>
    <n v="164853"/>
    <n v="11020"/>
    <n v="4364"/>
    <n v="843"/>
    <n v="388"/>
    <n v="727"/>
    <n v="55707"/>
    <n v="22311"/>
    <n v="5728"/>
    <n v="3957"/>
    <n v="6082"/>
    <n v="17169"/>
    <n v="8477"/>
    <n v="1227"/>
    <n v="432"/>
    <n v="1286"/>
    <n v="17342"/>
    <n v="122376"/>
    <x v="26"/>
    <x v="41"/>
    <x v="51"/>
    <n v="3610"/>
    <n v="3263"/>
    <n v="2626"/>
    <x v="23"/>
    <x v="25"/>
    <x v="24"/>
    <n v="30342"/>
    <n v="21488"/>
    <n v="11920"/>
    <x v="3"/>
    <x v="2"/>
    <x v="59"/>
    <n v="21.8"/>
    <n v="0.2"/>
    <n v="27.8"/>
    <n v="5.8"/>
    <n v="15.8"/>
    <n v="2.5"/>
    <n v="0.3"/>
    <n v="13.8"/>
    <n v="12"/>
    <n v="33.799999999999997"/>
    <n v="46.1"/>
    <n v="20.100000000000001"/>
    <n v="2.5"/>
    <n v="1.5"/>
    <n v="3.1"/>
    <n v="3.8"/>
    <n v="1.8"/>
    <n v="19.7"/>
    <n v="8"/>
    <x v="73"/>
    <x v="72"/>
    <x v="106"/>
    <x v="251"/>
    <x v="250"/>
    <x v="250"/>
    <x v="113"/>
    <x v="56"/>
    <x v="33"/>
    <n v="9615"/>
    <n v="6730"/>
    <n v="4403"/>
  </r>
  <r>
    <x v="2"/>
    <x v="73"/>
    <x v="9"/>
    <x v="74"/>
    <n v="158103"/>
    <n v="83503"/>
    <n v="52935"/>
    <n v="21662"/>
    <n v="126660"/>
    <n v="19570"/>
    <n v="6474"/>
    <n v="6147"/>
    <n v="3282"/>
    <n v="43242"/>
    <n v="3.7"/>
    <n v="48"/>
    <n v="4.2"/>
    <n v="10.8"/>
    <n v="5.0999999999999996"/>
    <n v="80.099999999999994"/>
    <n v="139"/>
    <n v="33.200000000000003"/>
    <n v="43728"/>
    <n v="170110"/>
    <n v="16414"/>
    <n v="9129"/>
    <n v="2134"/>
    <n v="1383"/>
    <n v="2383"/>
    <n v="39889"/>
    <n v="24440"/>
    <n v="6216"/>
    <n v="3795"/>
    <n v="6064"/>
    <n v="27200"/>
    <n v="15284"/>
    <n v="1963"/>
    <n v="450"/>
    <n v="1358"/>
    <n v="31443"/>
    <n v="126659"/>
    <x v="27"/>
    <x v="43"/>
    <x v="48"/>
    <n v="8067"/>
    <n v="7103"/>
    <n v="3845"/>
    <x v="23"/>
    <x v="25"/>
    <x v="24"/>
    <n v="25941"/>
    <n v="16724"/>
    <n v="11750"/>
    <x v="3"/>
    <x v="25"/>
    <x v="0"/>
    <n v="21"/>
    <n v="1.6"/>
    <n v="0.7"/>
    <n v="3.9"/>
    <n v="48.7"/>
    <n v="1.4"/>
    <n v="0.1"/>
    <n v="16.100000000000001"/>
    <n v="6.4"/>
    <n v="34.1"/>
    <n v="43.6"/>
    <n v="22.3"/>
    <n v="2.2999999999999998"/>
    <n v="1.8"/>
    <n v="3.1"/>
    <n v="3.8"/>
    <n v="2"/>
    <n v="17.8"/>
    <n v="10"/>
    <x v="74"/>
    <x v="104"/>
    <x v="107"/>
    <x v="252"/>
    <x v="251"/>
    <x v="251"/>
    <x v="159"/>
    <x v="105"/>
    <x v="103"/>
    <n v="17764"/>
    <n v="7065"/>
    <n v="5958"/>
  </r>
  <r>
    <x v="2"/>
    <x v="74"/>
    <x v="9"/>
    <x v="75"/>
    <n v="68345"/>
    <n v="31383"/>
    <n v="28140"/>
    <n v="8821"/>
    <n v="42320"/>
    <n v="14153"/>
    <n v="5348"/>
    <n v="3737"/>
    <n v="1950"/>
    <n v="28992"/>
    <n v="2.4"/>
    <n v="45.1"/>
    <n v="4.0999999999999996"/>
    <n v="12.8"/>
    <n v="4.5"/>
    <n v="61.9"/>
    <n v="114"/>
    <n v="25.3"/>
    <n v="29758"/>
    <n v="76600"/>
    <n v="12005"/>
    <n v="8328"/>
    <n v="2308"/>
    <n v="1413"/>
    <n v="1972"/>
    <n v="3620"/>
    <n v="2962"/>
    <n v="416"/>
    <n v="119"/>
    <n v="235"/>
    <n v="15758"/>
    <n v="15043"/>
    <n v="1847"/>
    <n v="642"/>
    <n v="1678"/>
    <n v="26026"/>
    <n v="42320"/>
    <x v="30"/>
    <x v="42"/>
    <x v="44"/>
    <n v="12617"/>
    <n v="5061"/>
    <n v="1425"/>
    <x v="33"/>
    <x v="24"/>
    <x v="24"/>
    <n v="1706"/>
    <n v="1674"/>
    <n v="1626"/>
    <x v="3"/>
    <x v="23"/>
    <x v="46"/>
    <n v="32.799999999999997"/>
    <n v="2"/>
    <n v="0.6"/>
    <n v="3.1"/>
    <n v="25.7"/>
    <n v="2.2000000000000002"/>
    <n v="0.2"/>
    <n v="22"/>
    <n v="11.4"/>
    <n v="29.6"/>
    <n v="45.1"/>
    <n v="25.2"/>
    <n v="2.8"/>
    <n v="2.6"/>
    <n v="3.6"/>
    <n v="3.9"/>
    <n v="2.7"/>
    <n v="19.3"/>
    <n v="10"/>
    <x v="104"/>
    <x v="124"/>
    <x v="73"/>
    <x v="253"/>
    <x v="252"/>
    <x v="252"/>
    <x v="167"/>
    <x v="136"/>
    <x v="104"/>
    <n v="16019"/>
    <n v="1626"/>
    <n v="3128"/>
  </r>
  <r>
    <x v="2"/>
    <x v="75"/>
    <x v="9"/>
    <x v="76"/>
    <n v="210442"/>
    <n v="112815"/>
    <n v="85687"/>
    <n v="11942"/>
    <n v="154718"/>
    <n v="54002"/>
    <n v="15799"/>
    <n v="7207"/>
    <n v="4297"/>
    <n v="47220"/>
    <n v="4.5"/>
    <n v="26.5"/>
    <n v="2.7"/>
    <n v="13.5"/>
    <n v="3.4"/>
    <n v="73.5"/>
    <n v="121"/>
    <n v="36.6"/>
    <n v="47558"/>
    <n v="197454"/>
    <n v="35075"/>
    <n v="16855"/>
    <n v="1621"/>
    <n v="614"/>
    <n v="1557"/>
    <n v="12241"/>
    <n v="8277"/>
    <n v="583"/>
    <n v="162"/>
    <n v="608"/>
    <n v="65498"/>
    <n v="58187"/>
    <n v="3582"/>
    <n v="1447"/>
    <n v="4133"/>
    <n v="55722"/>
    <n v="154718"/>
    <x v="29"/>
    <x v="37"/>
    <x v="82"/>
    <n v="13227"/>
    <n v="6639"/>
    <n v="4845"/>
    <x v="23"/>
    <x v="22"/>
    <x v="28"/>
    <n v="4765"/>
    <n v="4314"/>
    <n v="3880"/>
    <x v="11"/>
    <x v="30"/>
    <x v="60"/>
    <n v="39"/>
    <n v="6.5"/>
    <n v="2.2000000000000002"/>
    <n v="3.3"/>
    <n v="11.4"/>
    <n v="1.8"/>
    <n v="0.2"/>
    <n v="15.8"/>
    <n v="20"/>
    <n v="27.6"/>
    <n v="55.1"/>
    <n v="17.3"/>
    <n v="3.6"/>
    <n v="3.1"/>
    <n v="3.4"/>
    <n v="3.8"/>
    <n v="3.2"/>
    <n v="22.4"/>
    <n v="10"/>
    <x v="76"/>
    <x v="75"/>
    <x v="74"/>
    <x v="254"/>
    <x v="253"/>
    <x v="253"/>
    <x v="168"/>
    <x v="99"/>
    <x v="89"/>
    <n v="63644"/>
    <n v="514"/>
    <n v="6100"/>
  </r>
  <r>
    <x v="2"/>
    <x v="76"/>
    <x v="9"/>
    <x v="77"/>
    <n v="24020"/>
    <n v="7357"/>
    <n v="14733"/>
    <n v="1933"/>
    <n v="19997"/>
    <n v="6248"/>
    <n v="6488"/>
    <n v="1559"/>
    <n v="643"/>
    <n v="9195"/>
    <n v="2.6"/>
    <n v="14.4"/>
    <n v="3.5"/>
    <n v="17.3"/>
    <n v="3.5"/>
    <n v="83.3"/>
    <n v="158"/>
    <n v="37.1"/>
    <n v="9203"/>
    <n v="23423"/>
    <n v="1414"/>
    <n v="2057"/>
    <n v="270"/>
    <n v="70"/>
    <n v="212"/>
    <n v="314"/>
    <n v="1436"/>
    <n v="101"/>
    <n v="20"/>
    <n v="88"/>
    <n v="5628"/>
    <n v="10807"/>
    <n v="877"/>
    <n v="213"/>
    <n v="513"/>
    <n v="4023"/>
    <n v="19997"/>
    <x v="29"/>
    <x v="41"/>
    <x v="46"/>
    <n v="1165"/>
    <n v="435"/>
    <n v="352"/>
    <x v="1"/>
    <x v="24"/>
    <x v="24"/>
    <n v="680"/>
    <n v="479"/>
    <n v="386"/>
    <x v="13"/>
    <x v="32"/>
    <x v="61"/>
    <n v="41.7"/>
    <n v="5.8"/>
    <n v="1.7"/>
    <n v="0.5"/>
    <n v="6.3"/>
    <n v="0.1"/>
    <n v="0"/>
    <n v="16.7"/>
    <n v="27.1"/>
    <n v="31.3"/>
    <n v="30.4"/>
    <n v="38.299999999999997"/>
    <n v="1.8"/>
    <n v="4.0999999999999996"/>
    <n v="4.5"/>
    <n v="4.5999999999999996"/>
    <n v="4.0999999999999996"/>
    <n v="78.8"/>
    <n v="3"/>
    <x v="77"/>
    <x v="76"/>
    <x v="17"/>
    <x v="255"/>
    <x v="254"/>
    <x v="254"/>
    <x v="169"/>
    <x v="137"/>
    <x v="105"/>
    <n v="12297"/>
    <n v="6"/>
    <n v="806"/>
  </r>
  <r>
    <x v="2"/>
    <x v="77"/>
    <x v="10"/>
    <x v="78"/>
    <n v="359351"/>
    <n v="209234"/>
    <n v="118707"/>
    <n v="31408"/>
    <n v="238852"/>
    <n v="51242"/>
    <n v="17999"/>
    <n v="14729"/>
    <n v="6453"/>
    <n v="105382"/>
    <n v="3.4"/>
    <n v="41.7"/>
    <n v="3.2"/>
    <n v="11.8"/>
    <n v="4.4000000000000004"/>
    <n v="66.5"/>
    <n v="110"/>
    <n v="26.8"/>
    <n v="105969"/>
    <n v="381185"/>
    <n v="68655"/>
    <n v="35491"/>
    <n v="7048"/>
    <n v="3454"/>
    <n v="5851"/>
    <n v="83454"/>
    <n v="42560"/>
    <n v="7747"/>
    <n v="2117"/>
    <n v="3989"/>
    <n v="57125"/>
    <n v="32400"/>
    <n v="4517"/>
    <n v="1348"/>
    <n v="3594"/>
    <n v="120499"/>
    <n v="238851"/>
    <x v="31"/>
    <x v="44"/>
    <x v="53"/>
    <n v="46321"/>
    <n v="39631"/>
    <n v="15642"/>
    <x v="28"/>
    <x v="27"/>
    <x v="29"/>
    <n v="12891"/>
    <n v="12665"/>
    <n v="10144"/>
    <x v="0"/>
    <x v="16"/>
    <x v="33"/>
    <n v="31.8"/>
    <n v="2"/>
    <n v="16.899999999999999"/>
    <n v="3.2"/>
    <n v="13.5"/>
    <n v="4.5999999999999996"/>
    <n v="0.3"/>
    <n v="17.600000000000001"/>
    <n v="10.1"/>
    <n v="27.6"/>
    <n v="53.9"/>
    <n v="18.600000000000001"/>
    <n v="3.6"/>
    <n v="2.2999999999999998"/>
    <n v="3.2"/>
    <n v="3.8"/>
    <n v="2.5"/>
    <n v="13.6"/>
    <n v="16"/>
    <x v="78"/>
    <x v="125"/>
    <x v="133"/>
    <x v="256"/>
    <x v="255"/>
    <x v="255"/>
    <x v="170"/>
    <x v="41"/>
    <x v="82"/>
    <n v="51376"/>
    <n v="5526"/>
    <n v="10646"/>
  </r>
  <r>
    <x v="2"/>
    <x v="78"/>
    <x v="10"/>
    <x v="79"/>
    <n v="94949"/>
    <n v="56247"/>
    <n v="29438"/>
    <n v="9267"/>
    <n v="36813"/>
    <n v="11072"/>
    <n v="5007"/>
    <n v="4154"/>
    <n v="1960"/>
    <n v="25784"/>
    <n v="3.7"/>
    <n v="40.5"/>
    <n v="3.4"/>
    <n v="11.7"/>
    <n v="5.0999999999999996"/>
    <n v="38.799999999999997"/>
    <n v="93"/>
    <n v="25.6"/>
    <n v="26048"/>
    <n v="111930"/>
    <n v="34863"/>
    <n v="15526"/>
    <n v="3395"/>
    <n v="1661"/>
    <n v="2692"/>
    <n v="10746"/>
    <n v="5887"/>
    <n v="972"/>
    <n v="210"/>
    <n v="508"/>
    <n v="10638"/>
    <n v="6031"/>
    <n v="825"/>
    <n v="259"/>
    <n v="735"/>
    <n v="58137"/>
    <n v="36811"/>
    <x v="31"/>
    <x v="45"/>
    <x v="54"/>
    <n v="27319"/>
    <n v="9015"/>
    <n v="5675"/>
    <x v="29"/>
    <x v="28"/>
    <x v="23"/>
    <n v="1987"/>
    <n v="1928"/>
    <n v="1712"/>
    <x v="10"/>
    <x v="3"/>
    <x v="47"/>
    <n v="42.8"/>
    <n v="1.5"/>
    <n v="4.7"/>
    <n v="1.9"/>
    <n v="10.9"/>
    <n v="3.4"/>
    <n v="0.1"/>
    <n v="23.3"/>
    <n v="11.3"/>
    <n v="32.6"/>
    <n v="48.9"/>
    <n v="18.5"/>
    <n v="2.7"/>
    <n v="2.2999999999999998"/>
    <n v="3.3"/>
    <n v="3.8"/>
    <n v="2.4"/>
    <n v="13.3"/>
    <n v="13"/>
    <x v="79"/>
    <x v="78"/>
    <x v="134"/>
    <x v="257"/>
    <x v="256"/>
    <x v="256"/>
    <x v="171"/>
    <x v="81"/>
    <x v="41"/>
    <n v="11766"/>
    <n v="1711"/>
    <n v="3212"/>
  </r>
  <r>
    <x v="2"/>
    <x v="79"/>
    <x v="10"/>
    <x v="80"/>
    <n v="194281"/>
    <n v="98491"/>
    <n v="57223"/>
    <n v="38567"/>
    <n v="67277"/>
    <n v="15515"/>
    <n v="6631"/>
    <n v="8800"/>
    <n v="5118"/>
    <n v="62880"/>
    <n v="3.1"/>
    <n v="55.3"/>
    <n v="5.5"/>
    <n v="10.9"/>
    <n v="7.1"/>
    <n v="34.6"/>
    <n v="163"/>
    <n v="40"/>
    <n v="63763"/>
    <n v="202895"/>
    <n v="57959"/>
    <n v="33432"/>
    <n v="10242"/>
    <n v="9335"/>
    <n v="16036"/>
    <n v="17415"/>
    <n v="7428"/>
    <n v="1394"/>
    <n v="639"/>
    <n v="1205"/>
    <n v="23117"/>
    <n v="11020"/>
    <n v="2180"/>
    <n v="694"/>
    <n v="2186"/>
    <n v="127004"/>
    <n v="67278"/>
    <x v="31"/>
    <x v="44"/>
    <x v="55"/>
    <n v="83477"/>
    <n v="11905"/>
    <n v="7953"/>
    <x v="29"/>
    <x v="28"/>
    <x v="29"/>
    <n v="2840"/>
    <n v="2693"/>
    <n v="2341"/>
    <x v="10"/>
    <x v="28"/>
    <x v="56"/>
    <n v="21.2"/>
    <n v="0.6"/>
    <n v="6.3"/>
    <n v="7.9"/>
    <n v="41.6"/>
    <n v="2.5"/>
    <n v="0.3"/>
    <n v="14.9"/>
    <n v="4.8"/>
    <n v="38.1"/>
    <n v="34.9"/>
    <n v="27"/>
    <n v="1.7"/>
    <n v="1.6"/>
    <n v="3.4"/>
    <n v="3.9"/>
    <n v="1.9"/>
    <n v="19.5"/>
    <n v="10"/>
    <x v="31"/>
    <x v="79"/>
    <x v="110"/>
    <x v="258"/>
    <x v="257"/>
    <x v="257"/>
    <x v="5"/>
    <x v="99"/>
    <x v="5"/>
    <n v="12878"/>
    <n v="15786"/>
    <n v="10496"/>
  </r>
  <r>
    <x v="2"/>
    <x v="80"/>
    <x v="10"/>
    <x v="81"/>
    <n v="222806"/>
    <n v="121948"/>
    <n v="78517"/>
    <n v="22341"/>
    <n v="130260"/>
    <n v="35268"/>
    <n v="10690"/>
    <n v="9075"/>
    <n v="4498"/>
    <n v="59421"/>
    <n v="3.7"/>
    <n v="44.9"/>
    <n v="3.5"/>
    <n v="11.4"/>
    <n v="4.5"/>
    <n v="58.5"/>
    <n v="145"/>
    <n v="35.1"/>
    <n v="60340"/>
    <n v="245178"/>
    <n v="52245"/>
    <n v="28096"/>
    <n v="5329"/>
    <n v="2568"/>
    <n v="4308"/>
    <n v="21886"/>
    <n v="14848"/>
    <n v="1871"/>
    <n v="495"/>
    <n v="1130"/>
    <n v="47817"/>
    <n v="30647"/>
    <n v="4599"/>
    <n v="2093"/>
    <n v="4873"/>
    <n v="92546"/>
    <n v="130259"/>
    <x v="31"/>
    <x v="44"/>
    <x v="74"/>
    <n v="47797"/>
    <n v="14295"/>
    <n v="6116"/>
    <x v="30"/>
    <x v="24"/>
    <x v="24"/>
    <n v="15382"/>
    <n v="12522"/>
    <n v="5664"/>
    <x v="3"/>
    <x v="24"/>
    <x v="25"/>
    <n v="23.3"/>
    <n v="3.7"/>
    <n v="14.9"/>
    <n v="3.2"/>
    <n v="32.799999999999997"/>
    <n v="2.7"/>
    <n v="0.3"/>
    <n v="13.8"/>
    <n v="5.4"/>
    <n v="30.2"/>
    <n v="49.6"/>
    <n v="20.2"/>
    <n v="3"/>
    <n v="2.2000000000000002"/>
    <n v="3.1"/>
    <n v="3.7"/>
    <n v="2.4"/>
    <n v="13.7"/>
    <n v="14"/>
    <x v="80"/>
    <x v="105"/>
    <x v="135"/>
    <x v="259"/>
    <x v="258"/>
    <x v="258"/>
    <x v="172"/>
    <x v="138"/>
    <x v="31"/>
    <n v="35096"/>
    <n v="4732"/>
    <n v="7867"/>
  </r>
  <r>
    <x v="2"/>
    <x v="19"/>
    <x v="10"/>
    <x v="82"/>
    <n v="184118"/>
    <n v="98216"/>
    <n v="64350"/>
    <n v="21551"/>
    <n v="73382"/>
    <n v="26897"/>
    <n v="10146"/>
    <n v="7358"/>
    <n v="3967"/>
    <n v="49496"/>
    <n v="3.7"/>
    <n v="43.4"/>
    <n v="3.8"/>
    <n v="11.6"/>
    <n v="4.7"/>
    <n v="39.9"/>
    <n v="121"/>
    <n v="31.1"/>
    <n v="50654"/>
    <n v="221404"/>
    <n v="57435"/>
    <n v="34416"/>
    <n v="7063"/>
    <n v="4823"/>
    <n v="6998"/>
    <n v="16861"/>
    <n v="12277"/>
    <n v="1671"/>
    <n v="497"/>
    <n v="1047"/>
    <n v="23919"/>
    <n v="13373"/>
    <n v="1659"/>
    <n v="588"/>
    <n v="1490"/>
    <n v="110735"/>
    <n v="73382"/>
    <x v="31"/>
    <x v="45"/>
    <x v="57"/>
    <n v="41442"/>
    <n v="16586"/>
    <n v="13296"/>
    <x v="29"/>
    <x v="29"/>
    <x v="31"/>
    <n v="3234"/>
    <n v="3105"/>
    <n v="2702"/>
    <x v="3"/>
    <x v="29"/>
    <x v="62"/>
    <n v="27.3"/>
    <n v="1.6"/>
    <n v="13.7"/>
    <n v="3.8"/>
    <n v="26.2"/>
    <n v="3"/>
    <n v="0.2"/>
    <n v="16"/>
    <n v="8.1999999999999993"/>
    <n v="29.1"/>
    <n v="49.6"/>
    <n v="21.4"/>
    <n v="3.1"/>
    <n v="2.1"/>
    <n v="3.4"/>
    <n v="3.8"/>
    <n v="2.2999999999999998"/>
    <n v="13.3"/>
    <n v="14"/>
    <x v="81"/>
    <x v="126"/>
    <x v="136"/>
    <x v="260"/>
    <x v="259"/>
    <x v="259"/>
    <x v="173"/>
    <x v="45"/>
    <x v="19"/>
    <n v="28212"/>
    <n v="6334"/>
    <n v="6422"/>
  </r>
  <r>
    <x v="2"/>
    <x v="81"/>
    <x v="10"/>
    <x v="83"/>
    <n v="216786"/>
    <n v="110327"/>
    <n v="95150"/>
    <n v="11308"/>
    <n v="147979"/>
    <n v="60094"/>
    <n v="17557"/>
    <n v="6186"/>
    <n v="3299"/>
    <n v="40393"/>
    <n v="5.4"/>
    <n v="26.8"/>
    <n v="2.7"/>
    <n v="12.4"/>
    <n v="2.8"/>
    <n v="68.3"/>
    <n v="102"/>
    <n v="34.6"/>
    <n v="41194"/>
    <n v="258638"/>
    <n v="36340"/>
    <n v="25526"/>
    <n v="3211"/>
    <n v="1311"/>
    <n v="2419"/>
    <n v="17912"/>
    <n v="18089"/>
    <n v="1366"/>
    <n v="315"/>
    <n v="908"/>
    <n v="56075"/>
    <n v="48512"/>
    <n v="2239"/>
    <n v="598"/>
    <n v="1964"/>
    <n v="68807"/>
    <n v="147978"/>
    <x v="32"/>
    <x v="46"/>
    <x v="58"/>
    <n v="18366"/>
    <n v="14448"/>
    <n v="10869"/>
    <x v="31"/>
    <x v="20"/>
    <x v="46"/>
    <n v="4353"/>
    <n v="4068"/>
    <n v="3711"/>
    <x v="2"/>
    <x v="15"/>
    <x v="42"/>
    <n v="44.9"/>
    <n v="2.7"/>
    <n v="12.9"/>
    <n v="1.8"/>
    <n v="5.8"/>
    <n v="1.3"/>
    <n v="0.5"/>
    <n v="17.7"/>
    <n v="12.2"/>
    <n v="24.6"/>
    <n v="56.5"/>
    <n v="18.899999999999999"/>
    <n v="4.2"/>
    <n v="2.8"/>
    <n v="3.2"/>
    <n v="3.6"/>
    <n v="2.9"/>
    <n v="24.5"/>
    <n v="10"/>
    <x v="82"/>
    <x v="82"/>
    <x v="14"/>
    <x v="261"/>
    <x v="260"/>
    <x v="260"/>
    <x v="29"/>
    <x v="71"/>
    <x v="77"/>
    <n v="69847"/>
    <n v="932"/>
    <n v="4786"/>
  </r>
  <r>
    <x v="2"/>
    <x v="82"/>
    <x v="10"/>
    <x v="84"/>
    <n v="240214"/>
    <n v="157635"/>
    <n v="68898"/>
    <n v="13680"/>
    <n v="172390"/>
    <n v="39834"/>
    <n v="10470"/>
    <n v="5901"/>
    <n v="3252"/>
    <n v="41489"/>
    <n v="5.8"/>
    <n v="22.6"/>
    <n v="2.5"/>
    <n v="10.9"/>
    <n v="3.4"/>
    <n v="71.8"/>
    <n v="98"/>
    <n v="33.9"/>
    <n v="42095"/>
    <n v="421433"/>
    <n v="41473"/>
    <n v="18815"/>
    <n v="3006"/>
    <n v="1767"/>
    <n v="2763"/>
    <n v="20659"/>
    <n v="11660"/>
    <n v="1113"/>
    <n v="315"/>
    <n v="743"/>
    <n v="95504"/>
    <n v="35692"/>
    <n v="2615"/>
    <n v="1267"/>
    <n v="2822"/>
    <n v="67824"/>
    <n v="172390"/>
    <x v="32"/>
    <x v="46"/>
    <x v="54"/>
    <n v="21871"/>
    <n v="15100"/>
    <n v="6344"/>
    <x v="31"/>
    <x v="20"/>
    <x v="20"/>
    <n v="11511"/>
    <n v="5353"/>
    <n v="3895"/>
    <x v="2"/>
    <x v="9"/>
    <x v="24"/>
    <n v="38.200000000000003"/>
    <n v="3.5"/>
    <n v="2.4"/>
    <n v="4.5"/>
    <n v="17"/>
    <n v="3.1"/>
    <n v="0.4"/>
    <n v="19.5"/>
    <n v="11.3"/>
    <n v="30.6"/>
    <n v="55.2"/>
    <n v="14.2"/>
    <n v="3.3"/>
    <n v="2.2000000000000002"/>
    <n v="2.9"/>
    <n v="3.5"/>
    <n v="2.2999999999999998"/>
    <n v="14.7"/>
    <n v="13"/>
    <x v="83"/>
    <x v="127"/>
    <x v="81"/>
    <x v="262"/>
    <x v="261"/>
    <x v="261"/>
    <x v="174"/>
    <x v="25"/>
    <x v="51"/>
    <n v="43004"/>
    <n v="2584"/>
    <n v="5230"/>
  </r>
  <r>
    <x v="2"/>
    <x v="83"/>
    <x v="10"/>
    <x v="85"/>
    <n v="133696"/>
    <n v="69773"/>
    <n v="51370"/>
    <n v="12553"/>
    <n v="61854"/>
    <n v="25104"/>
    <n v="8479"/>
    <n v="5089"/>
    <n v="2677"/>
    <n v="34197"/>
    <n v="3.9"/>
    <n v="41"/>
    <n v="3.4"/>
    <n v="11.9"/>
    <n v="3.9"/>
    <n v="46.3"/>
    <n v="125"/>
    <n v="34.1"/>
    <n v="34516"/>
    <n v="155640"/>
    <n v="35872"/>
    <n v="24754"/>
    <n v="4899"/>
    <n v="2089"/>
    <n v="4228"/>
    <n v="9586"/>
    <n v="8461"/>
    <n v="1044"/>
    <n v="226"/>
    <n v="489"/>
    <n v="24315"/>
    <n v="15151"/>
    <n v="1353"/>
    <n v="300"/>
    <n v="929"/>
    <n v="71842"/>
    <n v="61854"/>
    <x v="32"/>
    <x v="46"/>
    <x v="54"/>
    <n v="31685"/>
    <n v="12556"/>
    <n v="4759"/>
    <x v="29"/>
    <x v="28"/>
    <x v="34"/>
    <n v="1935"/>
    <n v="1784"/>
    <n v="1561"/>
    <x v="3"/>
    <x v="16"/>
    <x v="37"/>
    <n v="29.9"/>
    <n v="1.6"/>
    <n v="0.9"/>
    <n v="3.2"/>
    <n v="35.200000000000003"/>
    <n v="3.3"/>
    <n v="0.2"/>
    <n v="18.399999999999999"/>
    <n v="7.5"/>
    <n v="28"/>
    <n v="50.1"/>
    <n v="22"/>
    <n v="3.3"/>
    <n v="2.2999999999999998"/>
    <n v="3.3"/>
    <n v="3.8"/>
    <n v="2.5"/>
    <n v="18.3"/>
    <n v="11"/>
    <x v="84"/>
    <x v="84"/>
    <x v="82"/>
    <x v="263"/>
    <x v="262"/>
    <x v="262"/>
    <x v="175"/>
    <x v="133"/>
    <x v="45"/>
    <n v="26134"/>
    <n v="2426"/>
    <n v="4288"/>
  </r>
  <r>
    <x v="2"/>
    <x v="84"/>
    <x v="10"/>
    <x v="86"/>
    <n v="89730"/>
    <n v="45431"/>
    <n v="36962"/>
    <n v="7338"/>
    <n v="59012"/>
    <n v="19633"/>
    <n v="6872"/>
    <n v="3948"/>
    <n v="2188"/>
    <n v="36388"/>
    <n v="2.5"/>
    <n v="39.700000000000003"/>
    <n v="3.3"/>
    <n v="13.1"/>
    <n v="4"/>
    <n v="65.8"/>
    <n v="113"/>
    <n v="21.2"/>
    <n v="37163"/>
    <n v="99531"/>
    <n v="15450"/>
    <n v="10841"/>
    <n v="1910"/>
    <n v="851"/>
    <n v="1666"/>
    <n v="5856"/>
    <n v="5998"/>
    <n v="632"/>
    <n v="126"/>
    <n v="411"/>
    <n v="24125"/>
    <n v="18164"/>
    <n v="1762"/>
    <n v="474"/>
    <n v="1465"/>
    <n v="30718"/>
    <n v="59013"/>
    <x v="32"/>
    <x v="46"/>
    <x v="59"/>
    <n v="7178"/>
    <n v="5985"/>
    <n v="5650"/>
    <x v="36"/>
    <x v="24"/>
    <x v="20"/>
    <n v="1990"/>
    <n v="1888"/>
    <n v="1714"/>
    <x v="2"/>
    <x v="10"/>
    <x v="9"/>
    <n v="32.799999999999997"/>
    <n v="2"/>
    <n v="9.3000000000000007"/>
    <n v="3"/>
    <n v="17"/>
    <n v="4.9000000000000004"/>
    <n v="0.5"/>
    <n v="19.600000000000001"/>
    <n v="11"/>
    <n v="31"/>
    <n v="48.4"/>
    <n v="20.5"/>
    <n v="2.8"/>
    <n v="2.9"/>
    <n v="3.5"/>
    <n v="3.7"/>
    <n v="3"/>
    <n v="15.9"/>
    <n v="11"/>
    <x v="85"/>
    <x v="85"/>
    <x v="83"/>
    <x v="264"/>
    <x v="263"/>
    <x v="263"/>
    <x v="176"/>
    <x v="72"/>
    <x v="106"/>
    <n v="22220"/>
    <n v="869"/>
    <n v="3053"/>
  </r>
  <r>
    <x v="2"/>
    <x v="85"/>
    <x v="10"/>
    <x v="87"/>
    <n v="114019"/>
    <n v="61760"/>
    <n v="43090"/>
    <n v="9167"/>
    <n v="82199"/>
    <n v="22047"/>
    <n v="7894"/>
    <n v="5185"/>
    <n v="3098"/>
    <n v="60422"/>
    <n v="1.9"/>
    <n v="41.5"/>
    <n v="3.2"/>
    <n v="13.5"/>
    <n v="4.5"/>
    <n v="72.099999999999994"/>
    <n v="125"/>
    <n v="16.8"/>
    <n v="60881"/>
    <n v="125776"/>
    <n v="17200"/>
    <n v="10568"/>
    <n v="1785"/>
    <n v="622"/>
    <n v="1646"/>
    <n v="6602"/>
    <n v="6339"/>
    <n v="650"/>
    <n v="149"/>
    <n v="511"/>
    <n v="37958"/>
    <n v="23826"/>
    <n v="2919"/>
    <n v="786"/>
    <n v="2459"/>
    <n v="31821"/>
    <n v="82199"/>
    <x v="31"/>
    <x v="45"/>
    <x v="60"/>
    <n v="6556"/>
    <n v="5691"/>
    <n v="5653"/>
    <x v="23"/>
    <x v="22"/>
    <x v="26"/>
    <n v="7730"/>
    <n v="4120"/>
    <n v="3853"/>
    <x v="2"/>
    <x v="23"/>
    <x v="28"/>
    <n v="31.9"/>
    <n v="1.9"/>
    <n v="9"/>
    <n v="4.8"/>
    <n v="11.3"/>
    <n v="6.2"/>
    <n v="1.8"/>
    <n v="20.399999999999999"/>
    <n v="12.8"/>
    <n v="30.5"/>
    <n v="50.3"/>
    <n v="19.3"/>
    <n v="3"/>
    <n v="3"/>
    <n v="3.5"/>
    <n v="3.8"/>
    <n v="3.1"/>
    <n v="15.1"/>
    <n v="12"/>
    <x v="93"/>
    <x v="107"/>
    <x v="114"/>
    <x v="265"/>
    <x v="264"/>
    <x v="264"/>
    <x v="17"/>
    <x v="139"/>
    <x v="82"/>
    <n v="24330"/>
    <n v="606"/>
    <n v="4278"/>
  </r>
  <r>
    <x v="2"/>
    <x v="86"/>
    <x v="10"/>
    <x v="88"/>
    <n v="151346"/>
    <n v="91560"/>
    <n v="49060"/>
    <n v="10727"/>
    <n v="103898"/>
    <n v="24285"/>
    <n v="8243"/>
    <n v="5490"/>
    <n v="2751"/>
    <n v="40754"/>
    <n v="3.7"/>
    <n v="36.5"/>
    <n v="2.9"/>
    <n v="12.2"/>
    <n v="4.0999999999999996"/>
    <n v="68.599999999999994"/>
    <n v="92"/>
    <n v="26.7"/>
    <n v="41789"/>
    <n v="188135"/>
    <n v="28923"/>
    <n v="13353"/>
    <n v="2258"/>
    <n v="1125"/>
    <n v="1790"/>
    <n v="12481"/>
    <n v="8319"/>
    <n v="917"/>
    <n v="164"/>
    <n v="555"/>
    <n v="50156"/>
    <n v="24506"/>
    <n v="3449"/>
    <n v="887"/>
    <n v="2465"/>
    <n v="47449"/>
    <n v="103899"/>
    <x v="31"/>
    <x v="45"/>
    <x v="54"/>
    <n v="12607"/>
    <n v="10896"/>
    <n v="5211"/>
    <x v="23"/>
    <x v="25"/>
    <x v="24"/>
    <n v="14068"/>
    <n v="7406"/>
    <n v="5910"/>
    <x v="1"/>
    <x v="4"/>
    <x v="4"/>
    <n v="35.6"/>
    <n v="1.5"/>
    <n v="12.9"/>
    <n v="2.7"/>
    <n v="9.1"/>
    <n v="3.4"/>
    <n v="0.3"/>
    <n v="18.399999999999999"/>
    <n v="16.100000000000001"/>
    <n v="25.4"/>
    <n v="58.5"/>
    <n v="16.2"/>
    <n v="4.2"/>
    <n v="2.4"/>
    <n v="3.3"/>
    <n v="3.9"/>
    <n v="2.6"/>
    <n v="10.5"/>
    <n v="17"/>
    <x v="87"/>
    <x v="87"/>
    <x v="85"/>
    <x v="266"/>
    <x v="265"/>
    <x v="265"/>
    <x v="177"/>
    <x v="24"/>
    <x v="67"/>
    <n v="25296"/>
    <n v="1417"/>
    <n v="41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6049C-FF7E-492C-AFDB-988FE876DDA6}" name="1월 주요 읍면동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JD19:JD24" firstHeaderRow="1" firstDataRow="1" firstDataCol="1" rowPageCount="1" colPageCount="1"/>
  <pivotFields count="87">
    <pivotField axis="axisPage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axis="axisRow" showAll="0">
      <items count="106">
        <item x="94"/>
        <item x="93"/>
        <item x="64"/>
        <item x="17"/>
        <item x="71"/>
        <item x="54"/>
        <item x="21"/>
        <item x="86"/>
        <item x="48"/>
        <item x="81"/>
        <item x="45"/>
        <item x="16"/>
        <item x="11"/>
        <item x="49"/>
        <item x="31"/>
        <item x="100"/>
        <item x="39"/>
        <item x="6"/>
        <item x="66"/>
        <item x="84"/>
        <item x="27"/>
        <item x="47"/>
        <item x="73"/>
        <item x="15"/>
        <item x="4"/>
        <item x="29"/>
        <item x="50"/>
        <item x="38"/>
        <item x="2"/>
        <item x="13"/>
        <item x="23"/>
        <item x="88"/>
        <item x="51"/>
        <item x="46"/>
        <item x="103"/>
        <item x="104"/>
        <item x="5"/>
        <item x="32"/>
        <item x="95"/>
        <item x="102"/>
        <item x="82"/>
        <item x="78"/>
        <item x="10"/>
        <item x="56"/>
        <item x="3"/>
        <item x="97"/>
        <item x="33"/>
        <item x="74"/>
        <item x="9"/>
        <item x="41"/>
        <item x="75"/>
        <item x="99"/>
        <item x="44"/>
        <item x="68"/>
        <item x="101"/>
        <item x="89"/>
        <item x="0"/>
        <item x="62"/>
        <item x="19"/>
        <item x="37"/>
        <item x="58"/>
        <item x="25"/>
        <item x="80"/>
        <item x="96"/>
        <item x="70"/>
        <item x="14"/>
        <item x="7"/>
        <item x="35"/>
        <item x="43"/>
        <item x="24"/>
        <item x="60"/>
        <item x="77"/>
        <item x="79"/>
        <item x="65"/>
        <item x="42"/>
        <item x="59"/>
        <item x="26"/>
        <item x="91"/>
        <item x="53"/>
        <item x="8"/>
        <item x="67"/>
        <item x="34"/>
        <item x="28"/>
        <item x="90"/>
        <item x="85"/>
        <item x="61"/>
        <item x="40"/>
        <item x="92"/>
        <item x="72"/>
        <item x="98"/>
        <item x="1"/>
        <item x="30"/>
        <item x="36"/>
        <item x="20"/>
        <item x="69"/>
        <item x="63"/>
        <item x="83"/>
        <item x="57"/>
        <item x="87"/>
        <item x="55"/>
        <item x="22"/>
        <item x="52"/>
        <item x="18"/>
        <item x="12"/>
        <item x="76"/>
        <item t="default"/>
      </items>
    </pivotField>
    <pivotField axis="axisRow" showAll="0">
      <items count="129">
        <item x="87"/>
        <item x="86"/>
        <item x="43"/>
        <item x="6"/>
        <item x="107"/>
        <item x="64"/>
        <item x="113"/>
        <item x="50"/>
        <item x="48"/>
        <item x="53"/>
        <item x="26"/>
        <item x="119"/>
        <item x="19"/>
        <item x="5"/>
        <item x="32"/>
        <item x="11"/>
        <item x="106"/>
        <item x="59"/>
        <item x="77"/>
        <item x="72"/>
        <item x="125"/>
        <item x="126"/>
        <item x="98"/>
        <item x="4"/>
        <item x="47"/>
        <item x="94"/>
        <item x="35"/>
        <item x="7"/>
        <item x="52"/>
        <item x="121"/>
        <item x="102"/>
        <item x="2"/>
        <item x="17"/>
        <item x="24"/>
        <item x="81"/>
        <item x="90"/>
        <item x="40"/>
        <item x="97"/>
        <item x="33"/>
        <item x="66"/>
        <item x="10"/>
        <item x="55"/>
        <item x="93"/>
        <item x="58"/>
        <item x="1"/>
        <item x="51"/>
        <item x="23"/>
        <item x="103"/>
        <item x="74"/>
        <item x="105"/>
        <item x="88"/>
        <item x="120"/>
        <item x="46"/>
        <item x="76"/>
        <item x="122"/>
        <item x="3"/>
        <item x="91"/>
        <item x="16"/>
        <item x="49"/>
        <item x="89"/>
        <item x="12"/>
        <item x="95"/>
        <item x="117"/>
        <item x="54"/>
        <item x="104"/>
        <item x="124"/>
        <item x="37"/>
        <item x="28"/>
        <item x="84"/>
        <item x="45"/>
        <item x="36"/>
        <item x="41"/>
        <item x="13"/>
        <item x="61"/>
        <item x="21"/>
        <item x="57"/>
        <item x="30"/>
        <item x="116"/>
        <item x="70"/>
        <item x="56"/>
        <item x="39"/>
        <item x="15"/>
        <item x="118"/>
        <item x="115"/>
        <item x="67"/>
        <item x="60"/>
        <item x="96"/>
        <item x="69"/>
        <item x="109"/>
        <item x="42"/>
        <item x="27"/>
        <item x="78"/>
        <item x="114"/>
        <item x="68"/>
        <item x="75"/>
        <item x="20"/>
        <item x="38"/>
        <item x="62"/>
        <item x="22"/>
        <item x="83"/>
        <item x="123"/>
        <item x="80"/>
        <item x="82"/>
        <item x="29"/>
        <item x="8"/>
        <item x="34"/>
        <item x="101"/>
        <item x="9"/>
        <item x="73"/>
        <item x="31"/>
        <item x="0"/>
        <item x="79"/>
        <item x="44"/>
        <item x="63"/>
        <item x="18"/>
        <item x="14"/>
        <item x="85"/>
        <item x="108"/>
        <item x="111"/>
        <item x="127"/>
        <item x="92"/>
        <item x="65"/>
        <item x="71"/>
        <item x="99"/>
        <item x="25"/>
        <item x="110"/>
        <item x="112"/>
        <item x="100"/>
        <item t="default"/>
      </items>
    </pivotField>
    <pivotField axis="axisRow" showAll="0">
      <items count="138">
        <item x="77"/>
        <item x="9"/>
        <item x="20"/>
        <item x="94"/>
        <item x="40"/>
        <item x="96"/>
        <item x="31"/>
        <item x="59"/>
        <item x="52"/>
        <item x="23"/>
        <item x="42"/>
        <item x="37"/>
        <item x="81"/>
        <item x="36"/>
        <item x="48"/>
        <item x="30"/>
        <item x="14"/>
        <item x="103"/>
        <item x="114"/>
        <item x="11"/>
        <item x="69"/>
        <item x="2"/>
        <item x="80"/>
        <item x="3"/>
        <item x="133"/>
        <item x="35"/>
        <item x="26"/>
        <item x="109"/>
        <item x="79"/>
        <item x="4"/>
        <item x="28"/>
        <item x="33"/>
        <item x="123"/>
        <item x="115"/>
        <item x="86"/>
        <item x="19"/>
        <item x="64"/>
        <item x="136"/>
        <item x="118"/>
        <item x="47"/>
        <item x="92"/>
        <item x="125"/>
        <item x="99"/>
        <item x="27"/>
        <item x="50"/>
        <item x="95"/>
        <item x="29"/>
        <item x="56"/>
        <item x="73"/>
        <item x="66"/>
        <item x="15"/>
        <item x="78"/>
        <item x="38"/>
        <item x="76"/>
        <item x="0"/>
        <item x="7"/>
        <item x="108"/>
        <item x="57"/>
        <item x="18"/>
        <item x="75"/>
        <item x="98"/>
        <item x="82"/>
        <item x="85"/>
        <item x="93"/>
        <item x="121"/>
        <item x="116"/>
        <item x="17"/>
        <item x="132"/>
        <item x="106"/>
        <item x="128"/>
        <item x="72"/>
        <item x="22"/>
        <item x="55"/>
        <item x="53"/>
        <item x="83"/>
        <item x="124"/>
        <item x="90"/>
        <item x="43"/>
        <item x="54"/>
        <item x="58"/>
        <item x="126"/>
        <item x="71"/>
        <item x="130"/>
        <item x="51"/>
        <item x="8"/>
        <item x="25"/>
        <item x="111"/>
        <item x="46"/>
        <item x="61"/>
        <item x="24"/>
        <item x="13"/>
        <item x="70"/>
        <item x="74"/>
        <item x="122"/>
        <item x="117"/>
        <item x="84"/>
        <item x="34"/>
        <item x="21"/>
        <item x="105"/>
        <item x="112"/>
        <item x="127"/>
        <item x="68"/>
        <item x="41"/>
        <item x="32"/>
        <item x="39"/>
        <item x="97"/>
        <item x="65"/>
        <item x="16"/>
        <item x="119"/>
        <item x="60"/>
        <item x="67"/>
        <item x="44"/>
        <item x="101"/>
        <item x="135"/>
        <item x="45"/>
        <item x="91"/>
        <item x="120"/>
        <item x="131"/>
        <item x="63"/>
        <item x="1"/>
        <item x="107"/>
        <item x="134"/>
        <item x="110"/>
        <item x="102"/>
        <item x="88"/>
        <item x="100"/>
        <item x="89"/>
        <item x="12"/>
        <item x="113"/>
        <item x="6"/>
        <item x="104"/>
        <item x="129"/>
        <item x="10"/>
        <item x="49"/>
        <item x="87"/>
        <item x="5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4">
    <field x="3"/>
    <field x="75"/>
    <field x="76"/>
    <field x="77"/>
  </rowFields>
  <rowItems count="5">
    <i>
      <x/>
    </i>
    <i r="1">
      <x v="93"/>
    </i>
    <i r="2">
      <x v="95"/>
    </i>
    <i r="3">
      <x v="2"/>
    </i>
    <i t="grand">
      <x/>
    </i>
  </rowItems>
  <colItems count="1">
    <i/>
  </colItems>
  <pageFields count="1">
    <pageField fld="0" item="0" hier="-1"/>
  </pageFields>
  <formats count="7">
    <format dxfId="766">
      <pivotArea type="all" dataOnly="0" outline="0" fieldPosition="0"/>
    </format>
    <format dxfId="765">
      <pivotArea field="3" type="button" dataOnly="0" labelOnly="1" outline="0" axis="axisRow" fieldPosition="0"/>
    </format>
    <format dxfId="764">
      <pivotArea dataOnly="0" labelOnly="1" fieldPosition="0">
        <references count="1">
          <reference field="3" count="1">
            <x v="0"/>
          </reference>
        </references>
      </pivotArea>
    </format>
    <format dxfId="763">
      <pivotArea dataOnly="0" labelOnly="1" grandRow="1" outline="0" fieldPosition="0"/>
    </format>
    <format dxfId="762">
      <pivotArea dataOnly="0" labelOnly="1" fieldPosition="0">
        <references count="2">
          <reference field="3" count="1" selected="0">
            <x v="0"/>
          </reference>
          <reference field="75" count="1">
            <x v="93"/>
          </reference>
        </references>
      </pivotArea>
    </format>
    <format dxfId="761">
      <pivotArea dataOnly="0" labelOnly="1" fieldPosition="0">
        <references count="3">
          <reference field="3" count="1" selected="0">
            <x v="0"/>
          </reference>
          <reference field="75" count="1" selected="0">
            <x v="93"/>
          </reference>
          <reference field="76" count="1">
            <x v="95"/>
          </reference>
        </references>
      </pivotArea>
    </format>
    <format dxfId="760">
      <pivotArea dataOnly="0" labelOnly="1" fieldPosition="0">
        <references count="4">
          <reference field="3" count="1" selected="0">
            <x v="0"/>
          </reference>
          <reference field="75" count="1" selected="0">
            <x v="93"/>
          </reference>
          <reference field="76" count="1" selected="0">
            <x v="95"/>
          </reference>
          <reference field="77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8054B-5FD5-43F6-9822-D596AEABBAB1}" name="체류시간대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IK8:IO13" firstHeaderRow="0" firstDataRow="1" firstDataCol="1"/>
  <pivotFields count="87">
    <pivotField axis="axisRow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dataField="1" numFmtId="176" showAll="0"/>
    <pivotField dataField="1" numFmtId="176" showAll="0"/>
    <pivotField dataField="1" numFmtId="176" showAll="0"/>
    <pivotField dataField="1"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2">
    <field x="3"/>
    <field x="0"/>
  </rowFields>
  <rowItems count="5">
    <i>
      <x/>
    </i>
    <i r="1">
      <x/>
    </i>
    <i r="1">
      <x v="1"/>
    </i>
    <i r="1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합계 : 심야 1인당 체류시간" fld="69" baseField="0" baseItem="0"/>
    <dataField name="합계 : 오전 1인당 체류시간" fld="70" baseField="0" baseItem="0"/>
    <dataField name="합계 : 오후 1인당 체류시간" fld="71" baseField="0" baseItem="0"/>
    <dataField name="합계 : 저녁 1인당 체류시간" fld="72" baseField="0" baseItem="0"/>
  </dataFields>
  <formats count="7">
    <format dxfId="773">
      <pivotArea type="all" dataOnly="0" outline="0" fieldPosition="0"/>
    </format>
    <format dxfId="772">
      <pivotArea outline="0" collapsedLevelsAreSubtotals="1" fieldPosition="0"/>
    </format>
    <format dxfId="771">
      <pivotArea field="3" type="button" dataOnly="0" labelOnly="1" outline="0" axis="axisRow" fieldPosition="0"/>
    </format>
    <format dxfId="770">
      <pivotArea dataOnly="0" labelOnly="1" fieldPosition="0">
        <references count="1">
          <reference field="3" count="1">
            <x v="0"/>
          </reference>
        </references>
      </pivotArea>
    </format>
    <format dxfId="769">
      <pivotArea dataOnly="0" labelOnly="1" grandRow="1" outline="0" fieldPosition="0"/>
    </format>
    <format dxfId="768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76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F06BB-EB62-4A4E-AAE7-C85FCD46E9DE}" name="2월 동일시도 비중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6" indent="0" outline="1" outlineData="1" multipleFieldFilters="0">
  <location ref="EM19:EM24" firstHeaderRow="1" firstDataRow="1" firstDataCol="1" rowPageCount="1" colPageCount="1"/>
  <pivotFields count="87">
    <pivotField axis="axisPage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8" showAll="0"/>
    <pivotField numFmtId="178" showAll="0" defaultSubtota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3">
        <item x="11"/>
        <item x="9"/>
        <item x="12"/>
        <item x="8"/>
        <item x="10"/>
        <item m="1" x="48"/>
        <item x="7"/>
        <item x="32"/>
        <item m="1" x="51"/>
        <item x="26"/>
        <item x="27"/>
        <item x="28"/>
        <item x="25"/>
        <item x="30"/>
        <item x="24"/>
        <item m="1" x="46"/>
        <item x="2"/>
        <item x="3"/>
        <item x="1"/>
        <item x="0"/>
        <item x="44"/>
        <item x="4"/>
        <item x="22"/>
        <item x="23"/>
        <item x="21"/>
        <item m="1" x="50"/>
        <item x="17"/>
        <item x="16"/>
        <item x="19"/>
        <item m="1" x="47"/>
        <item x="18"/>
        <item x="14"/>
        <item m="1" x="49"/>
        <item x="34"/>
        <item x="39"/>
        <item x="33"/>
        <item x="6"/>
        <item x="35"/>
        <item x="38"/>
        <item x="40"/>
        <item x="5"/>
        <item x="13"/>
        <item x="15"/>
        <item x="20"/>
        <item x="29"/>
        <item x="31"/>
        <item x="36"/>
        <item x="37"/>
        <item x="41"/>
        <item x="42"/>
        <item x="43"/>
        <item x="45"/>
        <item t="default"/>
      </items>
    </pivotField>
    <pivotField axis="axisRow" showAll="0">
      <items count="72">
        <item x="10"/>
        <item x="15"/>
        <item x="11"/>
        <item x="13"/>
        <item x="12"/>
        <item m="1" x="64"/>
        <item m="1" x="68"/>
        <item x="7"/>
        <item x="44"/>
        <item x="45"/>
        <item m="1" x="70"/>
        <item x="41"/>
        <item x="40"/>
        <item x="38"/>
        <item m="1" x="65"/>
        <item x="42"/>
        <item x="37"/>
        <item x="43"/>
        <item m="1" x="62"/>
        <item x="4"/>
        <item x="2"/>
        <item x="3"/>
        <item x="1"/>
        <item x="0"/>
        <item x="5"/>
        <item x="47"/>
        <item x="58"/>
        <item x="30"/>
        <item x="29"/>
        <item x="36"/>
        <item x="54"/>
        <item x="35"/>
        <item x="32"/>
        <item x="31"/>
        <item x="34"/>
        <item x="33"/>
        <item x="27"/>
        <item x="26"/>
        <item x="28"/>
        <item x="22"/>
        <item x="23"/>
        <item x="25"/>
        <item x="20"/>
        <item m="1" x="63"/>
        <item x="21"/>
        <item x="18"/>
        <item x="17"/>
        <item m="1" x="69"/>
        <item x="16"/>
        <item m="1" x="59"/>
        <item m="1" x="66"/>
        <item x="6"/>
        <item m="1" x="67"/>
        <item m="1" x="60"/>
        <item m="1" x="61"/>
        <item x="8"/>
        <item x="9"/>
        <item x="14"/>
        <item x="19"/>
        <item x="24"/>
        <item x="39"/>
        <item x="46"/>
        <item x="48"/>
        <item x="49"/>
        <item x="50"/>
        <item x="51"/>
        <item x="52"/>
        <item x="53"/>
        <item x="55"/>
        <item x="56"/>
        <item x="57"/>
        <item t="default"/>
      </items>
    </pivotField>
    <pivotField axis="axisRow" showAll="0">
      <items count="93">
        <item x="13"/>
        <item x="17"/>
        <item x="12"/>
        <item x="16"/>
        <item x="14"/>
        <item x="11"/>
        <item x="15"/>
        <item m="1" x="83"/>
        <item m="1" x="90"/>
        <item x="77"/>
        <item m="1" x="88"/>
        <item x="59"/>
        <item x="54"/>
        <item x="58"/>
        <item x="53"/>
        <item x="55"/>
        <item x="57"/>
        <item x="74"/>
        <item x="60"/>
        <item x="48"/>
        <item x="46"/>
        <item x="44"/>
        <item x="47"/>
        <item x="51"/>
        <item x="49"/>
        <item x="45"/>
        <item x="52"/>
        <item x="73"/>
        <item m="1" x="85"/>
        <item x="5"/>
        <item x="4"/>
        <item x="63"/>
        <item x="2"/>
        <item x="1"/>
        <item x="0"/>
        <item x="75"/>
        <item x="76"/>
        <item x="38"/>
        <item x="37"/>
        <item x="41"/>
        <item x="43"/>
        <item x="40"/>
        <item x="69"/>
        <item x="36"/>
        <item x="35"/>
        <item x="39"/>
        <item x="42"/>
        <item x="28"/>
        <item x="30"/>
        <item x="33"/>
        <item x="31"/>
        <item x="32"/>
        <item x="34"/>
        <item x="68"/>
        <item x="22"/>
        <item x="25"/>
        <item x="26"/>
        <item x="23"/>
        <item m="1" x="86"/>
        <item x="27"/>
        <item x="18"/>
        <item x="20"/>
        <item x="21"/>
        <item x="78"/>
        <item x="19"/>
        <item m="1" x="87"/>
        <item m="1" x="84"/>
        <item m="1" x="89"/>
        <item x="70"/>
        <item x="61"/>
        <item x="7"/>
        <item m="1" x="91"/>
        <item x="72"/>
        <item x="66"/>
        <item x="29"/>
        <item x="3"/>
        <item x="6"/>
        <item x="8"/>
        <item x="9"/>
        <item x="10"/>
        <item x="24"/>
        <item x="50"/>
        <item x="56"/>
        <item x="62"/>
        <item x="64"/>
        <item x="65"/>
        <item x="67"/>
        <item x="71"/>
        <item x="79"/>
        <item x="80"/>
        <item x="81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4">
    <field x="3"/>
    <field x="41"/>
    <field x="42"/>
    <field x="43"/>
  </rowFields>
  <rowItems count="5">
    <i>
      <x/>
    </i>
    <i r="1">
      <x v="2"/>
    </i>
    <i r="2">
      <x v="4"/>
    </i>
    <i r="3">
      <x/>
    </i>
    <i t="grand">
      <x/>
    </i>
  </rowItems>
  <colItems count="1">
    <i/>
  </colItems>
  <pageFields count="1">
    <pageField fld="0" item="1" hier="-1"/>
  </pageFields>
  <formats count="7">
    <format dxfId="780">
      <pivotArea type="all" dataOnly="0" outline="0" fieldPosition="0"/>
    </format>
    <format dxfId="779">
      <pivotArea field="3" type="button" dataOnly="0" labelOnly="1" outline="0" axis="axisRow" fieldPosition="0"/>
    </format>
    <format dxfId="778">
      <pivotArea dataOnly="0" labelOnly="1" fieldPosition="0">
        <references count="1">
          <reference field="3" count="1">
            <x v="0"/>
          </reference>
        </references>
      </pivotArea>
    </format>
    <format dxfId="777">
      <pivotArea dataOnly="0" labelOnly="1" grandRow="1" outline="0" fieldPosition="0"/>
    </format>
    <format dxfId="776">
      <pivotArea dataOnly="0" labelOnly="1" fieldPosition="0">
        <references count="2">
          <reference field="3" count="1" selected="0">
            <x v="0"/>
          </reference>
          <reference field="41" count="1">
            <x v="2"/>
          </reference>
        </references>
      </pivotArea>
    </format>
    <format dxfId="775">
      <pivotArea dataOnly="0" labelOnly="1" fieldPosition="0">
        <references count="3">
          <reference field="3" count="1" selected="0">
            <x v="0"/>
          </reference>
          <reference field="41" count="1" selected="0">
            <x v="2"/>
          </reference>
          <reference field="42" count="1">
            <x v="4"/>
          </reference>
        </references>
      </pivotArea>
    </format>
    <format dxfId="774">
      <pivotArea dataOnly="0" labelOnly="1" fieldPosition="0">
        <references count="4">
          <reference field="3" count="1" selected="0">
            <x v="0"/>
          </reference>
          <reference field="41" count="1" selected="0">
            <x v="2"/>
          </reference>
          <reference field="42" count="1" selected="0">
            <x v="4"/>
          </reference>
          <reference field="4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C768F-E698-4B9E-A42F-6815B6674BB3}" name="배수" cacheId="1" dataPosition="0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Z11:AC13" firstHeaderRow="1" firstDataRow="2" firstDataCol="1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">
    <i>
      <x/>
    </i>
  </rowItems>
  <colFields count="1">
    <field x="0"/>
  </colFields>
  <colItems count="3">
    <i>
      <x/>
    </i>
    <i>
      <x v="1"/>
    </i>
    <i>
      <x v="2"/>
    </i>
  </colItems>
  <dataFields count="1">
    <dataField name="합계 : 체류인구배수" fld="14" baseField="0" baseItem="0"/>
  </dataFields>
  <formats count="8">
    <format dxfId="788">
      <pivotArea type="all" dataOnly="0" outline="0" fieldPosition="0"/>
    </format>
    <format dxfId="787">
      <pivotArea outline="0" collapsedLevelsAreSubtotals="1" fieldPosition="0"/>
    </format>
    <format dxfId="786">
      <pivotArea type="origin" dataOnly="0" labelOnly="1" outline="0" fieldPosition="0"/>
    </format>
    <format dxfId="785">
      <pivotArea field="0" type="button" dataOnly="0" labelOnly="1" outline="0" axis="axisCol" fieldPosition="0"/>
    </format>
    <format dxfId="784">
      <pivotArea type="topRight" dataOnly="0" labelOnly="1" outline="0" fieldPosition="0"/>
    </format>
    <format dxfId="783">
      <pivotArea field="3" type="button" dataOnly="0" labelOnly="1" outline="0" axis="axisRow" fieldPosition="0"/>
    </format>
    <format dxfId="782">
      <pivotArea dataOnly="0" labelOnly="1" outline="0" fieldPosition="0">
        <references count="1">
          <reference field="3" count="1">
            <x v="0"/>
          </reference>
        </references>
      </pivotArea>
    </format>
    <format dxfId="781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93747-B12D-4304-8994-CB4D5F190B01}" name="3월 타시도 비중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6" indent="0" outline="1" outlineData="1" multipleFieldFilters="0">
  <location ref="ET29:ET34" firstHeaderRow="1" firstDataRow="1" firstDataCol="1" rowPageCount="1" colPageCount="1"/>
  <pivotFields count="87">
    <pivotField axis="axisPage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8" showAll="0"/>
    <pivotField numFmtId="178" showAll="0" defaultSubtota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7">
        <item x="13"/>
        <item x="4"/>
        <item x="9"/>
        <item m="1" x="43"/>
        <item x="5"/>
        <item m="1" x="40"/>
        <item x="12"/>
        <item x="22"/>
        <item x="0"/>
        <item m="1" x="45"/>
        <item x="2"/>
        <item x="3"/>
        <item x="20"/>
        <item x="21"/>
        <item x="23"/>
        <item x="30"/>
        <item x="24"/>
        <item x="25"/>
        <item x="26"/>
        <item x="15"/>
        <item x="14"/>
        <item x="29"/>
        <item x="6"/>
        <item x="7"/>
        <item x="31"/>
        <item x="19"/>
        <item m="1" x="41"/>
        <item x="11"/>
        <item m="1" x="44"/>
        <item x="17"/>
        <item m="1" x="42"/>
        <item x="37"/>
        <item x="28"/>
        <item x="1"/>
        <item x="8"/>
        <item x="10"/>
        <item x="16"/>
        <item x="18"/>
        <item x="27"/>
        <item x="32"/>
        <item x="33"/>
        <item x="34"/>
        <item x="35"/>
        <item x="36"/>
        <item x="38"/>
        <item x="39"/>
        <item t="default"/>
      </items>
    </pivotField>
    <pivotField axis="axisRow" showAll="0">
      <items count="51">
        <item m="1" x="39"/>
        <item m="1" x="37"/>
        <item m="1" x="40"/>
        <item m="1" x="36"/>
        <item m="1" x="38"/>
        <item x="11"/>
        <item x="18"/>
        <item x="2"/>
        <item x="1"/>
        <item m="1" x="47"/>
        <item x="4"/>
        <item x="3"/>
        <item x="21"/>
        <item x="19"/>
        <item x="24"/>
        <item x="25"/>
        <item x="22"/>
        <item x="23"/>
        <item x="16"/>
        <item x="14"/>
        <item x="15"/>
        <item m="1" x="48"/>
        <item x="28"/>
        <item x="29"/>
        <item x="34"/>
        <item x="30"/>
        <item x="7"/>
        <item x="20"/>
        <item m="1" x="46"/>
        <item m="1" x="45"/>
        <item x="13"/>
        <item x="27"/>
        <item m="1" x="44"/>
        <item m="1" x="43"/>
        <item m="1" x="49"/>
        <item x="8"/>
        <item x="12"/>
        <item x="31"/>
        <item m="1" x="42"/>
        <item m="1" x="41"/>
        <item x="0"/>
        <item x="5"/>
        <item x="6"/>
        <item x="9"/>
        <item x="10"/>
        <item x="17"/>
        <item x="26"/>
        <item x="32"/>
        <item x="33"/>
        <item x="35"/>
        <item t="default"/>
      </items>
    </pivotField>
    <pivotField axis="axisRow" showAll="0">
      <items count="65">
        <item m="1" x="55"/>
        <item x="27"/>
        <item m="1" x="56"/>
        <item x="49"/>
        <item x="4"/>
        <item m="1" x="51"/>
        <item m="1" x="57"/>
        <item m="1" x="52"/>
        <item x="17"/>
        <item x="8"/>
        <item x="0"/>
        <item m="1" x="63"/>
        <item x="2"/>
        <item m="1" x="53"/>
        <item x="18"/>
        <item x="21"/>
        <item x="19"/>
        <item x="23"/>
        <item x="26"/>
        <item x="25"/>
        <item x="24"/>
        <item x="22"/>
        <item x="13"/>
        <item x="12"/>
        <item x="15"/>
        <item x="30"/>
        <item x="33"/>
        <item x="31"/>
        <item x="34"/>
        <item x="29"/>
        <item x="47"/>
        <item x="6"/>
        <item x="32"/>
        <item x="46"/>
        <item x="16"/>
        <item m="1" x="62"/>
        <item m="1" x="54"/>
        <item m="1" x="61"/>
        <item m="1" x="59"/>
        <item x="14"/>
        <item m="1" x="58"/>
        <item x="43"/>
        <item m="1" x="60"/>
        <item x="7"/>
        <item x="45"/>
        <item x="1"/>
        <item x="3"/>
        <item x="5"/>
        <item x="9"/>
        <item x="10"/>
        <item x="11"/>
        <item x="20"/>
        <item x="28"/>
        <item x="35"/>
        <item x="36"/>
        <item x="37"/>
        <item x="38"/>
        <item x="39"/>
        <item x="40"/>
        <item x="41"/>
        <item x="42"/>
        <item x="44"/>
        <item x="48"/>
        <item x="50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4">
    <field x="3"/>
    <field x="47"/>
    <field x="48"/>
    <field x="49"/>
  </rowFields>
  <rowItems count="5">
    <i>
      <x/>
    </i>
    <i r="1">
      <x v="2"/>
    </i>
    <i r="2">
      <x v="41"/>
    </i>
    <i r="3">
      <x v="50"/>
    </i>
    <i t="grand">
      <x/>
    </i>
  </rowItems>
  <colItems count="1">
    <i/>
  </colItems>
  <pageFields count="1">
    <pageField fld="0" item="2" hier="-1"/>
  </pageFields>
  <formats count="7">
    <format dxfId="795">
      <pivotArea type="all" dataOnly="0" outline="0" fieldPosition="0"/>
    </format>
    <format dxfId="794">
      <pivotArea field="3" type="button" dataOnly="0" labelOnly="1" outline="0" axis="axisRow" fieldPosition="0"/>
    </format>
    <format dxfId="793">
      <pivotArea dataOnly="0" labelOnly="1" fieldPosition="0">
        <references count="1">
          <reference field="3" count="1">
            <x v="0"/>
          </reference>
        </references>
      </pivotArea>
    </format>
    <format dxfId="792">
      <pivotArea dataOnly="0" labelOnly="1" grandRow="1" outline="0" fieldPosition="0"/>
    </format>
    <format dxfId="791">
      <pivotArea dataOnly="0" labelOnly="1" fieldPosition="0">
        <references count="2">
          <reference field="3" count="1" selected="0">
            <x v="0"/>
          </reference>
          <reference field="47" count="1">
            <x v="2"/>
          </reference>
        </references>
      </pivotArea>
    </format>
    <format dxfId="790">
      <pivotArea dataOnly="0" labelOnly="1" fieldPosition="0">
        <references count="3">
          <reference field="3" count="1" selected="0">
            <x v="0"/>
          </reference>
          <reference field="47" count="1" selected="0">
            <x v="2"/>
          </reference>
          <reference field="48" count="1">
            <x v="41"/>
          </reference>
        </references>
      </pivotArea>
    </format>
    <format dxfId="789">
      <pivotArea dataOnly="0" labelOnly="1" fieldPosition="0">
        <references count="4">
          <reference field="3" count="1" selected="0">
            <x v="0"/>
          </reference>
          <reference field="47" count="1" selected="0">
            <x v="2"/>
          </reference>
          <reference field="48" count="1" selected="0">
            <x v="41"/>
          </reference>
          <reference field="49" count="1">
            <x v="5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B392E-6300-4C54-90D8-545CF4CF1889}" name="등록/체류 카드사용 비중" cacheId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6" indent="0" outline="1" outlineData="1" multipleFieldFilters="0">
  <location ref="FW8:FZ10" firstHeaderRow="1" firstDataRow="2" firstDataCol="1"/>
  <pivotFields count="87">
    <pivotField axis="axisCol" showAll="0" defaultSubtotal="0">
      <items count="3">
        <item x="0"/>
        <item x="1"/>
        <item x="2"/>
      </items>
    </pivotField>
    <pivotField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</pivotField>
    <pivotField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</pivotField>
    <pivotField axis="axisRow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</pivotField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/>
    <pivotField dataField="1"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1">
    <field x="3"/>
  </rowFields>
  <rowItems count="1">
    <i>
      <x/>
    </i>
  </rowItems>
  <colFields count="1">
    <field x="0"/>
  </colFields>
  <colItems count="3">
    <i>
      <x/>
    </i>
    <i>
      <x v="1"/>
    </i>
    <i>
      <x v="2"/>
    </i>
  </colItems>
  <dataFields count="1">
    <dataField name="합계 : 체류인구_x000a_카드 사용액 비중(%)" fld="21" baseField="0" baseItem="0"/>
  </dataFields>
  <formats count="8">
    <format dxfId="803">
      <pivotArea type="all" dataOnly="0" outline="0" fieldPosition="0"/>
    </format>
    <format dxfId="802">
      <pivotArea outline="0" collapsedLevelsAreSubtotals="1" fieldPosition="0"/>
    </format>
    <format dxfId="801">
      <pivotArea type="origin" dataOnly="0" labelOnly="1" outline="0" fieldPosition="0"/>
    </format>
    <format dxfId="800">
      <pivotArea field="0" type="button" dataOnly="0" labelOnly="1" outline="0" axis="axisCol" fieldPosition="0"/>
    </format>
    <format dxfId="799">
      <pivotArea type="topRight" dataOnly="0" labelOnly="1" outline="0" fieldPosition="0"/>
    </format>
    <format dxfId="798">
      <pivotArea field="3" type="button" dataOnly="0" labelOnly="1" outline="0" axis="axisRow" fieldPosition="0"/>
    </format>
    <format dxfId="797">
      <pivotArea dataOnly="0" labelOnly="1" fieldPosition="0">
        <references count="1">
          <reference field="3" count="1">
            <x v="0"/>
          </reference>
        </references>
      </pivotArea>
    </format>
    <format dxfId="796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618EA-591F-4CF2-ABC3-E9F3D3A60CE9}" name="재방문율" cacheId="1" dataOnRows="1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DP10:DS12" firstHeaderRow="1" firstDataRow="2" firstDataCol="1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">
    <i>
      <x/>
    </i>
  </rowItems>
  <colFields count="1">
    <field x="0"/>
  </colFields>
  <colItems count="3">
    <i>
      <x/>
    </i>
    <i>
      <x v="1"/>
    </i>
    <i>
      <x v="2"/>
    </i>
  </colItems>
  <dataFields count="1">
    <dataField name="합계 : 3개월 내 재방문율(%)" fld="15" baseField="0" baseItem="0"/>
  </dataFields>
  <formats count="12">
    <format dxfId="815">
      <pivotArea type="all" dataOnly="0" outline="0" fieldPosition="0"/>
    </format>
    <format dxfId="814">
      <pivotArea outline="0" collapsedLevelsAreSubtotals="1" fieldPosition="0"/>
    </format>
    <format dxfId="813">
      <pivotArea field="-2" type="button" dataOnly="0" labelOnly="1" outline="0" axis="axisValues" fieldPosition="0"/>
    </format>
    <format dxfId="812">
      <pivotArea outline="0" collapsedLevelsAreSubtotals="1" fieldPosition="0"/>
    </format>
    <format dxfId="811">
      <pivotArea type="all" dataOnly="0" outline="0" fieldPosition="0"/>
    </format>
    <format dxfId="810">
      <pivotArea outline="0" collapsedLevelsAreSubtotals="1" fieldPosition="0"/>
    </format>
    <format dxfId="809">
      <pivotArea type="origin" dataOnly="0" labelOnly="1" outline="0" fieldPosition="0"/>
    </format>
    <format dxfId="808">
      <pivotArea field="0" type="button" dataOnly="0" labelOnly="1" outline="0" axis="axisCol" fieldPosition="0"/>
    </format>
    <format dxfId="807">
      <pivotArea type="topRight" dataOnly="0" labelOnly="1" outline="0" fieldPosition="0"/>
    </format>
    <format dxfId="806">
      <pivotArea field="3" type="button" dataOnly="0" labelOnly="1" outline="0" axis="axisRow" fieldPosition="0"/>
    </format>
    <format dxfId="805">
      <pivotArea dataOnly="0" labelOnly="1" outline="0" fieldPosition="0">
        <references count="1">
          <reference field="3" count="1">
            <x v="0"/>
          </reference>
        </references>
      </pivotArea>
    </format>
    <format dxfId="804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511EC-57B2-4E48-81F0-7FF710F41D20}" name="분산도&amp;읍면동 수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IZ9:JB14" firstHeaderRow="0" firstDataRow="1" firstDataCol="1"/>
  <pivotFields count="87">
    <pivotField axis="axisRow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dataField="1" numFmtId="176" showAll="0"/>
    <pivotField dataField="1"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2">
    <field x="3"/>
    <field x="0"/>
  </rowFields>
  <rowItems count="5">
    <i>
      <x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시군구 분산도" fld="73" baseField="0" baseItem="0"/>
    <dataField name="합계 : 시군구 읍면동 수" fld="74" baseField="0" baseItem="0"/>
  </dataFields>
  <formats count="7">
    <format dxfId="822">
      <pivotArea type="all" dataOnly="0" outline="0" fieldPosition="0"/>
    </format>
    <format dxfId="821">
      <pivotArea outline="0" collapsedLevelsAreSubtotals="1" fieldPosition="0"/>
    </format>
    <format dxfId="820">
      <pivotArea field="3" type="button" dataOnly="0" labelOnly="1" outline="0" axis="axisRow" fieldPosition="0"/>
    </format>
    <format dxfId="819">
      <pivotArea dataOnly="0" labelOnly="1" fieldPosition="0">
        <references count="1">
          <reference field="3" count="1">
            <x v="0"/>
          </reference>
        </references>
      </pivotArea>
    </format>
    <format dxfId="818">
      <pivotArea dataOnly="0" labelOnly="1" grandRow="1" outline="0" fieldPosition="0"/>
    </format>
    <format dxfId="817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8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7E56E-9E5B-41CF-84B7-B1BD8C720956}" name="업종별 카드사용" cacheId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6" indent="0" outline="1" outlineData="1" multipleFieldFilters="0">
  <location ref="GW9:HF13" firstHeaderRow="0" firstDataRow="1" firstDataCol="1"/>
  <pivotFields count="87">
    <pivotField axis="axisRow" showAll="0" defaultSubtotal="0">
      <items count="3">
        <item x="0"/>
        <item x="1"/>
        <item x="2"/>
      </items>
    </pivotField>
    <pivotField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</pivotField>
    <pivotField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</pivotField>
    <pivotField axis="axisRow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78" showAll="0" defaultSubtotal="0"/>
    <pivotField showAll="0" defaultSubtotal="0"/>
    <pivotField showAll="0" defaultSubtotal="0"/>
    <pivotField showAll="0" defaultSubtotal="0"/>
    <pivotField showAll="0" defaultSubtota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dataField="1" numFmtId="178" showAll="0"/>
    <pivotField dataField="1" numFmtId="178" showAll="0"/>
    <pivotField dataField="1" numFmtId="178" showAll="0"/>
    <pivotField dataField="1" numFmtId="178" showAll="0"/>
    <pivotField dataField="1" numFmtId="178" showAll="0"/>
    <pivotField dataField="1" numFmtId="178" showAll="0"/>
    <pivotField dataField="1" numFmtId="178" showAll="0"/>
    <pivotField dataField="1" numFmtId="178" showAll="0"/>
    <pivotField dataField="1"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2">
    <field x="3"/>
    <field x="0"/>
  </rowFields>
  <rowItems count="4">
    <i>
      <x/>
    </i>
    <i r="1">
      <x/>
    </i>
    <i r="1">
      <x v="1"/>
    </i>
    <i r="1">
      <x v="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합계 : 업종별 카드 사용액 비중: 음식업" fld="56" baseField="0" baseItem="0"/>
    <dataField name="합계 : 업종별 카드 사용액 비중: 숙박업" fld="57" baseField="0" baseItem="0"/>
    <dataField name="합계 : 업종별 카드 사용액 비중: 문화여가" fld="58" baseField="0" baseItem="0"/>
    <dataField name="합계 : 업종별 카드 사용액 비중: 개인서비스" fld="59" baseField="0" baseItem="0"/>
    <dataField name="합계 : 업종별 카드 사용액 비중: 운송 교통" fld="60" baseField="0" baseItem="0"/>
    <dataField name="합계 : 업종별 카드 사용액 비중: 보건의료" fld="61" baseField="0" baseItem="0"/>
    <dataField name="합계 : 업종별 카드 사용액 비중: 교육" fld="62" baseField="0" baseItem="0"/>
    <dataField name="합계 : 업종별 카드 사용액 비중: 종합소매" fld="63" baseField="0" baseItem="0"/>
    <dataField name="합계 : 업종별 카드 사용액 비중: 전문소매" fld="64" baseField="0" baseItem="0"/>
  </dataFields>
  <formats count="103">
    <format dxfId="925">
      <pivotArea type="all" dataOnly="0" outline="0" fieldPosition="0"/>
    </format>
    <format dxfId="924">
      <pivotArea dataOnly="0" labelOnly="1" fieldPosition="0">
        <references count="1">
          <reference field="3" count="1">
            <x v="43"/>
          </reference>
        </references>
      </pivotArea>
    </format>
    <format dxfId="923">
      <pivotArea dataOnly="0" labelOnly="1" grandRow="1" outline="0" fieldPosition="0"/>
    </format>
    <format dxfId="922">
      <pivotArea dataOnly="0" labelOnly="1" fieldPosition="0">
        <references count="2">
          <reference field="0" count="0"/>
          <reference field="3" count="1" selected="0">
            <x v="43"/>
          </reference>
        </references>
      </pivotArea>
    </format>
    <format dxfId="921">
      <pivotArea type="all" dataOnly="0" outline="0" fieldPosition="0"/>
    </format>
    <format dxfId="920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19">
      <pivotArea dataOnly="0" labelOnly="1" fieldPosition="0">
        <references count="1">
          <reference field="3" count="3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918">
      <pivotArea dataOnly="0" labelOnly="1" grandRow="1" outline="0" fieldPosition="0"/>
    </format>
    <format dxfId="917">
      <pivotArea dataOnly="0" labelOnly="1" fieldPosition="0">
        <references count="2">
          <reference field="0" count="0"/>
          <reference field="3" count="1" selected="0">
            <x v="1"/>
          </reference>
        </references>
      </pivotArea>
    </format>
    <format dxfId="916">
      <pivotArea dataOnly="0" labelOnly="1" fieldPosition="0">
        <references count="2">
          <reference field="0" count="0"/>
          <reference field="3" count="1" selected="0">
            <x v="2"/>
          </reference>
        </references>
      </pivotArea>
    </format>
    <format dxfId="915">
      <pivotArea dataOnly="0" labelOnly="1" fieldPosition="0">
        <references count="2">
          <reference field="0" count="0"/>
          <reference field="3" count="1" selected="0">
            <x v="3"/>
          </reference>
        </references>
      </pivotArea>
    </format>
    <format dxfId="914">
      <pivotArea dataOnly="0" labelOnly="1" fieldPosition="0">
        <references count="2">
          <reference field="0" count="0"/>
          <reference field="3" count="1" selected="0">
            <x v="4"/>
          </reference>
        </references>
      </pivotArea>
    </format>
    <format dxfId="913">
      <pivotArea dataOnly="0" labelOnly="1" fieldPosition="0">
        <references count="2">
          <reference field="0" count="0"/>
          <reference field="3" count="1" selected="0">
            <x v="5"/>
          </reference>
        </references>
      </pivotArea>
    </format>
    <format dxfId="912">
      <pivotArea dataOnly="0" labelOnly="1" fieldPosition="0">
        <references count="2">
          <reference field="0" count="0"/>
          <reference field="3" count="1" selected="0">
            <x v="6"/>
          </reference>
        </references>
      </pivotArea>
    </format>
    <format dxfId="911">
      <pivotArea dataOnly="0" labelOnly="1" fieldPosition="0">
        <references count="2">
          <reference field="0" count="0"/>
          <reference field="3" count="1" selected="0">
            <x v="7"/>
          </reference>
        </references>
      </pivotArea>
    </format>
    <format dxfId="910">
      <pivotArea dataOnly="0" labelOnly="1" fieldPosition="0">
        <references count="2">
          <reference field="0" count="0"/>
          <reference field="3" count="1" selected="0">
            <x v="8"/>
          </reference>
        </references>
      </pivotArea>
    </format>
    <format dxfId="909">
      <pivotArea dataOnly="0" labelOnly="1" fieldPosition="0">
        <references count="2">
          <reference field="0" count="0"/>
          <reference field="3" count="1" selected="0">
            <x v="9"/>
          </reference>
        </references>
      </pivotArea>
    </format>
    <format dxfId="908">
      <pivotArea dataOnly="0" labelOnly="1" fieldPosition="0">
        <references count="2">
          <reference field="0" count="0"/>
          <reference field="3" count="1" selected="0">
            <x v="10"/>
          </reference>
        </references>
      </pivotArea>
    </format>
    <format dxfId="907">
      <pivotArea dataOnly="0" labelOnly="1" fieldPosition="0">
        <references count="2">
          <reference field="0" count="0"/>
          <reference field="3" count="1" selected="0">
            <x v="11"/>
          </reference>
        </references>
      </pivotArea>
    </format>
    <format dxfId="906">
      <pivotArea dataOnly="0" labelOnly="1" fieldPosition="0">
        <references count="2">
          <reference field="0" count="0"/>
          <reference field="3" count="1" selected="0">
            <x v="12"/>
          </reference>
        </references>
      </pivotArea>
    </format>
    <format dxfId="905">
      <pivotArea dataOnly="0" labelOnly="1" fieldPosition="0">
        <references count="2">
          <reference field="0" count="0"/>
          <reference field="3" count="1" selected="0">
            <x v="13"/>
          </reference>
        </references>
      </pivotArea>
    </format>
    <format dxfId="904">
      <pivotArea dataOnly="0" labelOnly="1" fieldPosition="0">
        <references count="2">
          <reference field="0" count="0"/>
          <reference field="3" count="1" selected="0">
            <x v="14"/>
          </reference>
        </references>
      </pivotArea>
    </format>
    <format dxfId="903">
      <pivotArea dataOnly="0" labelOnly="1" fieldPosition="0">
        <references count="2">
          <reference field="0" count="0"/>
          <reference field="3" count="1" selected="0">
            <x v="15"/>
          </reference>
        </references>
      </pivotArea>
    </format>
    <format dxfId="902">
      <pivotArea dataOnly="0" labelOnly="1" fieldPosition="0">
        <references count="2">
          <reference field="0" count="0"/>
          <reference field="3" count="1" selected="0">
            <x v="16"/>
          </reference>
        </references>
      </pivotArea>
    </format>
    <format dxfId="901">
      <pivotArea dataOnly="0" labelOnly="1" fieldPosition="0">
        <references count="2">
          <reference field="0" count="0"/>
          <reference field="3" count="1" selected="0">
            <x v="17"/>
          </reference>
        </references>
      </pivotArea>
    </format>
    <format dxfId="900">
      <pivotArea dataOnly="0" labelOnly="1" fieldPosition="0">
        <references count="2">
          <reference field="0" count="0"/>
          <reference field="3" count="1" selected="0">
            <x v="18"/>
          </reference>
        </references>
      </pivotArea>
    </format>
    <format dxfId="899">
      <pivotArea dataOnly="0" labelOnly="1" fieldPosition="0">
        <references count="2">
          <reference field="0" count="0"/>
          <reference field="3" count="1" selected="0">
            <x v="19"/>
          </reference>
        </references>
      </pivotArea>
    </format>
    <format dxfId="898">
      <pivotArea dataOnly="0" labelOnly="1" fieldPosition="0">
        <references count="2">
          <reference field="0" count="0"/>
          <reference field="3" count="1" selected="0">
            <x v="20"/>
          </reference>
        </references>
      </pivotArea>
    </format>
    <format dxfId="897">
      <pivotArea dataOnly="0" labelOnly="1" fieldPosition="0">
        <references count="2">
          <reference field="0" count="0"/>
          <reference field="3" count="1" selected="0">
            <x v="21"/>
          </reference>
        </references>
      </pivotArea>
    </format>
    <format dxfId="896">
      <pivotArea dataOnly="0" labelOnly="1" fieldPosition="0">
        <references count="2">
          <reference field="0" count="0"/>
          <reference field="3" count="1" selected="0">
            <x v="22"/>
          </reference>
        </references>
      </pivotArea>
    </format>
    <format dxfId="895">
      <pivotArea dataOnly="0" labelOnly="1" fieldPosition="0">
        <references count="2">
          <reference field="0" count="0"/>
          <reference field="3" count="1" selected="0">
            <x v="23"/>
          </reference>
        </references>
      </pivotArea>
    </format>
    <format dxfId="894">
      <pivotArea dataOnly="0" labelOnly="1" fieldPosition="0">
        <references count="2">
          <reference field="0" count="0"/>
          <reference field="3" count="1" selected="0">
            <x v="24"/>
          </reference>
        </references>
      </pivotArea>
    </format>
    <format dxfId="893">
      <pivotArea dataOnly="0" labelOnly="1" fieldPosition="0">
        <references count="2">
          <reference field="0" count="0"/>
          <reference field="3" count="1" selected="0">
            <x v="25"/>
          </reference>
        </references>
      </pivotArea>
    </format>
    <format dxfId="892">
      <pivotArea dataOnly="0" labelOnly="1" fieldPosition="0">
        <references count="2">
          <reference field="0" count="0"/>
          <reference field="3" count="1" selected="0">
            <x v="26"/>
          </reference>
        </references>
      </pivotArea>
    </format>
    <format dxfId="891">
      <pivotArea dataOnly="0" labelOnly="1" fieldPosition="0">
        <references count="2">
          <reference field="0" count="0"/>
          <reference field="3" count="1" selected="0">
            <x v="27"/>
          </reference>
        </references>
      </pivotArea>
    </format>
    <format dxfId="890">
      <pivotArea dataOnly="0" labelOnly="1" fieldPosition="0">
        <references count="2">
          <reference field="0" count="0"/>
          <reference field="3" count="1" selected="0">
            <x v="28"/>
          </reference>
        </references>
      </pivotArea>
    </format>
    <format dxfId="889">
      <pivotArea dataOnly="0" labelOnly="1" fieldPosition="0">
        <references count="2">
          <reference field="0" count="0"/>
          <reference field="3" count="1" selected="0">
            <x v="29"/>
          </reference>
        </references>
      </pivotArea>
    </format>
    <format dxfId="888">
      <pivotArea dataOnly="0" labelOnly="1" fieldPosition="0">
        <references count="2">
          <reference field="0" count="0"/>
          <reference field="3" count="1" selected="0">
            <x v="30"/>
          </reference>
        </references>
      </pivotArea>
    </format>
    <format dxfId="887">
      <pivotArea dataOnly="0" labelOnly="1" fieldPosition="0">
        <references count="2">
          <reference field="0" count="0"/>
          <reference field="3" count="1" selected="0">
            <x v="31"/>
          </reference>
        </references>
      </pivotArea>
    </format>
    <format dxfId="886">
      <pivotArea dataOnly="0" labelOnly="1" fieldPosition="0">
        <references count="2">
          <reference field="0" count="0"/>
          <reference field="3" count="1" selected="0">
            <x v="32"/>
          </reference>
        </references>
      </pivotArea>
    </format>
    <format dxfId="885">
      <pivotArea dataOnly="0" labelOnly="1" fieldPosition="0">
        <references count="2">
          <reference field="0" count="0"/>
          <reference field="3" count="1" selected="0">
            <x v="33"/>
          </reference>
        </references>
      </pivotArea>
    </format>
    <format dxfId="884">
      <pivotArea dataOnly="0" labelOnly="1" fieldPosition="0">
        <references count="2">
          <reference field="0" count="0"/>
          <reference field="3" count="1" selected="0">
            <x v="34"/>
          </reference>
        </references>
      </pivotArea>
    </format>
    <format dxfId="883">
      <pivotArea dataOnly="0" labelOnly="1" fieldPosition="0">
        <references count="2">
          <reference field="0" count="0"/>
          <reference field="3" count="1" selected="0">
            <x v="35"/>
          </reference>
        </references>
      </pivotArea>
    </format>
    <format dxfId="882">
      <pivotArea dataOnly="0" labelOnly="1" fieldPosition="0">
        <references count="2">
          <reference field="0" count="0"/>
          <reference field="3" count="1" selected="0">
            <x v="36"/>
          </reference>
        </references>
      </pivotArea>
    </format>
    <format dxfId="881">
      <pivotArea dataOnly="0" labelOnly="1" fieldPosition="0">
        <references count="2">
          <reference field="0" count="0"/>
          <reference field="3" count="1" selected="0">
            <x v="37"/>
          </reference>
        </references>
      </pivotArea>
    </format>
    <format dxfId="880">
      <pivotArea dataOnly="0" labelOnly="1" fieldPosition="0">
        <references count="2">
          <reference field="0" count="0"/>
          <reference field="3" count="1" selected="0">
            <x v="38"/>
          </reference>
        </references>
      </pivotArea>
    </format>
    <format dxfId="879">
      <pivotArea dataOnly="0" labelOnly="1" fieldPosition="0">
        <references count="2">
          <reference field="0" count="0"/>
          <reference field="3" count="1" selected="0">
            <x v="39"/>
          </reference>
        </references>
      </pivotArea>
    </format>
    <format dxfId="878">
      <pivotArea dataOnly="0" labelOnly="1" fieldPosition="0">
        <references count="2">
          <reference field="0" count="0"/>
          <reference field="3" count="1" selected="0">
            <x v="40"/>
          </reference>
        </references>
      </pivotArea>
    </format>
    <format dxfId="877">
      <pivotArea dataOnly="0" labelOnly="1" fieldPosition="0">
        <references count="2">
          <reference field="0" count="0"/>
          <reference field="3" count="1" selected="0">
            <x v="41"/>
          </reference>
        </references>
      </pivotArea>
    </format>
    <format dxfId="876">
      <pivotArea dataOnly="0" labelOnly="1" fieldPosition="0">
        <references count="2">
          <reference field="0" count="0"/>
          <reference field="3" count="1" selected="0">
            <x v="42"/>
          </reference>
        </references>
      </pivotArea>
    </format>
    <format dxfId="875">
      <pivotArea dataOnly="0" labelOnly="1" fieldPosition="0">
        <references count="2">
          <reference field="0" count="0"/>
          <reference field="3" count="1" selected="0">
            <x v="43"/>
          </reference>
        </references>
      </pivotArea>
    </format>
    <format dxfId="874">
      <pivotArea dataOnly="0" labelOnly="1" fieldPosition="0">
        <references count="2">
          <reference field="0" count="0"/>
          <reference field="3" count="1" selected="0">
            <x v="44"/>
          </reference>
        </references>
      </pivotArea>
    </format>
    <format dxfId="873">
      <pivotArea dataOnly="0" labelOnly="1" fieldPosition="0">
        <references count="2">
          <reference field="0" count="0"/>
          <reference field="3" count="1" selected="0">
            <x v="45"/>
          </reference>
        </references>
      </pivotArea>
    </format>
    <format dxfId="872">
      <pivotArea dataOnly="0" labelOnly="1" fieldPosition="0">
        <references count="2">
          <reference field="0" count="0"/>
          <reference field="3" count="1" selected="0">
            <x v="46"/>
          </reference>
        </references>
      </pivotArea>
    </format>
    <format dxfId="871">
      <pivotArea dataOnly="0" labelOnly="1" fieldPosition="0">
        <references count="2">
          <reference field="0" count="0"/>
          <reference field="3" count="1" selected="0">
            <x v="47"/>
          </reference>
        </references>
      </pivotArea>
    </format>
    <format dxfId="870">
      <pivotArea dataOnly="0" labelOnly="1" fieldPosition="0">
        <references count="2">
          <reference field="0" count="0"/>
          <reference field="3" count="1" selected="0">
            <x v="48"/>
          </reference>
        </references>
      </pivotArea>
    </format>
    <format dxfId="869">
      <pivotArea dataOnly="0" labelOnly="1" fieldPosition="0">
        <references count="2">
          <reference field="0" count="0"/>
          <reference field="3" count="1" selected="0">
            <x v="49"/>
          </reference>
        </references>
      </pivotArea>
    </format>
    <format dxfId="868">
      <pivotArea dataOnly="0" labelOnly="1" fieldPosition="0">
        <references count="2">
          <reference field="0" count="0"/>
          <reference field="3" count="1" selected="0">
            <x v="50"/>
          </reference>
        </references>
      </pivotArea>
    </format>
    <format dxfId="867">
      <pivotArea dataOnly="0" labelOnly="1" fieldPosition="0">
        <references count="2">
          <reference field="0" count="0"/>
          <reference field="3" count="1" selected="0">
            <x v="51"/>
          </reference>
        </references>
      </pivotArea>
    </format>
    <format dxfId="866">
      <pivotArea dataOnly="0" labelOnly="1" fieldPosition="0">
        <references count="2">
          <reference field="0" count="0"/>
          <reference field="3" count="1" selected="0">
            <x v="52"/>
          </reference>
        </references>
      </pivotArea>
    </format>
    <format dxfId="865">
      <pivotArea dataOnly="0" labelOnly="1" fieldPosition="0">
        <references count="2">
          <reference field="0" count="0"/>
          <reference field="3" count="1" selected="0">
            <x v="53"/>
          </reference>
        </references>
      </pivotArea>
    </format>
    <format dxfId="864">
      <pivotArea dataOnly="0" labelOnly="1" fieldPosition="0">
        <references count="2">
          <reference field="0" count="0"/>
          <reference field="3" count="1" selected="0">
            <x v="54"/>
          </reference>
        </references>
      </pivotArea>
    </format>
    <format dxfId="863">
      <pivotArea dataOnly="0" labelOnly="1" fieldPosition="0">
        <references count="2">
          <reference field="0" count="0"/>
          <reference field="3" count="1" selected="0">
            <x v="55"/>
          </reference>
        </references>
      </pivotArea>
    </format>
    <format dxfId="862">
      <pivotArea dataOnly="0" labelOnly="1" fieldPosition="0">
        <references count="2">
          <reference field="0" count="0"/>
          <reference field="3" count="1" selected="0">
            <x v="56"/>
          </reference>
        </references>
      </pivotArea>
    </format>
    <format dxfId="861">
      <pivotArea dataOnly="0" labelOnly="1" fieldPosition="0">
        <references count="2">
          <reference field="0" count="0"/>
          <reference field="3" count="1" selected="0">
            <x v="57"/>
          </reference>
        </references>
      </pivotArea>
    </format>
    <format dxfId="860">
      <pivotArea dataOnly="0" labelOnly="1" fieldPosition="0">
        <references count="2">
          <reference field="0" count="0"/>
          <reference field="3" count="1" selected="0">
            <x v="58"/>
          </reference>
        </references>
      </pivotArea>
    </format>
    <format dxfId="859">
      <pivotArea dataOnly="0" labelOnly="1" fieldPosition="0">
        <references count="2">
          <reference field="0" count="0"/>
          <reference field="3" count="1" selected="0">
            <x v="59"/>
          </reference>
        </references>
      </pivotArea>
    </format>
    <format dxfId="858">
      <pivotArea dataOnly="0" labelOnly="1" fieldPosition="0">
        <references count="2">
          <reference field="0" count="0"/>
          <reference field="3" count="1" selected="0">
            <x v="60"/>
          </reference>
        </references>
      </pivotArea>
    </format>
    <format dxfId="857">
      <pivotArea dataOnly="0" labelOnly="1" fieldPosition="0">
        <references count="2">
          <reference field="0" count="0"/>
          <reference field="3" count="1" selected="0">
            <x v="61"/>
          </reference>
        </references>
      </pivotArea>
    </format>
    <format dxfId="856">
      <pivotArea dataOnly="0" labelOnly="1" fieldPosition="0">
        <references count="2">
          <reference field="0" count="0"/>
          <reference field="3" count="1" selected="0">
            <x v="62"/>
          </reference>
        </references>
      </pivotArea>
    </format>
    <format dxfId="855">
      <pivotArea dataOnly="0" labelOnly="1" fieldPosition="0">
        <references count="2">
          <reference field="0" count="0"/>
          <reference field="3" count="1" selected="0">
            <x v="63"/>
          </reference>
        </references>
      </pivotArea>
    </format>
    <format dxfId="854">
      <pivotArea dataOnly="0" labelOnly="1" fieldPosition="0">
        <references count="2">
          <reference field="0" count="0"/>
          <reference field="3" count="1" selected="0">
            <x v="64"/>
          </reference>
        </references>
      </pivotArea>
    </format>
    <format dxfId="853">
      <pivotArea dataOnly="0" labelOnly="1" fieldPosition="0">
        <references count="2">
          <reference field="0" count="0"/>
          <reference field="3" count="1" selected="0">
            <x v="65"/>
          </reference>
        </references>
      </pivotArea>
    </format>
    <format dxfId="852">
      <pivotArea dataOnly="0" labelOnly="1" fieldPosition="0">
        <references count="2">
          <reference field="0" count="0"/>
          <reference field="3" count="1" selected="0">
            <x v="66"/>
          </reference>
        </references>
      </pivotArea>
    </format>
    <format dxfId="851">
      <pivotArea dataOnly="0" labelOnly="1" fieldPosition="0">
        <references count="2">
          <reference field="0" count="0"/>
          <reference field="3" count="1" selected="0">
            <x v="67"/>
          </reference>
        </references>
      </pivotArea>
    </format>
    <format dxfId="850">
      <pivotArea dataOnly="0" labelOnly="1" fieldPosition="0">
        <references count="2">
          <reference field="0" count="0"/>
          <reference field="3" count="1" selected="0">
            <x v="68"/>
          </reference>
        </references>
      </pivotArea>
    </format>
    <format dxfId="849">
      <pivotArea dataOnly="0" labelOnly="1" fieldPosition="0">
        <references count="2">
          <reference field="0" count="0"/>
          <reference field="3" count="1" selected="0">
            <x v="69"/>
          </reference>
        </references>
      </pivotArea>
    </format>
    <format dxfId="848">
      <pivotArea dataOnly="0" labelOnly="1" fieldPosition="0">
        <references count="2">
          <reference field="0" count="0"/>
          <reference field="3" count="1" selected="0">
            <x v="70"/>
          </reference>
        </references>
      </pivotArea>
    </format>
    <format dxfId="847">
      <pivotArea dataOnly="0" labelOnly="1" fieldPosition="0">
        <references count="2">
          <reference field="0" count="0"/>
          <reference field="3" count="1" selected="0">
            <x v="71"/>
          </reference>
        </references>
      </pivotArea>
    </format>
    <format dxfId="846">
      <pivotArea dataOnly="0" labelOnly="1" fieldPosition="0">
        <references count="2">
          <reference field="0" count="0"/>
          <reference field="3" count="1" selected="0">
            <x v="72"/>
          </reference>
        </references>
      </pivotArea>
    </format>
    <format dxfId="845">
      <pivotArea dataOnly="0" labelOnly="1" fieldPosition="0">
        <references count="2">
          <reference field="0" count="0"/>
          <reference field="3" count="1" selected="0">
            <x v="73"/>
          </reference>
        </references>
      </pivotArea>
    </format>
    <format dxfId="844">
      <pivotArea dataOnly="0" labelOnly="1" fieldPosition="0">
        <references count="2">
          <reference field="0" count="0"/>
          <reference field="3" count="1" selected="0">
            <x v="74"/>
          </reference>
        </references>
      </pivotArea>
    </format>
    <format dxfId="843">
      <pivotArea dataOnly="0" labelOnly="1" fieldPosition="0">
        <references count="2">
          <reference field="0" count="0"/>
          <reference field="3" count="1" selected="0">
            <x v="75"/>
          </reference>
        </references>
      </pivotArea>
    </format>
    <format dxfId="842">
      <pivotArea dataOnly="0" labelOnly="1" fieldPosition="0">
        <references count="2">
          <reference field="0" count="0"/>
          <reference field="3" count="1" selected="0">
            <x v="76"/>
          </reference>
        </references>
      </pivotArea>
    </format>
    <format dxfId="841">
      <pivotArea dataOnly="0" labelOnly="1" fieldPosition="0">
        <references count="2">
          <reference field="0" count="0"/>
          <reference field="3" count="1" selected="0">
            <x v="77"/>
          </reference>
        </references>
      </pivotArea>
    </format>
    <format dxfId="840">
      <pivotArea dataOnly="0" labelOnly="1" fieldPosition="0">
        <references count="2">
          <reference field="0" count="0"/>
          <reference field="3" count="1" selected="0">
            <x v="78"/>
          </reference>
        </references>
      </pivotArea>
    </format>
    <format dxfId="839">
      <pivotArea dataOnly="0" labelOnly="1" fieldPosition="0">
        <references count="2">
          <reference field="0" count="0"/>
          <reference field="3" count="1" selected="0">
            <x v="79"/>
          </reference>
        </references>
      </pivotArea>
    </format>
    <format dxfId="838">
      <pivotArea dataOnly="0" labelOnly="1" fieldPosition="0">
        <references count="2">
          <reference field="0" count="0"/>
          <reference field="3" count="1" selected="0">
            <x v="80"/>
          </reference>
        </references>
      </pivotArea>
    </format>
    <format dxfId="837">
      <pivotArea dataOnly="0" labelOnly="1" fieldPosition="0">
        <references count="2">
          <reference field="0" count="0"/>
          <reference field="3" count="1" selected="0">
            <x v="81"/>
          </reference>
        </references>
      </pivotArea>
    </format>
    <format dxfId="836">
      <pivotArea dataOnly="0" labelOnly="1" fieldPosition="0">
        <references count="2">
          <reference field="0" count="0"/>
          <reference field="3" count="1" selected="0">
            <x v="82"/>
          </reference>
        </references>
      </pivotArea>
    </format>
    <format dxfId="835">
      <pivotArea dataOnly="0" labelOnly="1" fieldPosition="0">
        <references count="2">
          <reference field="0" count="0"/>
          <reference field="3" count="1" selected="0">
            <x v="83"/>
          </reference>
        </references>
      </pivotArea>
    </format>
    <format dxfId="834">
      <pivotArea dataOnly="0" labelOnly="1" fieldPosition="0">
        <references count="2">
          <reference field="0" count="0"/>
          <reference field="3" count="1" selected="0">
            <x v="84"/>
          </reference>
        </references>
      </pivotArea>
    </format>
    <format dxfId="833">
      <pivotArea dataOnly="0" labelOnly="1" fieldPosition="0">
        <references count="2">
          <reference field="0" count="0"/>
          <reference field="3" count="1" selected="0">
            <x v="85"/>
          </reference>
        </references>
      </pivotArea>
    </format>
    <format dxfId="832">
      <pivotArea dataOnly="0" labelOnly="1" fieldPosition="0">
        <references count="2">
          <reference field="0" count="0"/>
          <reference field="3" count="1" selected="0">
            <x v="86"/>
          </reference>
        </references>
      </pivotArea>
    </format>
    <format dxfId="831">
      <pivotArea dataOnly="0" labelOnly="1" fieldPosition="0">
        <references count="2">
          <reference field="0" count="0"/>
          <reference field="3" count="1" selected="0">
            <x v="87"/>
          </reference>
        </references>
      </pivotArea>
    </format>
    <format dxfId="830">
      <pivotArea dataOnly="0" labelOnly="1" fieldPosition="0">
        <references count="2">
          <reference field="0" count="0"/>
          <reference field="3" count="1" selected="0">
            <x v="88"/>
          </reference>
        </references>
      </pivotArea>
    </format>
    <format dxfId="829">
      <pivotArea collapsedLevelsAreSubtotals="1" fieldPosition="0">
        <references count="2">
          <reference field="0" count="0"/>
          <reference field="3" count="1" selected="0">
            <x v="62"/>
          </reference>
        </references>
      </pivotArea>
    </format>
    <format dxfId="828">
      <pivotArea type="all" dataOnly="0" outline="0" fieldPosition="0"/>
    </format>
    <format dxfId="827">
      <pivotArea outline="0" collapsedLevelsAreSubtotals="1" fieldPosition="0"/>
    </format>
    <format dxfId="826">
      <pivotArea field="3" type="button" dataOnly="0" labelOnly="1" outline="0" axis="axisRow" fieldPosition="0"/>
    </format>
    <format dxfId="825">
      <pivotArea dataOnly="0" labelOnly="1" fieldPosition="0">
        <references count="1">
          <reference field="3" count="1">
            <x v="0"/>
          </reference>
        </references>
      </pivotArea>
    </format>
    <format dxfId="824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82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9B2DF-BC4C-4DC4-9CB0-5627F2AA9868}" name="주요 방문지 비중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JL17:JL31" firstHeaderRow="1" firstDataRow="1" firstDataCol="1"/>
  <pivotFields count="87">
    <pivotField axis="axisRow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axis="axisRow" showAll="0">
      <items count="446">
        <item m="1" x="195"/>
        <item m="1" x="421"/>
        <item m="1" x="389"/>
        <item m="1" x="189"/>
        <item m="1" x="404"/>
        <item m="1" x="347"/>
        <item m="1" x="202"/>
        <item m="1" x="227"/>
        <item m="1" x="248"/>
        <item m="1" x="250"/>
        <item m="1" x="309"/>
        <item m="1" x="416"/>
        <item m="1" x="377"/>
        <item m="1" x="211"/>
        <item m="1" x="231"/>
        <item m="1" x="432"/>
        <item m="1" x="254"/>
        <item m="1" x="412"/>
        <item m="1" x="366"/>
        <item m="1" x="425"/>
        <item m="1" x="340"/>
        <item m="1" x="185"/>
        <item m="1" x="280"/>
        <item m="1" x="303"/>
        <item m="1" x="413"/>
        <item m="1" x="341"/>
        <item m="1" x="441"/>
        <item m="1" x="203"/>
        <item m="1" x="378"/>
        <item m="1" x="186"/>
        <item m="1" x="393"/>
        <item m="1" x="179"/>
        <item m="1" x="332"/>
        <item m="1" x="428"/>
        <item m="1" x="394"/>
        <item m="1" x="244"/>
        <item m="1" x="414"/>
        <item m="1" x="379"/>
        <item m="1" x="284"/>
        <item m="1" x="188"/>
        <item m="1" x="383"/>
        <item m="1" x="435"/>
        <item m="1" x="288"/>
        <item m="1" x="342"/>
        <item m="1" x="310"/>
        <item m="1" x="212"/>
        <item m="1" x="417"/>
        <item m="1" x="180"/>
        <item m="1" x="285"/>
        <item m="1" x="277"/>
        <item m="1" x="333"/>
        <item m="1" x="220"/>
        <item m="1" x="436"/>
        <item m="1" x="323"/>
        <item m="1" x="362"/>
        <item m="1" x="390"/>
        <item m="1" x="337"/>
        <item m="1" x="178"/>
        <item m="1" x="196"/>
        <item m="1" x="358"/>
        <item m="1" x="265"/>
        <item m="1" x="232"/>
        <item m="1" x="255"/>
        <item m="1" x="312"/>
        <item m="1" x="385"/>
        <item m="1" x="313"/>
        <item m="1" x="338"/>
        <item m="1" x="266"/>
        <item m="1" x="223"/>
        <item m="1" x="324"/>
        <item m="1" x="373"/>
        <item m="1" x="426"/>
        <item m="1" x="258"/>
        <item m="1" x="221"/>
        <item m="1" x="233"/>
        <item m="1" x="259"/>
        <item m="1" x="260"/>
        <item m="1" x="228"/>
        <item m="1" x="400"/>
        <item m="1" x="363"/>
        <item m="1" x="422"/>
        <item m="1" x="224"/>
        <item m="1" x="237"/>
        <item m="1" x="190"/>
        <item m="1" x="292"/>
        <item m="1" x="343"/>
        <item m="1" x="204"/>
        <item m="1" x="197"/>
        <item m="1" x="359"/>
        <item m="1" x="238"/>
        <item m="1" x="239"/>
        <item m="1" x="289"/>
        <item m="1" x="191"/>
        <item m="1" x="271"/>
        <item m="1" x="267"/>
        <item m="1" x="405"/>
        <item m="1" x="380"/>
        <item m="1" x="314"/>
        <item m="1" x="268"/>
        <item m="1" x="315"/>
        <item m="1" x="261"/>
        <item m="1" x="352"/>
        <item m="1" x="367"/>
        <item m="1" x="198"/>
        <item m="1" x="213"/>
        <item m="1" x="368"/>
        <item m="1" x="344"/>
        <item m="1" x="316"/>
        <item m="1" x="326"/>
        <item m="1" x="272"/>
        <item m="1" x="245"/>
        <item m="1" x="293"/>
        <item m="1" x="374"/>
        <item m="1" x="242"/>
        <item m="1" x="353"/>
        <item m="1" x="205"/>
        <item m="1" x="427"/>
        <item m="1" x="395"/>
        <item m="1" x="181"/>
        <item m="1" x="182"/>
        <item m="1" x="206"/>
        <item m="1" x="388"/>
        <item m="1" x="354"/>
        <item m="1" x="294"/>
        <item m="1" x="225"/>
        <item m="1" x="336"/>
        <item m="1" x="364"/>
        <item m="1" x="207"/>
        <item m="1" x="355"/>
        <item m="1" x="278"/>
        <item m="1" x="386"/>
        <item m="1" x="406"/>
        <item m="1" x="256"/>
        <item m="1" x="418"/>
        <item m="1" x="304"/>
        <item m="1" x="305"/>
        <item m="1" x="437"/>
        <item m="1" x="407"/>
        <item m="1" x="208"/>
        <item m="1" x="251"/>
        <item m="1" x="262"/>
        <item m="1" x="311"/>
        <item m="1" x="360"/>
        <item m="1" x="317"/>
        <item m="1" x="290"/>
        <item m="1" x="321"/>
        <item m="1" x="356"/>
        <item m="1" x="327"/>
        <item m="1" x="396"/>
        <item m="1" x="273"/>
        <item m="1" x="209"/>
        <item m="1" x="240"/>
        <item m="1" x="391"/>
        <item m="1" x="433"/>
        <item m="1" x="401"/>
        <item m="1" x="298"/>
        <item m="1" x="361"/>
        <item m="1" x="329"/>
        <item m="1" x="269"/>
        <item m="1" x="226"/>
        <item m="1" x="214"/>
        <item m="1" x="387"/>
        <item m="1" x="397"/>
        <item m="1" x="234"/>
        <item m="1" x="429"/>
        <item m="1" x="369"/>
        <item m="1" x="348"/>
        <item m="1" x="183"/>
        <item m="1" x="235"/>
        <item m="1" x="215"/>
        <item m="1" x="384"/>
        <item m="1" x="334"/>
        <item m="1" x="249"/>
        <item m="1" x="216"/>
        <item m="1" x="263"/>
        <item m="1" x="381"/>
        <item m="1" x="330"/>
        <item m="1" x="335"/>
        <item m="1" x="210"/>
        <item m="1" x="217"/>
        <item m="1" x="286"/>
        <item m="1" x="419"/>
        <item m="1" x="252"/>
        <item m="1" x="299"/>
        <item m="1" x="257"/>
        <item m="1" x="192"/>
        <item m="1" x="246"/>
        <item m="1" x="300"/>
        <item m="1" x="295"/>
        <item m="1" x="423"/>
        <item m="1" x="357"/>
        <item m="1" x="296"/>
        <item m="1" x="442"/>
        <item m="1" x="274"/>
        <item m="1" x="408"/>
        <item m="1" x="319"/>
        <item m="1" x="236"/>
        <item m="1" x="276"/>
        <item m="1" x="322"/>
        <item m="1" x="424"/>
        <item m="1" x="281"/>
        <item m="1" x="199"/>
        <item m="1" x="291"/>
        <item m="1" x="301"/>
        <item m="1" x="270"/>
        <item m="1" x="420"/>
        <item m="1" x="339"/>
        <item m="1" x="218"/>
        <item m="1" x="287"/>
        <item m="1" x="275"/>
        <item m="1" x="375"/>
        <item m="1" x="402"/>
        <item m="1" x="302"/>
        <item m="1" x="409"/>
        <item m="1" x="320"/>
        <item m="1" x="443"/>
        <item m="1" x="370"/>
        <item m="1" x="349"/>
        <item m="1" x="403"/>
        <item m="1" x="243"/>
        <item m="1" x="350"/>
        <item m="1" x="193"/>
        <item m="1" x="430"/>
        <item m="1" x="398"/>
        <item m="1" x="200"/>
        <item m="1" x="187"/>
        <item m="1" x="438"/>
        <item m="1" x="345"/>
        <item m="1" x="351"/>
        <item m="1" x="253"/>
        <item m="1" x="431"/>
        <item m="1" x="264"/>
        <item m="1" x="328"/>
        <item m="1" x="194"/>
        <item m="1" x="439"/>
        <item m="1" x="440"/>
        <item m="1" x="229"/>
        <item m="1" x="184"/>
        <item m="1" x="382"/>
        <item m="1" x="306"/>
        <item m="1" x="346"/>
        <item m="1" x="325"/>
        <item m="1" x="282"/>
        <item m="1" x="365"/>
        <item m="1" x="247"/>
        <item m="1" x="230"/>
        <item m="1" x="307"/>
        <item m="1" x="415"/>
        <item m="1" x="371"/>
        <item m="1" x="444"/>
        <item m="1" x="318"/>
        <item m="1" x="279"/>
        <item m="1" x="222"/>
        <item m="1" x="297"/>
        <item m="1" x="392"/>
        <item m="1" x="308"/>
        <item m="1" x="434"/>
        <item m="1" x="399"/>
        <item m="1" x="410"/>
        <item m="1" x="376"/>
        <item m="1" x="331"/>
        <item m="1" x="201"/>
        <item m="1" x="372"/>
        <item m="1" x="241"/>
        <item m="1" x="219"/>
        <item m="1" x="411"/>
        <item m="1" x="2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axis="axisRow" showAll="0">
      <items count="408">
        <item m="1" x="317"/>
        <item m="1" x="216"/>
        <item m="1" x="334"/>
        <item m="1" x="387"/>
        <item m="1" x="208"/>
        <item m="1" x="318"/>
        <item m="1" x="153"/>
        <item m="1" x="385"/>
        <item m="1" x="245"/>
        <item m="1" x="189"/>
        <item m="1" x="160"/>
        <item m="1" x="191"/>
        <item m="1" x="183"/>
        <item m="1" x="343"/>
        <item m="1" x="388"/>
        <item m="1" x="332"/>
        <item m="1" x="323"/>
        <item m="1" x="201"/>
        <item m="1" x="158"/>
        <item m="1" x="142"/>
        <item m="1" x="293"/>
        <item m="1" x="309"/>
        <item m="1" x="308"/>
        <item m="1" x="280"/>
        <item m="1" x="257"/>
        <item m="1" x="159"/>
        <item m="1" x="235"/>
        <item m="1" x="354"/>
        <item m="1" x="286"/>
        <item m="1" x="296"/>
        <item m="1" x="176"/>
        <item m="1" x="266"/>
        <item m="1" x="214"/>
        <item m="1" x="223"/>
        <item m="1" x="236"/>
        <item m="1" x="389"/>
        <item m="1" x="368"/>
        <item m="1" x="246"/>
        <item m="1" x="161"/>
        <item m="1" x="250"/>
        <item m="1" x="267"/>
        <item m="1" x="328"/>
        <item m="1" x="202"/>
        <item m="1" x="251"/>
        <item m="1" x="394"/>
        <item m="1" x="337"/>
        <item m="1" x="290"/>
        <item m="1" x="242"/>
        <item m="1" x="154"/>
        <item m="1" x="247"/>
        <item m="1" x="355"/>
        <item m="1" x="338"/>
        <item m="1" x="291"/>
        <item m="1" x="319"/>
        <item m="1" x="172"/>
        <item m="1" x="203"/>
        <item m="1" x="248"/>
        <item m="1" x="310"/>
        <item m="1" x="324"/>
        <item m="1" x="268"/>
        <item m="1" x="325"/>
        <item m="1" x="239"/>
        <item m="1" x="249"/>
        <item m="1" x="297"/>
        <item m="1" x="400"/>
        <item m="1" x="143"/>
        <item m="1" x="140"/>
        <item m="1" x="356"/>
        <item m="1" x="177"/>
        <item m="1" x="228"/>
        <item m="1" x="190"/>
        <item m="1" x="345"/>
        <item m="1" x="240"/>
        <item m="1" x="274"/>
        <item m="1" x="209"/>
        <item m="1" x="287"/>
        <item m="1" x="275"/>
        <item m="1" x="150"/>
        <item m="1" x="362"/>
        <item m="1" x="217"/>
        <item m="1" x="162"/>
        <item m="1" x="363"/>
        <item m="1" x="254"/>
        <item m="1" x="335"/>
        <item m="1" x="229"/>
        <item m="1" x="155"/>
        <item m="1" x="170"/>
        <item m="1" x="369"/>
        <item m="1" x="288"/>
        <item m="1" x="326"/>
        <item m="1" x="218"/>
        <item m="1" x="376"/>
        <item m="1" x="184"/>
        <item m="1" x="262"/>
        <item m="1" x="163"/>
        <item m="1" x="364"/>
        <item m="1" x="258"/>
        <item m="1" x="316"/>
        <item m="1" x="377"/>
        <item m="1" x="300"/>
        <item m="1" x="311"/>
        <item m="1" x="219"/>
        <item m="1" x="185"/>
        <item m="1" x="237"/>
        <item m="1" x="264"/>
        <item m="1" x="215"/>
        <item m="1" x="320"/>
        <item m="1" x="312"/>
        <item m="1" x="281"/>
        <item m="1" x="199"/>
        <item m="1" x="173"/>
        <item m="1" x="269"/>
        <item m="1" x="145"/>
        <item m="1" x="301"/>
        <item m="1" x="401"/>
        <item m="1" x="357"/>
        <item m="1" x="167"/>
        <item m="1" x="220"/>
        <item m="1" x="313"/>
        <item m="1" x="210"/>
        <item m="1" x="156"/>
        <item m="1" x="370"/>
        <item m="1" x="366"/>
        <item m="1" x="321"/>
        <item m="1" x="367"/>
        <item m="1" x="261"/>
        <item m="1" x="276"/>
        <item m="1" x="294"/>
        <item m="1" x="164"/>
        <item m="1" x="252"/>
        <item m="1" x="230"/>
        <item m="1" x="390"/>
        <item m="1" x="165"/>
        <item m="1" x="211"/>
        <item m="1" x="178"/>
        <item m="1" x="265"/>
        <item m="1" x="186"/>
        <item m="1" x="305"/>
        <item m="1" x="378"/>
        <item m="1" x="256"/>
        <item m="1" x="270"/>
        <item m="1" x="151"/>
        <item m="1" x="146"/>
        <item m="1" x="391"/>
        <item m="1" x="277"/>
        <item m="1" x="147"/>
        <item m="1" x="348"/>
        <item m="1" x="179"/>
        <item m="1" x="194"/>
        <item m="1" x="192"/>
        <item m="1" x="346"/>
        <item m="1" x="292"/>
        <item m="1" x="180"/>
        <item m="1" x="231"/>
        <item m="1" x="351"/>
        <item m="1" x="282"/>
        <item m="1" x="148"/>
        <item m="1" x="352"/>
        <item m="1" x="157"/>
        <item m="1" x="181"/>
        <item m="1" x="295"/>
        <item m="1" x="232"/>
        <item m="1" x="397"/>
        <item m="1" x="204"/>
        <item m="1" x="255"/>
        <item m="1" x="329"/>
        <item m="1" x="221"/>
        <item m="1" x="238"/>
        <item m="1" x="206"/>
        <item m="1" x="182"/>
        <item m="1" x="365"/>
        <item m="1" x="302"/>
        <item m="1" x="212"/>
        <item m="1" x="405"/>
        <item m="1" x="195"/>
        <item m="1" x="349"/>
        <item m="1" x="333"/>
        <item m="1" x="398"/>
        <item m="1" x="298"/>
        <item m="1" x="233"/>
        <item m="1" x="358"/>
        <item m="1" x="374"/>
        <item m="1" x="371"/>
        <item m="1" x="141"/>
        <item m="1" x="303"/>
        <item m="1" x="347"/>
        <item m="1" x="152"/>
        <item m="1" x="144"/>
        <item m="1" x="402"/>
        <item m="1" x="339"/>
        <item m="1" x="213"/>
        <item m="1" x="271"/>
        <item m="1" x="386"/>
        <item m="1" x="375"/>
        <item m="1" x="168"/>
        <item m="1" x="207"/>
        <item m="1" x="336"/>
        <item m="1" x="289"/>
        <item m="1" x="392"/>
        <item m="1" x="166"/>
        <item m="1" x="359"/>
        <item m="1" x="314"/>
        <item m="1" x="360"/>
        <item m="1" x="327"/>
        <item m="1" x="403"/>
        <item m="1" x="224"/>
        <item m="1" x="174"/>
        <item m="1" x="379"/>
        <item m="1" x="278"/>
        <item m="1" x="243"/>
        <item m="1" x="225"/>
        <item m="1" x="234"/>
        <item m="1" x="393"/>
        <item m="1" x="279"/>
        <item m="1" x="306"/>
        <item m="1" x="340"/>
        <item m="1" x="330"/>
        <item m="1" x="259"/>
        <item m="1" x="353"/>
        <item m="1" x="283"/>
        <item m="1" x="380"/>
        <item m="1" x="372"/>
        <item m="1" x="226"/>
        <item m="1" x="395"/>
        <item m="1" x="399"/>
        <item m="1" x="299"/>
        <item m="1" x="200"/>
        <item m="1" x="404"/>
        <item m="1" x="171"/>
        <item m="1" x="341"/>
        <item m="1" x="205"/>
        <item m="1" x="307"/>
        <item m="1" x="322"/>
        <item m="1" x="350"/>
        <item m="1" x="244"/>
        <item m="1" x="344"/>
        <item m="1" x="222"/>
        <item m="1" x="272"/>
        <item m="1" x="284"/>
        <item m="1" x="187"/>
        <item m="1" x="304"/>
        <item m="1" x="285"/>
        <item m="1" x="193"/>
        <item m="1" x="331"/>
        <item m="1" x="396"/>
        <item m="1" x="263"/>
        <item m="1" x="175"/>
        <item m="1" x="149"/>
        <item m="1" x="381"/>
        <item m="1" x="227"/>
        <item m="1" x="382"/>
        <item m="1" x="169"/>
        <item m="1" x="273"/>
        <item m="1" x="383"/>
        <item m="1" x="406"/>
        <item m="1" x="188"/>
        <item m="1" x="196"/>
        <item m="1" x="241"/>
        <item m="1" x="197"/>
        <item m="1" x="253"/>
        <item m="1" x="373"/>
        <item m="1" x="342"/>
        <item m="1" x="260"/>
        <item m="1" x="361"/>
        <item m="1" x="384"/>
        <item m="1" x="315"/>
        <item m="1"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axis="axisRow" showAll="0">
      <items count="375">
        <item m="1" x="139"/>
        <item m="1" x="243"/>
        <item m="1" x="370"/>
        <item m="1" x="263"/>
        <item m="1" x="181"/>
        <item m="1" x="107"/>
        <item m="1" x="188"/>
        <item m="1" x="362"/>
        <item m="1" x="160"/>
        <item m="1" x="185"/>
        <item m="1" x="298"/>
        <item m="1" x="182"/>
        <item m="1" x="165"/>
        <item m="1" x="308"/>
        <item m="1" x="352"/>
        <item m="1" x="236"/>
        <item m="1" x="264"/>
        <item m="1" x="113"/>
        <item m="1" x="246"/>
        <item m="1" x="344"/>
        <item m="1" x="345"/>
        <item m="1" x="368"/>
        <item m="1" x="114"/>
        <item m="1" x="232"/>
        <item m="1" x="118"/>
        <item m="1" x="309"/>
        <item m="1" x="166"/>
        <item m="1" x="173"/>
        <item m="1" x="147"/>
        <item m="1" x="237"/>
        <item m="1" x="277"/>
        <item m="1" x="228"/>
        <item m="1" x="369"/>
        <item m="1" x="292"/>
        <item m="1" x="265"/>
        <item m="1" x="269"/>
        <item m="1" x="275"/>
        <item m="1" x="174"/>
        <item m="1" x="218"/>
        <item m="1" x="146"/>
        <item m="1" x="186"/>
        <item m="1" x="337"/>
        <item m="1" x="151"/>
        <item m="1" x="363"/>
        <item m="1" x="134"/>
        <item m="1" x="289"/>
        <item m="1" x="199"/>
        <item m="1" x="220"/>
        <item m="1" x="321"/>
        <item m="1" x="175"/>
        <item m="1" x="302"/>
        <item m="1" x="167"/>
        <item m="1" x="221"/>
        <item m="1" x="183"/>
        <item m="1" x="169"/>
        <item m="1" x="286"/>
        <item m="1" x="270"/>
        <item m="1" x="322"/>
        <item m="1" x="238"/>
        <item m="1" x="233"/>
        <item m="1" x="196"/>
        <item m="1" x="310"/>
        <item m="1" x="290"/>
        <item m="1" x="244"/>
        <item m="1" x="319"/>
        <item m="1" x="280"/>
        <item m="1" x="252"/>
        <item m="1" x="332"/>
        <item m="1" x="303"/>
        <item m="1" x="157"/>
        <item m="1" x="253"/>
        <item m="1" x="260"/>
        <item m="1" x="229"/>
        <item m="1" x="130"/>
        <item m="1" x="234"/>
        <item m="1" x="189"/>
        <item m="1" x="115"/>
        <item m="1" x="213"/>
        <item m="1" x="364"/>
        <item m="1" x="116"/>
        <item m="1" x="149"/>
        <item m="1" x="365"/>
        <item m="1" x="334"/>
        <item m="1" x="338"/>
        <item m="1" x="347"/>
        <item m="1" x="304"/>
        <item m="1" x="176"/>
        <item m="1" x="316"/>
        <item m="1" x="177"/>
        <item m="1" x="271"/>
        <item m="1" x="154"/>
        <item m="1" x="327"/>
        <item m="1" x="266"/>
        <item m="1" x="357"/>
        <item m="1" x="348"/>
        <item m="1" x="272"/>
        <item m="1" x="148"/>
        <item m="1" x="222"/>
        <item m="1" x="242"/>
        <item m="1" x="261"/>
        <item m="1" x="323"/>
        <item m="1" x="129"/>
        <item m="1" x="205"/>
        <item m="1" x="119"/>
        <item m="1" x="135"/>
        <item m="1" x="254"/>
        <item m="1" x="230"/>
        <item m="1" x="158"/>
        <item m="1" x="140"/>
        <item m="1" x="247"/>
        <item m="1" x="200"/>
        <item m="1" x="299"/>
        <item m="1" x="214"/>
        <item m="1" x="120"/>
        <item m="1" x="255"/>
        <item m="1" x="353"/>
        <item m="1" x="141"/>
        <item m="1" x="223"/>
        <item m="1" x="206"/>
        <item m="1" x="328"/>
        <item m="1" x="342"/>
        <item m="1" x="339"/>
        <item m="1" x="281"/>
        <item m="1" x="201"/>
        <item m="1" x="248"/>
        <item m="1" x="300"/>
        <item m="1" x="311"/>
        <item m="1" x="293"/>
        <item m="1" x="190"/>
        <item m="1" x="273"/>
        <item m="1" x="239"/>
        <item m="1" x="350"/>
        <item m="1" x="274"/>
        <item m="1" x="152"/>
        <item m="1" x="142"/>
        <item m="1" x="108"/>
        <item m="1" x="282"/>
        <item m="1" x="219"/>
        <item m="1" x="109"/>
        <item m="1" x="121"/>
        <item m="1" x="256"/>
        <item m="1" x="240"/>
        <item m="1" x="276"/>
        <item m="1" x="312"/>
        <item m="1" x="136"/>
        <item m="1" x="324"/>
        <item m="1" x="257"/>
        <item m="1" x="249"/>
        <item m="1" x="191"/>
        <item m="1" x="217"/>
        <item m="1" x="267"/>
        <item m="1" x="283"/>
        <item m="1" x="137"/>
        <item m="1" x="202"/>
        <item m="1" x="287"/>
        <item m="1" x="170"/>
        <item m="1" x="224"/>
        <item m="1" x="325"/>
        <item m="1" x="131"/>
        <item m="1" x="110"/>
        <item m="1" x="294"/>
        <item m="1" x="211"/>
        <item m="1" x="124"/>
        <item m="1" x="215"/>
        <item m="1" x="258"/>
        <item m="1" x="132"/>
        <item m="1" x="313"/>
        <item m="1" x="159"/>
        <item m="1" x="314"/>
        <item m="1" x="259"/>
        <item m="1" x="295"/>
        <item m="1" x="335"/>
        <item m="1" x="371"/>
        <item m="1" x="329"/>
        <item m="1" x="333"/>
        <item m="1" x="133"/>
        <item m="1" x="305"/>
        <item m="1" x="155"/>
        <item m="1" x="168"/>
        <item m="1" x="171"/>
        <item m="1" x="358"/>
        <item m="1" x="178"/>
        <item m="1" x="197"/>
        <item m="1" x="209"/>
        <item m="1" x="326"/>
        <item m="1" x="231"/>
        <item m="1" x="225"/>
        <item m="1" x="262"/>
        <item m="1" x="161"/>
        <item m="1" x="112"/>
        <item m="1" x="336"/>
        <item m="1" x="192"/>
        <item m="1" x="354"/>
        <item m="1" x="143"/>
        <item m="1" x="235"/>
        <item m="1" x="306"/>
        <item m="1" x="162"/>
        <item m="1" x="210"/>
        <item m="1" x="193"/>
        <item m="1" x="226"/>
        <item m="1" x="207"/>
        <item m="1" x="150"/>
        <item m="1" x="111"/>
        <item m="1" x="349"/>
        <item m="1" x="320"/>
        <item m="1" x="330"/>
        <item m="1" x="340"/>
        <item m="1" x="355"/>
        <item m="1" x="172"/>
        <item m="1" x="250"/>
        <item m="1" x="187"/>
        <item m="1" x="351"/>
        <item m="1" x="315"/>
        <item m="1" x="296"/>
        <item m="1" x="359"/>
        <item m="1" x="203"/>
        <item m="1" x="343"/>
        <item m="1" x="331"/>
        <item m="1" x="268"/>
        <item m="1" x="284"/>
        <item m="1" x="122"/>
        <item m="1" x="216"/>
        <item m="1" x="198"/>
        <item m="1" x="251"/>
        <item m="1" x="341"/>
        <item m="1" x="288"/>
        <item m="1" x="297"/>
        <item m="1" x="123"/>
        <item m="1" x="372"/>
        <item m="1" x="356"/>
        <item m="1" x="138"/>
        <item m="1" x="317"/>
        <item m="1" x="179"/>
        <item m="1" x="318"/>
        <item m="1" x="163"/>
        <item m="1" x="194"/>
        <item m="1" x="204"/>
        <item m="1" x="164"/>
        <item m="1" x="184"/>
        <item m="1" x="301"/>
        <item m="1" x="144"/>
        <item m="1" x="360"/>
        <item m="1" x="307"/>
        <item m="1" x="125"/>
        <item m="1" x="346"/>
        <item m="1" x="145"/>
        <item m="1" x="291"/>
        <item m="1" x="278"/>
        <item m="1" x="212"/>
        <item m="1" x="126"/>
        <item m="1" x="195"/>
        <item m="1" x="153"/>
        <item m="1" x="241"/>
        <item m="1" x="127"/>
        <item m="1" x="367"/>
        <item m="1" x="180"/>
        <item m="1" x="128"/>
        <item m="1" x="245"/>
        <item m="1" x="285"/>
        <item m="1" x="208"/>
        <item m="1" x="366"/>
        <item m="1" x="156"/>
        <item m="1" x="279"/>
        <item m="1" x="117"/>
        <item m="1" x="361"/>
        <item m="1" x="227"/>
        <item m="1" x="3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umFmtId="41" showAll="0"/>
    <pivotField numFmtId="41" showAll="0"/>
    <pivotField numFmtId="41" showAll="0"/>
  </pivotFields>
  <rowFields count="5">
    <field x="3"/>
    <field x="0"/>
    <field x="81"/>
    <field x="82"/>
    <field x="83"/>
  </rowFields>
  <rowItems count="14">
    <i>
      <x/>
    </i>
    <i r="1">
      <x/>
    </i>
    <i r="2">
      <x v="287"/>
    </i>
    <i r="3">
      <x v="286"/>
    </i>
    <i r="4">
      <x v="286"/>
    </i>
    <i r="1">
      <x v="1"/>
    </i>
    <i r="2">
      <x v="357"/>
    </i>
    <i r="3">
      <x v="269"/>
    </i>
    <i r="4">
      <x v="340"/>
    </i>
    <i r="1">
      <x v="2"/>
    </i>
    <i r="2">
      <x v="413"/>
    </i>
    <i r="3">
      <x v="273"/>
    </i>
    <i r="4">
      <x v="286"/>
    </i>
    <i t="grand">
      <x/>
    </i>
  </rowItems>
  <colItems count="1">
    <i/>
  </colItems>
  <formats count="14">
    <format dxfId="939">
      <pivotArea type="all" dataOnly="0" outline="0" fieldPosition="0"/>
    </format>
    <format dxfId="938">
      <pivotArea field="3" type="button" dataOnly="0" labelOnly="1" outline="0" axis="axisRow" fieldPosition="0"/>
    </format>
    <format dxfId="937">
      <pivotArea dataOnly="0" labelOnly="1" fieldPosition="0">
        <references count="1">
          <reference field="3" count="1">
            <x v="0"/>
          </reference>
        </references>
      </pivotArea>
    </format>
    <format dxfId="936">
      <pivotArea dataOnly="0" labelOnly="1" grandRow="1" outline="0" fieldPosition="0"/>
    </format>
    <format dxfId="935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934">
      <pivotArea dataOnly="0" labelOnly="1" fieldPosition="0">
        <references count="3">
          <reference field="0" count="1" selected="0">
            <x v="0"/>
          </reference>
          <reference field="3" count="1" selected="0">
            <x v="0"/>
          </reference>
          <reference field="81" count="1">
            <x v="287"/>
          </reference>
        </references>
      </pivotArea>
    </format>
    <format dxfId="933">
      <pivotArea dataOnly="0" labelOnly="1" fieldPosition="0">
        <references count="3">
          <reference field="0" count="1" selected="0">
            <x v="1"/>
          </reference>
          <reference field="3" count="1" selected="0">
            <x v="0"/>
          </reference>
          <reference field="81" count="1">
            <x v="357"/>
          </reference>
        </references>
      </pivotArea>
    </format>
    <format dxfId="932">
      <pivotArea dataOnly="0" labelOnly="1" fieldPosition="0">
        <references count="3">
          <reference field="0" count="1" selected="0">
            <x v="2"/>
          </reference>
          <reference field="3" count="1" selected="0">
            <x v="0"/>
          </reference>
          <reference field="81" count="1">
            <x v="413"/>
          </reference>
        </references>
      </pivotArea>
    </format>
    <format dxfId="931">
      <pivotArea dataOnly="0" labelOnly="1" fieldPosition="0">
        <references count="4">
          <reference field="0" count="1" selected="0">
            <x v="0"/>
          </reference>
          <reference field="3" count="1" selected="0">
            <x v="0"/>
          </reference>
          <reference field="81" count="1" selected="0">
            <x v="287"/>
          </reference>
          <reference field="82" count="1">
            <x v="286"/>
          </reference>
        </references>
      </pivotArea>
    </format>
    <format dxfId="930">
      <pivotArea dataOnly="0" labelOnly="1" fieldPosition="0">
        <references count="4">
          <reference field="0" count="1" selected="0">
            <x v="1"/>
          </reference>
          <reference field="3" count="1" selected="0">
            <x v="0"/>
          </reference>
          <reference field="81" count="1" selected="0">
            <x v="357"/>
          </reference>
          <reference field="82" count="1">
            <x v="269"/>
          </reference>
        </references>
      </pivotArea>
    </format>
    <format dxfId="929">
      <pivotArea dataOnly="0" labelOnly="1" fieldPosition="0">
        <references count="4">
          <reference field="0" count="1" selected="0">
            <x v="2"/>
          </reference>
          <reference field="3" count="1" selected="0">
            <x v="0"/>
          </reference>
          <reference field="81" count="1" selected="0">
            <x v="413"/>
          </reference>
          <reference field="82" count="1">
            <x v="273"/>
          </reference>
        </references>
      </pivotArea>
    </format>
    <format dxfId="928">
      <pivotArea dataOnly="0" labelOnly="1" fieldPosition="0">
        <references count="5">
          <reference field="0" count="1" selected="0">
            <x v="0"/>
          </reference>
          <reference field="3" count="1" selected="0">
            <x v="0"/>
          </reference>
          <reference field="81" count="1" selected="0">
            <x v="287"/>
          </reference>
          <reference field="82" count="1" selected="0">
            <x v="286"/>
          </reference>
          <reference field="83" count="1">
            <x v="286"/>
          </reference>
        </references>
      </pivotArea>
    </format>
    <format dxfId="927">
      <pivotArea dataOnly="0" labelOnly="1" fieldPosition="0">
        <references count="5">
          <reference field="0" count="1" selected="0">
            <x v="1"/>
          </reference>
          <reference field="3" count="1" selected="0">
            <x v="0"/>
          </reference>
          <reference field="81" count="1" selected="0">
            <x v="357"/>
          </reference>
          <reference field="82" count="1" selected="0">
            <x v="269"/>
          </reference>
          <reference field="83" count="1">
            <x v="340"/>
          </reference>
        </references>
      </pivotArea>
    </format>
    <format dxfId="926">
      <pivotArea dataOnly="0" labelOnly="1" fieldPosition="0">
        <references count="5">
          <reference field="0" count="1" selected="0">
            <x v="2"/>
          </reference>
          <reference field="3" count="1" selected="0">
            <x v="0"/>
          </reference>
          <reference field="81" count="1" selected="0">
            <x v="413"/>
          </reference>
          <reference field="82" count="1" selected="0">
            <x v="273"/>
          </reference>
          <reference field="83" count="1">
            <x v="28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C63D2-A546-483E-B738-5E73D3DA7A09}" name="1월 타시도 비중" cacheId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6" indent="0" outline="1" outlineData="1" multipleFieldFilters="0">
  <location ref="EJ9:EJ13" firstHeaderRow="1" firstDataRow="1" firstDataCol="1" rowPageCount="1" colPageCount="1"/>
  <pivotFields count="87">
    <pivotField axis="axisPage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8" showAll="0"/>
    <pivotField numFmtId="178" showAll="0" defaultSubtota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>
      <items count="47">
        <item x="13"/>
        <item x="4"/>
        <item x="9"/>
        <item m="1" x="43"/>
        <item x="5"/>
        <item m="1" x="40"/>
        <item x="12"/>
        <item x="22"/>
        <item x="0"/>
        <item m="1" x="45"/>
        <item x="2"/>
        <item x="3"/>
        <item x="20"/>
        <item x="21"/>
        <item x="23"/>
        <item x="30"/>
        <item x="24"/>
        <item x="25"/>
        <item x="26"/>
        <item x="15"/>
        <item x="14"/>
        <item x="29"/>
        <item x="6"/>
        <item x="7"/>
        <item x="31"/>
        <item x="19"/>
        <item m="1" x="41"/>
        <item x="11"/>
        <item m="1" x="44"/>
        <item x="17"/>
        <item m="1" x="42"/>
        <item x="37"/>
        <item x="28"/>
        <item x="1"/>
        <item x="8"/>
        <item x="10"/>
        <item x="16"/>
        <item x="18"/>
        <item x="27"/>
        <item x="32"/>
        <item x="33"/>
        <item x="34"/>
        <item x="35"/>
        <item x="36"/>
        <item x="38"/>
        <item x="39"/>
        <item t="default"/>
      </items>
    </pivotField>
    <pivotField axis="axisRow" showAll="0">
      <items count="51">
        <item m="1" x="39"/>
        <item m="1" x="37"/>
        <item m="1" x="40"/>
        <item m="1" x="36"/>
        <item m="1" x="38"/>
        <item x="11"/>
        <item x="18"/>
        <item x="2"/>
        <item x="1"/>
        <item m="1" x="47"/>
        <item x="4"/>
        <item x="3"/>
        <item x="21"/>
        <item x="19"/>
        <item x="24"/>
        <item x="25"/>
        <item x="22"/>
        <item x="23"/>
        <item x="16"/>
        <item x="14"/>
        <item x="15"/>
        <item m="1" x="48"/>
        <item x="28"/>
        <item x="29"/>
        <item x="34"/>
        <item x="30"/>
        <item x="7"/>
        <item x="20"/>
        <item m="1" x="46"/>
        <item m="1" x="45"/>
        <item x="13"/>
        <item x="27"/>
        <item m="1" x="44"/>
        <item m="1" x="43"/>
        <item m="1" x="49"/>
        <item x="8"/>
        <item x="12"/>
        <item x="31"/>
        <item m="1" x="42"/>
        <item m="1" x="41"/>
        <item x="0"/>
        <item x="5"/>
        <item x="6"/>
        <item x="9"/>
        <item x="10"/>
        <item x="17"/>
        <item x="26"/>
        <item x="32"/>
        <item x="33"/>
        <item x="35"/>
        <item t="default"/>
      </items>
    </pivotField>
    <pivotField axis="axisRow" showAll="0">
      <items count="65">
        <item m="1" x="55"/>
        <item x="27"/>
        <item m="1" x="56"/>
        <item x="49"/>
        <item x="4"/>
        <item m="1" x="51"/>
        <item m="1" x="57"/>
        <item m="1" x="52"/>
        <item x="17"/>
        <item x="8"/>
        <item x="0"/>
        <item m="1" x="63"/>
        <item x="2"/>
        <item m="1" x="53"/>
        <item x="18"/>
        <item x="21"/>
        <item x="19"/>
        <item x="23"/>
        <item x="26"/>
        <item x="25"/>
        <item x="24"/>
        <item x="22"/>
        <item x="13"/>
        <item x="12"/>
        <item x="15"/>
        <item x="30"/>
        <item x="33"/>
        <item x="31"/>
        <item x="34"/>
        <item x="29"/>
        <item x="47"/>
        <item x="6"/>
        <item x="32"/>
        <item x="46"/>
        <item x="16"/>
        <item m="1" x="62"/>
        <item m="1" x="54"/>
        <item m="1" x="61"/>
        <item m="1" x="59"/>
        <item x="14"/>
        <item m="1" x="58"/>
        <item x="43"/>
        <item m="1" x="60"/>
        <item x="7"/>
        <item x="45"/>
        <item x="1"/>
        <item x="3"/>
        <item x="5"/>
        <item x="9"/>
        <item x="10"/>
        <item x="11"/>
        <item x="20"/>
        <item x="28"/>
        <item x="35"/>
        <item x="36"/>
        <item x="37"/>
        <item x="38"/>
        <item x="39"/>
        <item x="40"/>
        <item x="41"/>
        <item x="42"/>
        <item x="44"/>
        <item x="48"/>
        <item x="50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4">
    <field x="3"/>
    <field x="47"/>
    <field x="48"/>
    <field x="49"/>
  </rowFields>
  <rowItems count="4">
    <i>
      <x/>
    </i>
    <i r="1">
      <x v="2"/>
    </i>
    <i r="2">
      <x v="41"/>
    </i>
    <i r="3">
      <x v="50"/>
    </i>
  </rowItems>
  <colItems count="1">
    <i/>
  </colItems>
  <pageFields count="1">
    <pageField fld="0" item="0" hier="-1"/>
  </pageFields>
  <formats count="6">
    <format dxfId="945">
      <pivotArea type="all" dataOnly="0" outline="0" fieldPosition="0"/>
    </format>
    <format dxfId="944">
      <pivotArea field="3" type="button" dataOnly="0" labelOnly="1" outline="0" axis="axisRow" fieldPosition="0"/>
    </format>
    <format dxfId="943">
      <pivotArea dataOnly="0" labelOnly="1" fieldPosition="0">
        <references count="1">
          <reference field="3" count="1">
            <x v="0"/>
          </reference>
        </references>
      </pivotArea>
    </format>
    <format dxfId="942">
      <pivotArea dataOnly="0" labelOnly="1" fieldPosition="0">
        <references count="2">
          <reference field="3" count="1" selected="0">
            <x v="0"/>
          </reference>
          <reference field="47" count="1">
            <x v="2"/>
          </reference>
        </references>
      </pivotArea>
    </format>
    <format dxfId="941">
      <pivotArea dataOnly="0" labelOnly="1" fieldPosition="0">
        <references count="3">
          <reference field="3" count="1" selected="0">
            <x v="0"/>
          </reference>
          <reference field="47" count="1" selected="0">
            <x v="2"/>
          </reference>
          <reference field="48" count="1">
            <x v="41"/>
          </reference>
        </references>
      </pivotArea>
    </format>
    <format dxfId="940">
      <pivotArea dataOnly="0" labelOnly="1" fieldPosition="0">
        <references count="4">
          <reference field="3" count="1" selected="0">
            <x v="0"/>
          </reference>
          <reference field="47" count="1" selected="0">
            <x v="2"/>
          </reference>
          <reference field="48" count="1" selected="0">
            <x v="41"/>
          </reference>
          <reference field="49" count="1">
            <x v="5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D1FDE-2AE7-4D44-AED2-6EB8308817A5}" name="체류기간" cacheId="1" dataOnRows="1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AX10:BB15" firstHeaderRow="1" firstDataRow="2" firstDataCol="2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-2"/>
  </rowFields>
  <rowItems count="4">
    <i>
      <x/>
      <x/>
    </i>
    <i r="1" i="1">
      <x v="1"/>
    </i>
    <i r="1" i="2">
      <x v="2"/>
    </i>
    <i r="1" i="3">
      <x v="3"/>
    </i>
  </rowItems>
  <colFields count="1">
    <field x="0"/>
  </colFields>
  <colItems count="3">
    <i>
      <x/>
    </i>
    <i>
      <x v="1"/>
    </i>
    <i>
      <x v="2"/>
    </i>
  </colItems>
  <dataFields count="4">
    <dataField name="합계 : 체류기간(1일)" fld="5" baseField="0" baseItem="0"/>
    <dataField name="합계 : 체류기간(2~7일)" fld="6" baseField="0" baseItem="0"/>
    <dataField name="합계 : 체류기간(8일 이상)" fld="7" baseField="0" baseItem="0"/>
    <dataField name="합계 : 평균체류일수(일)" fld="16" baseField="0" baseItem="0"/>
  </dataFields>
  <formats count="10">
    <format dxfId="955">
      <pivotArea type="all" dataOnly="0" outline="0" fieldPosition="0"/>
    </format>
    <format dxfId="954">
      <pivotArea outline="0" collapsedLevelsAreSubtotals="1" fieldPosition="0"/>
    </format>
    <format dxfId="953">
      <pivotArea type="origin" dataOnly="0" labelOnly="1" outline="0" fieldPosition="0"/>
    </format>
    <format dxfId="952">
      <pivotArea field="0" type="button" dataOnly="0" labelOnly="1" outline="0" axis="axisCol" fieldPosition="0"/>
    </format>
    <format dxfId="951">
      <pivotArea type="topRight" dataOnly="0" labelOnly="1" outline="0" fieldPosition="0"/>
    </format>
    <format dxfId="950">
      <pivotArea field="3" type="button" dataOnly="0" labelOnly="1" outline="0" axis="axisRow" fieldPosition="0"/>
    </format>
    <format dxfId="949">
      <pivotArea field="-2" type="button" dataOnly="0" labelOnly="1" outline="0" axis="axisRow" fieldPosition="1"/>
    </format>
    <format dxfId="948">
      <pivotArea dataOnly="0" labelOnly="1" outline="0" fieldPosition="0">
        <references count="1">
          <reference field="3" count="1">
            <x v="0"/>
          </reference>
        </references>
      </pivotArea>
    </format>
    <format dxfId="947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3" count="1" selected="0">
            <x v="0"/>
          </reference>
        </references>
      </pivotArea>
    </format>
    <format dxfId="946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41A66-38DC-463F-8738-26455D93BAD7}" name="동일시도/타시도 체류인구" cacheId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6" indent="0" outline="1" outlineData="1" multipleFieldFilters="0">
  <location ref="FD19:FF25" firstHeaderRow="0" firstDataRow="1" firstDataCol="1"/>
  <pivotFields count="87">
    <pivotField axis="axisRow" showAll="0" defaultSubtotal="0">
      <items count="3">
        <item x="0"/>
        <item x="1"/>
        <item x="2"/>
      </items>
    </pivotField>
    <pivotField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</pivotField>
    <pivotField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</pivotField>
    <pivotField axis="axisRow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</pivotField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2">
    <field x="0"/>
    <field x="3"/>
  </rowFields>
  <rowItems count="6">
    <i>
      <x/>
    </i>
    <i r="1">
      <x/>
    </i>
    <i>
      <x v="1"/>
    </i>
    <i r="1">
      <x/>
    </i>
    <i>
      <x v="2"/>
    </i>
    <i r="1">
      <x/>
    </i>
  </rowItems>
  <colFields count="1">
    <field x="-2"/>
  </colFields>
  <colItems count="2">
    <i>
      <x/>
    </i>
    <i i="1">
      <x v="1"/>
    </i>
  </colItems>
  <dataFields count="2">
    <dataField name="합계 : 동일시도_x000a_체류인구" fld="39" baseField="0" baseItem="0"/>
    <dataField name="합계 : 타시도_x000a_체류인구" fld="40" baseField="0" baseItem="0"/>
  </dataFields>
  <formats count="8">
    <format dxfId="963">
      <pivotArea type="all" dataOnly="0" outline="0" fieldPosition="0"/>
    </format>
    <format dxfId="962">
      <pivotArea outline="0" collapsedLevelsAreSubtotals="1" fieldPosition="0"/>
    </format>
    <format dxfId="961">
      <pivotArea field="0" type="button" dataOnly="0" labelOnly="1" outline="0" axis="axisRow" fieldPosition="0"/>
    </format>
    <format dxfId="960">
      <pivotArea dataOnly="0" labelOnly="1" fieldPosition="0">
        <references count="1">
          <reference field="0" count="0"/>
        </references>
      </pivotArea>
    </format>
    <format dxfId="959">
      <pivotArea dataOnly="0" labelOnly="1" fieldPosition="0">
        <references count="2">
          <reference field="0" count="1" selected="0">
            <x v="0"/>
          </reference>
          <reference field="3" count="1">
            <x v="0"/>
          </reference>
        </references>
      </pivotArea>
    </format>
    <format dxfId="958">
      <pivotArea dataOnly="0" labelOnly="1" fieldPosition="0">
        <references count="2">
          <reference field="0" count="1" selected="0">
            <x v="1"/>
          </reference>
          <reference field="3" count="1">
            <x v="0"/>
          </reference>
        </references>
      </pivotArea>
    </format>
    <format dxfId="957">
      <pivotArea dataOnly="0" labelOnly="1" fieldPosition="0">
        <references count="2">
          <reference field="0" count="1" selected="0">
            <x v="2"/>
          </reference>
          <reference field="3" count="1">
            <x v="0"/>
          </reference>
        </references>
      </pivotArea>
    </format>
    <format dxfId="9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DC677-A191-4774-B8A8-274B4F4C4710}" name="유입순위별 체류인구" cacheId="1" dataOnRows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6" indent="0" outline="1" outlineData="1" multipleFieldFilters="0">
  <location ref="FI28:FL36" firstHeaderRow="1" firstDataRow="2" firstDataCol="1"/>
  <pivotFields count="87">
    <pivotField axis="axisCol" showAll="0" defaultSubtotal="0">
      <items count="3">
        <item x="0"/>
        <item x="1"/>
        <item x="2"/>
      </items>
    </pivotField>
    <pivotField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</pivotField>
    <pivotField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</pivotField>
    <pivotField axis="axisRow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</pivotField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2">
    <field x="3"/>
    <field x="-2"/>
  </rowFields>
  <rowItems count="7">
    <i>
      <x/>
    </i>
    <i r="1">
      <x/>
    </i>
    <i r="1" i="1">
      <x v="1"/>
    </i>
    <i r="1" i="2">
      <x v="2"/>
    </i>
    <i r="1" i="3">
      <x v="3"/>
    </i>
    <i r="1" i="4">
      <x v="4"/>
    </i>
    <i r="1" i="5">
      <x v="5"/>
    </i>
  </rowItems>
  <colFields count="1">
    <field x="0"/>
  </colFields>
  <colItems count="3">
    <i>
      <x/>
    </i>
    <i>
      <x v="1"/>
    </i>
    <i>
      <x v="2"/>
    </i>
  </colItems>
  <dataFields count="6">
    <dataField name="합계 : 동일시도 유입 1순위 체류인구" fld="44" baseField="0" baseItem="0"/>
    <dataField name="합계 : 동일시도 유입 2순위 체류인구" fld="45" baseField="0" baseItem="0"/>
    <dataField name="합계 : 동일시도 유입 3순위 체류인구" fld="46" baseField="0" baseItem="0"/>
    <dataField name="합계 : 타시도 유입 1순위 체류인구" fld="50" baseField="0" baseItem="0"/>
    <dataField name="합계 : 타시도 유입 2순위 체류인구" fld="51" baseField="0" baseItem="0"/>
    <dataField name="합계 : 타시도 유입 3순위 체류인구" fld="52" baseField="0" baseItem="0"/>
  </dataFields>
  <formats count="9">
    <format dxfId="972">
      <pivotArea type="all" dataOnly="0" outline="0" fieldPosition="0"/>
    </format>
    <format dxfId="971">
      <pivotArea outline="0" collapsedLevelsAreSubtotals="1" fieldPosition="0"/>
    </format>
    <format dxfId="970">
      <pivotArea type="origin" dataOnly="0" labelOnly="1" outline="0" fieldPosition="0"/>
    </format>
    <format dxfId="969">
      <pivotArea field="0" type="button" dataOnly="0" labelOnly="1" outline="0" axis="axisCol" fieldPosition="0"/>
    </format>
    <format dxfId="968">
      <pivotArea type="topRight" dataOnly="0" labelOnly="1" outline="0" fieldPosition="0"/>
    </format>
    <format dxfId="967">
      <pivotArea field="3" type="button" dataOnly="0" labelOnly="1" outline="0" axis="axisRow" fieldPosition="0"/>
    </format>
    <format dxfId="966">
      <pivotArea dataOnly="0" labelOnly="1" fieldPosition="0">
        <references count="1">
          <reference field="3" count="1">
            <x v="0"/>
          </reference>
        </references>
      </pivotArea>
    </format>
    <format dxfId="965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3" count="1" selected="0">
            <x v="0"/>
          </reference>
        </references>
      </pivotArea>
    </format>
    <format dxfId="964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4A77E-D59B-4DFF-B26B-6099A42FAB3D}" name="카드 사용" cacheId="1" dataOnRows="1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GI8:GM11" firstHeaderRow="1" firstDataRow="2" firstDataCol="2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-2"/>
  </rowFields>
  <rowItems count="2">
    <i>
      <x/>
      <x/>
    </i>
    <i r="1" i="1">
      <x v="1"/>
    </i>
  </rowItems>
  <colFields count="1">
    <field x="0"/>
  </colFields>
  <colItems count="3">
    <i>
      <x/>
    </i>
    <i>
      <x v="1"/>
    </i>
    <i>
      <x v="2"/>
    </i>
  </colItems>
  <dataFields count="2">
    <dataField name="합계 : 인당 평균 카드 사용액" fld="20" baseField="3" baseItem="41" numFmtId="180"/>
    <dataField name="합계 : 체류인구" fld="21" baseField="3" baseItem="41" numFmtId="180"/>
  </dataFields>
  <formats count="26">
    <format dxfId="998">
      <pivotArea type="all" dataOnly="0" outline="0" fieldPosition="0"/>
    </format>
    <format dxfId="997">
      <pivotArea outline="0" collapsedLevelsAreSubtotals="1" fieldPosition="0"/>
    </format>
    <format dxfId="996">
      <pivotArea outline="0" collapsedLevelsAreSubtotals="1" fieldPosition="0"/>
    </format>
    <format dxfId="995">
      <pivotArea type="all" dataOnly="0" outline="0" fieldPosition="0"/>
    </format>
    <format dxfId="994">
      <pivotArea dataOnly="0" labelOnly="1" outline="0" fieldPosition="0">
        <references count="1">
          <reference field="3" count="1">
            <x v="12"/>
          </reference>
        </references>
      </pivotArea>
    </format>
    <format dxfId="993">
      <pivotArea type="all" dataOnly="0" outline="0" fieldPosition="0"/>
    </format>
    <format dxfId="992">
      <pivotArea dataOnly="0" labelOnly="1" outline="0" fieldPosition="0">
        <references count="1">
          <reference field="3" count="1">
            <x v="12"/>
          </reference>
        </references>
      </pivotArea>
    </format>
    <format dxfId="991">
      <pivotArea type="all" dataOnly="0" outline="0" fieldPosition="0"/>
    </format>
    <format dxfId="990">
      <pivotArea dataOnly="0" labelOnly="1" outline="0" fieldPosition="0">
        <references count="1">
          <reference field="3" count="1">
            <x v="12"/>
          </reference>
        </references>
      </pivotArea>
    </format>
    <format dxfId="989">
      <pivotArea type="all" dataOnly="0" outline="0" fieldPosition="0"/>
    </format>
    <format dxfId="988">
      <pivotArea dataOnly="0" labelOnly="1" outline="0" fieldPosition="0">
        <references count="1">
          <reference field="3" count="1">
            <x v="43"/>
          </reference>
        </references>
      </pivotArea>
    </format>
    <format dxfId="987">
      <pivotArea type="all" dataOnly="0" outline="0" fieldPosition="0"/>
    </format>
    <format dxfId="986">
      <pivotArea dataOnly="0" labelOnly="1" outline="0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85">
      <pivotArea dataOnly="0" labelOnly="1" outline="0" fieldPosition="0">
        <references count="1">
          <reference field="3" count="3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</reference>
        </references>
      </pivotArea>
    </format>
    <format dxfId="984">
      <pivotArea outline="0" fieldPosition="0">
        <references count="1">
          <reference field="4294967294" count="1">
            <x v="0"/>
          </reference>
        </references>
      </pivotArea>
    </format>
    <format dxfId="983">
      <pivotArea outline="0" fieldPosition="0">
        <references count="1">
          <reference field="4294967294" count="1">
            <x v="1"/>
          </reference>
        </references>
      </pivotArea>
    </format>
    <format dxfId="982">
      <pivotArea type="all" dataOnly="0" outline="0" fieldPosition="0"/>
    </format>
    <format dxfId="981">
      <pivotArea outline="0" collapsedLevelsAreSubtotals="1" fieldPosition="0"/>
    </format>
    <format dxfId="980">
      <pivotArea type="origin" dataOnly="0" labelOnly="1" outline="0" fieldPosition="0"/>
    </format>
    <format dxfId="979">
      <pivotArea field="0" type="button" dataOnly="0" labelOnly="1" outline="0" axis="axisCol" fieldPosition="0"/>
    </format>
    <format dxfId="978">
      <pivotArea type="topRight" dataOnly="0" labelOnly="1" outline="0" fieldPosition="0"/>
    </format>
    <format dxfId="977">
      <pivotArea field="3" type="button" dataOnly="0" labelOnly="1" outline="0" axis="axisRow" fieldPosition="0"/>
    </format>
    <format dxfId="976">
      <pivotArea field="-2" type="button" dataOnly="0" labelOnly="1" outline="0" axis="axisRow" fieldPosition="1"/>
    </format>
    <format dxfId="975">
      <pivotArea dataOnly="0" labelOnly="1" outline="0" fieldPosition="0">
        <references count="1">
          <reference field="3" count="1">
            <x v="0"/>
          </reference>
        </references>
      </pivotArea>
    </format>
    <format dxfId="974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973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A58B1-C6CE-443B-8471-E4216F1208C7}" name="활력도(원값)" cacheId="1" dataOnRows="1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B11:F20" firstHeaderRow="1" firstDataRow="2" firstDataCol="2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-2"/>
  </rowFields>
  <rowItems count="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</rowItems>
  <colFields count="1">
    <field x="0"/>
  </colFields>
  <colItems count="3">
    <i>
      <x/>
    </i>
    <i>
      <x v="1"/>
    </i>
    <i>
      <x v="2"/>
    </i>
  </colItems>
  <dataFields count="8">
    <dataField name="합계 : 체류인구배수" fld="14" baseField="0" baseItem="0"/>
    <dataField name="합계 : 3개월 내 재방문율(%)" fld="15" baseField="0" baseItem="0"/>
    <dataField name="합계 : 평균체류일수(일)" fld="16" baseField="0" baseItem="0"/>
    <dataField name="합계 : 평균체류시간(시간)" fld="17" baseField="0" baseItem="0"/>
    <dataField name="합계 : 평균_숙박일수(일)" fld="18" baseField="0" baseItem="0"/>
    <dataField name="합계 : 타시도 거주자 _x000a_비중(%)" fld="19" baseField="0" baseItem="0"/>
    <dataField name="합계 : 인당 평균 카드 사용액_x000a_(천원)" fld="20" baseField="0" baseItem="0"/>
    <dataField name="합계 : 체류인구_x000a_카드 사용액 비중(%)" fld="21" baseField="0" baseItem="0"/>
  </dataFields>
  <formats count="10">
    <format dxfId="1008">
      <pivotArea type="all" dataOnly="0" outline="0" fieldPosition="0"/>
    </format>
    <format dxfId="1007">
      <pivotArea outline="0" collapsedLevelsAreSubtotals="1" fieldPosition="0"/>
    </format>
    <format dxfId="1006">
      <pivotArea type="origin" dataOnly="0" labelOnly="1" outline="0" fieldPosition="0"/>
    </format>
    <format dxfId="1005">
      <pivotArea field="0" type="button" dataOnly="0" labelOnly="1" outline="0" axis="axisCol" fieldPosition="0"/>
    </format>
    <format dxfId="1004">
      <pivotArea type="topRight" dataOnly="0" labelOnly="1" outline="0" fieldPosition="0"/>
    </format>
    <format dxfId="1003">
      <pivotArea field="3" type="button" dataOnly="0" labelOnly="1" outline="0" axis="axisRow" fieldPosition="0"/>
    </format>
    <format dxfId="1002">
      <pivotArea field="-2" type="button" dataOnly="0" labelOnly="1" outline="0" axis="axisRow" fieldPosition="1"/>
    </format>
    <format dxfId="1001">
      <pivotArea dataOnly="0" labelOnly="1" outline="0" fieldPosition="0">
        <references count="1">
          <reference field="3" count="1">
            <x v="0"/>
          </reference>
        </references>
      </pivotArea>
    </format>
    <format dxfId="1000">
      <pivotArea dataOnly="0" labelOnly="1" outline="0" fieldPosition="0">
        <references count="2">
          <reference field="4294967294" count="8">
            <x v="0"/>
            <x v="1"/>
            <x v="2"/>
            <x v="3"/>
            <x v="4"/>
            <x v="5"/>
            <x v="6"/>
            <x v="7"/>
          </reference>
          <reference field="3" count="1" selected="0">
            <x v="0"/>
          </reference>
        </references>
      </pivotArea>
    </format>
    <format dxfId="999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B0AB1-4DCB-4E0B-99EA-2720902B1709}" name="체류시간" cacheId="1" dataOnRows="1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CR10:CU12" firstHeaderRow="1" firstDataRow="2" firstDataCol="1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">
    <i>
      <x/>
    </i>
  </rowItems>
  <colFields count="1">
    <field x="0"/>
  </colFields>
  <colItems count="3">
    <i>
      <x/>
    </i>
    <i>
      <x v="1"/>
    </i>
    <i>
      <x v="2"/>
    </i>
  </colItems>
  <dataFields count="1">
    <dataField name="합계 : 평균체류시간(시간)" fld="17" baseField="0" baseItem="0"/>
  </dataFields>
  <formats count="8">
    <format dxfId="1016">
      <pivotArea type="all" dataOnly="0" outline="0" fieldPosition="0"/>
    </format>
    <format dxfId="1015">
      <pivotArea outline="0" collapsedLevelsAreSubtotals="1" fieldPosition="0"/>
    </format>
    <format dxfId="1014">
      <pivotArea type="origin" dataOnly="0" labelOnly="1" outline="0" fieldPosition="0"/>
    </format>
    <format dxfId="1013">
      <pivotArea field="0" type="button" dataOnly="0" labelOnly="1" outline="0" axis="axisCol" fieldPosition="0"/>
    </format>
    <format dxfId="1012">
      <pivotArea type="topRight" dataOnly="0" labelOnly="1" outline="0" fieldPosition="0"/>
    </format>
    <format dxfId="1011">
      <pivotArea field="3" type="button" dataOnly="0" labelOnly="1" outline="0" axis="axisRow" fieldPosition="0"/>
    </format>
    <format dxfId="1010">
      <pivotArea dataOnly="0" labelOnly="1" outline="0" fieldPosition="0">
        <references count="1">
          <reference field="3" count="1">
            <x v="0"/>
          </reference>
        </references>
      </pivotArea>
    </format>
    <format dxfId="1009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0DD69-9FEE-4884-A730-A6C3BF2C16CD}" name="2월 주요 읍면동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JF19:JF24" firstHeaderRow="1" firstDataRow="1" firstDataCol="1" rowPageCount="1" colPageCount="1"/>
  <pivotFields count="87">
    <pivotField axis="axisPage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axis="axisRow" showAll="0">
      <items count="106">
        <item x="94"/>
        <item x="93"/>
        <item x="64"/>
        <item x="17"/>
        <item x="71"/>
        <item x="54"/>
        <item x="21"/>
        <item x="86"/>
        <item x="48"/>
        <item x="81"/>
        <item x="45"/>
        <item x="16"/>
        <item x="11"/>
        <item x="49"/>
        <item x="31"/>
        <item x="100"/>
        <item x="39"/>
        <item x="6"/>
        <item x="66"/>
        <item x="84"/>
        <item x="27"/>
        <item x="47"/>
        <item x="73"/>
        <item x="15"/>
        <item x="4"/>
        <item x="29"/>
        <item x="50"/>
        <item x="38"/>
        <item x="2"/>
        <item x="13"/>
        <item x="23"/>
        <item x="88"/>
        <item x="51"/>
        <item x="46"/>
        <item x="103"/>
        <item x="104"/>
        <item x="5"/>
        <item x="32"/>
        <item x="95"/>
        <item x="102"/>
        <item x="82"/>
        <item x="78"/>
        <item x="10"/>
        <item x="56"/>
        <item x="3"/>
        <item x="97"/>
        <item x="33"/>
        <item x="74"/>
        <item x="9"/>
        <item x="41"/>
        <item x="75"/>
        <item x="99"/>
        <item x="44"/>
        <item x="68"/>
        <item x="101"/>
        <item x="89"/>
        <item x="0"/>
        <item x="62"/>
        <item x="19"/>
        <item x="37"/>
        <item x="58"/>
        <item x="25"/>
        <item x="80"/>
        <item x="96"/>
        <item x="70"/>
        <item x="14"/>
        <item x="7"/>
        <item x="35"/>
        <item x="43"/>
        <item x="24"/>
        <item x="60"/>
        <item x="77"/>
        <item x="79"/>
        <item x="65"/>
        <item x="42"/>
        <item x="59"/>
        <item x="26"/>
        <item x="91"/>
        <item x="53"/>
        <item x="8"/>
        <item x="67"/>
        <item x="34"/>
        <item x="28"/>
        <item x="90"/>
        <item x="85"/>
        <item x="61"/>
        <item x="40"/>
        <item x="92"/>
        <item x="72"/>
        <item x="98"/>
        <item x="1"/>
        <item x="30"/>
        <item x="36"/>
        <item x="20"/>
        <item x="69"/>
        <item x="63"/>
        <item x="83"/>
        <item x="57"/>
        <item x="87"/>
        <item x="55"/>
        <item x="22"/>
        <item x="52"/>
        <item x="18"/>
        <item x="12"/>
        <item x="76"/>
        <item t="default"/>
      </items>
    </pivotField>
    <pivotField axis="axisRow" showAll="0">
      <items count="129">
        <item x="87"/>
        <item x="86"/>
        <item x="43"/>
        <item x="6"/>
        <item x="107"/>
        <item x="64"/>
        <item x="113"/>
        <item x="50"/>
        <item x="48"/>
        <item x="53"/>
        <item x="26"/>
        <item x="119"/>
        <item x="19"/>
        <item x="5"/>
        <item x="32"/>
        <item x="11"/>
        <item x="106"/>
        <item x="59"/>
        <item x="77"/>
        <item x="72"/>
        <item x="125"/>
        <item x="126"/>
        <item x="98"/>
        <item x="4"/>
        <item x="47"/>
        <item x="94"/>
        <item x="35"/>
        <item x="7"/>
        <item x="52"/>
        <item x="121"/>
        <item x="102"/>
        <item x="2"/>
        <item x="17"/>
        <item x="24"/>
        <item x="81"/>
        <item x="90"/>
        <item x="40"/>
        <item x="97"/>
        <item x="33"/>
        <item x="66"/>
        <item x="10"/>
        <item x="55"/>
        <item x="93"/>
        <item x="58"/>
        <item x="1"/>
        <item x="51"/>
        <item x="23"/>
        <item x="103"/>
        <item x="74"/>
        <item x="105"/>
        <item x="88"/>
        <item x="120"/>
        <item x="46"/>
        <item x="76"/>
        <item x="122"/>
        <item x="3"/>
        <item x="91"/>
        <item x="16"/>
        <item x="49"/>
        <item x="89"/>
        <item x="12"/>
        <item x="95"/>
        <item x="117"/>
        <item x="54"/>
        <item x="104"/>
        <item x="124"/>
        <item x="37"/>
        <item x="28"/>
        <item x="84"/>
        <item x="45"/>
        <item x="36"/>
        <item x="41"/>
        <item x="13"/>
        <item x="61"/>
        <item x="21"/>
        <item x="57"/>
        <item x="30"/>
        <item x="116"/>
        <item x="70"/>
        <item x="56"/>
        <item x="39"/>
        <item x="15"/>
        <item x="118"/>
        <item x="115"/>
        <item x="67"/>
        <item x="60"/>
        <item x="96"/>
        <item x="69"/>
        <item x="109"/>
        <item x="42"/>
        <item x="27"/>
        <item x="78"/>
        <item x="114"/>
        <item x="68"/>
        <item x="75"/>
        <item x="20"/>
        <item x="38"/>
        <item x="62"/>
        <item x="22"/>
        <item x="83"/>
        <item x="123"/>
        <item x="80"/>
        <item x="82"/>
        <item x="29"/>
        <item x="8"/>
        <item x="34"/>
        <item x="101"/>
        <item x="9"/>
        <item x="73"/>
        <item x="31"/>
        <item x="0"/>
        <item x="79"/>
        <item x="44"/>
        <item x="63"/>
        <item x="18"/>
        <item x="14"/>
        <item x="85"/>
        <item x="108"/>
        <item x="111"/>
        <item x="127"/>
        <item x="92"/>
        <item x="65"/>
        <item x="71"/>
        <item x="99"/>
        <item x="25"/>
        <item x="110"/>
        <item x="112"/>
        <item x="100"/>
        <item t="default"/>
      </items>
    </pivotField>
    <pivotField axis="axisRow" showAll="0">
      <items count="138">
        <item x="77"/>
        <item x="9"/>
        <item x="20"/>
        <item x="94"/>
        <item x="40"/>
        <item x="96"/>
        <item x="31"/>
        <item x="59"/>
        <item x="52"/>
        <item x="23"/>
        <item x="42"/>
        <item x="37"/>
        <item x="81"/>
        <item x="36"/>
        <item x="48"/>
        <item x="30"/>
        <item x="14"/>
        <item x="103"/>
        <item x="114"/>
        <item x="11"/>
        <item x="69"/>
        <item x="2"/>
        <item x="80"/>
        <item x="3"/>
        <item x="133"/>
        <item x="35"/>
        <item x="26"/>
        <item x="109"/>
        <item x="79"/>
        <item x="4"/>
        <item x="28"/>
        <item x="33"/>
        <item x="123"/>
        <item x="115"/>
        <item x="86"/>
        <item x="19"/>
        <item x="64"/>
        <item x="136"/>
        <item x="118"/>
        <item x="47"/>
        <item x="92"/>
        <item x="125"/>
        <item x="99"/>
        <item x="27"/>
        <item x="50"/>
        <item x="95"/>
        <item x="29"/>
        <item x="56"/>
        <item x="73"/>
        <item x="66"/>
        <item x="15"/>
        <item x="78"/>
        <item x="38"/>
        <item x="76"/>
        <item x="0"/>
        <item x="7"/>
        <item x="108"/>
        <item x="57"/>
        <item x="18"/>
        <item x="75"/>
        <item x="98"/>
        <item x="82"/>
        <item x="85"/>
        <item x="93"/>
        <item x="121"/>
        <item x="116"/>
        <item x="17"/>
        <item x="132"/>
        <item x="106"/>
        <item x="128"/>
        <item x="72"/>
        <item x="22"/>
        <item x="55"/>
        <item x="53"/>
        <item x="83"/>
        <item x="124"/>
        <item x="90"/>
        <item x="43"/>
        <item x="54"/>
        <item x="58"/>
        <item x="126"/>
        <item x="71"/>
        <item x="130"/>
        <item x="51"/>
        <item x="8"/>
        <item x="25"/>
        <item x="111"/>
        <item x="46"/>
        <item x="61"/>
        <item x="24"/>
        <item x="13"/>
        <item x="70"/>
        <item x="74"/>
        <item x="122"/>
        <item x="117"/>
        <item x="84"/>
        <item x="34"/>
        <item x="21"/>
        <item x="105"/>
        <item x="112"/>
        <item x="127"/>
        <item x="68"/>
        <item x="41"/>
        <item x="32"/>
        <item x="39"/>
        <item x="97"/>
        <item x="65"/>
        <item x="16"/>
        <item x="119"/>
        <item x="60"/>
        <item x="67"/>
        <item x="44"/>
        <item x="101"/>
        <item x="135"/>
        <item x="45"/>
        <item x="91"/>
        <item x="120"/>
        <item x="131"/>
        <item x="63"/>
        <item x="1"/>
        <item x="107"/>
        <item x="134"/>
        <item x="110"/>
        <item x="102"/>
        <item x="88"/>
        <item x="100"/>
        <item x="89"/>
        <item x="12"/>
        <item x="113"/>
        <item x="6"/>
        <item x="104"/>
        <item x="129"/>
        <item x="10"/>
        <item x="49"/>
        <item x="87"/>
        <item x="5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4">
    <field x="3"/>
    <field x="75"/>
    <field x="76"/>
    <field x="77"/>
  </rowFields>
  <rowItems count="5">
    <i>
      <x/>
    </i>
    <i r="1">
      <x v="93"/>
    </i>
    <i r="2">
      <x v="95"/>
    </i>
    <i r="3">
      <x v="2"/>
    </i>
    <i t="grand">
      <x/>
    </i>
  </rowItems>
  <colItems count="1">
    <i/>
  </colItems>
  <pageFields count="1">
    <pageField fld="0" item="1" hier="-1"/>
  </pageFields>
  <formats count="7">
    <format dxfId="1023">
      <pivotArea type="all" dataOnly="0" outline="0" fieldPosition="0"/>
    </format>
    <format dxfId="1022">
      <pivotArea field="3" type="button" dataOnly="0" labelOnly="1" outline="0" axis="axisRow" fieldPosition="0"/>
    </format>
    <format dxfId="1021">
      <pivotArea dataOnly="0" labelOnly="1" fieldPosition="0">
        <references count="1">
          <reference field="3" count="1">
            <x v="0"/>
          </reference>
        </references>
      </pivotArea>
    </format>
    <format dxfId="1020">
      <pivotArea dataOnly="0" labelOnly="1" grandRow="1" outline="0" fieldPosition="0"/>
    </format>
    <format dxfId="1019">
      <pivotArea dataOnly="0" labelOnly="1" fieldPosition="0">
        <references count="2">
          <reference field="3" count="1" selected="0">
            <x v="0"/>
          </reference>
          <reference field="75" count="1">
            <x v="93"/>
          </reference>
        </references>
      </pivotArea>
    </format>
    <format dxfId="1018">
      <pivotArea dataOnly="0" labelOnly="1" fieldPosition="0">
        <references count="3">
          <reference field="3" count="1" selected="0">
            <x v="0"/>
          </reference>
          <reference field="75" count="1" selected="0">
            <x v="93"/>
          </reference>
          <reference field="76" count="1">
            <x v="95"/>
          </reference>
        </references>
      </pivotArea>
    </format>
    <format dxfId="1017">
      <pivotArea dataOnly="0" labelOnly="1" fieldPosition="0">
        <references count="4">
          <reference field="3" count="1" selected="0">
            <x v="0"/>
          </reference>
          <reference field="75" count="1" selected="0">
            <x v="93"/>
          </reference>
          <reference field="76" count="1" selected="0">
            <x v="95"/>
          </reference>
          <reference field="77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BDC1D-DADF-4F35-B5C2-F8609EB0FCF4}" name="체류인구 비중" cacheId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6" indent="0" outline="1" outlineData="1" multipleFieldFilters="0">
  <location ref="EY28:EY41" firstHeaderRow="1" firstDataRow="1" firstDataCol="1"/>
  <pivotFields count="87">
    <pivotField axis="axisRow" showAll="0" defaultSubtotal="0">
      <items count="3">
        <item x="0"/>
        <item x="1"/>
        <item x="2"/>
      </items>
    </pivotField>
    <pivotField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</pivotField>
    <pivotField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</pivotField>
    <pivotField axis="axisRow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</pivotField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16">
        <item x="10"/>
        <item x="3"/>
        <item x="0"/>
        <item x="1"/>
        <item x="2"/>
        <item x="7"/>
        <item x="6"/>
        <item x="4"/>
        <item x="8"/>
        <item x="11"/>
        <item x="5"/>
        <item x="13"/>
        <item m="1" x="14"/>
        <item x="9"/>
        <item x="12"/>
        <item t="default"/>
      </items>
    </pivotField>
    <pivotField axis="axisRow" showAll="0">
      <items count="36">
        <item x="28"/>
        <item x="2"/>
        <item x="3"/>
        <item x="29"/>
        <item x="24"/>
        <item x="20"/>
        <item x="0"/>
        <item x="16"/>
        <item x="4"/>
        <item x="1"/>
        <item x="19"/>
        <item x="6"/>
        <item x="17"/>
        <item x="22"/>
        <item x="23"/>
        <item x="21"/>
        <item x="5"/>
        <item x="7"/>
        <item x="11"/>
        <item x="10"/>
        <item x="15"/>
        <item x="14"/>
        <item x="9"/>
        <item x="26"/>
        <item x="12"/>
        <item x="18"/>
        <item x="27"/>
        <item x="30"/>
        <item m="1" x="34"/>
        <item x="8"/>
        <item x="25"/>
        <item x="32"/>
        <item m="1" x="33"/>
        <item x="13"/>
        <item x="31"/>
        <item t="default"/>
      </items>
    </pivotField>
    <pivotField axis="axisRow" showAll="0">
      <items count="68">
        <item x="41"/>
        <item x="3"/>
        <item x="38"/>
        <item m="1" x="64"/>
        <item x="56"/>
        <item x="50"/>
        <item x="0"/>
        <item x="62"/>
        <item x="33"/>
        <item x="25"/>
        <item x="51"/>
        <item x="5"/>
        <item x="35"/>
        <item x="32"/>
        <item x="22"/>
        <item x="53"/>
        <item x="54"/>
        <item x="4"/>
        <item x="57"/>
        <item x="2"/>
        <item x="29"/>
        <item x="1"/>
        <item x="39"/>
        <item x="37"/>
        <item x="6"/>
        <item x="36"/>
        <item x="10"/>
        <item x="21"/>
        <item x="17"/>
        <item x="45"/>
        <item x="11"/>
        <item x="14"/>
        <item x="16"/>
        <item x="44"/>
        <item x="15"/>
        <item x="28"/>
        <item x="12"/>
        <item x="18"/>
        <item x="46"/>
        <item x="23"/>
        <item x="13"/>
        <item x="19"/>
        <item x="26"/>
        <item x="42"/>
        <item x="9"/>
        <item x="31"/>
        <item x="30"/>
        <item x="20"/>
        <item x="24"/>
        <item x="55"/>
        <item x="43"/>
        <item x="8"/>
        <item x="49"/>
        <item x="40"/>
        <item m="1" x="66"/>
        <item x="34"/>
        <item x="52"/>
        <item x="27"/>
        <item m="1" x="65"/>
        <item m="1" x="63"/>
        <item x="47"/>
        <item x="7"/>
        <item x="48"/>
        <item x="58"/>
        <item x="59"/>
        <item x="60"/>
        <item x="61"/>
        <item t="default"/>
      </items>
    </pivotField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5">
    <field x="3"/>
    <field x="0"/>
    <field x="53"/>
    <field x="54"/>
    <field x="55"/>
  </rowFields>
  <rowItems count="13">
    <i>
      <x/>
    </i>
    <i r="1">
      <x/>
    </i>
    <i r="2">
      <x v="7"/>
    </i>
    <i r="3">
      <x v="21"/>
    </i>
    <i r="4">
      <x v="32"/>
    </i>
    <i r="1">
      <x v="1"/>
    </i>
    <i r="2">
      <x v="7"/>
    </i>
    <i r="3">
      <x v="20"/>
    </i>
    <i r="4">
      <x v="31"/>
    </i>
    <i r="1">
      <x v="2"/>
    </i>
    <i r="2">
      <x v="6"/>
    </i>
    <i r="3">
      <x v="20"/>
    </i>
    <i r="4">
      <x v="30"/>
    </i>
  </rowItems>
  <colItems count="1">
    <i/>
  </colItems>
  <formats count="13">
    <format dxfId="1036">
      <pivotArea type="all" dataOnly="0" outline="0" fieldPosition="0"/>
    </format>
    <format dxfId="1035">
      <pivotArea field="3" type="button" dataOnly="0" labelOnly="1" outline="0" axis="axisRow" fieldPosition="0"/>
    </format>
    <format dxfId="1034">
      <pivotArea dataOnly="0" labelOnly="1" fieldPosition="0">
        <references count="1">
          <reference field="3" count="1">
            <x v="0"/>
          </reference>
        </references>
      </pivotArea>
    </format>
    <format dxfId="1033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1032">
      <pivotArea dataOnly="0" labelOnly="1" fieldPosition="0">
        <references count="3">
          <reference field="0" count="1" selected="0">
            <x v="0"/>
          </reference>
          <reference field="3" count="1" selected="0">
            <x v="0"/>
          </reference>
          <reference field="53" count="1">
            <x v="7"/>
          </reference>
        </references>
      </pivotArea>
    </format>
    <format dxfId="1031">
      <pivotArea dataOnly="0" labelOnly="1" fieldPosition="0">
        <references count="3">
          <reference field="0" count="1" selected="0">
            <x v="1"/>
          </reference>
          <reference field="3" count="1" selected="0">
            <x v="0"/>
          </reference>
          <reference field="53" count="1">
            <x v="7"/>
          </reference>
        </references>
      </pivotArea>
    </format>
    <format dxfId="1030">
      <pivotArea dataOnly="0" labelOnly="1" fieldPosition="0">
        <references count="3">
          <reference field="0" count="1" selected="0">
            <x v="2"/>
          </reference>
          <reference field="3" count="1" selected="0">
            <x v="0"/>
          </reference>
          <reference field="53" count="1">
            <x v="6"/>
          </reference>
        </references>
      </pivotArea>
    </format>
    <format dxfId="1029">
      <pivotArea dataOnly="0" labelOnly="1" fieldPosition="0">
        <references count="4">
          <reference field="0" count="1" selected="0">
            <x v="0"/>
          </reference>
          <reference field="3" count="1" selected="0">
            <x v="0"/>
          </reference>
          <reference field="53" count="1" selected="0">
            <x v="7"/>
          </reference>
          <reference field="54" count="1">
            <x v="21"/>
          </reference>
        </references>
      </pivotArea>
    </format>
    <format dxfId="1028">
      <pivotArea dataOnly="0" labelOnly="1" fieldPosition="0">
        <references count="4">
          <reference field="0" count="1" selected="0">
            <x v="1"/>
          </reference>
          <reference field="3" count="1" selected="0">
            <x v="0"/>
          </reference>
          <reference field="53" count="1" selected="0">
            <x v="7"/>
          </reference>
          <reference field="54" count="1">
            <x v="20"/>
          </reference>
        </references>
      </pivotArea>
    </format>
    <format dxfId="1027">
      <pivotArea dataOnly="0" labelOnly="1" fieldPosition="0">
        <references count="4">
          <reference field="0" count="1" selected="0">
            <x v="2"/>
          </reference>
          <reference field="3" count="1" selected="0">
            <x v="0"/>
          </reference>
          <reference field="53" count="1" selected="0">
            <x v="6"/>
          </reference>
          <reference field="54" count="1">
            <x v="20"/>
          </reference>
        </references>
      </pivotArea>
    </format>
    <format dxfId="1026">
      <pivotArea dataOnly="0" labelOnly="1" fieldPosition="0">
        <references count="5">
          <reference field="0" count="1" selected="0">
            <x v="0"/>
          </reference>
          <reference field="3" count="1" selected="0">
            <x v="0"/>
          </reference>
          <reference field="53" count="1" selected="0">
            <x v="7"/>
          </reference>
          <reference field="54" count="1" selected="0">
            <x v="21"/>
          </reference>
          <reference field="55" count="1">
            <x v="32"/>
          </reference>
        </references>
      </pivotArea>
    </format>
    <format dxfId="1025">
      <pivotArea dataOnly="0" labelOnly="1" fieldPosition="0">
        <references count="5">
          <reference field="0" count="1" selected="0">
            <x v="1"/>
          </reference>
          <reference field="3" count="1" selected="0">
            <x v="0"/>
          </reference>
          <reference field="53" count="1" selected="0">
            <x v="7"/>
          </reference>
          <reference field="54" count="1" selected="0">
            <x v="20"/>
          </reference>
          <reference field="55" count="1">
            <x v="31"/>
          </reference>
        </references>
      </pivotArea>
    </format>
    <format dxfId="1024">
      <pivotArea dataOnly="0" labelOnly="1" fieldPosition="0">
        <references count="5">
          <reference field="0" count="1" selected="0">
            <x v="2"/>
          </reference>
          <reference field="3" count="1" selected="0">
            <x v="0"/>
          </reference>
          <reference field="53" count="1" selected="0">
            <x v="6"/>
          </reference>
          <reference field="54" count="1" selected="0">
            <x v="20"/>
          </reference>
          <reference field="55" count="1"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E9814-8F40-48A0-92C6-1F813A71BAB0}" name="체류인구" cacheId="1" dataPosition="0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P11:S13" firstHeaderRow="1" firstDataRow="2" firstDataCol="1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">
    <i>
      <x/>
    </i>
  </rowItems>
  <colFields count="1">
    <field x="0"/>
  </colFields>
  <colItems count="3">
    <i>
      <x/>
    </i>
    <i>
      <x v="1"/>
    </i>
    <i>
      <x v="2"/>
    </i>
  </colItems>
  <dataFields count="1">
    <dataField name="합계 : 체류인구" fld="4" baseField="0" baseItem="0"/>
  </dataFields>
  <formats count="8">
    <format dxfId="1044">
      <pivotArea type="all" dataOnly="0" outline="0" fieldPosition="0"/>
    </format>
    <format dxfId="1043">
      <pivotArea outline="0" collapsedLevelsAreSubtotals="1" fieldPosition="0"/>
    </format>
    <format dxfId="1042">
      <pivotArea type="origin" dataOnly="0" labelOnly="1" outline="0" fieldPosition="0"/>
    </format>
    <format dxfId="1041">
      <pivotArea field="0" type="button" dataOnly="0" labelOnly="1" outline="0" axis="axisCol" fieldPosition="0"/>
    </format>
    <format dxfId="1040">
      <pivotArea type="topRight" dataOnly="0" labelOnly="1" outline="0" fieldPosition="0"/>
    </format>
    <format dxfId="1039">
      <pivotArea field="3" type="button" dataOnly="0" labelOnly="1" outline="0" axis="axisRow" fieldPosition="0"/>
    </format>
    <format dxfId="1038">
      <pivotArea dataOnly="0" labelOnly="1" outline="0" fieldPosition="0">
        <references count="1">
          <reference field="3" count="1">
            <x v="0"/>
          </reference>
        </references>
      </pivotArea>
    </format>
    <format dxfId="1037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7883-3835-481F-911E-EECF6B378A1E}" name="평일휴일 체류인구 비중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HU9:HY14" firstHeaderRow="0" firstDataRow="1" firstDataCol="1"/>
  <pivotFields count="87">
    <pivotField axis="axisRow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dataField="1" numFmtId="176" showAll="0"/>
    <pivotField dataField="1" numFmtId="176" showAll="0"/>
    <pivotField dataField="1" numFmtId="176" showAll="0"/>
    <pivotField dataField="1"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2">
    <field x="3"/>
    <field x="0"/>
  </rowFields>
  <rowItems count="5">
    <i>
      <x/>
    </i>
    <i r="1">
      <x/>
    </i>
    <i r="1">
      <x v="1"/>
    </i>
    <i r="1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합계 : 평일 체류비중" fld="65" baseField="0" baseItem="0"/>
    <dataField name="합계 : 휴일 체류비중" fld="66" baseField="0" baseItem="0"/>
    <dataField name="합계 : 혼합 체류비중" fld="67" baseField="0" baseItem="0"/>
    <dataField name="합계 : 평일대비 휴일체류인구 배수(달력일수 보정)" fld="68" baseField="0" baseItem="0"/>
  </dataFields>
  <formats count="7">
    <format dxfId="1051">
      <pivotArea type="all" dataOnly="0" outline="0" fieldPosition="0"/>
    </format>
    <format dxfId="1050">
      <pivotArea outline="0" collapsedLevelsAreSubtotals="1" fieldPosition="0"/>
    </format>
    <format dxfId="1049">
      <pivotArea field="3" type="button" dataOnly="0" labelOnly="1" outline="0" axis="axisRow" fieldPosition="0"/>
    </format>
    <format dxfId="1048">
      <pivotArea dataOnly="0" labelOnly="1" fieldPosition="0">
        <references count="1">
          <reference field="3" count="1">
            <x v="0"/>
          </reference>
        </references>
      </pivotArea>
    </format>
    <format dxfId="1047">
      <pivotArea dataOnly="0" labelOnly="1" grandRow="1" outline="0" fieldPosition="0"/>
    </format>
    <format dxfId="1046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104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BD520-44EF-44D3-AA6B-93EE19CC8B14}" name="3월 동일시도 비중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6" indent="0" outline="1" outlineData="1" multipleFieldFilters="0">
  <location ref="ER29:ER34" firstHeaderRow="1" firstDataRow="1" firstDataCol="1" rowPageCount="1" colPageCount="1"/>
  <pivotFields count="87">
    <pivotField axis="axisPage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8" showAll="0"/>
    <pivotField numFmtId="178" showAll="0" defaultSubtota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3">
        <item x="11"/>
        <item x="9"/>
        <item x="12"/>
        <item x="8"/>
        <item x="10"/>
        <item m="1" x="48"/>
        <item x="7"/>
        <item x="32"/>
        <item m="1" x="51"/>
        <item x="26"/>
        <item x="27"/>
        <item x="28"/>
        <item x="25"/>
        <item x="30"/>
        <item x="24"/>
        <item m="1" x="46"/>
        <item x="2"/>
        <item x="3"/>
        <item x="1"/>
        <item x="0"/>
        <item x="44"/>
        <item x="4"/>
        <item x="22"/>
        <item x="23"/>
        <item x="21"/>
        <item m="1" x="50"/>
        <item x="17"/>
        <item x="16"/>
        <item x="19"/>
        <item m="1" x="47"/>
        <item x="18"/>
        <item x="14"/>
        <item m="1" x="49"/>
        <item x="34"/>
        <item x="39"/>
        <item x="33"/>
        <item x="6"/>
        <item x="35"/>
        <item x="38"/>
        <item x="40"/>
        <item x="5"/>
        <item x="13"/>
        <item x="15"/>
        <item x="20"/>
        <item x="29"/>
        <item x="31"/>
        <item x="36"/>
        <item x="37"/>
        <item x="41"/>
        <item x="42"/>
        <item x="43"/>
        <item x="45"/>
        <item t="default"/>
      </items>
    </pivotField>
    <pivotField axis="axisRow" showAll="0">
      <items count="72">
        <item x="10"/>
        <item x="15"/>
        <item x="11"/>
        <item x="13"/>
        <item x="12"/>
        <item m="1" x="64"/>
        <item m="1" x="68"/>
        <item x="7"/>
        <item x="44"/>
        <item x="45"/>
        <item m="1" x="70"/>
        <item x="41"/>
        <item x="40"/>
        <item x="38"/>
        <item m="1" x="65"/>
        <item x="42"/>
        <item x="37"/>
        <item x="43"/>
        <item m="1" x="62"/>
        <item x="4"/>
        <item x="2"/>
        <item x="3"/>
        <item x="1"/>
        <item x="0"/>
        <item x="5"/>
        <item x="47"/>
        <item x="58"/>
        <item x="30"/>
        <item x="29"/>
        <item x="36"/>
        <item x="54"/>
        <item x="35"/>
        <item x="32"/>
        <item x="31"/>
        <item x="34"/>
        <item x="33"/>
        <item x="27"/>
        <item x="26"/>
        <item x="28"/>
        <item x="22"/>
        <item x="23"/>
        <item x="25"/>
        <item x="20"/>
        <item m="1" x="63"/>
        <item x="21"/>
        <item x="18"/>
        <item x="17"/>
        <item m="1" x="69"/>
        <item x="16"/>
        <item m="1" x="59"/>
        <item m="1" x="66"/>
        <item x="6"/>
        <item m="1" x="67"/>
        <item m="1" x="60"/>
        <item m="1" x="61"/>
        <item x="8"/>
        <item x="9"/>
        <item x="14"/>
        <item x="19"/>
        <item x="24"/>
        <item x="39"/>
        <item x="46"/>
        <item x="48"/>
        <item x="49"/>
        <item x="50"/>
        <item x="51"/>
        <item x="52"/>
        <item x="53"/>
        <item x="55"/>
        <item x="56"/>
        <item x="57"/>
        <item t="default"/>
      </items>
    </pivotField>
    <pivotField axis="axisRow" showAll="0">
      <items count="93">
        <item x="13"/>
        <item x="17"/>
        <item x="12"/>
        <item x="16"/>
        <item x="14"/>
        <item x="11"/>
        <item x="15"/>
        <item m="1" x="83"/>
        <item m="1" x="90"/>
        <item x="77"/>
        <item m="1" x="88"/>
        <item x="59"/>
        <item x="54"/>
        <item x="58"/>
        <item x="53"/>
        <item x="55"/>
        <item x="57"/>
        <item x="74"/>
        <item x="60"/>
        <item x="48"/>
        <item x="46"/>
        <item x="44"/>
        <item x="47"/>
        <item x="51"/>
        <item x="49"/>
        <item x="45"/>
        <item x="52"/>
        <item x="73"/>
        <item m="1" x="85"/>
        <item x="5"/>
        <item x="4"/>
        <item x="63"/>
        <item x="2"/>
        <item x="1"/>
        <item x="0"/>
        <item x="75"/>
        <item x="76"/>
        <item x="38"/>
        <item x="37"/>
        <item x="41"/>
        <item x="43"/>
        <item x="40"/>
        <item x="69"/>
        <item x="36"/>
        <item x="35"/>
        <item x="39"/>
        <item x="42"/>
        <item x="28"/>
        <item x="30"/>
        <item x="33"/>
        <item x="31"/>
        <item x="32"/>
        <item x="34"/>
        <item x="68"/>
        <item x="22"/>
        <item x="25"/>
        <item x="26"/>
        <item x="23"/>
        <item m="1" x="86"/>
        <item x="27"/>
        <item x="18"/>
        <item x="20"/>
        <item x="21"/>
        <item x="78"/>
        <item x="19"/>
        <item m="1" x="87"/>
        <item m="1" x="84"/>
        <item m="1" x="89"/>
        <item x="70"/>
        <item x="61"/>
        <item x="7"/>
        <item m="1" x="91"/>
        <item x="72"/>
        <item x="66"/>
        <item x="29"/>
        <item x="3"/>
        <item x="6"/>
        <item x="8"/>
        <item x="9"/>
        <item x="10"/>
        <item x="24"/>
        <item x="50"/>
        <item x="56"/>
        <item x="62"/>
        <item x="64"/>
        <item x="65"/>
        <item x="67"/>
        <item x="71"/>
        <item x="79"/>
        <item x="80"/>
        <item x="81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4">
    <field x="3"/>
    <field x="41"/>
    <field x="42"/>
    <field x="43"/>
  </rowFields>
  <rowItems count="5">
    <i>
      <x/>
    </i>
    <i r="1">
      <x v="2"/>
    </i>
    <i r="2">
      <x v="4"/>
    </i>
    <i r="3">
      <x/>
    </i>
    <i t="grand">
      <x/>
    </i>
  </rowItems>
  <colItems count="1">
    <i/>
  </colItems>
  <pageFields count="1">
    <pageField fld="0" item="2" hier="-1"/>
  </pageFields>
  <formats count="7">
    <format dxfId="1058">
      <pivotArea type="all" dataOnly="0" outline="0" fieldPosition="0"/>
    </format>
    <format dxfId="1057">
      <pivotArea field="3" type="button" dataOnly="0" labelOnly="1" outline="0" axis="axisRow" fieldPosition="0"/>
    </format>
    <format dxfId="1056">
      <pivotArea dataOnly="0" labelOnly="1" fieldPosition="0">
        <references count="1">
          <reference field="3" count="1">
            <x v="0"/>
          </reference>
        </references>
      </pivotArea>
    </format>
    <format dxfId="1055">
      <pivotArea dataOnly="0" labelOnly="1" grandRow="1" outline="0" fieldPosition="0"/>
    </format>
    <format dxfId="1054">
      <pivotArea dataOnly="0" labelOnly="1" fieldPosition="0">
        <references count="2">
          <reference field="3" count="1" selected="0">
            <x v="0"/>
          </reference>
          <reference field="41" count="1">
            <x v="2"/>
          </reference>
        </references>
      </pivotArea>
    </format>
    <format dxfId="1053">
      <pivotArea dataOnly="0" labelOnly="1" fieldPosition="0">
        <references count="3">
          <reference field="3" count="1" selected="0">
            <x v="0"/>
          </reference>
          <reference field="41" count="1" selected="0">
            <x v="2"/>
          </reference>
          <reference field="42" count="1">
            <x v="4"/>
          </reference>
        </references>
      </pivotArea>
    </format>
    <format dxfId="1052">
      <pivotArea dataOnly="0" labelOnly="1" fieldPosition="0">
        <references count="4">
          <reference field="3" count="1" selected="0">
            <x v="0"/>
          </reference>
          <reference field="41" count="1" selected="0">
            <x v="2"/>
          </reference>
          <reference field="42" count="1" selected="0">
            <x v="4"/>
          </reference>
          <reference field="4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F4B7F-F71A-4897-9103-7C5BFE82EA37}" name="체류유형" cacheId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7" indent="0" outline="1" outlineData="1" multipleFieldFilters="0">
  <location ref="JV9:JY13" firstHeaderRow="0" firstDataRow="1" firstDataCol="1"/>
  <pivotFields count="87">
    <pivotField axis="axisRow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1" showAll="0"/>
    <pivotField dataField="1" numFmtId="41" showAll="0"/>
    <pivotField dataField="1" numFmtId="41" showAll="0"/>
  </pivotFields>
  <rowFields count="2">
    <field x="3"/>
    <field x="0"/>
  </rowFields>
  <rowItems count="4">
    <i>
      <x/>
    </i>
    <i r="1"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합계 : 단기숙박" fld="84" baseField="0" baseItem="0"/>
    <dataField name="합계 : 통근통학" fld="85" baseField="0" baseItem="0"/>
    <dataField name="합계 : 장기실거주" fld="86" baseField="0" baseItem="0"/>
  </dataFields>
  <formats count="6">
    <format dxfId="1064">
      <pivotArea type="all" dataOnly="0" outline="0" fieldPosition="0"/>
    </format>
    <format dxfId="1063">
      <pivotArea outline="0" collapsedLevelsAreSubtotals="1" fieldPosition="0"/>
    </format>
    <format dxfId="1062">
      <pivotArea field="3" type="button" dataOnly="0" labelOnly="1" outline="0" axis="axisRow" fieldPosition="0"/>
    </format>
    <format dxfId="1061">
      <pivotArea dataOnly="0" labelOnly="1" fieldPosition="0">
        <references count="1">
          <reference field="3" count="1">
            <x v="0"/>
          </reference>
        </references>
      </pivotArea>
    </format>
    <format dxfId="1060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105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E695A-451D-4E78-858A-20C9D07B4A7D}" name="타시도 체류인구" cacheId="1" dataOnRows="1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AK10:AO14" firstHeaderRow="1" firstDataRow="2" firstDataCol="2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-2"/>
  </rowFields>
  <rowItems count="3">
    <i>
      <x/>
      <x/>
    </i>
    <i r="1" i="1">
      <x v="1"/>
    </i>
    <i r="1" i="2">
      <x v="2"/>
    </i>
  </rowItems>
  <colFields count="1">
    <field x="0"/>
  </colFields>
  <colItems count="3">
    <i>
      <x/>
    </i>
    <i>
      <x v="1"/>
    </i>
    <i>
      <x v="2"/>
    </i>
  </colItems>
  <dataFields count="3">
    <dataField name="합계 : 타시도 거주자 _x000a_비중(%)" fld="19" baseField="0" baseItem="0"/>
    <dataField name="합계 : 체류인구" fld="4" baseField="0" baseItem="0"/>
    <dataField name="합계 : 타시도등록체류인구수" fld="8" baseField="0" baseItem="0"/>
  </dataFields>
  <formats count="10">
    <format dxfId="1074">
      <pivotArea type="all" dataOnly="0" outline="0" fieldPosition="0"/>
    </format>
    <format dxfId="1073">
      <pivotArea outline="0" collapsedLevelsAreSubtotals="1" fieldPosition="0"/>
    </format>
    <format dxfId="1072">
      <pivotArea type="origin" dataOnly="0" labelOnly="1" outline="0" fieldPosition="0"/>
    </format>
    <format dxfId="1071">
      <pivotArea field="0" type="button" dataOnly="0" labelOnly="1" outline="0" axis="axisCol" fieldPosition="0"/>
    </format>
    <format dxfId="1070">
      <pivotArea type="topRight" dataOnly="0" labelOnly="1" outline="0" fieldPosition="0"/>
    </format>
    <format dxfId="1069">
      <pivotArea field="3" type="button" dataOnly="0" labelOnly="1" outline="0" axis="axisRow" fieldPosition="0"/>
    </format>
    <format dxfId="1068">
      <pivotArea field="-2" type="button" dataOnly="0" labelOnly="1" outline="0" axis="axisRow" fieldPosition="1"/>
    </format>
    <format dxfId="1067">
      <pivotArea dataOnly="0" labelOnly="1" outline="0" fieldPosition="0">
        <references count="1">
          <reference field="3" count="1">
            <x v="0"/>
          </reference>
        </references>
      </pivotArea>
    </format>
    <format dxfId="106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3" count="1" selected="0">
            <x v="0"/>
          </reference>
        </references>
      </pivotArea>
    </format>
    <format dxfId="1065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B78AF-D111-473F-ABF1-5A071EC801EE}" name="주요 방문지 weight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JK17:JK31" firstHeaderRow="1" firstDataRow="1" firstDataCol="1"/>
  <pivotFields count="87">
    <pivotField axis="axisRow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axis="axisRow" showAll="0">
      <items count="268">
        <item x="166"/>
        <item x="77"/>
        <item x="159"/>
        <item x="248"/>
        <item x="255"/>
        <item x="131"/>
        <item x="220"/>
        <item x="196"/>
        <item x="164"/>
        <item x="70"/>
        <item x="177"/>
        <item x="157"/>
        <item x="253"/>
        <item x="108"/>
        <item x="150"/>
        <item x="139"/>
        <item x="42"/>
        <item x="19"/>
        <item x="173"/>
        <item x="158"/>
        <item x="153"/>
        <item x="75"/>
        <item x="137"/>
        <item x="107"/>
        <item x="266"/>
        <item x="188"/>
        <item x="197"/>
        <item x="88"/>
        <item x="168"/>
        <item x="239"/>
        <item x="212"/>
        <item x="123"/>
        <item x="68"/>
        <item x="114"/>
        <item x="151"/>
        <item x="242"/>
        <item x="247"/>
        <item x="127"/>
        <item x="112"/>
        <item x="84"/>
        <item x="228"/>
        <item x="246"/>
        <item x="61"/>
        <item x="48"/>
        <item x="149"/>
        <item x="226"/>
        <item x="175"/>
        <item x="69"/>
        <item x="162"/>
        <item x="122"/>
        <item x="111"/>
        <item x="147"/>
        <item x="64"/>
        <item x="143"/>
        <item x="138"/>
        <item x="203"/>
        <item x="170"/>
        <item x="126"/>
        <item x="257"/>
        <item x="172"/>
        <item x="176"/>
        <item x="79"/>
        <item x="132"/>
        <item x="201"/>
        <item x="50"/>
        <item x="142"/>
        <item x="216"/>
        <item x="106"/>
        <item x="38"/>
        <item x="264"/>
        <item x="25"/>
        <item x="165"/>
        <item x="116"/>
        <item x="238"/>
        <item x="200"/>
        <item x="22"/>
        <item x="99"/>
        <item x="73"/>
        <item x="128"/>
        <item x="23"/>
        <item x="144"/>
        <item x="146"/>
        <item x="240"/>
        <item x="133"/>
        <item x="140"/>
        <item x="163"/>
        <item x="120"/>
        <item x="97"/>
        <item x="265"/>
        <item x="236"/>
        <item x="167"/>
        <item x="54"/>
        <item x="96"/>
        <item x="171"/>
        <item x="121"/>
        <item x="62"/>
        <item x="49"/>
        <item x="103"/>
        <item x="10"/>
        <item x="33"/>
        <item x="215"/>
        <item x="232"/>
        <item x="17"/>
        <item x="37"/>
        <item x="34"/>
        <item x="27"/>
        <item x="231"/>
        <item x="219"/>
        <item x="194"/>
        <item x="251"/>
        <item x="81"/>
        <item x="60"/>
        <item x="76"/>
        <item x="86"/>
        <item x="125"/>
        <item x="205"/>
        <item x="259"/>
        <item x="261"/>
        <item x="233"/>
        <item x="8"/>
        <item x="192"/>
        <item x="134"/>
        <item x="254"/>
        <item x="58"/>
        <item x="195"/>
        <item x="43"/>
        <item x="148"/>
        <item x="186"/>
        <item x="209"/>
        <item x="100"/>
        <item x="83"/>
        <item x="44"/>
        <item x="135"/>
        <item x="129"/>
        <item x="7"/>
        <item x="32"/>
        <item x="14"/>
        <item x="217"/>
        <item x="260"/>
        <item x="53"/>
        <item x="87"/>
        <item x="252"/>
        <item x="39"/>
        <item x="229"/>
        <item x="211"/>
        <item x="189"/>
        <item x="235"/>
        <item x="210"/>
        <item x="221"/>
        <item x="55"/>
        <item x="222"/>
        <item x="57"/>
        <item x="115"/>
        <item x="36"/>
        <item x="78"/>
        <item x="31"/>
        <item x="154"/>
        <item x="82"/>
        <item x="174"/>
        <item x="51"/>
        <item x="204"/>
        <item x="91"/>
        <item x="256"/>
        <item x="74"/>
        <item x="185"/>
        <item x="11"/>
        <item x="155"/>
        <item x="218"/>
        <item x="241"/>
        <item x="237"/>
        <item x="223"/>
        <item x="40"/>
        <item x="214"/>
        <item x="59"/>
        <item x="152"/>
        <item x="180"/>
        <item x="95"/>
        <item x="94"/>
        <item x="45"/>
        <item x="46"/>
        <item x="244"/>
        <item x="93"/>
        <item x="119"/>
        <item x="145"/>
        <item x="191"/>
        <item x="263"/>
        <item x="113"/>
        <item x="243"/>
        <item x="224"/>
        <item x="65"/>
        <item x="2"/>
        <item x="105"/>
        <item x="160"/>
        <item x="124"/>
        <item x="26"/>
        <item x="183"/>
        <item x="30"/>
        <item x="130"/>
        <item x="182"/>
        <item x="102"/>
        <item x="18"/>
        <item x="66"/>
        <item x="4"/>
        <item x="169"/>
        <item x="56"/>
        <item x="234"/>
        <item x="24"/>
        <item x="110"/>
        <item x="213"/>
        <item x="85"/>
        <item x="118"/>
        <item x="6"/>
        <item x="16"/>
        <item x="156"/>
        <item x="199"/>
        <item x="35"/>
        <item x="141"/>
        <item x="249"/>
        <item x="5"/>
        <item x="202"/>
        <item x="63"/>
        <item x="193"/>
        <item x="136"/>
        <item x="184"/>
        <item x="198"/>
        <item x="245"/>
        <item x="109"/>
        <item x="71"/>
        <item x="262"/>
        <item x="258"/>
        <item x="29"/>
        <item x="52"/>
        <item x="80"/>
        <item x="21"/>
        <item x="230"/>
        <item x="92"/>
        <item x="101"/>
        <item x="89"/>
        <item x="181"/>
        <item x="227"/>
        <item x="178"/>
        <item x="13"/>
        <item x="208"/>
        <item x="3"/>
        <item x="207"/>
        <item x="190"/>
        <item x="47"/>
        <item x="67"/>
        <item x="225"/>
        <item x="41"/>
        <item x="20"/>
        <item x="104"/>
        <item x="0"/>
        <item x="161"/>
        <item x="12"/>
        <item x="72"/>
        <item x="250"/>
        <item x="117"/>
        <item x="15"/>
        <item x="28"/>
        <item x="98"/>
        <item x="187"/>
        <item x="206"/>
        <item x="9"/>
        <item x="179"/>
        <item x="1"/>
        <item x="90"/>
        <item t="default"/>
      </items>
    </pivotField>
    <pivotField axis="axisRow" showAll="0">
      <items count="267">
        <item x="166"/>
        <item x="77"/>
        <item x="159"/>
        <item x="247"/>
        <item x="70"/>
        <item x="254"/>
        <item x="168"/>
        <item x="142"/>
        <item x="256"/>
        <item x="133"/>
        <item x="79"/>
        <item x="131"/>
        <item x="108"/>
        <item x="230"/>
        <item x="44"/>
        <item x="107"/>
        <item x="19"/>
        <item x="96"/>
        <item x="151"/>
        <item x="221"/>
        <item x="197"/>
        <item x="42"/>
        <item x="219"/>
        <item x="129"/>
        <item x="196"/>
        <item x="143"/>
        <item x="149"/>
        <item x="252"/>
        <item x="40"/>
        <item x="103"/>
        <item x="138"/>
        <item x="139"/>
        <item x="7"/>
        <item x="134"/>
        <item x="137"/>
        <item x="164"/>
        <item x="212"/>
        <item x="192"/>
        <item x="185"/>
        <item x="147"/>
        <item x="53"/>
        <item x="177"/>
        <item x="14"/>
        <item x="157"/>
        <item x="173"/>
        <item x="158"/>
        <item x="150"/>
        <item x="54"/>
        <item x="237"/>
        <item x="188"/>
        <item x="144"/>
        <item x="148"/>
        <item x="227"/>
        <item x="171"/>
        <item x="153"/>
        <item x="145"/>
        <item x="146"/>
        <item x="62"/>
        <item x="49"/>
        <item x="132"/>
        <item x="217"/>
        <item x="60"/>
        <item x="238"/>
        <item x="123"/>
        <item x="239"/>
        <item x="45"/>
        <item x="241"/>
        <item x="140"/>
        <item x="48"/>
        <item x="265"/>
        <item x="18"/>
        <item x="75"/>
        <item x="246"/>
        <item x="174"/>
        <item x="88"/>
        <item x="175"/>
        <item x="97"/>
        <item x="231"/>
        <item x="233"/>
        <item x="59"/>
        <item x="172"/>
        <item x="127"/>
        <item x="236"/>
        <item x="61"/>
        <item x="68"/>
        <item x="162"/>
        <item x="56"/>
        <item x="114"/>
        <item x="232"/>
        <item x="234"/>
        <item x="116"/>
        <item x="225"/>
        <item x="57"/>
        <item x="69"/>
        <item x="34"/>
        <item x="112"/>
        <item x="8"/>
        <item x="259"/>
        <item x="43"/>
        <item x="82"/>
        <item x="245"/>
        <item x="55"/>
        <item x="155"/>
        <item x="50"/>
        <item x="218"/>
        <item x="84"/>
        <item x="263"/>
        <item x="262"/>
        <item x="235"/>
        <item x="228"/>
        <item x="58"/>
        <item x="186"/>
        <item x="163"/>
        <item x="73"/>
        <item x="154"/>
        <item x="64"/>
        <item x="220"/>
        <item x="222"/>
        <item x="122"/>
        <item x="111"/>
        <item x="136"/>
        <item x="38"/>
        <item x="23"/>
        <item x="203"/>
        <item x="25"/>
        <item x="205"/>
        <item x="135"/>
        <item x="170"/>
        <item x="118"/>
        <item x="113"/>
        <item x="51"/>
        <item x="85"/>
        <item x="126"/>
        <item x="156"/>
        <item x="260"/>
        <item x="167"/>
        <item x="250"/>
        <item x="201"/>
        <item x="176"/>
        <item x="109"/>
        <item x="165"/>
        <item x="99"/>
        <item x="141"/>
        <item x="120"/>
        <item x="10"/>
        <item x="106"/>
        <item x="83"/>
        <item x="115"/>
        <item x="22"/>
        <item x="215"/>
        <item x="194"/>
        <item x="253"/>
        <item x="198"/>
        <item x="128"/>
        <item x="86"/>
        <item x="242"/>
        <item x="74"/>
        <item x="264"/>
        <item x="251"/>
        <item x="100"/>
        <item x="200"/>
        <item x="33"/>
        <item x="121"/>
        <item x="26"/>
        <item x="207"/>
        <item x="125"/>
        <item x="31"/>
        <item x="78"/>
        <item x="258"/>
        <item x="243"/>
        <item x="37"/>
        <item x="224"/>
        <item x="76"/>
        <item x="204"/>
        <item x="216"/>
        <item x="47"/>
        <item x="223"/>
        <item x="255"/>
        <item x="66"/>
        <item x="27"/>
        <item x="160"/>
        <item x="152"/>
        <item x="39"/>
        <item x="29"/>
        <item x="52"/>
        <item x="130"/>
        <item x="195"/>
        <item x="17"/>
        <item x="161"/>
        <item x="211"/>
        <item x="202"/>
        <item x="244"/>
        <item x="81"/>
        <item x="20"/>
        <item x="209"/>
        <item x="24"/>
        <item x="169"/>
        <item x="189"/>
        <item x="229"/>
        <item x="65"/>
        <item x="46"/>
        <item x="248"/>
        <item x="32"/>
        <item x="89"/>
        <item x="67"/>
        <item x="11"/>
        <item x="36"/>
        <item x="87"/>
        <item x="210"/>
        <item x="249"/>
        <item x="240"/>
        <item x="110"/>
        <item x="191"/>
        <item x="178"/>
        <item x="257"/>
        <item x="80"/>
        <item x="71"/>
        <item x="0"/>
        <item x="72"/>
        <item x="63"/>
        <item x="91"/>
        <item x="119"/>
        <item x="214"/>
        <item x="95"/>
        <item x="199"/>
        <item x="94"/>
        <item x="102"/>
        <item x="124"/>
        <item x="117"/>
        <item x="180"/>
        <item x="30"/>
        <item x="93"/>
        <item x="105"/>
        <item x="182"/>
        <item x="226"/>
        <item x="2"/>
        <item x="261"/>
        <item x="4"/>
        <item x="208"/>
        <item x="213"/>
        <item x="41"/>
        <item x="35"/>
        <item x="6"/>
        <item x="21"/>
        <item x="92"/>
        <item x="190"/>
        <item x="183"/>
        <item x="184"/>
        <item x="181"/>
        <item x="16"/>
        <item x="104"/>
        <item x="193"/>
        <item x="206"/>
        <item x="3"/>
        <item x="5"/>
        <item x="28"/>
        <item x="101"/>
        <item x="98"/>
        <item x="13"/>
        <item x="15"/>
        <item x="12"/>
        <item x="9"/>
        <item x="187"/>
        <item x="90"/>
        <item x="1"/>
        <item x="179"/>
        <item t="default"/>
      </items>
    </pivotField>
    <pivotField axis="axisRow" showAll="0">
      <items count="267">
        <item x="165"/>
        <item x="76"/>
        <item x="158"/>
        <item x="107"/>
        <item x="247"/>
        <item x="196"/>
        <item x="19"/>
        <item x="132"/>
        <item x="130"/>
        <item x="167"/>
        <item x="69"/>
        <item x="254"/>
        <item x="43"/>
        <item x="175"/>
        <item x="219"/>
        <item x="41"/>
        <item x="150"/>
        <item x="256"/>
        <item x="141"/>
        <item x="163"/>
        <item x="78"/>
        <item x="221"/>
        <item x="113"/>
        <item x="106"/>
        <item x="138"/>
        <item x="195"/>
        <item x="252"/>
        <item x="176"/>
        <item x="230"/>
        <item x="128"/>
        <item x="74"/>
        <item x="133"/>
        <item x="264"/>
        <item x="61"/>
        <item x="148"/>
        <item x="95"/>
        <item x="145"/>
        <item x="174"/>
        <item x="102"/>
        <item x="202"/>
        <item x="137"/>
        <item x="105"/>
        <item x="122"/>
        <item x="52"/>
        <item x="149"/>
        <item x="39"/>
        <item x="140"/>
        <item x="142"/>
        <item x="227"/>
        <item x="144"/>
        <item x="184"/>
        <item x="265"/>
        <item x="194"/>
        <item x="33"/>
        <item x="246"/>
        <item x="136"/>
        <item x="7"/>
        <item x="187"/>
        <item x="239"/>
        <item x="229"/>
        <item x="211"/>
        <item x="14"/>
        <item x="146"/>
        <item x="86"/>
        <item x="87"/>
        <item x="18"/>
        <item x="222"/>
        <item x="191"/>
        <item x="237"/>
        <item x="85"/>
        <item x="131"/>
        <item x="17"/>
        <item x="217"/>
        <item x="173"/>
        <item x="111"/>
        <item x="234"/>
        <item x="157"/>
        <item x="49"/>
        <item x="156"/>
        <item x="172"/>
        <item x="53"/>
        <item x="263"/>
        <item x="23"/>
        <item x="238"/>
        <item x="170"/>
        <item x="147"/>
        <item x="56"/>
        <item x="115"/>
        <item x="44"/>
        <item x="143"/>
        <item x="139"/>
        <item x="47"/>
        <item x="152"/>
        <item x="60"/>
        <item x="59"/>
        <item x="51"/>
        <item x="96"/>
        <item x="161"/>
        <item x="48"/>
        <item x="55"/>
        <item x="262"/>
        <item x="233"/>
        <item x="231"/>
        <item x="114"/>
        <item x="171"/>
        <item x="225"/>
        <item x="245"/>
        <item x="126"/>
        <item x="160"/>
        <item x="241"/>
        <item x="104"/>
        <item x="84"/>
        <item x="112"/>
        <item x="67"/>
        <item x="200"/>
        <item x="193"/>
        <item x="108"/>
        <item x="120"/>
        <item x="58"/>
        <item x="72"/>
        <item x="232"/>
        <item x="236"/>
        <item x="93"/>
        <item x="8"/>
        <item x="197"/>
        <item x="235"/>
        <item x="155"/>
        <item x="68"/>
        <item x="83"/>
        <item x="134"/>
        <item x="159"/>
        <item x="259"/>
        <item x="81"/>
        <item x="164"/>
        <item x="218"/>
        <item x="185"/>
        <item x="16"/>
        <item x="250"/>
        <item x="203"/>
        <item x="154"/>
        <item x="57"/>
        <item x="204"/>
        <item x="42"/>
        <item x="228"/>
        <item x="54"/>
        <item x="98"/>
        <item x="124"/>
        <item x="26"/>
        <item x="24"/>
        <item x="71"/>
        <item x="125"/>
        <item x="162"/>
        <item x="63"/>
        <item x="220"/>
        <item x="153"/>
        <item x="260"/>
        <item x="166"/>
        <item x="119"/>
        <item x="110"/>
        <item x="261"/>
        <item x="117"/>
        <item x="244"/>
        <item x="129"/>
        <item x="10"/>
        <item x="253"/>
        <item x="82"/>
        <item x="99"/>
        <item x="37"/>
        <item x="135"/>
        <item x="121"/>
        <item x="25"/>
        <item x="127"/>
        <item x="188"/>
        <item x="248"/>
        <item x="20"/>
        <item x="214"/>
        <item x="249"/>
        <item x="22"/>
        <item x="169"/>
        <item x="201"/>
        <item x="75"/>
        <item x="50"/>
        <item x="206"/>
        <item x="242"/>
        <item x="243"/>
        <item x="182"/>
        <item x="35"/>
        <item x="45"/>
        <item x="209"/>
        <item x="66"/>
        <item x="215"/>
        <item x="31"/>
        <item x="77"/>
        <item x="251"/>
        <item x="151"/>
        <item x="73"/>
        <item x="46"/>
        <item x="70"/>
        <item x="118"/>
        <item x="30"/>
        <item x="11"/>
        <item x="199"/>
        <item x="208"/>
        <item x="38"/>
        <item x="32"/>
        <item x="36"/>
        <item x="240"/>
        <item x="224"/>
        <item x="255"/>
        <item x="258"/>
        <item x="216"/>
        <item x="5"/>
        <item x="28"/>
        <item x="192"/>
        <item x="223"/>
        <item x="65"/>
        <item x="168"/>
        <item x="64"/>
        <item x="80"/>
        <item x="210"/>
        <item x="94"/>
        <item x="101"/>
        <item x="257"/>
        <item x="213"/>
        <item x="62"/>
        <item x="88"/>
        <item x="190"/>
        <item x="90"/>
        <item x="177"/>
        <item x="91"/>
        <item x="109"/>
        <item x="207"/>
        <item x="29"/>
        <item x="123"/>
        <item x="40"/>
        <item x="0"/>
        <item x="79"/>
        <item x="179"/>
        <item x="198"/>
        <item x="180"/>
        <item x="6"/>
        <item x="3"/>
        <item x="2"/>
        <item x="226"/>
        <item x="92"/>
        <item x="13"/>
        <item x="183"/>
        <item x="103"/>
        <item x="116"/>
        <item x="100"/>
        <item x="21"/>
        <item x="212"/>
        <item x="189"/>
        <item x="4"/>
        <item x="181"/>
        <item x="27"/>
        <item x="34"/>
        <item x="205"/>
        <item x="97"/>
        <item x="178"/>
        <item x="12"/>
        <item x="15"/>
        <item x="9"/>
        <item x="186"/>
        <item x="1"/>
        <item x="89"/>
        <item t="default"/>
      </items>
    </pivotField>
    <pivotField showAll="0"/>
    <pivotField showAll="0"/>
    <pivotField showAll="0"/>
    <pivotField numFmtId="41" showAll="0"/>
    <pivotField numFmtId="41" showAll="0"/>
    <pivotField numFmtId="41" showAll="0"/>
  </pivotFields>
  <rowFields count="5">
    <field x="3"/>
    <field x="0"/>
    <field x="78"/>
    <field x="79"/>
    <field x="80"/>
  </rowFields>
  <rowItems count="14">
    <i>
      <x/>
    </i>
    <i r="1">
      <x/>
    </i>
    <i r="2">
      <x v="250"/>
    </i>
    <i r="3">
      <x v="193"/>
    </i>
    <i r="4">
      <x v="174"/>
    </i>
    <i r="1">
      <x v="1"/>
    </i>
    <i r="2">
      <x v="226"/>
    </i>
    <i r="3">
      <x v="139"/>
    </i>
    <i r="4">
      <x v="116"/>
    </i>
    <i r="1">
      <x v="2"/>
    </i>
    <i r="2">
      <x v="224"/>
    </i>
    <i r="3">
      <x v="152"/>
    </i>
    <i r="4">
      <x v="124"/>
    </i>
    <i t="grand">
      <x/>
    </i>
  </rowItems>
  <colItems count="1">
    <i/>
  </colItems>
  <formats count="14">
    <format dxfId="1088">
      <pivotArea type="all" dataOnly="0" outline="0" fieldPosition="0"/>
    </format>
    <format dxfId="1087">
      <pivotArea field="3" type="button" dataOnly="0" labelOnly="1" outline="0" axis="axisRow" fieldPosition="0"/>
    </format>
    <format dxfId="1086">
      <pivotArea dataOnly="0" labelOnly="1" fieldPosition="0">
        <references count="1">
          <reference field="3" count="1">
            <x v="0"/>
          </reference>
        </references>
      </pivotArea>
    </format>
    <format dxfId="1085">
      <pivotArea dataOnly="0" labelOnly="1" grandRow="1" outline="0" fieldPosition="0"/>
    </format>
    <format dxfId="1084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1083">
      <pivotArea dataOnly="0" labelOnly="1" fieldPosition="0">
        <references count="3">
          <reference field="0" count="1" selected="0">
            <x v="0"/>
          </reference>
          <reference field="3" count="1" selected="0">
            <x v="0"/>
          </reference>
          <reference field="78" count="1">
            <x v="250"/>
          </reference>
        </references>
      </pivotArea>
    </format>
    <format dxfId="1082">
      <pivotArea dataOnly="0" labelOnly="1" fieldPosition="0">
        <references count="3">
          <reference field="0" count="1" selected="0">
            <x v="1"/>
          </reference>
          <reference field="3" count="1" selected="0">
            <x v="0"/>
          </reference>
          <reference field="78" count="1">
            <x v="226"/>
          </reference>
        </references>
      </pivotArea>
    </format>
    <format dxfId="1081">
      <pivotArea dataOnly="0" labelOnly="1" fieldPosition="0">
        <references count="3">
          <reference field="0" count="1" selected="0">
            <x v="2"/>
          </reference>
          <reference field="3" count="1" selected="0">
            <x v="0"/>
          </reference>
          <reference field="78" count="1">
            <x v="224"/>
          </reference>
        </references>
      </pivotArea>
    </format>
    <format dxfId="1080">
      <pivotArea dataOnly="0" labelOnly="1" fieldPosition="0">
        <references count="4">
          <reference field="0" count="1" selected="0">
            <x v="0"/>
          </reference>
          <reference field="3" count="1" selected="0">
            <x v="0"/>
          </reference>
          <reference field="78" count="1" selected="0">
            <x v="250"/>
          </reference>
          <reference field="79" count="1">
            <x v="193"/>
          </reference>
        </references>
      </pivotArea>
    </format>
    <format dxfId="1079">
      <pivotArea dataOnly="0" labelOnly="1" fieldPosition="0">
        <references count="4">
          <reference field="0" count="1" selected="0">
            <x v="1"/>
          </reference>
          <reference field="3" count="1" selected="0">
            <x v="0"/>
          </reference>
          <reference field="78" count="1" selected="0">
            <x v="226"/>
          </reference>
          <reference field="79" count="1">
            <x v="139"/>
          </reference>
        </references>
      </pivotArea>
    </format>
    <format dxfId="1078">
      <pivotArea dataOnly="0" labelOnly="1" fieldPosition="0">
        <references count="4">
          <reference field="0" count="1" selected="0">
            <x v="2"/>
          </reference>
          <reference field="3" count="1" selected="0">
            <x v="0"/>
          </reference>
          <reference field="78" count="1" selected="0">
            <x v="224"/>
          </reference>
          <reference field="79" count="1">
            <x v="152"/>
          </reference>
        </references>
      </pivotArea>
    </format>
    <format dxfId="1077">
      <pivotArea dataOnly="0" labelOnly="1" fieldPosition="0">
        <references count="5">
          <reference field="0" count="1" selected="0">
            <x v="0"/>
          </reference>
          <reference field="3" count="1" selected="0">
            <x v="0"/>
          </reference>
          <reference field="78" count="1" selected="0">
            <x v="250"/>
          </reference>
          <reference field="79" count="1" selected="0">
            <x v="193"/>
          </reference>
          <reference field="80" count="1">
            <x v="174"/>
          </reference>
        </references>
      </pivotArea>
    </format>
    <format dxfId="1076">
      <pivotArea dataOnly="0" labelOnly="1" fieldPosition="0">
        <references count="5">
          <reference field="0" count="1" selected="0">
            <x v="1"/>
          </reference>
          <reference field="3" count="1" selected="0">
            <x v="0"/>
          </reference>
          <reference field="78" count="1" selected="0">
            <x v="226"/>
          </reference>
          <reference field="79" count="1" selected="0">
            <x v="139"/>
          </reference>
          <reference field="80" count="1">
            <x v="116"/>
          </reference>
        </references>
      </pivotArea>
    </format>
    <format dxfId="1075">
      <pivotArea dataOnly="0" labelOnly="1" fieldPosition="0">
        <references count="5">
          <reference field="0" count="1" selected="0">
            <x v="2"/>
          </reference>
          <reference field="3" count="1" selected="0">
            <x v="0"/>
          </reference>
          <reference field="78" count="1" selected="0">
            <x v="224"/>
          </reference>
          <reference field="79" count="1" selected="0">
            <x v="152"/>
          </reference>
          <reference field="80" count="1">
            <x v="1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856B8-CE3B-449B-8D91-FFC8FD4A1232}" name="전년동월대비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E14:AG19" firstHeaderRow="0" firstDataRow="1" firstDataCol="1"/>
  <pivotFields count="87">
    <pivotField axis="axisRow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dataField="1" numFmtId="41" showAll="0"/>
    <pivotField dataField="1"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2">
    <field x="3"/>
    <field x="0"/>
  </rowFields>
  <rowItems count="5">
    <i>
      <x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전년동월 등록인구" fld="22" baseField="0" baseItem="0"/>
    <dataField name="합계 : 전년동월 체류인구" fld="23" baseField="0" baseItem="0"/>
  </dataFields>
  <formats count="7">
    <format dxfId="1095">
      <pivotArea type="all" dataOnly="0" outline="0" fieldPosition="0"/>
    </format>
    <format dxfId="1094">
      <pivotArea outline="0" collapsedLevelsAreSubtotals="1" fieldPosition="0"/>
    </format>
    <format dxfId="1093">
      <pivotArea field="3" type="button" dataOnly="0" labelOnly="1" outline="0" axis="axisRow" fieldPosition="0"/>
    </format>
    <format dxfId="1092">
      <pivotArea dataOnly="0" labelOnly="1" fieldPosition="0">
        <references count="1">
          <reference field="3" count="1">
            <x v="0"/>
          </reference>
        </references>
      </pivotArea>
    </format>
    <format dxfId="1091">
      <pivotArea dataOnly="0" labelOnly="1" grandRow="1" outline="0" fieldPosition="0"/>
    </format>
    <format dxfId="1090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10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DF479-78D4-40D8-8570-ABD25790CFC8}" name="2월 타시도 비중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6" indent="0" outline="1" outlineData="1" multipleFieldFilters="0">
  <location ref="EO19:EO24" firstHeaderRow="1" firstDataRow="1" firstDataCol="1" rowPageCount="1" colPageCount="1"/>
  <pivotFields count="87">
    <pivotField axis="axisPage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8" showAll="0"/>
    <pivotField numFmtId="178" showAll="0" defaultSubtota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7">
        <item x="13"/>
        <item x="4"/>
        <item x="9"/>
        <item m="1" x="43"/>
        <item x="5"/>
        <item m="1" x="40"/>
        <item x="12"/>
        <item x="22"/>
        <item x="0"/>
        <item m="1" x="45"/>
        <item x="2"/>
        <item x="3"/>
        <item x="20"/>
        <item x="21"/>
        <item x="23"/>
        <item x="30"/>
        <item x="24"/>
        <item x="25"/>
        <item x="26"/>
        <item x="15"/>
        <item x="14"/>
        <item x="29"/>
        <item x="6"/>
        <item x="7"/>
        <item x="31"/>
        <item x="19"/>
        <item m="1" x="41"/>
        <item x="11"/>
        <item m="1" x="44"/>
        <item x="17"/>
        <item m="1" x="42"/>
        <item x="37"/>
        <item x="28"/>
        <item x="1"/>
        <item x="8"/>
        <item x="10"/>
        <item x="16"/>
        <item x="18"/>
        <item x="27"/>
        <item x="32"/>
        <item x="33"/>
        <item x="34"/>
        <item x="35"/>
        <item x="36"/>
        <item x="38"/>
        <item x="39"/>
        <item t="default"/>
      </items>
    </pivotField>
    <pivotField axis="axisRow" showAll="0">
      <items count="51">
        <item m="1" x="39"/>
        <item m="1" x="37"/>
        <item m="1" x="40"/>
        <item m="1" x="36"/>
        <item m="1" x="38"/>
        <item x="11"/>
        <item x="18"/>
        <item x="2"/>
        <item x="1"/>
        <item m="1" x="47"/>
        <item x="4"/>
        <item x="3"/>
        <item x="21"/>
        <item x="19"/>
        <item x="24"/>
        <item x="25"/>
        <item x="22"/>
        <item x="23"/>
        <item x="16"/>
        <item x="14"/>
        <item x="15"/>
        <item m="1" x="48"/>
        <item x="28"/>
        <item x="29"/>
        <item x="34"/>
        <item x="30"/>
        <item x="7"/>
        <item x="20"/>
        <item m="1" x="46"/>
        <item m="1" x="45"/>
        <item x="13"/>
        <item x="27"/>
        <item m="1" x="44"/>
        <item m="1" x="43"/>
        <item m="1" x="49"/>
        <item x="8"/>
        <item x="12"/>
        <item x="31"/>
        <item m="1" x="42"/>
        <item m="1" x="41"/>
        <item x="0"/>
        <item x="5"/>
        <item x="6"/>
        <item x="9"/>
        <item x="10"/>
        <item x="17"/>
        <item x="26"/>
        <item x="32"/>
        <item x="33"/>
        <item x="35"/>
        <item t="default"/>
      </items>
    </pivotField>
    <pivotField axis="axisRow" showAll="0">
      <items count="65">
        <item m="1" x="55"/>
        <item x="27"/>
        <item m="1" x="56"/>
        <item x="49"/>
        <item x="4"/>
        <item m="1" x="51"/>
        <item m="1" x="57"/>
        <item m="1" x="52"/>
        <item x="17"/>
        <item x="8"/>
        <item x="0"/>
        <item m="1" x="63"/>
        <item x="2"/>
        <item m="1" x="53"/>
        <item x="18"/>
        <item x="21"/>
        <item x="19"/>
        <item x="23"/>
        <item x="26"/>
        <item x="25"/>
        <item x="24"/>
        <item x="22"/>
        <item x="13"/>
        <item x="12"/>
        <item x="15"/>
        <item x="30"/>
        <item x="33"/>
        <item x="31"/>
        <item x="34"/>
        <item x="29"/>
        <item x="47"/>
        <item x="6"/>
        <item x="32"/>
        <item x="46"/>
        <item x="16"/>
        <item m="1" x="62"/>
        <item m="1" x="54"/>
        <item m="1" x="61"/>
        <item m="1" x="59"/>
        <item x="14"/>
        <item m="1" x="58"/>
        <item x="43"/>
        <item m="1" x="60"/>
        <item x="7"/>
        <item x="45"/>
        <item x="1"/>
        <item x="3"/>
        <item x="5"/>
        <item x="9"/>
        <item x="10"/>
        <item x="11"/>
        <item x="20"/>
        <item x="28"/>
        <item x="35"/>
        <item x="36"/>
        <item x="37"/>
        <item x="38"/>
        <item x="39"/>
        <item x="40"/>
        <item x="41"/>
        <item x="42"/>
        <item x="44"/>
        <item x="48"/>
        <item x="50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4">
    <field x="3"/>
    <field x="47"/>
    <field x="48"/>
    <field x="49"/>
  </rowFields>
  <rowItems count="5">
    <i>
      <x/>
    </i>
    <i r="1">
      <x v="2"/>
    </i>
    <i r="2">
      <x v="43"/>
    </i>
    <i r="3">
      <x v="49"/>
    </i>
    <i t="grand">
      <x/>
    </i>
  </rowItems>
  <colItems count="1">
    <i/>
  </colItems>
  <pageFields count="1">
    <pageField fld="0" item="1" hier="-1"/>
  </pageFields>
  <formats count="7">
    <format dxfId="1102">
      <pivotArea type="all" dataOnly="0" outline="0" fieldPosition="0"/>
    </format>
    <format dxfId="1101">
      <pivotArea field="3" type="button" dataOnly="0" labelOnly="1" outline="0" axis="axisRow" fieldPosition="0"/>
    </format>
    <format dxfId="1100">
      <pivotArea dataOnly="0" labelOnly="1" fieldPosition="0">
        <references count="1">
          <reference field="3" count="1">
            <x v="0"/>
          </reference>
        </references>
      </pivotArea>
    </format>
    <format dxfId="1099">
      <pivotArea dataOnly="0" labelOnly="1" grandRow="1" outline="0" fieldPosition="0"/>
    </format>
    <format dxfId="1098">
      <pivotArea dataOnly="0" labelOnly="1" fieldPosition="0">
        <references count="2">
          <reference field="3" count="1" selected="0">
            <x v="0"/>
          </reference>
          <reference field="47" count="1">
            <x v="2"/>
          </reference>
        </references>
      </pivotArea>
    </format>
    <format dxfId="1097">
      <pivotArea dataOnly="0" labelOnly="1" fieldPosition="0">
        <references count="3">
          <reference field="3" count="1" selected="0">
            <x v="0"/>
          </reference>
          <reference field="47" count="1" selected="0">
            <x v="2"/>
          </reference>
          <reference field="48" count="1">
            <x v="43"/>
          </reference>
        </references>
      </pivotArea>
    </format>
    <format dxfId="1096">
      <pivotArea dataOnly="0" labelOnly="1" fieldPosition="0">
        <references count="4">
          <reference field="3" count="1" selected="0">
            <x v="0"/>
          </reference>
          <reference field="47" count="1" selected="0">
            <x v="2"/>
          </reference>
          <reference field="48" count="1" selected="0">
            <x v="43"/>
          </reference>
          <reference field="49" count="1">
            <x v="4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B7ED0-E726-474E-A364-C121A9707CEE}" name="유입지 구분" cacheId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6" indent="0" outline="1" outlineData="1" multipleFieldFilters="0" chartFormat="4">
  <location ref="BK9:BZ13" firstHeaderRow="0" firstDataRow="1" firstDataCol="1"/>
  <pivotFields count="87">
    <pivotField axis="axisRow" showAll="0" defaultSubtotal="0">
      <items count="3">
        <item x="0"/>
        <item x="1"/>
        <item x="2"/>
      </items>
    </pivotField>
    <pivotField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</pivotField>
    <pivotField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</pivotField>
    <pivotField axis="axisRow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</pivotField>
    <pivotField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41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 defaultSubtotal="0"/>
    <pivotField numFmtId="178" showAll="0"/>
    <pivotField numFmtId="178" showAll="0"/>
    <pivotField numFmtId="41" showAll="0"/>
    <pivotField numFmtId="4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2">
    <field x="3"/>
    <field x="0"/>
  </rowFields>
  <rowItems count="4">
    <i>
      <x/>
    </i>
    <i r="1">
      <x/>
    </i>
    <i r="1">
      <x v="1"/>
    </i>
    <i r="1">
      <x v="2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합계 : 동일시도, 당일체류" fld="24" baseField="0" baseItem="0"/>
    <dataField name="합계 : 동일시도, 단기체류" fld="25" baseField="0" baseItem="0"/>
    <dataField name="합계 : 동일시도, 중기체류" fld="26" baseField="0" baseItem="0"/>
    <dataField name="합계 : 동일시도, 정기체류" fld="27" baseField="0" baseItem="0"/>
    <dataField name="합계 : 동일시도, 장기체류" fld="28" baseField="0" baseItem="0"/>
    <dataField name="합계 : 인접시도, 당일체류" fld="29" baseField="0" baseItem="0"/>
    <dataField name="합계 : 인접시도, 단기체류" fld="30" baseField="0" baseItem="0"/>
    <dataField name="합계 : 인접시도, 중기체류" fld="31" baseField="0" baseItem="0"/>
    <dataField name="합계 : 인접시도, 정기체류" fld="32" baseField="0" baseItem="0"/>
    <dataField name="합계 : 인접시도, 장기체류" fld="33" baseField="0" baseItem="0"/>
    <dataField name="합계 : 타시도, 당일체류" fld="34" baseField="0" baseItem="0"/>
    <dataField name="합계 : 타시도, 단기체류" fld="35" baseField="0" baseItem="0"/>
    <dataField name="합계 : 타시도, 중기체류" fld="36" baseField="0" baseItem="0"/>
    <dataField name="합계 : 타시도, 정기체류" fld="37" baseField="0" baseItem="0"/>
    <dataField name="합계 : 타시도, 장기체류" fld="38" baseField="0" baseItem="0"/>
  </dataFields>
  <formats count="6">
    <format dxfId="1108">
      <pivotArea type="all" dataOnly="0" outline="0" fieldPosition="0"/>
    </format>
    <format dxfId="1107">
      <pivotArea outline="0" collapsedLevelsAreSubtotals="1" fieldPosition="0"/>
    </format>
    <format dxfId="1106">
      <pivotArea field="3" type="button" dataOnly="0" labelOnly="1" outline="0" axis="axisRow" fieldPosition="0"/>
    </format>
    <format dxfId="1105">
      <pivotArea dataOnly="0" labelOnly="1" fieldPosition="0">
        <references count="1">
          <reference field="3" count="1">
            <x v="0"/>
          </reference>
        </references>
      </pivotArea>
    </format>
    <format dxfId="1104">
      <pivotArea dataOnly="0" labelOnly="1" fieldPosition="0">
        <references count="2">
          <reference field="0" count="0"/>
          <reference field="3" count="1" selected="0">
            <x v="0"/>
          </reference>
        </references>
      </pivotArea>
    </format>
    <format dxfId="1103">
      <pivotArea dataOnly="0" labelOnly="1" outline="0" fieldPosition="0">
        <references count="1">
          <reference field="429496729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2AE7B-C5F0-47B9-AA60-DB86B34CAB38}" name="숙박특성" cacheId="1" dataOnRows="1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DD10:DH16" firstHeaderRow="1" firstDataRow="2" firstDataCol="2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-2"/>
  </rowFields>
  <rowItems count="5">
    <i>
      <x/>
      <x/>
    </i>
    <i r="1" i="1">
      <x v="1"/>
    </i>
    <i r="1" i="2">
      <x v="2"/>
    </i>
    <i r="1" i="3">
      <x v="3"/>
    </i>
    <i r="1" i="4">
      <x v="4"/>
    </i>
  </rowItems>
  <colFields count="1">
    <field x="0"/>
  </colFields>
  <colItems count="3">
    <i>
      <x/>
    </i>
    <i>
      <x v="1"/>
    </i>
    <i>
      <x v="2"/>
    </i>
  </colItems>
  <dataFields count="5">
    <dataField name="합계 : 숙박기간(1일)" fld="9" baseField="0" baseItem="0"/>
    <dataField name="합계 : 숙박기간(2~3일)" fld="10" baseField="0" baseItem="0"/>
    <dataField name="합계 : 숙박기간(4~20일)" fld="11" baseField="0" baseItem="0"/>
    <dataField name="합계 : 숙박기간(21일 이상)" fld="12" baseField="0" baseItem="0"/>
    <dataField name="합계 : 평균_숙박일수(일)" fld="18" baseField="0" baseItem="0"/>
  </dataFields>
  <formats count="10">
    <format dxfId="1118">
      <pivotArea type="all" dataOnly="0" outline="0" fieldPosition="0"/>
    </format>
    <format dxfId="1117">
      <pivotArea outline="0" collapsedLevelsAreSubtotals="1" fieldPosition="0"/>
    </format>
    <format dxfId="1116">
      <pivotArea type="origin" dataOnly="0" labelOnly="1" outline="0" fieldPosition="0"/>
    </format>
    <format dxfId="1115">
      <pivotArea field="0" type="button" dataOnly="0" labelOnly="1" outline="0" axis="axisCol" fieldPosition="0"/>
    </format>
    <format dxfId="1114">
      <pivotArea type="topRight" dataOnly="0" labelOnly="1" outline="0" fieldPosition="0"/>
    </format>
    <format dxfId="1113">
      <pivotArea field="3" type="button" dataOnly="0" labelOnly="1" outline="0" axis="axisRow" fieldPosition="0"/>
    </format>
    <format dxfId="1112">
      <pivotArea field="-2" type="button" dataOnly="0" labelOnly="1" outline="0" axis="axisRow" fieldPosition="1"/>
    </format>
    <format dxfId="1111">
      <pivotArea dataOnly="0" labelOnly="1" outline="0" fieldPosition="0">
        <references count="1">
          <reference field="3" count="1">
            <x v="0"/>
          </reference>
        </references>
      </pivotArea>
    </format>
    <format dxfId="1110">
      <pivotArea dataOnly="0" labelOnly="1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3" count="1" selected="0">
            <x v="0"/>
          </reference>
        </references>
      </pivotArea>
    </format>
    <format dxfId="1109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588D6-EB5B-4014-8231-D9AB71616584}" name="1월 동일시도 비중" cacheId="1" applyNumberFormats="0" applyBorderFormats="0" applyFontFormats="0" applyPatternFormats="0" applyAlignmentFormats="0" applyWidthHeightFormats="1" dataCaption="값" updatedVersion="7" minRefreshableVersion="3" useAutoFormatting="1" rowGrandTotals="0" colGrandTotals="0" itemPrintTitles="1" createdVersion="6" indent="0" outline="1" outlineData="1" multipleFieldFilters="0">
  <location ref="EH9:EH13" firstHeaderRow="1" firstDataRow="1" firstDataCol="1" rowPageCount="1" colPageCount="1"/>
  <pivotFields count="87">
    <pivotField axis="axisPage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8" showAll="0"/>
    <pivotField numFmtId="178" showAll="0" defaultSubtota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41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3">
        <item x="11"/>
        <item x="9"/>
        <item x="12"/>
        <item x="8"/>
        <item x="10"/>
        <item m="1" x="48"/>
        <item x="7"/>
        <item x="32"/>
        <item m="1" x="51"/>
        <item x="26"/>
        <item x="27"/>
        <item x="28"/>
        <item x="25"/>
        <item x="30"/>
        <item x="24"/>
        <item m="1" x="46"/>
        <item x="2"/>
        <item x="3"/>
        <item x="1"/>
        <item x="0"/>
        <item x="44"/>
        <item x="4"/>
        <item x="22"/>
        <item x="23"/>
        <item x="21"/>
        <item m="1" x="50"/>
        <item x="17"/>
        <item x="16"/>
        <item x="19"/>
        <item m="1" x="47"/>
        <item x="18"/>
        <item x="14"/>
        <item m="1" x="49"/>
        <item x="34"/>
        <item x="39"/>
        <item x="33"/>
        <item x="6"/>
        <item x="35"/>
        <item x="38"/>
        <item x="40"/>
        <item x="5"/>
        <item x="13"/>
        <item x="15"/>
        <item x="20"/>
        <item x="29"/>
        <item x="31"/>
        <item x="36"/>
        <item x="37"/>
        <item x="41"/>
        <item x="42"/>
        <item x="43"/>
        <item x="45"/>
        <item t="default"/>
      </items>
    </pivotField>
    <pivotField axis="axisRow" showAll="0">
      <items count="72">
        <item x="10"/>
        <item x="15"/>
        <item x="11"/>
        <item x="13"/>
        <item x="12"/>
        <item m="1" x="64"/>
        <item m="1" x="68"/>
        <item x="7"/>
        <item x="44"/>
        <item x="45"/>
        <item m="1" x="70"/>
        <item x="41"/>
        <item x="40"/>
        <item x="38"/>
        <item m="1" x="65"/>
        <item x="42"/>
        <item x="37"/>
        <item x="43"/>
        <item m="1" x="62"/>
        <item x="4"/>
        <item x="2"/>
        <item x="3"/>
        <item x="1"/>
        <item x="0"/>
        <item x="5"/>
        <item x="47"/>
        <item x="58"/>
        <item x="30"/>
        <item x="29"/>
        <item x="36"/>
        <item x="54"/>
        <item x="35"/>
        <item x="32"/>
        <item x="31"/>
        <item x="34"/>
        <item x="33"/>
        <item x="27"/>
        <item x="26"/>
        <item x="28"/>
        <item x="22"/>
        <item x="23"/>
        <item x="25"/>
        <item x="20"/>
        <item m="1" x="63"/>
        <item x="21"/>
        <item x="18"/>
        <item x="17"/>
        <item m="1" x="69"/>
        <item x="16"/>
        <item m="1" x="59"/>
        <item m="1" x="66"/>
        <item x="6"/>
        <item m="1" x="67"/>
        <item m="1" x="60"/>
        <item m="1" x="61"/>
        <item x="8"/>
        <item x="9"/>
        <item x="14"/>
        <item x="19"/>
        <item x="24"/>
        <item x="39"/>
        <item x="46"/>
        <item x="48"/>
        <item x="49"/>
        <item x="50"/>
        <item x="51"/>
        <item x="52"/>
        <item x="53"/>
        <item x="55"/>
        <item x="56"/>
        <item x="57"/>
        <item t="default"/>
      </items>
    </pivotField>
    <pivotField axis="axisRow" showAll="0">
      <items count="93">
        <item x="13"/>
        <item x="17"/>
        <item x="12"/>
        <item x="16"/>
        <item x="14"/>
        <item x="11"/>
        <item x="15"/>
        <item m="1" x="83"/>
        <item m="1" x="90"/>
        <item x="77"/>
        <item m="1" x="88"/>
        <item x="59"/>
        <item x="54"/>
        <item x="58"/>
        <item x="53"/>
        <item x="55"/>
        <item x="57"/>
        <item x="74"/>
        <item x="60"/>
        <item x="48"/>
        <item x="46"/>
        <item x="44"/>
        <item x="47"/>
        <item x="51"/>
        <item x="49"/>
        <item x="45"/>
        <item x="52"/>
        <item x="73"/>
        <item m="1" x="85"/>
        <item x="5"/>
        <item x="4"/>
        <item x="63"/>
        <item x="2"/>
        <item x="1"/>
        <item x="0"/>
        <item x="75"/>
        <item x="76"/>
        <item x="38"/>
        <item x="37"/>
        <item x="41"/>
        <item x="43"/>
        <item x="40"/>
        <item x="69"/>
        <item x="36"/>
        <item x="35"/>
        <item x="39"/>
        <item x="42"/>
        <item x="28"/>
        <item x="30"/>
        <item x="33"/>
        <item x="31"/>
        <item x="32"/>
        <item x="34"/>
        <item x="68"/>
        <item x="22"/>
        <item x="25"/>
        <item x="26"/>
        <item x="23"/>
        <item m="1" x="86"/>
        <item x="27"/>
        <item x="18"/>
        <item x="20"/>
        <item x="21"/>
        <item x="78"/>
        <item x="19"/>
        <item m="1" x="87"/>
        <item m="1" x="84"/>
        <item m="1" x="89"/>
        <item x="70"/>
        <item x="61"/>
        <item x="7"/>
        <item m="1" x="91"/>
        <item x="72"/>
        <item x="66"/>
        <item x="29"/>
        <item x="3"/>
        <item x="6"/>
        <item x="8"/>
        <item x="9"/>
        <item x="10"/>
        <item x="24"/>
        <item x="50"/>
        <item x="56"/>
        <item x="62"/>
        <item x="64"/>
        <item x="65"/>
        <item x="67"/>
        <item x="71"/>
        <item x="79"/>
        <item x="80"/>
        <item x="81"/>
        <item x="82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4">
    <field x="3"/>
    <field x="41"/>
    <field x="42"/>
    <field x="43"/>
  </rowFields>
  <rowItems count="4">
    <i>
      <x/>
    </i>
    <i r="1">
      <x v="2"/>
    </i>
    <i r="2">
      <x v="4"/>
    </i>
    <i r="3">
      <x/>
    </i>
  </rowItems>
  <colItems count="1">
    <i/>
  </colItems>
  <pageFields count="1">
    <pageField fld="0" item="0" hier="-1"/>
  </pageFields>
  <formats count="6">
    <format dxfId="1124">
      <pivotArea type="all" dataOnly="0" outline="0" fieldPosition="0"/>
    </format>
    <format dxfId="1123">
      <pivotArea field="3" type="button" dataOnly="0" labelOnly="1" outline="0" axis="axisRow" fieldPosition="0"/>
    </format>
    <format dxfId="1122">
      <pivotArea dataOnly="0" labelOnly="1" fieldPosition="0">
        <references count="1">
          <reference field="3" count="1">
            <x v="0"/>
          </reference>
        </references>
      </pivotArea>
    </format>
    <format dxfId="1121">
      <pivotArea dataOnly="0" labelOnly="1" fieldPosition="0">
        <references count="2">
          <reference field="3" count="1" selected="0">
            <x v="0"/>
          </reference>
          <reference field="41" count="1">
            <x v="2"/>
          </reference>
        </references>
      </pivotArea>
    </format>
    <format dxfId="1120">
      <pivotArea dataOnly="0" labelOnly="1" fieldPosition="0">
        <references count="3">
          <reference field="3" count="1" selected="0">
            <x v="0"/>
          </reference>
          <reference field="41" count="1" selected="0">
            <x v="2"/>
          </reference>
          <reference field="42" count="1">
            <x v="4"/>
          </reference>
        </references>
      </pivotArea>
    </format>
    <format dxfId="1119">
      <pivotArea dataOnly="0" labelOnly="1" fieldPosition="0">
        <references count="4">
          <reference field="3" count="1" selected="0">
            <x v="0"/>
          </reference>
          <reference field="41" count="1" selected="0">
            <x v="2"/>
          </reference>
          <reference field="42" count="1" selected="0">
            <x v="4"/>
          </reference>
          <reference field="4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3F454-5226-4827-A54B-F419A641BE6D}" name="등록인구" cacheId="1" dataPosition="0" applyNumberFormats="0" applyBorderFormats="0" applyFontFormats="0" applyPatternFormats="0" applyAlignmentFormats="0" applyWidthHeightFormats="1" dataCaption="값" updatedVersion="7" minRefreshableVersion="3" rowGrandTotals="0" colGrandTotals="0" itemPrintTitles="1" createdVersion="6" indent="0" compact="0" compactData="0" multipleFieldFilters="0" chartFormat="1">
  <location ref="U11:X13" firstHeaderRow="1" firstDataRow="2" firstDataCol="1"/>
  <pivotFields count="87"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87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9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">
    <i>
      <x/>
    </i>
  </rowItems>
  <colFields count="1">
    <field x="0"/>
  </colFields>
  <colItems count="3">
    <i>
      <x/>
    </i>
    <i>
      <x v="1"/>
    </i>
    <i>
      <x v="2"/>
    </i>
  </colItems>
  <dataFields count="1">
    <dataField name="합계 : 등록인구" fld="13" baseField="0" baseItem="0"/>
  </dataFields>
  <formats count="8">
    <format dxfId="1132">
      <pivotArea type="all" dataOnly="0" outline="0" fieldPosition="0"/>
    </format>
    <format dxfId="1131">
      <pivotArea outline="0" collapsedLevelsAreSubtotals="1" fieldPosition="0"/>
    </format>
    <format dxfId="1130">
      <pivotArea type="origin" dataOnly="0" labelOnly="1" outline="0" fieldPosition="0"/>
    </format>
    <format dxfId="1129">
      <pivotArea field="0" type="button" dataOnly="0" labelOnly="1" outline="0" axis="axisCol" fieldPosition="0"/>
    </format>
    <format dxfId="1128">
      <pivotArea type="topRight" dataOnly="0" labelOnly="1" outline="0" fieldPosition="0"/>
    </format>
    <format dxfId="1127">
      <pivotArea field="3" type="button" dataOnly="0" labelOnly="1" outline="0" axis="axisRow" fieldPosition="0"/>
    </format>
    <format dxfId="1126">
      <pivotArea dataOnly="0" labelOnly="1" outline="0" fieldPosition="0">
        <references count="1">
          <reference field="3" count="1">
            <x v="0"/>
          </reference>
        </references>
      </pivotArea>
    </format>
    <format dxfId="1125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0EBC2-30BB-4B51-8DCE-F8C7D8A79C81}" name="3월 주요 읍면동" cacheId="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JH19:JH24" firstHeaderRow="1" firstDataRow="1" firstDataCol="1" rowPageCount="1" colPageCount="1"/>
  <pivotFields count="87">
    <pivotField axis="axisPage" showAll="0">
      <items count="4">
        <item x="0"/>
        <item x="1"/>
        <item x="2"/>
        <item t="default"/>
      </items>
    </pivotField>
    <pivotField showAll="0">
      <items count="88">
        <item h="1" x="8"/>
        <item h="1" x="53"/>
        <item h="1" x="5"/>
        <item h="1" x="85"/>
        <item h="1" x="72"/>
        <item x="19"/>
        <item h="1" x="44"/>
        <item h="1" x="49"/>
        <item h="1" x="47"/>
        <item h="1" x="27"/>
        <item h="1" x="25"/>
        <item h="1" x="48"/>
        <item h="1" x="4"/>
        <item h="1" x="30"/>
        <item h="1" x="38"/>
        <item h="1" x="3"/>
        <item h="1" x="37"/>
        <item h="1" x="81"/>
        <item h="1" x="29"/>
        <item h="1" x="26"/>
        <item h="1" x="46"/>
        <item h="1" x="1"/>
        <item h="1" x="40"/>
        <item h="1" x="66"/>
        <item h="1" x="77"/>
        <item h="1" x="28"/>
        <item h="1" x="50"/>
        <item h="1" x="22"/>
        <item h="1" x="74"/>
        <item h="1" x="45"/>
        <item h="1" x="31"/>
        <item h="1" x="83"/>
        <item h="1" x="10"/>
        <item h="1" x="65"/>
        <item h="1" x="0"/>
        <item h="1" x="32"/>
        <item h="1" x="73"/>
        <item h="1" x="43"/>
        <item h="1" x="61"/>
        <item h="1" x="62"/>
        <item h="1" x="18"/>
        <item h="1" x="20"/>
        <item h="1" x="7"/>
        <item h="1" x="57"/>
        <item h="1" x="70"/>
        <item h="1" x="2"/>
        <item h="1" x="24"/>
        <item h="1" x="55"/>
        <item h="1" x="69"/>
        <item h="1" x="13"/>
        <item h="1" x="63"/>
        <item h="1" x="64"/>
        <item h="1" x="34"/>
        <item h="1" x="23"/>
        <item h="1" x="6"/>
        <item h="1" x="59"/>
        <item h="1" x="76"/>
        <item h="1" x="75"/>
        <item h="1" x="78"/>
        <item h="1" x="67"/>
        <item h="1" x="42"/>
        <item h="1" x="58"/>
        <item h="1" x="41"/>
        <item h="1" x="52"/>
        <item h="1" x="15"/>
        <item h="1" x="36"/>
        <item h="1" x="21"/>
        <item h="1" x="60"/>
        <item h="1" x="39"/>
        <item h="1" x="80"/>
        <item h="1" x="16"/>
        <item h="1" x="71"/>
        <item h="1" x="68"/>
        <item h="1" x="33"/>
        <item h="1" x="9"/>
        <item h="1" x="35"/>
        <item h="1" x="14"/>
        <item h="1" x="82"/>
        <item h="1" x="79"/>
        <item h="1" x="84"/>
        <item h="1" x="56"/>
        <item h="1" x="86"/>
        <item h="1" x="54"/>
        <item h="1" x="11"/>
        <item h="1" x="51"/>
        <item h="1" x="17"/>
        <item h="1" x="12"/>
        <item t="default"/>
      </items>
    </pivotField>
    <pivotField showAll="0">
      <items count="12">
        <item x="4"/>
        <item h="1" x="3"/>
        <item h="1" x="10"/>
        <item h="1" x="9"/>
        <item h="1" x="1"/>
        <item h="1" x="0"/>
        <item h="1" x="2"/>
        <item h="1" x="8"/>
        <item h="1" x="7"/>
        <item h="1" x="6"/>
        <item h="1" x="5"/>
        <item t="default"/>
      </items>
    </pivotField>
    <pivotField axis="axisRow" showAll="0">
      <items count="90">
        <item x="20"/>
        <item x="11"/>
        <item x="19"/>
        <item x="21"/>
        <item x="14"/>
        <item x="16"/>
        <item x="17"/>
        <item x="10"/>
        <item x="15"/>
        <item x="12"/>
        <item x="18"/>
        <item x="13"/>
        <item x="9"/>
        <item x="8"/>
        <item x="87"/>
        <item x="82"/>
        <item x="83"/>
        <item x="78"/>
        <item x="85"/>
        <item x="79"/>
        <item x="81"/>
        <item x="84"/>
        <item x="80"/>
        <item x="86"/>
        <item x="88"/>
        <item x="73"/>
        <item x="67"/>
        <item x="75"/>
        <item x="66"/>
        <item x="74"/>
        <item x="63"/>
        <item x="71"/>
        <item x="70"/>
        <item x="64"/>
        <item x="65"/>
        <item x="77"/>
        <item x="76"/>
        <item x="68"/>
        <item x="72"/>
        <item x="69"/>
        <item x="5"/>
        <item x="4"/>
        <item x="3"/>
        <item x="1"/>
        <item x="0"/>
        <item x="2"/>
        <item x="6"/>
        <item x="7"/>
        <item x="54"/>
        <item x="50"/>
        <item x="48"/>
        <item x="49"/>
        <item x="47"/>
        <item x="51"/>
        <item x="62"/>
        <item x="58"/>
        <item x="56"/>
        <item x="60"/>
        <item x="59"/>
        <item x="53"/>
        <item x="61"/>
        <item x="57"/>
        <item x="55"/>
        <item x="52"/>
        <item x="45"/>
        <item x="39"/>
        <item x="38"/>
        <item x="41"/>
        <item x="46"/>
        <item x="44"/>
        <item x="43"/>
        <item x="42"/>
        <item x="37"/>
        <item x="40"/>
        <item x="28"/>
        <item x="31"/>
        <item x="30"/>
        <item x="29"/>
        <item x="32"/>
        <item x="33"/>
        <item x="35"/>
        <item x="34"/>
        <item x="36"/>
        <item x="26"/>
        <item x="27"/>
        <item x="23"/>
        <item x="25"/>
        <item x="24"/>
        <item x="22"/>
        <item t="default"/>
      </items>
    </pivotField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numFmtId="176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showAll="0"/>
    <pivotField showAll="0"/>
    <pivotField showAll="0"/>
    <pivotField numFmtId="41" showAll="0"/>
    <pivotField numFmtId="41" showAll="0"/>
    <pivotField numFmtId="41" showAll="0"/>
    <pivotField numFmtId="41" showAll="0"/>
    <pivotField numFmtId="41" showAll="0"/>
    <pivotField numFmtId="41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41" showAll="0"/>
    <pivotField axis="axisRow" showAll="0">
      <items count="106">
        <item x="94"/>
        <item x="93"/>
        <item x="64"/>
        <item x="17"/>
        <item x="71"/>
        <item x="54"/>
        <item x="21"/>
        <item x="86"/>
        <item x="48"/>
        <item x="81"/>
        <item x="45"/>
        <item x="16"/>
        <item x="11"/>
        <item x="49"/>
        <item x="31"/>
        <item x="100"/>
        <item x="39"/>
        <item x="6"/>
        <item x="66"/>
        <item x="84"/>
        <item x="27"/>
        <item x="47"/>
        <item x="73"/>
        <item x="15"/>
        <item x="4"/>
        <item x="29"/>
        <item x="50"/>
        <item x="38"/>
        <item x="2"/>
        <item x="13"/>
        <item x="23"/>
        <item x="88"/>
        <item x="51"/>
        <item x="46"/>
        <item x="103"/>
        <item x="104"/>
        <item x="5"/>
        <item x="32"/>
        <item x="95"/>
        <item x="102"/>
        <item x="82"/>
        <item x="78"/>
        <item x="10"/>
        <item x="56"/>
        <item x="3"/>
        <item x="97"/>
        <item x="33"/>
        <item x="74"/>
        <item x="9"/>
        <item x="41"/>
        <item x="75"/>
        <item x="99"/>
        <item x="44"/>
        <item x="68"/>
        <item x="101"/>
        <item x="89"/>
        <item x="0"/>
        <item x="62"/>
        <item x="19"/>
        <item x="37"/>
        <item x="58"/>
        <item x="25"/>
        <item x="80"/>
        <item x="96"/>
        <item x="70"/>
        <item x="14"/>
        <item x="7"/>
        <item x="35"/>
        <item x="43"/>
        <item x="24"/>
        <item x="60"/>
        <item x="77"/>
        <item x="79"/>
        <item x="65"/>
        <item x="42"/>
        <item x="59"/>
        <item x="26"/>
        <item x="91"/>
        <item x="53"/>
        <item x="8"/>
        <item x="67"/>
        <item x="34"/>
        <item x="28"/>
        <item x="90"/>
        <item x="85"/>
        <item x="61"/>
        <item x="40"/>
        <item x="92"/>
        <item x="72"/>
        <item x="98"/>
        <item x="1"/>
        <item x="30"/>
        <item x="36"/>
        <item x="20"/>
        <item x="69"/>
        <item x="63"/>
        <item x="83"/>
        <item x="57"/>
        <item x="87"/>
        <item x="55"/>
        <item x="22"/>
        <item x="52"/>
        <item x="18"/>
        <item x="12"/>
        <item x="76"/>
        <item t="default"/>
      </items>
    </pivotField>
    <pivotField axis="axisRow" showAll="0">
      <items count="129">
        <item x="87"/>
        <item x="86"/>
        <item x="43"/>
        <item x="6"/>
        <item x="107"/>
        <item x="64"/>
        <item x="113"/>
        <item x="50"/>
        <item x="48"/>
        <item x="53"/>
        <item x="26"/>
        <item x="119"/>
        <item x="19"/>
        <item x="5"/>
        <item x="32"/>
        <item x="11"/>
        <item x="106"/>
        <item x="59"/>
        <item x="77"/>
        <item x="72"/>
        <item x="125"/>
        <item x="126"/>
        <item x="98"/>
        <item x="4"/>
        <item x="47"/>
        <item x="94"/>
        <item x="35"/>
        <item x="7"/>
        <item x="52"/>
        <item x="121"/>
        <item x="102"/>
        <item x="2"/>
        <item x="17"/>
        <item x="24"/>
        <item x="81"/>
        <item x="90"/>
        <item x="40"/>
        <item x="97"/>
        <item x="33"/>
        <item x="66"/>
        <item x="10"/>
        <item x="55"/>
        <item x="93"/>
        <item x="58"/>
        <item x="1"/>
        <item x="51"/>
        <item x="23"/>
        <item x="103"/>
        <item x="74"/>
        <item x="105"/>
        <item x="88"/>
        <item x="120"/>
        <item x="46"/>
        <item x="76"/>
        <item x="122"/>
        <item x="3"/>
        <item x="91"/>
        <item x="16"/>
        <item x="49"/>
        <item x="89"/>
        <item x="12"/>
        <item x="95"/>
        <item x="117"/>
        <item x="54"/>
        <item x="104"/>
        <item x="124"/>
        <item x="37"/>
        <item x="28"/>
        <item x="84"/>
        <item x="45"/>
        <item x="36"/>
        <item x="41"/>
        <item x="13"/>
        <item x="61"/>
        <item x="21"/>
        <item x="57"/>
        <item x="30"/>
        <item x="116"/>
        <item x="70"/>
        <item x="56"/>
        <item x="39"/>
        <item x="15"/>
        <item x="118"/>
        <item x="115"/>
        <item x="67"/>
        <item x="60"/>
        <item x="96"/>
        <item x="69"/>
        <item x="109"/>
        <item x="42"/>
        <item x="27"/>
        <item x="78"/>
        <item x="114"/>
        <item x="68"/>
        <item x="75"/>
        <item x="20"/>
        <item x="38"/>
        <item x="62"/>
        <item x="22"/>
        <item x="83"/>
        <item x="123"/>
        <item x="80"/>
        <item x="82"/>
        <item x="29"/>
        <item x="8"/>
        <item x="34"/>
        <item x="101"/>
        <item x="9"/>
        <item x="73"/>
        <item x="31"/>
        <item x="0"/>
        <item x="79"/>
        <item x="44"/>
        <item x="63"/>
        <item x="18"/>
        <item x="14"/>
        <item x="85"/>
        <item x="108"/>
        <item x="111"/>
        <item x="127"/>
        <item x="92"/>
        <item x="65"/>
        <item x="71"/>
        <item x="99"/>
        <item x="25"/>
        <item x="110"/>
        <item x="112"/>
        <item x="100"/>
        <item t="default"/>
      </items>
    </pivotField>
    <pivotField axis="axisRow" showAll="0">
      <items count="138">
        <item x="77"/>
        <item x="9"/>
        <item x="20"/>
        <item x="94"/>
        <item x="40"/>
        <item x="96"/>
        <item x="31"/>
        <item x="59"/>
        <item x="52"/>
        <item x="23"/>
        <item x="42"/>
        <item x="37"/>
        <item x="81"/>
        <item x="36"/>
        <item x="48"/>
        <item x="30"/>
        <item x="14"/>
        <item x="103"/>
        <item x="114"/>
        <item x="11"/>
        <item x="69"/>
        <item x="2"/>
        <item x="80"/>
        <item x="3"/>
        <item x="133"/>
        <item x="35"/>
        <item x="26"/>
        <item x="109"/>
        <item x="79"/>
        <item x="4"/>
        <item x="28"/>
        <item x="33"/>
        <item x="123"/>
        <item x="115"/>
        <item x="86"/>
        <item x="19"/>
        <item x="64"/>
        <item x="136"/>
        <item x="118"/>
        <item x="47"/>
        <item x="92"/>
        <item x="125"/>
        <item x="99"/>
        <item x="27"/>
        <item x="50"/>
        <item x="95"/>
        <item x="29"/>
        <item x="56"/>
        <item x="73"/>
        <item x="66"/>
        <item x="15"/>
        <item x="78"/>
        <item x="38"/>
        <item x="76"/>
        <item x="0"/>
        <item x="7"/>
        <item x="108"/>
        <item x="57"/>
        <item x="18"/>
        <item x="75"/>
        <item x="98"/>
        <item x="82"/>
        <item x="85"/>
        <item x="93"/>
        <item x="121"/>
        <item x="116"/>
        <item x="17"/>
        <item x="132"/>
        <item x="106"/>
        <item x="128"/>
        <item x="72"/>
        <item x="22"/>
        <item x="55"/>
        <item x="53"/>
        <item x="83"/>
        <item x="124"/>
        <item x="90"/>
        <item x="43"/>
        <item x="54"/>
        <item x="58"/>
        <item x="126"/>
        <item x="71"/>
        <item x="130"/>
        <item x="51"/>
        <item x="8"/>
        <item x="25"/>
        <item x="111"/>
        <item x="46"/>
        <item x="61"/>
        <item x="24"/>
        <item x="13"/>
        <item x="70"/>
        <item x="74"/>
        <item x="122"/>
        <item x="117"/>
        <item x="84"/>
        <item x="34"/>
        <item x="21"/>
        <item x="105"/>
        <item x="112"/>
        <item x="127"/>
        <item x="68"/>
        <item x="41"/>
        <item x="32"/>
        <item x="39"/>
        <item x="97"/>
        <item x="65"/>
        <item x="16"/>
        <item x="119"/>
        <item x="60"/>
        <item x="67"/>
        <item x="44"/>
        <item x="101"/>
        <item x="135"/>
        <item x="45"/>
        <item x="91"/>
        <item x="120"/>
        <item x="131"/>
        <item x="63"/>
        <item x="1"/>
        <item x="107"/>
        <item x="134"/>
        <item x="110"/>
        <item x="102"/>
        <item x="88"/>
        <item x="100"/>
        <item x="89"/>
        <item x="12"/>
        <item x="113"/>
        <item x="6"/>
        <item x="104"/>
        <item x="129"/>
        <item x="10"/>
        <item x="49"/>
        <item x="87"/>
        <item x="5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numFmtId="41" showAll="0"/>
    <pivotField numFmtId="41" showAll="0"/>
    <pivotField numFmtId="41" showAll="0"/>
  </pivotFields>
  <rowFields count="4">
    <field x="3"/>
    <field x="75"/>
    <field x="76"/>
    <field x="77"/>
  </rowFields>
  <rowItems count="5">
    <i>
      <x/>
    </i>
    <i r="1">
      <x v="93"/>
    </i>
    <i r="2">
      <x v="95"/>
    </i>
    <i r="3">
      <x v="2"/>
    </i>
    <i t="grand">
      <x/>
    </i>
  </rowItems>
  <colItems count="1">
    <i/>
  </colItems>
  <pageFields count="1">
    <pageField fld="0" item="2" hier="-1"/>
  </pageFields>
  <formats count="7">
    <format dxfId="1139">
      <pivotArea type="all" dataOnly="0" outline="0" fieldPosition="0"/>
    </format>
    <format dxfId="1138">
      <pivotArea field="3" type="button" dataOnly="0" labelOnly="1" outline="0" axis="axisRow" fieldPosition="0"/>
    </format>
    <format dxfId="1137">
      <pivotArea dataOnly="0" labelOnly="1" fieldPosition="0">
        <references count="1">
          <reference field="3" count="1">
            <x v="0"/>
          </reference>
        </references>
      </pivotArea>
    </format>
    <format dxfId="1136">
      <pivotArea dataOnly="0" labelOnly="1" grandRow="1" outline="0" fieldPosition="0"/>
    </format>
    <format dxfId="1135">
      <pivotArea dataOnly="0" labelOnly="1" fieldPosition="0">
        <references count="2">
          <reference field="3" count="1" selected="0">
            <x v="0"/>
          </reference>
          <reference field="75" count="1">
            <x v="93"/>
          </reference>
        </references>
      </pivotArea>
    </format>
    <format dxfId="1134">
      <pivotArea dataOnly="0" labelOnly="1" fieldPosition="0">
        <references count="3">
          <reference field="3" count="1" selected="0">
            <x v="0"/>
          </reference>
          <reference field="75" count="1" selected="0">
            <x v="93"/>
          </reference>
          <reference field="76" count="1">
            <x v="95"/>
          </reference>
        </references>
      </pivotArea>
    </format>
    <format dxfId="1133">
      <pivotArea dataOnly="0" labelOnly="1" fieldPosition="0">
        <references count="4">
          <reference field="3" count="1" selected="0">
            <x v="0"/>
          </reference>
          <reference field="75" count="1" selected="0">
            <x v="93"/>
          </reference>
          <reference field="76" count="1" selected="0">
            <x v="95"/>
          </reference>
          <reference field="77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군구명" xr10:uid="{00000000-0013-0000-FFFF-FFFF01000000}" sourceName="시군구명">
  <pivotTables>
    <pivotTable tabId="20" name="1월 동일시도 비중"/>
    <pivotTable tabId="20" name="1월 타시도 비중"/>
    <pivotTable tabId="20" name="2월 동일시도 비중"/>
    <pivotTable tabId="20" name="2월 타시도 비중"/>
    <pivotTable tabId="20" name="3월 동일시도 비중"/>
    <pivotTable tabId="20" name="3월 타시도 비중"/>
    <pivotTable tabId="20" name="동일시도/타시도 체류인구"/>
    <pivotTable tabId="20" name="등록/체류 카드사용 비중"/>
    <pivotTable tabId="20" name="등록인구"/>
    <pivotTable tabId="20" name="배수"/>
    <pivotTable tabId="20" name="숙박특성"/>
    <pivotTable tabId="20" name="업종별 카드사용"/>
    <pivotTable tabId="20" name="유입순위별 체류인구"/>
    <pivotTable tabId="20" name="유입지 구분"/>
    <pivotTable tabId="20" name="재방문율"/>
    <pivotTable tabId="20" name="체류기간"/>
    <pivotTable tabId="20" name="체류시간"/>
    <pivotTable tabId="20" name="체류인구"/>
    <pivotTable tabId="20" name="체류인구 비중"/>
    <pivotTable tabId="20" name="카드 사용"/>
    <pivotTable tabId="20" name="타시도 체류인구"/>
    <pivotTable tabId="20" name="평일휴일 체류인구 비중"/>
    <pivotTable tabId="20" name="활력도(원값)"/>
    <pivotTable tabId="20" name="체류시간대"/>
    <pivotTable tabId="20" name="1월 주요 읍면동"/>
    <pivotTable tabId="20" name="2월 주요 읍면동"/>
    <pivotTable tabId="20" name="3월 주요 읍면동"/>
    <pivotTable tabId="20" name="분산도&amp;읍면동 수"/>
    <pivotTable tabId="20" name="주요 방문지 weight"/>
    <pivotTable tabId="20" name="체류유형"/>
    <pivotTable tabId="20" name="주요 방문지 비중"/>
    <pivotTable tabId="20" name="전년동월대비"/>
  </pivotTables>
  <data>
    <tabular pivotCacheId="1262440398">
      <items count="87">
        <i x="19" s="1"/>
        <i x="10"/>
        <i x="18"/>
        <i x="20"/>
        <i x="13"/>
        <i x="15"/>
        <i x="16"/>
        <i x="9"/>
        <i x="14"/>
        <i x="11"/>
        <i x="17"/>
        <i x="12"/>
        <i x="8" nd="1"/>
        <i x="53" nd="1"/>
        <i x="5" nd="1"/>
        <i x="85" nd="1"/>
        <i x="72" nd="1"/>
        <i x="44" nd="1"/>
        <i x="49" nd="1"/>
        <i x="47" nd="1"/>
        <i x="27" nd="1"/>
        <i x="25" nd="1"/>
        <i x="48" nd="1"/>
        <i x="4" nd="1"/>
        <i x="30" nd="1"/>
        <i x="38" nd="1"/>
        <i x="3" nd="1"/>
        <i x="37" nd="1"/>
        <i x="81" nd="1"/>
        <i x="29" nd="1"/>
        <i x="26" nd="1"/>
        <i x="46" nd="1"/>
        <i x="1" nd="1"/>
        <i x="40" nd="1"/>
        <i x="66" nd="1"/>
        <i x="77" nd="1"/>
        <i x="28" nd="1"/>
        <i x="50" nd="1"/>
        <i x="22" nd="1"/>
        <i x="74" nd="1"/>
        <i x="45" nd="1"/>
        <i x="31" nd="1"/>
        <i x="83" nd="1"/>
        <i x="65" nd="1"/>
        <i x="0" nd="1"/>
        <i x="32" nd="1"/>
        <i x="73" nd="1"/>
        <i x="43" nd="1"/>
        <i x="61" nd="1"/>
        <i x="62" nd="1"/>
        <i x="7" nd="1"/>
        <i x="57" nd="1"/>
        <i x="70" nd="1"/>
        <i x="2" nd="1"/>
        <i x="24" nd="1"/>
        <i x="55" nd="1"/>
        <i x="69" nd="1"/>
        <i x="63" nd="1"/>
        <i x="64" nd="1"/>
        <i x="34" nd="1"/>
        <i x="23" nd="1"/>
        <i x="6" nd="1"/>
        <i x="59" nd="1"/>
        <i x="76" nd="1"/>
        <i x="75" nd="1"/>
        <i x="78" nd="1"/>
        <i x="67" nd="1"/>
        <i x="42" nd="1"/>
        <i x="58" nd="1"/>
        <i x="41" nd="1"/>
        <i x="52" nd="1"/>
        <i x="36" nd="1"/>
        <i x="21" nd="1"/>
        <i x="60" nd="1"/>
        <i x="39" nd="1"/>
        <i x="80" nd="1"/>
        <i x="71" nd="1"/>
        <i x="68" nd="1"/>
        <i x="33" nd="1"/>
        <i x="35" nd="1"/>
        <i x="82" nd="1"/>
        <i x="79" nd="1"/>
        <i x="84" nd="1"/>
        <i x="56" nd="1"/>
        <i x="86" nd="1"/>
        <i x="54" nd="1"/>
        <i x="5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시도명" xr10:uid="{00000000-0013-0000-FFFF-FFFF02000000}" sourceName="시도명">
  <pivotTables>
    <pivotTable tabId="20" name="1월 동일시도 비중"/>
    <pivotTable tabId="20" name="1월 타시도 비중"/>
    <pivotTable tabId="20" name="2월 동일시도 비중"/>
    <pivotTable tabId="20" name="2월 타시도 비중"/>
    <pivotTable tabId="20" name="3월 동일시도 비중"/>
    <pivotTable tabId="20" name="3월 타시도 비중"/>
    <pivotTable tabId="20" name="동일시도/타시도 체류인구"/>
    <pivotTable tabId="20" name="등록/체류 카드사용 비중"/>
    <pivotTable tabId="20" name="등록인구"/>
    <pivotTable tabId="20" name="배수"/>
    <pivotTable tabId="20" name="숙박특성"/>
    <pivotTable tabId="20" name="업종별 카드사용"/>
    <pivotTable tabId="20" name="유입순위별 체류인구"/>
    <pivotTable tabId="20" name="유입지 구분"/>
    <pivotTable tabId="20" name="재방문율"/>
    <pivotTable tabId="20" name="체류기간"/>
    <pivotTable tabId="20" name="체류시간"/>
    <pivotTable tabId="20" name="체류인구"/>
    <pivotTable tabId="20" name="체류인구 비중"/>
    <pivotTable tabId="20" name="카드 사용"/>
    <pivotTable tabId="20" name="타시도 체류인구"/>
    <pivotTable tabId="20" name="평일휴일 체류인구 비중"/>
    <pivotTable tabId="20" name="활력도(원값)"/>
    <pivotTable tabId="20" name="체류시간대"/>
    <pivotTable tabId="20" name="1월 주요 읍면동"/>
    <pivotTable tabId="20" name="2월 주요 읍면동"/>
    <pivotTable tabId="20" name="3월 주요 읍면동"/>
    <pivotTable tabId="20" name="분산도&amp;읍면동 수"/>
    <pivotTable tabId="20" name="주요 방문지 weight"/>
    <pivotTable tabId="20" name="체류유형"/>
    <pivotTable tabId="20" name="주요 방문지 비중"/>
    <pivotTable tabId="20" name="전년동월대비"/>
  </pivotTables>
  <data>
    <tabular pivotCacheId="1262440398">
      <items count="11">
        <i x="4" s="1"/>
        <i x="10"/>
        <i x="3" nd="1"/>
        <i x="9" nd="1"/>
        <i x="1" nd="1"/>
        <i x="0" nd="1"/>
        <i x="2" nd="1"/>
        <i x="8" nd="1"/>
        <i x="7" nd="1"/>
        <i x="6" nd="1"/>
        <i x="5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시군구명 2" xr10:uid="{00000000-0014-0000-FFFF-FFFF01000000}" cache="슬라이서_시군구명" caption="시군구명" style="SlicerStyleLight3" rowHeight="273050"/>
  <slicer name="시도명 2" xr10:uid="{00000000-0014-0000-FFFF-FFFF02000000}" cache="슬라이서_시도명" caption="시도명" style="SlicerStyleLight3" rowHeight="273050"/>
</slicer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chemeClr val="accent6">
              <a:lumMod val="50000"/>
            </a:schemeClr>
          </a:solidFill>
          <a:prstDash val="sysDash"/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  <a:ln w="9525" cmpd="sng">
          <a:noFill/>
        </a:ln>
      </a:spPr>
      <a:bodyPr vertOverflow="clip" horzOverflow="clip" wrap="square" rtlCol="0" anchor="t">
        <a:spAutoFit/>
      </a:bodyPr>
      <a:lstStyle>
        <a:defPPr algn="l">
          <a:defRPr sz="1050" b="0" i="0" u="none" strike="noStrike">
            <a:solidFill>
              <a:schemeClr val="tx1">
                <a:lumMod val="50000"/>
                <a:lumOff val="50000"/>
              </a:schemeClr>
            </a:solidFill>
            <a:latin typeface="+mj-ea"/>
            <a:ea typeface="+mj-ea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34" Type="http://schemas.openxmlformats.org/officeDocument/2006/relationships/vmlDrawing" Target="../drawings/vmlDrawing1.v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3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29" Type="http://schemas.openxmlformats.org/officeDocument/2006/relationships/pivotTable" Target="../pivotTables/pivotTable29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32" Type="http://schemas.openxmlformats.org/officeDocument/2006/relationships/pivotTable" Target="../pivotTables/pivotTable32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31" Type="http://schemas.openxmlformats.org/officeDocument/2006/relationships/pivotTable" Target="../pivotTables/pivotTable3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Relationship Id="rId35" Type="http://schemas.openxmlformats.org/officeDocument/2006/relationships/comments" Target="../comments1.xml"/><Relationship Id="rId8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uperuser.com/questions/687036/how-to-make-a-pie-radar-chart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39997558519241921"/>
  </sheetPr>
  <dimension ref="A1:CI272"/>
  <sheetViews>
    <sheetView zoomScale="85" zoomScaleNormal="85" workbookViewId="0">
      <pane xSplit="3" ySplit="1" topLeftCell="D2" activePane="bottomRight" state="frozen"/>
      <selection activeCell="Y19" sqref="Y19"/>
      <selection pane="topRight" activeCell="Y19" sqref="Y19"/>
      <selection pane="bottomLeft" activeCell="Y19" sqref="Y19"/>
      <selection pane="bottomRight"/>
    </sheetView>
  </sheetViews>
  <sheetFormatPr defaultRowHeight="16.5" x14ac:dyDescent="0.3"/>
  <cols>
    <col min="1" max="1" width="9.875" style="2" bestFit="1" customWidth="1"/>
    <col min="2" max="2" width="9.5" style="2" customWidth="1"/>
    <col min="3" max="3" width="15.125" style="2" bestFit="1" customWidth="1"/>
    <col min="4" max="4" width="11.625" style="42" bestFit="1" customWidth="1"/>
    <col min="5" max="5" width="13.625" style="1" bestFit="1" customWidth="1"/>
    <col min="6" max="7" width="9.875" style="1" bestFit="1" customWidth="1"/>
    <col min="8" max="9" width="10.125" style="1" bestFit="1" customWidth="1"/>
    <col min="10" max="10" width="9.875" style="1" bestFit="1" customWidth="1"/>
    <col min="11" max="11" width="10.125" style="1" bestFit="1" customWidth="1"/>
    <col min="12" max="12" width="10.125" style="1" customWidth="1"/>
    <col min="13" max="13" width="9.5" style="1" bestFit="1" customWidth="1"/>
    <col min="14" max="14" width="12.625" style="2" bestFit="1" customWidth="1"/>
    <col min="15" max="15" width="9.125" style="2" bestFit="1" customWidth="1"/>
    <col min="16" max="16" width="9.125" style="106" bestFit="1" customWidth="1"/>
    <col min="17" max="19" width="11.5" style="2" bestFit="1" customWidth="1"/>
    <col min="20" max="20" width="9" style="2" customWidth="1"/>
    <col min="21" max="24" width="10.625" style="48" customWidth="1"/>
    <col min="25" max="53" width="9" style="2" customWidth="1"/>
    <col min="54" max="56" width="5.25" style="2" customWidth="1"/>
    <col min="57" max="69" width="9" style="2" customWidth="1"/>
    <col min="70" max="72" width="10.125" style="106" customWidth="1"/>
    <col min="73" max="73" width="10.125" style="2" customWidth="1"/>
    <col min="74" max="74" width="7.875" style="2" customWidth="1"/>
    <col min="75" max="75" width="8.625" style="2" customWidth="1"/>
    <col min="76" max="78" width="9" style="2"/>
    <col min="79" max="84" width="7.875" style="2" customWidth="1"/>
    <col min="85" max="85" width="9.875" style="2" bestFit="1" customWidth="1"/>
    <col min="86" max="86" width="9.125" style="2" bestFit="1" customWidth="1"/>
    <col min="87" max="87" width="10.5" style="2" customWidth="1"/>
    <col min="88" max="16384" width="9" style="2"/>
  </cols>
  <sheetData>
    <row r="1" spans="1:87" ht="82.5" x14ac:dyDescent="0.3">
      <c r="A1" s="56" t="s">
        <v>518</v>
      </c>
      <c r="B1" s="56" t="s">
        <v>440</v>
      </c>
      <c r="C1" s="57" t="s">
        <v>441</v>
      </c>
      <c r="D1" s="58" t="s">
        <v>157</v>
      </c>
      <c r="E1" s="56" t="s">
        <v>1</v>
      </c>
      <c r="F1" s="116" t="s">
        <v>147</v>
      </c>
      <c r="G1" s="116" t="s">
        <v>148</v>
      </c>
      <c r="H1" s="116" t="s">
        <v>149</v>
      </c>
      <c r="I1" s="116" t="s">
        <v>154</v>
      </c>
      <c r="J1" s="59" t="s">
        <v>150</v>
      </c>
      <c r="K1" s="59" t="s">
        <v>151</v>
      </c>
      <c r="L1" s="59" t="s">
        <v>152</v>
      </c>
      <c r="M1" s="59" t="s">
        <v>153</v>
      </c>
      <c r="N1" s="56" t="s">
        <v>0</v>
      </c>
      <c r="O1" s="59" t="s">
        <v>45</v>
      </c>
      <c r="P1" s="59" t="s">
        <v>511</v>
      </c>
      <c r="Q1" s="59" t="s">
        <v>46</v>
      </c>
      <c r="R1" s="59" t="s">
        <v>47</v>
      </c>
      <c r="S1" s="59" t="s">
        <v>48</v>
      </c>
      <c r="T1" s="59" t="s">
        <v>8</v>
      </c>
      <c r="U1" s="59" t="s">
        <v>442</v>
      </c>
      <c r="V1" s="59" t="s">
        <v>443</v>
      </c>
      <c r="W1" s="59" t="s">
        <v>938</v>
      </c>
      <c r="X1" s="59" t="s">
        <v>936</v>
      </c>
      <c r="Y1" s="59" t="s">
        <v>458</v>
      </c>
      <c r="Z1" s="59" t="s">
        <v>459</v>
      </c>
      <c r="AA1" s="59" t="s">
        <v>460</v>
      </c>
      <c r="AB1" s="59" t="s">
        <v>461</v>
      </c>
      <c r="AC1" s="59" t="s">
        <v>462</v>
      </c>
      <c r="AD1" s="59" t="s">
        <v>463</v>
      </c>
      <c r="AE1" s="59" t="s">
        <v>464</v>
      </c>
      <c r="AF1" s="59" t="s">
        <v>465</v>
      </c>
      <c r="AG1" s="59" t="s">
        <v>466</v>
      </c>
      <c r="AH1" s="59" t="s">
        <v>467</v>
      </c>
      <c r="AI1" s="59" t="s">
        <v>468</v>
      </c>
      <c r="AJ1" s="59" t="s">
        <v>469</v>
      </c>
      <c r="AK1" s="59" t="s">
        <v>470</v>
      </c>
      <c r="AL1" s="59" t="s">
        <v>471</v>
      </c>
      <c r="AM1" s="59" t="s">
        <v>472</v>
      </c>
      <c r="AN1" s="59" t="s">
        <v>473</v>
      </c>
      <c r="AO1" s="59" t="s">
        <v>474</v>
      </c>
      <c r="AP1" s="59" t="s">
        <v>444</v>
      </c>
      <c r="AQ1" s="59" t="s">
        <v>211</v>
      </c>
      <c r="AR1" s="59" t="s">
        <v>212</v>
      </c>
      <c r="AS1" s="59" t="s">
        <v>445</v>
      </c>
      <c r="AT1" s="59" t="s">
        <v>379</v>
      </c>
      <c r="AU1" s="59" t="s">
        <v>380</v>
      </c>
      <c r="AV1" s="59" t="s">
        <v>446</v>
      </c>
      <c r="AW1" s="59" t="s">
        <v>447</v>
      </c>
      <c r="AX1" s="59" t="s">
        <v>448</v>
      </c>
      <c r="AY1" s="59" t="s">
        <v>449</v>
      </c>
      <c r="AZ1" s="59" t="s">
        <v>381</v>
      </c>
      <c r="BA1" s="59" t="s">
        <v>382</v>
      </c>
      <c r="BB1" s="99" t="s">
        <v>437</v>
      </c>
      <c r="BC1" s="99" t="s">
        <v>438</v>
      </c>
      <c r="BD1" s="99" t="s">
        <v>439</v>
      </c>
      <c r="BE1" s="59" t="s">
        <v>475</v>
      </c>
      <c r="BF1" s="59" t="s">
        <v>476</v>
      </c>
      <c r="BG1" s="59" t="s">
        <v>477</v>
      </c>
      <c r="BH1" s="59" t="s">
        <v>478</v>
      </c>
      <c r="BI1" s="59" t="s">
        <v>479</v>
      </c>
      <c r="BJ1" s="59" t="s">
        <v>480</v>
      </c>
      <c r="BK1" s="59" t="s">
        <v>481</v>
      </c>
      <c r="BL1" s="59" t="s">
        <v>482</v>
      </c>
      <c r="BM1" s="59" t="s">
        <v>483</v>
      </c>
      <c r="BN1" s="59" t="s">
        <v>848</v>
      </c>
      <c r="BO1" s="59" t="s">
        <v>849</v>
      </c>
      <c r="BP1" s="59" t="s">
        <v>850</v>
      </c>
      <c r="BQ1" s="59" t="s">
        <v>541</v>
      </c>
      <c r="BR1" s="59" t="s">
        <v>542</v>
      </c>
      <c r="BS1" s="59" t="s">
        <v>543</v>
      </c>
      <c r="BT1" s="59" t="s">
        <v>544</v>
      </c>
      <c r="BU1" s="59" t="s">
        <v>545</v>
      </c>
      <c r="BV1" s="59" t="s">
        <v>546</v>
      </c>
      <c r="BW1" s="59" t="s">
        <v>547</v>
      </c>
      <c r="BX1" s="59" t="s">
        <v>845</v>
      </c>
      <c r="BY1" s="59" t="s">
        <v>846</v>
      </c>
      <c r="BZ1" s="59" t="s">
        <v>847</v>
      </c>
      <c r="CA1" s="59" t="s">
        <v>933</v>
      </c>
      <c r="CB1" s="59" t="s">
        <v>934</v>
      </c>
      <c r="CC1" s="59" t="s">
        <v>935</v>
      </c>
      <c r="CD1" s="59" t="s">
        <v>899</v>
      </c>
      <c r="CE1" s="59" t="s">
        <v>900</v>
      </c>
      <c r="CF1" s="59" t="s">
        <v>901</v>
      </c>
      <c r="CG1" s="59" t="s">
        <v>842</v>
      </c>
      <c r="CH1" s="59" t="s">
        <v>843</v>
      </c>
      <c r="CI1" s="59" t="s">
        <v>844</v>
      </c>
    </row>
    <row r="2" spans="1:87" x14ac:dyDescent="0.3">
      <c r="A2" s="47" t="s">
        <v>519</v>
      </c>
      <c r="B2" s="47" t="s">
        <v>49</v>
      </c>
      <c r="C2" s="47" t="s">
        <v>136</v>
      </c>
      <c r="D2" s="43" t="str">
        <f>IF(OR(RIGHT(C2,2)="북도",RIGHT(C2,2)="남도"),LEFT(C2,1)&amp;MID(C2,3,1)&amp;" "&amp;B2,LEFT(C2,2)&amp;" "&amp;B2)</f>
        <v>부산 서구</v>
      </c>
      <c r="E2" s="120">
        <v>388210</v>
      </c>
      <c r="F2" s="120">
        <v>188507</v>
      </c>
      <c r="G2" s="120">
        <v>139362</v>
      </c>
      <c r="H2" s="120">
        <v>60343</v>
      </c>
      <c r="I2" s="120">
        <v>149002</v>
      </c>
      <c r="J2" s="120">
        <v>51732</v>
      </c>
      <c r="K2" s="120">
        <v>25213</v>
      </c>
      <c r="L2" s="120">
        <v>21791</v>
      </c>
      <c r="M2" s="120">
        <v>7970</v>
      </c>
      <c r="N2" s="120">
        <v>105584</v>
      </c>
      <c r="O2" s="124">
        <v>3.7</v>
      </c>
      <c r="P2" s="124">
        <v>48.3</v>
      </c>
      <c r="Q2" s="124">
        <v>4.4000000000000004</v>
      </c>
      <c r="R2" s="124">
        <v>10.4</v>
      </c>
      <c r="S2" s="124">
        <v>4.8</v>
      </c>
      <c r="T2" s="124">
        <v>38.4</v>
      </c>
      <c r="U2" s="120">
        <v>152</v>
      </c>
      <c r="V2" s="124">
        <v>57.7</v>
      </c>
      <c r="W2" s="147">
        <v>106009</v>
      </c>
      <c r="X2" s="147">
        <v>359358</v>
      </c>
      <c r="Y2" s="120">
        <v>115972</v>
      </c>
      <c r="Z2" s="120">
        <v>64922</v>
      </c>
      <c r="AA2" s="120">
        <v>23765</v>
      </c>
      <c r="AB2" s="120">
        <v>17401</v>
      </c>
      <c r="AC2" s="120">
        <v>17148</v>
      </c>
      <c r="AD2" s="120">
        <v>34931</v>
      </c>
      <c r="AE2" s="120">
        <v>19999</v>
      </c>
      <c r="AF2" s="120">
        <v>3790</v>
      </c>
      <c r="AG2" s="120">
        <v>1285</v>
      </c>
      <c r="AH2" s="120">
        <v>1976</v>
      </c>
      <c r="AI2" s="120">
        <v>37604</v>
      </c>
      <c r="AJ2" s="120">
        <v>42619</v>
      </c>
      <c r="AK2" s="120">
        <v>4257</v>
      </c>
      <c r="AL2" s="120">
        <v>814</v>
      </c>
      <c r="AM2" s="120">
        <v>1727</v>
      </c>
      <c r="AN2" s="120">
        <v>239208</v>
      </c>
      <c r="AO2" s="120">
        <v>149002</v>
      </c>
      <c r="AP2" s="142" t="s">
        <v>213</v>
      </c>
      <c r="AQ2" s="142" t="s">
        <v>214</v>
      </c>
      <c r="AR2" s="142" t="s">
        <v>215</v>
      </c>
      <c r="AS2" s="143">
        <v>58079</v>
      </c>
      <c r="AT2" s="143">
        <v>22086</v>
      </c>
      <c r="AU2" s="143">
        <v>19724</v>
      </c>
      <c r="AV2" s="142" t="s">
        <v>271</v>
      </c>
      <c r="AW2" s="142" t="s">
        <v>913</v>
      </c>
      <c r="AX2" s="142" t="s">
        <v>272</v>
      </c>
      <c r="AY2" s="143">
        <v>13315</v>
      </c>
      <c r="AZ2" s="143">
        <v>12599</v>
      </c>
      <c r="BA2" s="143">
        <v>8782</v>
      </c>
      <c r="BB2" s="120">
        <v>3</v>
      </c>
      <c r="BC2" s="120">
        <v>10</v>
      </c>
      <c r="BD2" s="120">
        <v>24</v>
      </c>
      <c r="BE2" s="127">
        <v>19.899999999999999</v>
      </c>
      <c r="BF2" s="127">
        <v>2.5</v>
      </c>
      <c r="BG2" s="127">
        <v>1.4</v>
      </c>
      <c r="BH2" s="127">
        <v>1.9</v>
      </c>
      <c r="BI2" s="127">
        <v>5</v>
      </c>
      <c r="BJ2" s="127">
        <v>49.9</v>
      </c>
      <c r="BK2" s="127">
        <v>0.8</v>
      </c>
      <c r="BL2" s="127">
        <v>6.5</v>
      </c>
      <c r="BM2" s="127">
        <v>12</v>
      </c>
      <c r="BN2" s="127">
        <v>35.9</v>
      </c>
      <c r="BO2" s="127">
        <v>37.700000000000003</v>
      </c>
      <c r="BP2" s="127">
        <v>26.4</v>
      </c>
      <c r="BQ2" s="127">
        <v>1.5</v>
      </c>
      <c r="BR2" s="127">
        <v>2.1</v>
      </c>
      <c r="BS2" s="127">
        <v>2.9</v>
      </c>
      <c r="BT2" s="127">
        <v>3.2</v>
      </c>
      <c r="BU2" s="127">
        <v>2.2000000000000002</v>
      </c>
      <c r="BV2" s="128">
        <v>15.6</v>
      </c>
      <c r="BW2" s="1">
        <v>13</v>
      </c>
      <c r="BX2" s="2" t="s">
        <v>548</v>
      </c>
      <c r="BY2" s="2" t="s">
        <v>549</v>
      </c>
      <c r="BZ2" s="2" t="s">
        <v>550</v>
      </c>
      <c r="CA2" s="2">
        <v>405363</v>
      </c>
      <c r="CB2" s="2">
        <v>159871</v>
      </c>
      <c r="CC2" s="2">
        <v>151584</v>
      </c>
      <c r="CD2" s="2">
        <v>27.4</v>
      </c>
      <c r="CE2" s="2">
        <v>10.8</v>
      </c>
      <c r="CF2" s="2">
        <v>10.3</v>
      </c>
      <c r="CG2" s="1">
        <v>55773</v>
      </c>
      <c r="CH2" s="1">
        <v>14627</v>
      </c>
      <c r="CI2" s="1">
        <v>15274</v>
      </c>
    </row>
    <row r="3" spans="1:87" x14ac:dyDescent="0.3">
      <c r="A3" s="47" t="s">
        <v>519</v>
      </c>
      <c r="B3" s="47" t="s">
        <v>50</v>
      </c>
      <c r="C3" s="47" t="s">
        <v>136</v>
      </c>
      <c r="D3" s="43" t="str">
        <f t="shared" ref="D3:D66" si="0">IF(OR(RIGHT(C3,2)="북도",RIGHT(C3,2)="남도"),LEFT(C3,1)&amp;MID(C3,3,1)&amp;" "&amp;B3,LEFT(C3,2)&amp;" "&amp;B3)</f>
        <v>부산 동구</v>
      </c>
      <c r="E3" s="120">
        <v>615485</v>
      </c>
      <c r="F3" s="120">
        <v>361718</v>
      </c>
      <c r="G3" s="120">
        <v>172597</v>
      </c>
      <c r="H3" s="120">
        <v>81170</v>
      </c>
      <c r="I3" s="120">
        <v>291451</v>
      </c>
      <c r="J3" s="120">
        <v>55390</v>
      </c>
      <c r="K3" s="120">
        <v>24561</v>
      </c>
      <c r="L3" s="120">
        <v>18899</v>
      </c>
      <c r="M3" s="120">
        <v>8662</v>
      </c>
      <c r="N3" s="120">
        <v>88110</v>
      </c>
      <c r="O3" s="124">
        <v>7</v>
      </c>
      <c r="P3" s="124">
        <v>43.8</v>
      </c>
      <c r="Q3" s="124">
        <v>3.8</v>
      </c>
      <c r="R3" s="124">
        <v>9.4</v>
      </c>
      <c r="S3" s="124">
        <v>4.8</v>
      </c>
      <c r="T3" s="124">
        <v>47.4</v>
      </c>
      <c r="U3" s="120">
        <v>98</v>
      </c>
      <c r="V3" s="124">
        <v>63.2</v>
      </c>
      <c r="W3" s="147">
        <v>89777</v>
      </c>
      <c r="X3" s="147">
        <v>517336</v>
      </c>
      <c r="Y3" s="120">
        <v>167007</v>
      </c>
      <c r="Z3" s="120">
        <v>78525</v>
      </c>
      <c r="AA3" s="120">
        <v>29788</v>
      </c>
      <c r="AB3" s="120">
        <v>26642</v>
      </c>
      <c r="AC3" s="120">
        <v>22071</v>
      </c>
      <c r="AD3" s="120">
        <v>43559</v>
      </c>
      <c r="AE3" s="120">
        <v>18622</v>
      </c>
      <c r="AF3" s="120">
        <v>3549</v>
      </c>
      <c r="AG3" s="120">
        <v>1954</v>
      </c>
      <c r="AH3" s="120">
        <v>1998</v>
      </c>
      <c r="AI3" s="120">
        <v>151152</v>
      </c>
      <c r="AJ3" s="120">
        <v>62780</v>
      </c>
      <c r="AK3" s="120">
        <v>4527</v>
      </c>
      <c r="AL3" s="120">
        <v>1262</v>
      </c>
      <c r="AM3" s="120">
        <v>2048</v>
      </c>
      <c r="AN3" s="120">
        <v>324033</v>
      </c>
      <c r="AO3" s="120">
        <v>291451</v>
      </c>
      <c r="AP3" s="142" t="s">
        <v>214</v>
      </c>
      <c r="AQ3" s="142" t="s">
        <v>216</v>
      </c>
      <c r="AR3" s="142" t="s">
        <v>213</v>
      </c>
      <c r="AS3" s="143">
        <v>53838</v>
      </c>
      <c r="AT3" s="143">
        <v>44798</v>
      </c>
      <c r="AU3" s="143">
        <v>28681</v>
      </c>
      <c r="AV3" s="142" t="s">
        <v>271</v>
      </c>
      <c r="AW3" s="142" t="s">
        <v>272</v>
      </c>
      <c r="AX3" s="142" t="s">
        <v>913</v>
      </c>
      <c r="AY3" s="143">
        <v>14297</v>
      </c>
      <c r="AZ3" s="143">
        <v>13145</v>
      </c>
      <c r="BA3" s="143">
        <v>12509</v>
      </c>
      <c r="BB3" s="120">
        <v>4</v>
      </c>
      <c r="BC3" s="120">
        <v>13</v>
      </c>
      <c r="BD3" s="120">
        <v>41</v>
      </c>
      <c r="BE3" s="127">
        <v>31.9</v>
      </c>
      <c r="BF3" s="127">
        <v>1.7</v>
      </c>
      <c r="BG3" s="127">
        <v>1.4</v>
      </c>
      <c r="BH3" s="127">
        <v>2.7</v>
      </c>
      <c r="BI3" s="127">
        <v>10</v>
      </c>
      <c r="BJ3" s="127">
        <v>19.3</v>
      </c>
      <c r="BK3" s="127">
        <v>0.5</v>
      </c>
      <c r="BL3" s="127">
        <v>20.5</v>
      </c>
      <c r="BM3" s="127">
        <v>12</v>
      </c>
      <c r="BN3" s="127">
        <v>40.1</v>
      </c>
      <c r="BO3" s="127">
        <v>39</v>
      </c>
      <c r="BP3" s="127">
        <v>20.9</v>
      </c>
      <c r="BQ3" s="127">
        <v>1.3</v>
      </c>
      <c r="BR3" s="127">
        <v>1.6</v>
      </c>
      <c r="BS3" s="127">
        <v>2.6</v>
      </c>
      <c r="BT3" s="127">
        <v>3.2</v>
      </c>
      <c r="BU3" s="127">
        <v>2</v>
      </c>
      <c r="BV3" s="128">
        <v>16.8</v>
      </c>
      <c r="BW3" s="1">
        <v>12</v>
      </c>
      <c r="BX3" s="2" t="s">
        <v>551</v>
      </c>
      <c r="BY3" s="2" t="s">
        <v>552</v>
      </c>
      <c r="BZ3" s="2" t="s">
        <v>553</v>
      </c>
      <c r="CA3" s="2">
        <v>994962</v>
      </c>
      <c r="CB3" s="2">
        <v>470709</v>
      </c>
      <c r="CC3" s="2">
        <v>295663</v>
      </c>
      <c r="CD3" s="2">
        <v>39</v>
      </c>
      <c r="CE3" s="2">
        <v>18.5</v>
      </c>
      <c r="CF3" s="2">
        <v>11.6</v>
      </c>
      <c r="CG3" s="1">
        <v>56247</v>
      </c>
      <c r="CH3" s="1">
        <v>26050</v>
      </c>
      <c r="CI3" s="1">
        <v>17333</v>
      </c>
    </row>
    <row r="4" spans="1:87" x14ac:dyDescent="0.3">
      <c r="A4" s="47" t="s">
        <v>519</v>
      </c>
      <c r="B4" s="47" t="s">
        <v>51</v>
      </c>
      <c r="C4" s="47" t="s">
        <v>136</v>
      </c>
      <c r="D4" s="43" t="str">
        <f t="shared" si="0"/>
        <v>부산 영도구</v>
      </c>
      <c r="E4" s="120">
        <v>352958</v>
      </c>
      <c r="F4" s="120">
        <v>207190</v>
      </c>
      <c r="G4" s="120">
        <v>108765</v>
      </c>
      <c r="H4" s="120">
        <v>37002</v>
      </c>
      <c r="I4" s="120">
        <v>169000</v>
      </c>
      <c r="J4" s="120">
        <v>41685</v>
      </c>
      <c r="K4" s="120">
        <v>20666</v>
      </c>
      <c r="L4" s="120">
        <v>13732</v>
      </c>
      <c r="M4" s="120">
        <v>5354</v>
      </c>
      <c r="N4" s="120">
        <v>105819</v>
      </c>
      <c r="O4" s="124">
        <v>3.3</v>
      </c>
      <c r="P4" s="124">
        <v>37.799999999999997</v>
      </c>
      <c r="Q4" s="124">
        <v>3.4</v>
      </c>
      <c r="R4" s="124">
        <v>10.6</v>
      </c>
      <c r="S4" s="124">
        <v>4.3</v>
      </c>
      <c r="T4" s="124">
        <v>47.9</v>
      </c>
      <c r="U4" s="120">
        <v>84</v>
      </c>
      <c r="V4" s="124">
        <v>29.2</v>
      </c>
      <c r="W4" s="147">
        <v>108497</v>
      </c>
      <c r="X4" s="147">
        <v>304689</v>
      </c>
      <c r="Y4" s="120">
        <v>102395</v>
      </c>
      <c r="Z4" s="120">
        <v>48770</v>
      </c>
      <c r="AA4" s="120">
        <v>13020</v>
      </c>
      <c r="AB4" s="120">
        <v>10241</v>
      </c>
      <c r="AC4" s="120">
        <v>9533</v>
      </c>
      <c r="AD4" s="120">
        <v>34842</v>
      </c>
      <c r="AE4" s="120">
        <v>17053</v>
      </c>
      <c r="AF4" s="120">
        <v>2713</v>
      </c>
      <c r="AG4" s="120">
        <v>1029</v>
      </c>
      <c r="AH4" s="120">
        <v>1616</v>
      </c>
      <c r="AI4" s="120">
        <v>69953</v>
      </c>
      <c r="AJ4" s="120">
        <v>34721</v>
      </c>
      <c r="AK4" s="120">
        <v>4377</v>
      </c>
      <c r="AL4" s="120">
        <v>859</v>
      </c>
      <c r="AM4" s="120">
        <v>1839</v>
      </c>
      <c r="AN4" s="120">
        <v>183959</v>
      </c>
      <c r="AO4" s="120">
        <v>169002</v>
      </c>
      <c r="AP4" s="142" t="s">
        <v>213</v>
      </c>
      <c r="AQ4" s="142" t="s">
        <v>214</v>
      </c>
      <c r="AR4" s="142" t="s">
        <v>216</v>
      </c>
      <c r="AS4" s="143">
        <v>25777</v>
      </c>
      <c r="AT4" s="143">
        <v>20122</v>
      </c>
      <c r="AU4" s="143">
        <v>17947</v>
      </c>
      <c r="AV4" s="142" t="s">
        <v>913</v>
      </c>
      <c r="AW4" s="142" t="s">
        <v>271</v>
      </c>
      <c r="AX4" s="142" t="s">
        <v>272</v>
      </c>
      <c r="AY4" s="143">
        <v>11977</v>
      </c>
      <c r="AZ4" s="143">
        <v>11527</v>
      </c>
      <c r="BA4" s="143">
        <v>9173</v>
      </c>
      <c r="BB4" s="120">
        <v>5</v>
      </c>
      <c r="BC4" s="120">
        <v>13</v>
      </c>
      <c r="BD4" s="120">
        <v>39</v>
      </c>
      <c r="BE4" s="127">
        <v>46.2</v>
      </c>
      <c r="BF4" s="127">
        <v>2.2000000000000002</v>
      </c>
      <c r="BG4" s="127">
        <v>3.1</v>
      </c>
      <c r="BH4" s="127">
        <v>4.3</v>
      </c>
      <c r="BI4" s="127">
        <v>4.3</v>
      </c>
      <c r="BJ4" s="127">
        <v>11.9</v>
      </c>
      <c r="BK4" s="127">
        <v>1.2</v>
      </c>
      <c r="BL4" s="127">
        <v>15.1</v>
      </c>
      <c r="BM4" s="127">
        <v>11.6</v>
      </c>
      <c r="BN4" s="127">
        <v>28.3</v>
      </c>
      <c r="BO4" s="127">
        <v>52.3</v>
      </c>
      <c r="BP4" s="127">
        <v>19.399999999999999</v>
      </c>
      <c r="BQ4" s="127">
        <v>2.6</v>
      </c>
      <c r="BR4" s="127">
        <v>2</v>
      </c>
      <c r="BS4" s="127">
        <v>2.9</v>
      </c>
      <c r="BT4" s="127">
        <v>3.5</v>
      </c>
      <c r="BU4" s="127">
        <v>2.2000000000000002</v>
      </c>
      <c r="BV4" s="128">
        <v>19.600000000000001</v>
      </c>
      <c r="BW4" s="1">
        <v>11</v>
      </c>
      <c r="BX4" s="2" t="s">
        <v>554</v>
      </c>
      <c r="BY4" s="2" t="s">
        <v>555</v>
      </c>
      <c r="BZ4" s="2" t="s">
        <v>556</v>
      </c>
      <c r="CA4" s="2">
        <v>216686</v>
      </c>
      <c r="CB4" s="2">
        <v>203271</v>
      </c>
      <c r="CC4" s="2">
        <v>173212</v>
      </c>
      <c r="CD4" s="2">
        <v>17.3</v>
      </c>
      <c r="CE4" s="2">
        <v>16.2</v>
      </c>
      <c r="CF4" s="2">
        <v>13.8</v>
      </c>
      <c r="CG4" s="1">
        <v>46001</v>
      </c>
      <c r="CH4" s="1">
        <v>10071</v>
      </c>
      <c r="CI4" s="1">
        <v>9190</v>
      </c>
    </row>
    <row r="5" spans="1:87" x14ac:dyDescent="0.3">
      <c r="A5" s="47" t="s">
        <v>519</v>
      </c>
      <c r="B5" s="47" t="s">
        <v>49</v>
      </c>
      <c r="C5" s="47" t="s">
        <v>137</v>
      </c>
      <c r="D5" s="43" t="str">
        <f t="shared" si="0"/>
        <v>대구 서구</v>
      </c>
      <c r="E5" s="120">
        <v>445319</v>
      </c>
      <c r="F5" s="120">
        <v>190423</v>
      </c>
      <c r="G5" s="120">
        <v>161921</v>
      </c>
      <c r="H5" s="120">
        <v>92976</v>
      </c>
      <c r="I5" s="120">
        <v>145404</v>
      </c>
      <c r="J5" s="120">
        <v>48602</v>
      </c>
      <c r="K5" s="120">
        <v>26112</v>
      </c>
      <c r="L5" s="120">
        <v>24790</v>
      </c>
      <c r="M5" s="120">
        <v>14518</v>
      </c>
      <c r="N5" s="120">
        <v>165533</v>
      </c>
      <c r="O5" s="124">
        <v>2.7</v>
      </c>
      <c r="P5" s="124">
        <v>59.5</v>
      </c>
      <c r="Q5" s="124">
        <v>5.6</v>
      </c>
      <c r="R5" s="124">
        <v>10.4</v>
      </c>
      <c r="S5" s="124">
        <v>6.4</v>
      </c>
      <c r="T5" s="124">
        <v>32.700000000000003</v>
      </c>
      <c r="U5" s="120">
        <v>146</v>
      </c>
      <c r="V5" s="124">
        <v>42.3</v>
      </c>
      <c r="W5" s="147">
        <v>166888</v>
      </c>
      <c r="X5" s="147">
        <v>382341</v>
      </c>
      <c r="Y5" s="120">
        <v>127503</v>
      </c>
      <c r="Z5" s="120">
        <v>85904</v>
      </c>
      <c r="AA5" s="120">
        <v>31132</v>
      </c>
      <c r="AB5" s="120">
        <v>25670</v>
      </c>
      <c r="AC5" s="120">
        <v>29706</v>
      </c>
      <c r="AD5" s="120">
        <v>27518</v>
      </c>
      <c r="AE5" s="120">
        <v>18116</v>
      </c>
      <c r="AF5" s="120">
        <v>4274</v>
      </c>
      <c r="AG5" s="120">
        <v>2098</v>
      </c>
      <c r="AH5" s="120">
        <v>4599</v>
      </c>
      <c r="AI5" s="120">
        <v>35402</v>
      </c>
      <c r="AJ5" s="120">
        <v>42265</v>
      </c>
      <c r="AK5" s="120">
        <v>6402</v>
      </c>
      <c r="AL5" s="120">
        <v>1426</v>
      </c>
      <c r="AM5" s="120">
        <v>3304</v>
      </c>
      <c r="AN5" s="120">
        <v>299915</v>
      </c>
      <c r="AO5" s="120">
        <v>145404</v>
      </c>
      <c r="AP5" s="142" t="s">
        <v>217</v>
      </c>
      <c r="AQ5" s="142" t="s">
        <v>218</v>
      </c>
      <c r="AR5" s="142" t="s">
        <v>315</v>
      </c>
      <c r="AS5" s="143">
        <v>96234</v>
      </c>
      <c r="AT5" s="143">
        <v>73158</v>
      </c>
      <c r="AU5" s="143">
        <v>31081</v>
      </c>
      <c r="AV5" s="142" t="s">
        <v>263</v>
      </c>
      <c r="AW5" s="142" t="s">
        <v>260</v>
      </c>
      <c r="AX5" s="142" t="s">
        <v>270</v>
      </c>
      <c r="AY5" s="143">
        <v>11894</v>
      </c>
      <c r="AZ5" s="143">
        <v>10391</v>
      </c>
      <c r="BA5" s="143">
        <v>5329</v>
      </c>
      <c r="BB5" s="120">
        <v>2</v>
      </c>
      <c r="BC5" s="120">
        <v>4</v>
      </c>
      <c r="BD5" s="120">
        <v>13</v>
      </c>
      <c r="BE5" s="127">
        <v>23.6</v>
      </c>
      <c r="BF5" s="127">
        <v>0.7</v>
      </c>
      <c r="BG5" s="127">
        <v>2.7</v>
      </c>
      <c r="BH5" s="127">
        <v>7.9</v>
      </c>
      <c r="BI5" s="127">
        <v>21.9</v>
      </c>
      <c r="BJ5" s="127">
        <v>8.4</v>
      </c>
      <c r="BK5" s="127">
        <v>1.6</v>
      </c>
      <c r="BL5" s="127">
        <v>22.7</v>
      </c>
      <c r="BM5" s="127">
        <v>10.5</v>
      </c>
      <c r="BN5" s="127">
        <v>28.1</v>
      </c>
      <c r="BO5" s="127">
        <v>40.9</v>
      </c>
      <c r="BP5" s="127">
        <v>31</v>
      </c>
      <c r="BQ5" s="127">
        <v>2</v>
      </c>
      <c r="BR5" s="127">
        <v>2</v>
      </c>
      <c r="BS5" s="127">
        <v>2.8</v>
      </c>
      <c r="BT5" s="127">
        <v>3.3</v>
      </c>
      <c r="BU5" s="127">
        <v>2.2999999999999998</v>
      </c>
      <c r="BV5" s="128">
        <v>14.5</v>
      </c>
      <c r="BW5" s="1">
        <v>17</v>
      </c>
      <c r="BX5" s="2" t="s">
        <v>557</v>
      </c>
      <c r="BY5" s="2" t="s">
        <v>558</v>
      </c>
      <c r="BZ5" s="2" t="s">
        <v>559</v>
      </c>
      <c r="CA5" s="2">
        <v>356159</v>
      </c>
      <c r="CB5" s="2">
        <v>255523</v>
      </c>
      <c r="CC5" s="2">
        <v>168289</v>
      </c>
      <c r="CD5" s="2">
        <v>18</v>
      </c>
      <c r="CE5" s="2">
        <v>12.9</v>
      </c>
      <c r="CF5" s="2">
        <v>8.5</v>
      </c>
      <c r="CG5" s="1">
        <v>44749</v>
      </c>
      <c r="CH5" s="1">
        <v>27567</v>
      </c>
      <c r="CI5" s="1">
        <v>26091</v>
      </c>
    </row>
    <row r="6" spans="1:87" x14ac:dyDescent="0.3">
      <c r="A6" s="47" t="s">
        <v>519</v>
      </c>
      <c r="B6" s="47" t="s">
        <v>52</v>
      </c>
      <c r="C6" s="47" t="s">
        <v>137</v>
      </c>
      <c r="D6" s="43" t="str">
        <f t="shared" si="0"/>
        <v>대구 남구</v>
      </c>
      <c r="E6" s="120">
        <v>488521</v>
      </c>
      <c r="F6" s="120">
        <v>231583</v>
      </c>
      <c r="G6" s="120">
        <v>167930</v>
      </c>
      <c r="H6" s="120">
        <v>89010</v>
      </c>
      <c r="I6" s="120">
        <v>166568</v>
      </c>
      <c r="J6" s="120">
        <v>44991</v>
      </c>
      <c r="K6" s="120">
        <v>25761</v>
      </c>
      <c r="L6" s="120">
        <v>27900</v>
      </c>
      <c r="M6" s="120">
        <v>16760</v>
      </c>
      <c r="N6" s="120">
        <v>138724</v>
      </c>
      <c r="O6" s="124">
        <v>3.5</v>
      </c>
      <c r="P6" s="124">
        <v>57.4</v>
      </c>
      <c r="Q6" s="124">
        <v>5.0999999999999996</v>
      </c>
      <c r="R6" s="124">
        <v>10.8</v>
      </c>
      <c r="S6" s="124">
        <v>7.1</v>
      </c>
      <c r="T6" s="124">
        <v>34.1</v>
      </c>
      <c r="U6" s="120">
        <v>138</v>
      </c>
      <c r="V6" s="124">
        <v>51.9</v>
      </c>
      <c r="W6" s="147">
        <v>140785</v>
      </c>
      <c r="X6" s="147">
        <v>452634</v>
      </c>
      <c r="Y6" s="120">
        <v>150759</v>
      </c>
      <c r="Z6" s="120">
        <v>90059</v>
      </c>
      <c r="AA6" s="120">
        <v>32051</v>
      </c>
      <c r="AB6" s="120">
        <v>20181</v>
      </c>
      <c r="AC6" s="120">
        <v>28904</v>
      </c>
      <c r="AD6" s="120">
        <v>37100</v>
      </c>
      <c r="AE6" s="120">
        <v>19107</v>
      </c>
      <c r="AF6" s="120">
        <v>5137</v>
      </c>
      <c r="AG6" s="120">
        <v>2049</v>
      </c>
      <c r="AH6" s="120">
        <v>4581</v>
      </c>
      <c r="AI6" s="120">
        <v>43725</v>
      </c>
      <c r="AJ6" s="120">
        <v>42240</v>
      </c>
      <c r="AK6" s="120">
        <v>6834</v>
      </c>
      <c r="AL6" s="120">
        <v>1556</v>
      </c>
      <c r="AM6" s="120">
        <v>4240</v>
      </c>
      <c r="AN6" s="120">
        <v>321954</v>
      </c>
      <c r="AO6" s="120">
        <v>166569</v>
      </c>
      <c r="AP6" s="142" t="s">
        <v>217</v>
      </c>
      <c r="AQ6" s="142" t="s">
        <v>219</v>
      </c>
      <c r="AR6" s="142" t="s">
        <v>218</v>
      </c>
      <c r="AS6" s="143">
        <v>97834</v>
      </c>
      <c r="AT6" s="143">
        <v>66679</v>
      </c>
      <c r="AU6" s="143">
        <v>40621</v>
      </c>
      <c r="AV6" s="142" t="s">
        <v>263</v>
      </c>
      <c r="AW6" s="142" t="s">
        <v>260</v>
      </c>
      <c r="AX6" s="142" t="s">
        <v>914</v>
      </c>
      <c r="AY6" s="143">
        <v>16639</v>
      </c>
      <c r="AZ6" s="143">
        <v>10222</v>
      </c>
      <c r="BA6" s="143">
        <v>7010</v>
      </c>
      <c r="BB6" s="120">
        <v>2</v>
      </c>
      <c r="BC6" s="120">
        <v>5</v>
      </c>
      <c r="BD6" s="120">
        <v>13</v>
      </c>
      <c r="BE6" s="127">
        <v>25.2</v>
      </c>
      <c r="BF6" s="127">
        <v>0.4</v>
      </c>
      <c r="BG6" s="127">
        <v>2</v>
      </c>
      <c r="BH6" s="127">
        <v>3.2</v>
      </c>
      <c r="BI6" s="127">
        <v>5</v>
      </c>
      <c r="BJ6" s="127">
        <v>37.9</v>
      </c>
      <c r="BK6" s="127">
        <v>0.9</v>
      </c>
      <c r="BL6" s="127">
        <v>11.6</v>
      </c>
      <c r="BM6" s="127">
        <v>13.8</v>
      </c>
      <c r="BN6" s="127">
        <v>32.700000000000003</v>
      </c>
      <c r="BO6" s="127">
        <v>37.5</v>
      </c>
      <c r="BP6" s="127">
        <v>29.8</v>
      </c>
      <c r="BQ6" s="127">
        <v>1.6</v>
      </c>
      <c r="BR6" s="127">
        <v>2.2000000000000002</v>
      </c>
      <c r="BS6" s="127">
        <v>2.8</v>
      </c>
      <c r="BT6" s="127">
        <v>3.2</v>
      </c>
      <c r="BU6" s="127">
        <v>2.5</v>
      </c>
      <c r="BV6" s="128">
        <v>18.399999999999999</v>
      </c>
      <c r="BW6" s="1">
        <v>13</v>
      </c>
      <c r="BX6" s="2" t="s">
        <v>560</v>
      </c>
      <c r="BY6" s="2" t="s">
        <v>561</v>
      </c>
      <c r="BZ6" s="2" t="s">
        <v>562</v>
      </c>
      <c r="CA6" s="2">
        <v>241795</v>
      </c>
      <c r="CB6" s="2">
        <v>206012</v>
      </c>
      <c r="CC6" s="2">
        <v>192075</v>
      </c>
      <c r="CD6" s="2">
        <v>11.9</v>
      </c>
      <c r="CE6" s="2">
        <v>10.1</v>
      </c>
      <c r="CF6" s="2">
        <v>9.4</v>
      </c>
      <c r="CG6" s="1">
        <v>43093</v>
      </c>
      <c r="CH6" s="1">
        <v>18740</v>
      </c>
      <c r="CI6" s="1">
        <v>28980</v>
      </c>
    </row>
    <row r="7" spans="1:87" x14ac:dyDescent="0.3">
      <c r="A7" s="47" t="s">
        <v>519</v>
      </c>
      <c r="B7" s="47" t="s">
        <v>53</v>
      </c>
      <c r="C7" s="47" t="s">
        <v>137</v>
      </c>
      <c r="D7" s="43" t="str">
        <f t="shared" si="0"/>
        <v>대구 군위군</v>
      </c>
      <c r="E7" s="120">
        <v>155173</v>
      </c>
      <c r="F7" s="120">
        <v>99011</v>
      </c>
      <c r="G7" s="120">
        <v>47227</v>
      </c>
      <c r="H7" s="120">
        <v>8935</v>
      </c>
      <c r="I7" s="120">
        <v>90786</v>
      </c>
      <c r="J7" s="120">
        <v>23327</v>
      </c>
      <c r="K7" s="120">
        <v>8001</v>
      </c>
      <c r="L7" s="120">
        <v>4550</v>
      </c>
      <c r="M7" s="120">
        <v>1535</v>
      </c>
      <c r="N7" s="120">
        <v>22933</v>
      </c>
      <c r="O7" s="124">
        <v>6.8</v>
      </c>
      <c r="P7" s="124">
        <v>36</v>
      </c>
      <c r="Q7" s="124">
        <v>2.5</v>
      </c>
      <c r="R7" s="124">
        <v>10.5</v>
      </c>
      <c r="S7" s="124">
        <v>3.2</v>
      </c>
      <c r="T7" s="124">
        <v>58.5</v>
      </c>
      <c r="U7" s="120">
        <v>101</v>
      </c>
      <c r="V7" s="124">
        <v>48.1</v>
      </c>
      <c r="W7" s="147">
        <v>23384</v>
      </c>
      <c r="X7" s="147">
        <v>116931</v>
      </c>
      <c r="Y7" s="120">
        <v>38619</v>
      </c>
      <c r="Z7" s="120">
        <v>20195</v>
      </c>
      <c r="AA7" s="120">
        <v>2823</v>
      </c>
      <c r="AB7" s="120">
        <v>1307</v>
      </c>
      <c r="AC7" s="120">
        <v>1443</v>
      </c>
      <c r="AD7" s="120">
        <v>20967</v>
      </c>
      <c r="AE7" s="120">
        <v>9469</v>
      </c>
      <c r="AF7" s="120">
        <v>1578</v>
      </c>
      <c r="AG7" s="120">
        <v>818</v>
      </c>
      <c r="AH7" s="120">
        <v>1044</v>
      </c>
      <c r="AI7" s="120">
        <v>39425</v>
      </c>
      <c r="AJ7" s="120">
        <v>14865</v>
      </c>
      <c r="AK7" s="120">
        <v>1768</v>
      </c>
      <c r="AL7" s="120">
        <v>272</v>
      </c>
      <c r="AM7" s="120">
        <v>581</v>
      </c>
      <c r="AN7" s="120">
        <v>64387</v>
      </c>
      <c r="AO7" s="120">
        <v>90787</v>
      </c>
      <c r="AP7" s="142" t="s">
        <v>218</v>
      </c>
      <c r="AQ7" s="142" t="s">
        <v>217</v>
      </c>
      <c r="AR7" s="142" t="s">
        <v>220</v>
      </c>
      <c r="AS7" s="143">
        <v>17347</v>
      </c>
      <c r="AT7" s="143">
        <v>13123</v>
      </c>
      <c r="AU7" s="143">
        <v>9416</v>
      </c>
      <c r="AV7" s="142" t="s">
        <v>260</v>
      </c>
      <c r="AW7" s="142" t="s">
        <v>263</v>
      </c>
      <c r="AX7" s="142" t="s">
        <v>914</v>
      </c>
      <c r="AY7" s="143">
        <v>8974</v>
      </c>
      <c r="AZ7" s="143">
        <v>4785</v>
      </c>
      <c r="BA7" s="143">
        <v>3707</v>
      </c>
      <c r="BB7" s="120">
        <v>3</v>
      </c>
      <c r="BC7" s="120">
        <v>10</v>
      </c>
      <c r="BD7" s="120">
        <v>36</v>
      </c>
      <c r="BE7" s="127">
        <v>20.100000000000001</v>
      </c>
      <c r="BF7" s="127">
        <v>0.4</v>
      </c>
      <c r="BG7" s="127">
        <v>13.6</v>
      </c>
      <c r="BH7" s="127">
        <v>1.9</v>
      </c>
      <c r="BI7" s="127">
        <v>35.4</v>
      </c>
      <c r="BJ7" s="127">
        <v>1.4</v>
      </c>
      <c r="BK7" s="127">
        <v>0</v>
      </c>
      <c r="BL7" s="127">
        <v>13.1</v>
      </c>
      <c r="BM7" s="127">
        <v>14.1</v>
      </c>
      <c r="BN7" s="127">
        <v>25.6</v>
      </c>
      <c r="BO7" s="127">
        <v>61.4</v>
      </c>
      <c r="BP7" s="127">
        <v>13.1</v>
      </c>
      <c r="BQ7" s="127">
        <v>3.3</v>
      </c>
      <c r="BR7" s="127">
        <v>2.1</v>
      </c>
      <c r="BS7" s="127">
        <v>2.8</v>
      </c>
      <c r="BT7" s="127">
        <v>3.4</v>
      </c>
      <c r="BU7" s="127">
        <v>2.2000000000000002</v>
      </c>
      <c r="BV7" s="128">
        <v>18.600000000000001</v>
      </c>
      <c r="BW7" s="1">
        <v>8</v>
      </c>
      <c r="BX7" s="2" t="s">
        <v>563</v>
      </c>
      <c r="BY7" s="2" t="s">
        <v>564</v>
      </c>
      <c r="BZ7" s="2" t="s">
        <v>565</v>
      </c>
      <c r="CA7" s="2">
        <v>278503</v>
      </c>
      <c r="CB7" s="2">
        <v>266520</v>
      </c>
      <c r="CC7" s="2">
        <v>115509</v>
      </c>
      <c r="CD7" s="2">
        <v>33.799999999999997</v>
      </c>
      <c r="CE7" s="2">
        <v>32.4</v>
      </c>
      <c r="CF7" s="2">
        <v>14</v>
      </c>
      <c r="CG7" s="1">
        <v>23524</v>
      </c>
      <c r="CH7" s="1">
        <v>1476</v>
      </c>
      <c r="CI7" s="1">
        <v>2522</v>
      </c>
    </row>
    <row r="8" spans="1:87" x14ac:dyDescent="0.3">
      <c r="A8" s="47" t="s">
        <v>519</v>
      </c>
      <c r="B8" s="47" t="s">
        <v>54</v>
      </c>
      <c r="C8" s="47" t="s">
        <v>138</v>
      </c>
      <c r="D8" s="43" t="str">
        <f t="shared" si="0"/>
        <v>인천 강화군</v>
      </c>
      <c r="E8" s="120">
        <v>452008</v>
      </c>
      <c r="F8" s="120">
        <v>263378</v>
      </c>
      <c r="G8" s="120">
        <v>168170</v>
      </c>
      <c r="H8" s="120">
        <v>20462</v>
      </c>
      <c r="I8" s="120">
        <v>327562</v>
      </c>
      <c r="J8" s="120">
        <v>103221</v>
      </c>
      <c r="K8" s="120">
        <v>30387</v>
      </c>
      <c r="L8" s="120">
        <v>13748</v>
      </c>
      <c r="M8" s="120">
        <v>5007</v>
      </c>
      <c r="N8" s="120">
        <v>70718</v>
      </c>
      <c r="O8" s="124">
        <v>6.4</v>
      </c>
      <c r="P8" s="124">
        <v>31.5</v>
      </c>
      <c r="Q8" s="124">
        <v>2.4</v>
      </c>
      <c r="R8" s="124">
        <v>11.8</v>
      </c>
      <c r="S8" s="124">
        <v>2.7</v>
      </c>
      <c r="T8" s="124">
        <v>72.5</v>
      </c>
      <c r="U8" s="120">
        <v>86</v>
      </c>
      <c r="V8" s="124">
        <v>34.9</v>
      </c>
      <c r="W8" s="147">
        <v>70145</v>
      </c>
      <c r="X8" s="147">
        <v>400498</v>
      </c>
      <c r="Y8" s="120">
        <v>70739</v>
      </c>
      <c r="Z8" s="120">
        <v>45419</v>
      </c>
      <c r="AA8" s="120">
        <v>4833</v>
      </c>
      <c r="AB8" s="120">
        <v>1287</v>
      </c>
      <c r="AC8" s="120">
        <v>2168</v>
      </c>
      <c r="AD8" s="120">
        <v>174641</v>
      </c>
      <c r="AE8" s="120">
        <v>103171</v>
      </c>
      <c r="AF8" s="120">
        <v>8465</v>
      </c>
      <c r="AG8" s="120">
        <v>2393</v>
      </c>
      <c r="AH8" s="120">
        <v>4634</v>
      </c>
      <c r="AI8" s="120">
        <v>17998</v>
      </c>
      <c r="AJ8" s="120">
        <v>13149</v>
      </c>
      <c r="AK8" s="120">
        <v>1161</v>
      </c>
      <c r="AL8" s="120">
        <v>418</v>
      </c>
      <c r="AM8" s="120">
        <v>1532</v>
      </c>
      <c r="AN8" s="120">
        <v>124446</v>
      </c>
      <c r="AO8" s="120">
        <v>327562</v>
      </c>
      <c r="AP8" s="142" t="s">
        <v>221</v>
      </c>
      <c r="AQ8" s="142" t="s">
        <v>222</v>
      </c>
      <c r="AR8" s="142" t="s">
        <v>224</v>
      </c>
      <c r="AS8" s="143">
        <v>37893</v>
      </c>
      <c r="AT8" s="143">
        <v>18228</v>
      </c>
      <c r="AU8" s="143">
        <v>16128</v>
      </c>
      <c r="AV8" s="142" t="s">
        <v>298</v>
      </c>
      <c r="AW8" s="142" t="s">
        <v>915</v>
      </c>
      <c r="AX8" s="142" t="s">
        <v>299</v>
      </c>
      <c r="AY8" s="143">
        <v>38463</v>
      </c>
      <c r="AZ8" s="143">
        <v>24086</v>
      </c>
      <c r="BA8" s="143">
        <v>20203</v>
      </c>
      <c r="BB8" s="120">
        <v>4</v>
      </c>
      <c r="BC8" s="120">
        <v>12</v>
      </c>
      <c r="BD8" s="120">
        <v>30</v>
      </c>
      <c r="BE8" s="127">
        <v>46.9</v>
      </c>
      <c r="BF8" s="127">
        <v>1.5</v>
      </c>
      <c r="BG8" s="127">
        <v>4.9000000000000004</v>
      </c>
      <c r="BH8" s="127">
        <v>3.1</v>
      </c>
      <c r="BI8" s="127">
        <v>6.9</v>
      </c>
      <c r="BJ8" s="127">
        <v>2.4</v>
      </c>
      <c r="BK8" s="127">
        <v>0.6</v>
      </c>
      <c r="BL8" s="127">
        <v>19.3</v>
      </c>
      <c r="BM8" s="127">
        <v>14.4</v>
      </c>
      <c r="BN8" s="127">
        <v>20.399999999999999</v>
      </c>
      <c r="BO8" s="127">
        <v>65.3</v>
      </c>
      <c r="BP8" s="127">
        <v>14.3</v>
      </c>
      <c r="BQ8" s="127">
        <v>4.4000000000000004</v>
      </c>
      <c r="BR8" s="127">
        <v>2.5</v>
      </c>
      <c r="BS8" s="127">
        <v>2.9</v>
      </c>
      <c r="BT8" s="127">
        <v>3.6</v>
      </c>
      <c r="BU8" s="127">
        <v>2.7</v>
      </c>
      <c r="BV8" s="128">
        <v>16.2</v>
      </c>
      <c r="BW8" s="1">
        <v>13</v>
      </c>
      <c r="BX8" s="2" t="s">
        <v>566</v>
      </c>
      <c r="BY8" s="2" t="s">
        <v>567</v>
      </c>
      <c r="BZ8" s="2" t="s">
        <v>568</v>
      </c>
      <c r="CA8" s="2">
        <v>257840</v>
      </c>
      <c r="CB8" s="2">
        <v>213864</v>
      </c>
      <c r="CC8" s="2">
        <v>164556</v>
      </c>
      <c r="CD8" s="2">
        <v>20.7</v>
      </c>
      <c r="CE8" s="2">
        <v>17.2</v>
      </c>
      <c r="CF8" s="2">
        <v>13.2</v>
      </c>
      <c r="CG8" s="1">
        <v>112161</v>
      </c>
      <c r="CH8" s="1">
        <v>1482</v>
      </c>
      <c r="CI8" s="1">
        <v>7613</v>
      </c>
    </row>
    <row r="9" spans="1:87" x14ac:dyDescent="0.3">
      <c r="A9" s="47" t="s">
        <v>519</v>
      </c>
      <c r="B9" s="47" t="s">
        <v>55</v>
      </c>
      <c r="C9" s="47" t="s">
        <v>138</v>
      </c>
      <c r="D9" s="43" t="str">
        <f t="shared" si="0"/>
        <v>인천 옹진군</v>
      </c>
      <c r="E9" s="120">
        <v>165592</v>
      </c>
      <c r="F9" s="120">
        <v>102381</v>
      </c>
      <c r="G9" s="120">
        <v>52893</v>
      </c>
      <c r="H9" s="120">
        <v>10318</v>
      </c>
      <c r="I9" s="120">
        <v>136212</v>
      </c>
      <c r="J9" s="120">
        <v>35004</v>
      </c>
      <c r="K9" s="120">
        <v>6573</v>
      </c>
      <c r="L9" s="120">
        <v>7050</v>
      </c>
      <c r="M9" s="120">
        <v>3064</v>
      </c>
      <c r="N9" s="120">
        <v>20414</v>
      </c>
      <c r="O9" s="124">
        <v>8.1</v>
      </c>
      <c r="P9" s="124">
        <v>25.2</v>
      </c>
      <c r="Q9" s="124">
        <v>2.6</v>
      </c>
      <c r="R9" s="124">
        <v>12.8</v>
      </c>
      <c r="S9" s="124">
        <v>3.8</v>
      </c>
      <c r="T9" s="124">
        <v>82.3</v>
      </c>
      <c r="U9" s="120">
        <v>90</v>
      </c>
      <c r="V9" s="124">
        <v>38.700000000000003</v>
      </c>
      <c r="W9" s="147">
        <v>20707</v>
      </c>
      <c r="X9" s="147">
        <v>159913</v>
      </c>
      <c r="Y9" s="120">
        <v>13923</v>
      </c>
      <c r="Z9" s="120">
        <v>12331</v>
      </c>
      <c r="AA9" s="120">
        <v>1719</v>
      </c>
      <c r="AB9" s="120">
        <v>638</v>
      </c>
      <c r="AC9" s="120">
        <v>769</v>
      </c>
      <c r="AD9" s="120">
        <v>68604</v>
      </c>
      <c r="AE9" s="120">
        <v>32416</v>
      </c>
      <c r="AF9" s="120">
        <v>2164</v>
      </c>
      <c r="AG9" s="120">
        <v>1059</v>
      </c>
      <c r="AH9" s="120">
        <v>1939</v>
      </c>
      <c r="AI9" s="120">
        <v>19854</v>
      </c>
      <c r="AJ9" s="120">
        <v>6189</v>
      </c>
      <c r="AK9" s="120">
        <v>1395</v>
      </c>
      <c r="AL9" s="120">
        <v>551</v>
      </c>
      <c r="AM9" s="120">
        <v>2041</v>
      </c>
      <c r="AN9" s="120">
        <v>29380</v>
      </c>
      <c r="AO9" s="120">
        <v>136212</v>
      </c>
      <c r="AP9" s="142" t="s">
        <v>225</v>
      </c>
      <c r="AQ9" s="142" t="s">
        <v>224</v>
      </c>
      <c r="AR9" s="142" t="s">
        <v>221</v>
      </c>
      <c r="AS9" s="143">
        <v>5522</v>
      </c>
      <c r="AT9" s="143">
        <v>5503</v>
      </c>
      <c r="AU9" s="143">
        <v>5195</v>
      </c>
      <c r="AV9" s="142" t="s">
        <v>300</v>
      </c>
      <c r="AW9" s="142" t="s">
        <v>916</v>
      </c>
      <c r="AX9" s="142" t="s">
        <v>917</v>
      </c>
      <c r="AY9" s="143">
        <v>5956</v>
      </c>
      <c r="AZ9" s="143">
        <v>5876</v>
      </c>
      <c r="BA9" s="143">
        <v>5557</v>
      </c>
      <c r="BB9" s="120">
        <v>8</v>
      </c>
      <c r="BC9" s="120">
        <v>20</v>
      </c>
      <c r="BD9" s="120">
        <v>44</v>
      </c>
      <c r="BE9" s="127">
        <v>42.7</v>
      </c>
      <c r="BF9" s="127">
        <v>5.5</v>
      </c>
      <c r="BG9" s="127">
        <v>3</v>
      </c>
      <c r="BH9" s="127">
        <v>0.4</v>
      </c>
      <c r="BI9" s="127">
        <v>3.7</v>
      </c>
      <c r="BJ9" s="127">
        <v>0.5</v>
      </c>
      <c r="BK9" s="127">
        <v>0.1</v>
      </c>
      <c r="BL9" s="127">
        <v>36.4</v>
      </c>
      <c r="BM9" s="127">
        <v>7.7</v>
      </c>
      <c r="BN9" s="127">
        <v>36.700000000000003</v>
      </c>
      <c r="BO9" s="127">
        <v>47.3</v>
      </c>
      <c r="BP9" s="127">
        <v>16</v>
      </c>
      <c r="BQ9" s="127">
        <v>1.8</v>
      </c>
      <c r="BR9" s="127">
        <v>3</v>
      </c>
      <c r="BS9" s="127">
        <v>3</v>
      </c>
      <c r="BT9" s="127">
        <v>3.5</v>
      </c>
      <c r="BU9" s="127">
        <v>3.4</v>
      </c>
      <c r="BV9" s="128">
        <v>17.2</v>
      </c>
      <c r="BW9" s="1">
        <v>7</v>
      </c>
      <c r="BX9" s="2" t="s">
        <v>569</v>
      </c>
      <c r="BY9" s="2" t="s">
        <v>570</v>
      </c>
      <c r="BZ9" s="2" t="s">
        <v>571</v>
      </c>
      <c r="CA9" s="2">
        <v>143334</v>
      </c>
      <c r="CB9" s="2">
        <v>45365</v>
      </c>
      <c r="CC9" s="2">
        <v>43571</v>
      </c>
      <c r="CD9" s="2">
        <v>47.9</v>
      </c>
      <c r="CE9" s="2">
        <v>15.1</v>
      </c>
      <c r="CF9" s="2">
        <v>14.5</v>
      </c>
      <c r="CG9" s="1">
        <v>37463</v>
      </c>
      <c r="CH9" s="1">
        <v>394</v>
      </c>
      <c r="CI9" s="1">
        <v>4481</v>
      </c>
    </row>
    <row r="10" spans="1:87" x14ac:dyDescent="0.3">
      <c r="A10" s="47" t="s">
        <v>519</v>
      </c>
      <c r="B10" s="47" t="s">
        <v>56</v>
      </c>
      <c r="C10" s="47" t="s">
        <v>139</v>
      </c>
      <c r="D10" s="43" t="str">
        <f t="shared" si="0"/>
        <v>경기 연천군</v>
      </c>
      <c r="E10" s="120">
        <v>156963</v>
      </c>
      <c r="F10" s="120">
        <v>65309</v>
      </c>
      <c r="G10" s="120">
        <v>64654</v>
      </c>
      <c r="H10" s="120">
        <v>27000</v>
      </c>
      <c r="I10" s="120">
        <v>71000</v>
      </c>
      <c r="J10" s="120">
        <v>31843</v>
      </c>
      <c r="K10" s="120">
        <v>15992</v>
      </c>
      <c r="L10" s="120">
        <v>12337</v>
      </c>
      <c r="M10" s="120">
        <v>9095</v>
      </c>
      <c r="N10" s="120">
        <v>42249</v>
      </c>
      <c r="O10" s="124">
        <v>3.7</v>
      </c>
      <c r="P10" s="124">
        <v>49.9</v>
      </c>
      <c r="Q10" s="124">
        <v>5.3</v>
      </c>
      <c r="R10" s="124">
        <v>14.3</v>
      </c>
      <c r="S10" s="124">
        <v>6.2</v>
      </c>
      <c r="T10" s="124">
        <v>45.2</v>
      </c>
      <c r="U10" s="120">
        <v>105</v>
      </c>
      <c r="V10" s="124">
        <v>29.5</v>
      </c>
      <c r="W10" s="147">
        <v>42657</v>
      </c>
      <c r="X10" s="147">
        <v>144200</v>
      </c>
      <c r="Y10" s="120">
        <v>37055</v>
      </c>
      <c r="Z10" s="120">
        <v>32772</v>
      </c>
      <c r="AA10" s="120">
        <v>6029</v>
      </c>
      <c r="AB10" s="120">
        <v>3434</v>
      </c>
      <c r="AC10" s="120">
        <v>6673</v>
      </c>
      <c r="AD10" s="120">
        <v>21641</v>
      </c>
      <c r="AE10" s="120">
        <v>20329</v>
      </c>
      <c r="AF10" s="120">
        <v>3000</v>
      </c>
      <c r="AG10" s="120">
        <v>879</v>
      </c>
      <c r="AH10" s="120">
        <v>3488</v>
      </c>
      <c r="AI10" s="120">
        <v>6614</v>
      </c>
      <c r="AJ10" s="120">
        <v>7356</v>
      </c>
      <c r="AK10" s="120">
        <v>1796</v>
      </c>
      <c r="AL10" s="120">
        <v>868</v>
      </c>
      <c r="AM10" s="120">
        <v>5030</v>
      </c>
      <c r="AN10" s="120">
        <v>85963</v>
      </c>
      <c r="AO10" s="120">
        <v>71001</v>
      </c>
      <c r="AP10" s="142" t="s">
        <v>226</v>
      </c>
      <c r="AQ10" s="142" t="s">
        <v>227</v>
      </c>
      <c r="AR10" s="142" t="s">
        <v>918</v>
      </c>
      <c r="AS10" s="143">
        <v>11762</v>
      </c>
      <c r="AT10" s="143">
        <v>10671</v>
      </c>
      <c r="AU10" s="143">
        <v>8849</v>
      </c>
      <c r="AV10" s="142" t="s">
        <v>301</v>
      </c>
      <c r="AW10" s="142" t="s">
        <v>221</v>
      </c>
      <c r="AX10" s="142" t="s">
        <v>302</v>
      </c>
      <c r="AY10" s="143">
        <v>3669</v>
      </c>
      <c r="AZ10" s="143">
        <v>3070</v>
      </c>
      <c r="BA10" s="143">
        <v>2651</v>
      </c>
      <c r="BB10" s="120">
        <v>4</v>
      </c>
      <c r="BC10" s="120">
        <v>15</v>
      </c>
      <c r="BD10" s="120">
        <v>38</v>
      </c>
      <c r="BE10" s="127">
        <v>33.1</v>
      </c>
      <c r="BF10" s="127">
        <v>1.1000000000000001</v>
      </c>
      <c r="BG10" s="127">
        <v>2.2000000000000002</v>
      </c>
      <c r="BH10" s="127">
        <v>5.2</v>
      </c>
      <c r="BI10" s="127">
        <v>15</v>
      </c>
      <c r="BJ10" s="127">
        <v>2.8</v>
      </c>
      <c r="BK10" s="127">
        <v>0.6</v>
      </c>
      <c r="BL10" s="127">
        <v>30.3</v>
      </c>
      <c r="BM10" s="127">
        <v>9.8000000000000007</v>
      </c>
      <c r="BN10" s="127">
        <v>21.5</v>
      </c>
      <c r="BO10" s="127">
        <v>50.8</v>
      </c>
      <c r="BP10" s="127">
        <v>27.7</v>
      </c>
      <c r="BQ10" s="127">
        <v>3.3</v>
      </c>
      <c r="BR10" s="127">
        <v>3.1</v>
      </c>
      <c r="BS10" s="127">
        <v>3.4</v>
      </c>
      <c r="BT10" s="127">
        <v>4</v>
      </c>
      <c r="BU10" s="127">
        <v>3.8</v>
      </c>
      <c r="BV10" s="128">
        <v>17.899999999999999</v>
      </c>
      <c r="BW10" s="1">
        <v>10</v>
      </c>
      <c r="BX10" s="2" t="s">
        <v>572</v>
      </c>
      <c r="BY10" s="2" t="s">
        <v>573</v>
      </c>
      <c r="BZ10" s="2" t="s">
        <v>574</v>
      </c>
      <c r="CA10" s="2">
        <v>133017</v>
      </c>
      <c r="CB10" s="2">
        <v>75410</v>
      </c>
      <c r="CC10" s="2">
        <v>67778</v>
      </c>
      <c r="CD10" s="2">
        <v>29.2</v>
      </c>
      <c r="CE10" s="2">
        <v>16.600000000000001</v>
      </c>
      <c r="CF10" s="2">
        <v>14.9</v>
      </c>
      <c r="CG10" s="1">
        <v>35725</v>
      </c>
      <c r="CH10" s="1">
        <v>2231</v>
      </c>
      <c r="CI10" s="1">
        <v>13868</v>
      </c>
    </row>
    <row r="11" spans="1:87" x14ac:dyDescent="0.3">
      <c r="A11" s="47" t="s">
        <v>519</v>
      </c>
      <c r="B11" s="47" t="s">
        <v>57</v>
      </c>
      <c r="C11" s="47" t="s">
        <v>139</v>
      </c>
      <c r="D11" s="43" t="str">
        <f t="shared" si="0"/>
        <v>경기 가평군</v>
      </c>
      <c r="E11" s="120">
        <v>519104</v>
      </c>
      <c r="F11" s="120">
        <v>189508</v>
      </c>
      <c r="G11" s="120">
        <v>301152</v>
      </c>
      <c r="H11" s="120">
        <v>28443</v>
      </c>
      <c r="I11" s="120">
        <v>287605</v>
      </c>
      <c r="J11" s="120">
        <v>214706</v>
      </c>
      <c r="K11" s="120">
        <v>51129</v>
      </c>
      <c r="L11" s="120">
        <v>17174</v>
      </c>
      <c r="M11" s="120">
        <v>8342</v>
      </c>
      <c r="N11" s="120">
        <v>64174</v>
      </c>
      <c r="O11" s="124">
        <v>8.1</v>
      </c>
      <c r="P11" s="124">
        <v>28.5</v>
      </c>
      <c r="Q11" s="124">
        <v>2.9</v>
      </c>
      <c r="R11" s="124">
        <v>12.8</v>
      </c>
      <c r="S11" s="124">
        <v>2.4</v>
      </c>
      <c r="T11" s="124">
        <v>55.4</v>
      </c>
      <c r="U11" s="120">
        <v>95</v>
      </c>
      <c r="V11" s="124">
        <v>46.3</v>
      </c>
      <c r="W11" s="147">
        <v>63840</v>
      </c>
      <c r="X11" s="147">
        <v>486652</v>
      </c>
      <c r="Y11" s="120">
        <v>85357</v>
      </c>
      <c r="Z11" s="120">
        <v>130293</v>
      </c>
      <c r="AA11" s="120">
        <v>7649</v>
      </c>
      <c r="AB11" s="120">
        <v>2811</v>
      </c>
      <c r="AC11" s="120">
        <v>5388</v>
      </c>
      <c r="AD11" s="120">
        <v>76220</v>
      </c>
      <c r="AE11" s="120">
        <v>125651</v>
      </c>
      <c r="AF11" s="120">
        <v>6249</v>
      </c>
      <c r="AG11" s="120">
        <v>1328</v>
      </c>
      <c r="AH11" s="120">
        <v>3780</v>
      </c>
      <c r="AI11" s="120">
        <v>27930</v>
      </c>
      <c r="AJ11" s="120">
        <v>37748</v>
      </c>
      <c r="AK11" s="120">
        <v>3087</v>
      </c>
      <c r="AL11" s="120">
        <v>1365</v>
      </c>
      <c r="AM11" s="120">
        <v>4247</v>
      </c>
      <c r="AN11" s="120">
        <v>231498</v>
      </c>
      <c r="AO11" s="120">
        <v>287605</v>
      </c>
      <c r="AP11" s="142" t="s">
        <v>228</v>
      </c>
      <c r="AQ11" s="142" t="s">
        <v>915</v>
      </c>
      <c r="AR11" s="142" t="s">
        <v>919</v>
      </c>
      <c r="AS11" s="143">
        <v>41231</v>
      </c>
      <c r="AT11" s="143">
        <v>15210</v>
      </c>
      <c r="AU11" s="143">
        <v>15113</v>
      </c>
      <c r="AV11" s="142" t="s">
        <v>303</v>
      </c>
      <c r="AW11" s="142" t="s">
        <v>285</v>
      </c>
      <c r="AX11" s="142" t="s">
        <v>514</v>
      </c>
      <c r="AY11" s="143">
        <v>14516</v>
      </c>
      <c r="AZ11" s="143">
        <v>13791</v>
      </c>
      <c r="BA11" s="143">
        <v>11954</v>
      </c>
      <c r="BB11" s="120">
        <v>8</v>
      </c>
      <c r="BC11" s="120">
        <v>21</v>
      </c>
      <c r="BD11" s="120">
        <v>41</v>
      </c>
      <c r="BE11" s="127">
        <v>35.1</v>
      </c>
      <c r="BF11" s="127">
        <v>7.9</v>
      </c>
      <c r="BG11" s="127">
        <v>2.9</v>
      </c>
      <c r="BH11" s="127">
        <v>2.2000000000000002</v>
      </c>
      <c r="BI11" s="127">
        <v>10.4</v>
      </c>
      <c r="BJ11" s="127">
        <v>5.5</v>
      </c>
      <c r="BK11" s="127">
        <v>0.6</v>
      </c>
      <c r="BL11" s="127">
        <v>27.1</v>
      </c>
      <c r="BM11" s="127">
        <v>8.1999999999999993</v>
      </c>
      <c r="BN11" s="127">
        <v>24.1</v>
      </c>
      <c r="BO11" s="127">
        <v>53.1</v>
      </c>
      <c r="BP11" s="127">
        <v>22.9</v>
      </c>
      <c r="BQ11" s="127">
        <v>3.1</v>
      </c>
      <c r="BR11" s="127">
        <v>3</v>
      </c>
      <c r="BS11" s="127">
        <v>3.2</v>
      </c>
      <c r="BT11" s="127">
        <v>3.4</v>
      </c>
      <c r="BU11" s="127">
        <v>3.2</v>
      </c>
      <c r="BV11" s="128">
        <v>26.8</v>
      </c>
      <c r="BW11" s="1">
        <v>6</v>
      </c>
      <c r="BX11" s="2" t="s">
        <v>575</v>
      </c>
      <c r="BY11" s="2" t="s">
        <v>576</v>
      </c>
      <c r="BZ11" s="2" t="s">
        <v>577</v>
      </c>
      <c r="CA11" s="2">
        <v>813265</v>
      </c>
      <c r="CB11" s="2">
        <v>393221</v>
      </c>
      <c r="CC11" s="2">
        <v>272663</v>
      </c>
      <c r="CD11" s="2">
        <v>45.5</v>
      </c>
      <c r="CE11" s="2">
        <v>22</v>
      </c>
      <c r="CF11" s="2">
        <v>15.3</v>
      </c>
      <c r="CG11" s="1">
        <v>242499</v>
      </c>
      <c r="CH11" s="1">
        <v>1928</v>
      </c>
      <c r="CI11" s="1">
        <v>12219</v>
      </c>
    </row>
    <row r="12" spans="1:87" ht="16.5" customHeight="1" x14ac:dyDescent="0.3">
      <c r="A12" s="47" t="s">
        <v>519</v>
      </c>
      <c r="B12" s="47" t="s">
        <v>58</v>
      </c>
      <c r="C12" s="47" t="s">
        <v>140</v>
      </c>
      <c r="D12" s="43" t="str">
        <f t="shared" si="0"/>
        <v>강원 태백시</v>
      </c>
      <c r="E12" s="120">
        <v>163811</v>
      </c>
      <c r="F12" s="120">
        <v>86572</v>
      </c>
      <c r="G12" s="120">
        <v>69232</v>
      </c>
      <c r="H12" s="120">
        <v>8006</v>
      </c>
      <c r="I12" s="120">
        <v>137632</v>
      </c>
      <c r="J12" s="120">
        <v>34522</v>
      </c>
      <c r="K12" s="120">
        <v>21746</v>
      </c>
      <c r="L12" s="120">
        <v>8866</v>
      </c>
      <c r="M12" s="120">
        <v>2393</v>
      </c>
      <c r="N12" s="120">
        <v>38264</v>
      </c>
      <c r="O12" s="124">
        <v>4.3</v>
      </c>
      <c r="P12" s="124">
        <v>22.4</v>
      </c>
      <c r="Q12" s="124">
        <v>2.7</v>
      </c>
      <c r="R12" s="124">
        <v>13.6</v>
      </c>
      <c r="S12" s="124">
        <v>3.2</v>
      </c>
      <c r="T12" s="124">
        <v>84</v>
      </c>
      <c r="U12" s="120">
        <v>131</v>
      </c>
      <c r="V12" s="124">
        <v>32.9</v>
      </c>
      <c r="W12" s="147">
        <v>38974</v>
      </c>
      <c r="X12" s="147">
        <v>197968</v>
      </c>
      <c r="Y12" s="120">
        <v>12563</v>
      </c>
      <c r="Z12" s="120">
        <v>9812</v>
      </c>
      <c r="AA12" s="120">
        <v>1789</v>
      </c>
      <c r="AB12" s="120">
        <v>747</v>
      </c>
      <c r="AC12" s="120">
        <v>1269</v>
      </c>
      <c r="AD12" s="120">
        <v>4852</v>
      </c>
      <c r="AE12" s="120">
        <v>2825</v>
      </c>
      <c r="AF12" s="120">
        <v>481</v>
      </c>
      <c r="AG12" s="120">
        <v>110</v>
      </c>
      <c r="AH12" s="120">
        <v>294</v>
      </c>
      <c r="AI12" s="120">
        <v>69157</v>
      </c>
      <c r="AJ12" s="120">
        <v>53086</v>
      </c>
      <c r="AK12" s="120">
        <v>4260</v>
      </c>
      <c r="AL12" s="120">
        <v>665</v>
      </c>
      <c r="AM12" s="120">
        <v>1902</v>
      </c>
      <c r="AN12" s="120">
        <v>26180</v>
      </c>
      <c r="AO12" s="120">
        <v>137632</v>
      </c>
      <c r="AP12" s="142" t="s">
        <v>279</v>
      </c>
      <c r="AQ12" s="142" t="s">
        <v>280</v>
      </c>
      <c r="AR12" s="142" t="s">
        <v>281</v>
      </c>
      <c r="AS12" s="143">
        <v>4689</v>
      </c>
      <c r="AT12" s="143">
        <v>4518</v>
      </c>
      <c r="AU12" s="143">
        <v>4149</v>
      </c>
      <c r="AV12" s="142" t="s">
        <v>917</v>
      </c>
      <c r="AW12" s="142" t="s">
        <v>920</v>
      </c>
      <c r="AX12" s="142" t="s">
        <v>305</v>
      </c>
      <c r="AY12" s="143">
        <v>3739</v>
      </c>
      <c r="AZ12" s="143">
        <v>3272</v>
      </c>
      <c r="BA12" s="143">
        <v>3182</v>
      </c>
      <c r="BB12" s="120">
        <v>12</v>
      </c>
      <c r="BC12" s="120">
        <v>34</v>
      </c>
      <c r="BD12" s="120">
        <v>72</v>
      </c>
      <c r="BE12" s="127">
        <v>34.299999999999997</v>
      </c>
      <c r="BF12" s="127">
        <v>3.6</v>
      </c>
      <c r="BG12" s="127">
        <v>7.7</v>
      </c>
      <c r="BH12" s="127">
        <v>4</v>
      </c>
      <c r="BI12" s="127">
        <v>8.6999999999999993</v>
      </c>
      <c r="BJ12" s="127">
        <v>3</v>
      </c>
      <c r="BK12" s="127">
        <v>0.5</v>
      </c>
      <c r="BL12" s="127">
        <v>21.9</v>
      </c>
      <c r="BM12" s="127">
        <v>16.3</v>
      </c>
      <c r="BN12" s="127">
        <v>20.7</v>
      </c>
      <c r="BO12" s="127">
        <v>61.5</v>
      </c>
      <c r="BP12" s="127">
        <v>17.8</v>
      </c>
      <c r="BQ12" s="127">
        <v>4.0999999999999996</v>
      </c>
      <c r="BR12" s="127">
        <v>3.2</v>
      </c>
      <c r="BS12" s="127">
        <v>3.4</v>
      </c>
      <c r="BT12" s="127">
        <v>3.7</v>
      </c>
      <c r="BU12" s="127">
        <v>3.2</v>
      </c>
      <c r="BV12" s="128">
        <v>28.3</v>
      </c>
      <c r="BW12" s="1">
        <v>8</v>
      </c>
      <c r="BX12" s="2" t="s">
        <v>578</v>
      </c>
      <c r="BY12" s="2" t="s">
        <v>579</v>
      </c>
      <c r="BZ12" s="2" t="s">
        <v>580</v>
      </c>
      <c r="CA12" s="2">
        <v>122530</v>
      </c>
      <c r="CB12" s="2">
        <v>100018</v>
      </c>
      <c r="CC12" s="2">
        <v>83735</v>
      </c>
      <c r="CD12" s="2">
        <v>24.2</v>
      </c>
      <c r="CE12" s="2">
        <v>19.8</v>
      </c>
      <c r="CF12" s="2">
        <v>16.600000000000001</v>
      </c>
      <c r="CG12" s="1">
        <v>51750</v>
      </c>
      <c r="CH12" s="1">
        <v>200</v>
      </c>
      <c r="CI12" s="1">
        <v>3378</v>
      </c>
    </row>
    <row r="13" spans="1:87" ht="16.5" customHeight="1" x14ac:dyDescent="0.3">
      <c r="A13" s="47" t="s">
        <v>519</v>
      </c>
      <c r="B13" s="47" t="s">
        <v>59</v>
      </c>
      <c r="C13" s="47" t="s">
        <v>140</v>
      </c>
      <c r="D13" s="43" t="str">
        <f t="shared" si="0"/>
        <v>강원 삼척시</v>
      </c>
      <c r="E13" s="120">
        <v>259040</v>
      </c>
      <c r="F13" s="120">
        <v>100262</v>
      </c>
      <c r="G13" s="120">
        <v>139977</v>
      </c>
      <c r="H13" s="120">
        <v>18801</v>
      </c>
      <c r="I13" s="120">
        <v>195150</v>
      </c>
      <c r="J13" s="120">
        <v>75050</v>
      </c>
      <c r="K13" s="120">
        <v>42000</v>
      </c>
      <c r="L13" s="120">
        <v>14662</v>
      </c>
      <c r="M13" s="120">
        <v>4140</v>
      </c>
      <c r="N13" s="120">
        <v>62163</v>
      </c>
      <c r="O13" s="124">
        <v>4.2</v>
      </c>
      <c r="P13" s="124">
        <v>31.5</v>
      </c>
      <c r="Q13" s="124">
        <v>3.2</v>
      </c>
      <c r="R13" s="124">
        <v>13.2</v>
      </c>
      <c r="S13" s="124">
        <v>2.9</v>
      </c>
      <c r="T13" s="124">
        <v>75.3</v>
      </c>
      <c r="U13" s="120">
        <v>118</v>
      </c>
      <c r="V13" s="124">
        <v>34.9</v>
      </c>
      <c r="W13" s="147">
        <v>63021</v>
      </c>
      <c r="X13" s="147">
        <v>222763</v>
      </c>
      <c r="Y13" s="120">
        <v>27726</v>
      </c>
      <c r="Z13" s="120">
        <v>24797</v>
      </c>
      <c r="AA13" s="120">
        <v>4988</v>
      </c>
      <c r="AB13" s="120">
        <v>2985</v>
      </c>
      <c r="AC13" s="120">
        <v>3394</v>
      </c>
      <c r="AD13" s="120">
        <v>7894</v>
      </c>
      <c r="AE13" s="120">
        <v>5014</v>
      </c>
      <c r="AF13" s="120">
        <v>452</v>
      </c>
      <c r="AG13" s="120">
        <v>166</v>
      </c>
      <c r="AH13" s="120">
        <v>283</v>
      </c>
      <c r="AI13" s="120">
        <v>64642</v>
      </c>
      <c r="AJ13" s="120">
        <v>104167</v>
      </c>
      <c r="AK13" s="120">
        <v>6956</v>
      </c>
      <c r="AL13" s="120">
        <v>1543</v>
      </c>
      <c r="AM13" s="120">
        <v>4033</v>
      </c>
      <c r="AN13" s="120">
        <v>63890</v>
      </c>
      <c r="AO13" s="120">
        <v>195150</v>
      </c>
      <c r="AP13" s="142" t="s">
        <v>282</v>
      </c>
      <c r="AQ13" s="142" t="s">
        <v>283</v>
      </c>
      <c r="AR13" s="142" t="s">
        <v>284</v>
      </c>
      <c r="AS13" s="143">
        <v>23016</v>
      </c>
      <c r="AT13" s="143">
        <v>12031</v>
      </c>
      <c r="AU13" s="143">
        <v>8241</v>
      </c>
      <c r="AV13" s="142" t="s">
        <v>917</v>
      </c>
      <c r="AW13" s="142" t="s">
        <v>920</v>
      </c>
      <c r="AX13" s="142" t="s">
        <v>305</v>
      </c>
      <c r="AY13" s="143">
        <v>6482</v>
      </c>
      <c r="AZ13" s="143">
        <v>6213</v>
      </c>
      <c r="BA13" s="143">
        <v>5921</v>
      </c>
      <c r="BB13" s="120">
        <v>7</v>
      </c>
      <c r="BC13" s="120">
        <v>26</v>
      </c>
      <c r="BD13" s="120">
        <v>64</v>
      </c>
      <c r="BE13" s="127">
        <v>40.799999999999997</v>
      </c>
      <c r="BF13" s="127">
        <v>7.7</v>
      </c>
      <c r="BG13" s="127">
        <v>3.3</v>
      </c>
      <c r="BH13" s="127">
        <v>3.2</v>
      </c>
      <c r="BI13" s="127">
        <v>7.2</v>
      </c>
      <c r="BJ13" s="127">
        <v>3.8</v>
      </c>
      <c r="BK13" s="127">
        <v>0.3</v>
      </c>
      <c r="BL13" s="127">
        <v>21</v>
      </c>
      <c r="BM13" s="127">
        <v>12.7</v>
      </c>
      <c r="BN13" s="127">
        <v>23</v>
      </c>
      <c r="BO13" s="127">
        <v>52.5</v>
      </c>
      <c r="BP13" s="127">
        <v>24.5</v>
      </c>
      <c r="BQ13" s="127">
        <v>3.2</v>
      </c>
      <c r="BR13" s="127">
        <v>3.1</v>
      </c>
      <c r="BS13" s="127">
        <v>3.4</v>
      </c>
      <c r="BT13" s="127">
        <v>3.6</v>
      </c>
      <c r="BU13" s="127">
        <v>3.2</v>
      </c>
      <c r="BV13" s="128">
        <v>19.399999999999999</v>
      </c>
      <c r="BW13" s="1">
        <v>12</v>
      </c>
      <c r="BX13" s="2" t="s">
        <v>581</v>
      </c>
      <c r="BY13" s="2" t="s">
        <v>582</v>
      </c>
      <c r="BZ13" s="2" t="s">
        <v>583</v>
      </c>
      <c r="CA13" s="2">
        <v>174885</v>
      </c>
      <c r="CB13" s="2">
        <v>138875</v>
      </c>
      <c r="CC13" s="2">
        <v>107726</v>
      </c>
      <c r="CD13" s="2">
        <v>21</v>
      </c>
      <c r="CE13" s="2">
        <v>16.600000000000001</v>
      </c>
      <c r="CF13" s="2">
        <v>12.9</v>
      </c>
      <c r="CG13" s="1">
        <v>108053</v>
      </c>
      <c r="CH13" s="1">
        <v>2353</v>
      </c>
      <c r="CI13" s="1">
        <v>6544</v>
      </c>
    </row>
    <row r="14" spans="1:87" ht="16.5" customHeight="1" x14ac:dyDescent="0.3">
      <c r="A14" s="47" t="s">
        <v>519</v>
      </c>
      <c r="B14" s="47" t="s">
        <v>60</v>
      </c>
      <c r="C14" s="47" t="s">
        <v>140</v>
      </c>
      <c r="D14" s="43" t="str">
        <f t="shared" si="0"/>
        <v>강원 홍천군</v>
      </c>
      <c r="E14" s="120">
        <v>554350</v>
      </c>
      <c r="F14" s="120">
        <v>193796</v>
      </c>
      <c r="G14" s="120">
        <v>327626</v>
      </c>
      <c r="H14" s="120">
        <v>32928</v>
      </c>
      <c r="I14" s="120">
        <v>482996</v>
      </c>
      <c r="J14" s="120">
        <v>196654</v>
      </c>
      <c r="K14" s="120">
        <v>92451</v>
      </c>
      <c r="L14" s="120">
        <v>23084</v>
      </c>
      <c r="M14" s="120">
        <v>9445</v>
      </c>
      <c r="N14" s="120">
        <v>67778</v>
      </c>
      <c r="O14" s="124">
        <v>8.1999999999999993</v>
      </c>
      <c r="P14" s="124">
        <v>29.1</v>
      </c>
      <c r="Q14" s="124">
        <v>3.1</v>
      </c>
      <c r="R14" s="124">
        <v>13.7</v>
      </c>
      <c r="S14" s="124">
        <v>2.6</v>
      </c>
      <c r="T14" s="124">
        <v>87.1</v>
      </c>
      <c r="U14" s="120">
        <v>128</v>
      </c>
      <c r="V14" s="124">
        <v>46.9</v>
      </c>
      <c r="W14" s="147">
        <v>68381</v>
      </c>
      <c r="X14" s="147">
        <v>488467</v>
      </c>
      <c r="Y14" s="120">
        <v>33342</v>
      </c>
      <c r="Z14" s="120">
        <v>26723</v>
      </c>
      <c r="AA14" s="120">
        <v>5001</v>
      </c>
      <c r="AB14" s="120">
        <v>2964</v>
      </c>
      <c r="AC14" s="120">
        <v>3324</v>
      </c>
      <c r="AD14" s="120">
        <v>8391</v>
      </c>
      <c r="AE14" s="120">
        <v>6625</v>
      </c>
      <c r="AF14" s="120">
        <v>859</v>
      </c>
      <c r="AG14" s="120">
        <v>349</v>
      </c>
      <c r="AH14" s="120">
        <v>863</v>
      </c>
      <c r="AI14" s="120">
        <v>152062</v>
      </c>
      <c r="AJ14" s="120">
        <v>283477</v>
      </c>
      <c r="AK14" s="120">
        <v>16522</v>
      </c>
      <c r="AL14" s="120">
        <v>2636</v>
      </c>
      <c r="AM14" s="120">
        <v>11212</v>
      </c>
      <c r="AN14" s="120">
        <v>71354</v>
      </c>
      <c r="AO14" s="120">
        <v>482996</v>
      </c>
      <c r="AP14" s="142" t="s">
        <v>285</v>
      </c>
      <c r="AQ14" s="142" t="s">
        <v>279</v>
      </c>
      <c r="AR14" s="142" t="s">
        <v>286</v>
      </c>
      <c r="AS14" s="143">
        <v>34627</v>
      </c>
      <c r="AT14" s="143">
        <v>15458</v>
      </c>
      <c r="AU14" s="143">
        <v>5814</v>
      </c>
      <c r="AV14" s="142" t="s">
        <v>228</v>
      </c>
      <c r="AW14" s="142" t="s">
        <v>915</v>
      </c>
      <c r="AX14" s="142" t="s">
        <v>919</v>
      </c>
      <c r="AY14" s="143">
        <v>17984</v>
      </c>
      <c r="AZ14" s="143">
        <v>16958</v>
      </c>
      <c r="BA14" s="143">
        <v>15339</v>
      </c>
      <c r="BB14" s="120">
        <v>8</v>
      </c>
      <c r="BC14" s="120">
        <v>23</v>
      </c>
      <c r="BD14" s="120">
        <v>46</v>
      </c>
      <c r="BE14" s="127">
        <v>24.2</v>
      </c>
      <c r="BF14" s="127">
        <v>30.3</v>
      </c>
      <c r="BG14" s="127">
        <v>1.7</v>
      </c>
      <c r="BH14" s="127">
        <v>1.4</v>
      </c>
      <c r="BI14" s="127">
        <v>9</v>
      </c>
      <c r="BJ14" s="127">
        <v>1.3</v>
      </c>
      <c r="BK14" s="127">
        <v>0.2</v>
      </c>
      <c r="BL14" s="127">
        <v>17.600000000000001</v>
      </c>
      <c r="BM14" s="127">
        <v>14.3</v>
      </c>
      <c r="BN14" s="127">
        <v>22.8</v>
      </c>
      <c r="BO14" s="127">
        <v>50.4</v>
      </c>
      <c r="BP14" s="127">
        <v>26.8</v>
      </c>
      <c r="BQ14" s="127">
        <v>3.1</v>
      </c>
      <c r="BR14" s="127">
        <v>3.1</v>
      </c>
      <c r="BS14" s="127">
        <v>3.4</v>
      </c>
      <c r="BT14" s="127">
        <v>3.8</v>
      </c>
      <c r="BU14" s="127">
        <v>3.4</v>
      </c>
      <c r="BV14" s="128">
        <v>14.1</v>
      </c>
      <c r="BW14" s="1">
        <v>10</v>
      </c>
      <c r="BX14" s="2" t="s">
        <v>584</v>
      </c>
      <c r="BY14" s="2" t="s">
        <v>585</v>
      </c>
      <c r="BZ14" s="2" t="s">
        <v>586</v>
      </c>
      <c r="CA14" s="2">
        <v>469370</v>
      </c>
      <c r="CB14" s="2">
        <v>378832</v>
      </c>
      <c r="CC14" s="2">
        <v>257967</v>
      </c>
      <c r="CD14" s="2">
        <v>31</v>
      </c>
      <c r="CE14" s="2">
        <v>25</v>
      </c>
      <c r="CF14" s="2">
        <v>17.100000000000001</v>
      </c>
      <c r="CG14" s="1">
        <v>258249</v>
      </c>
      <c r="CH14" s="1">
        <v>2002</v>
      </c>
      <c r="CI14" s="1">
        <v>14033</v>
      </c>
    </row>
    <row r="15" spans="1:87" ht="16.5" customHeight="1" x14ac:dyDescent="0.3">
      <c r="A15" s="47" t="s">
        <v>519</v>
      </c>
      <c r="B15" s="47" t="s">
        <v>61</v>
      </c>
      <c r="C15" s="47" t="s">
        <v>140</v>
      </c>
      <c r="D15" s="43" t="str">
        <f t="shared" si="0"/>
        <v>강원 횡성군</v>
      </c>
      <c r="E15" s="120">
        <v>294230</v>
      </c>
      <c r="F15" s="120">
        <v>121401</v>
      </c>
      <c r="G15" s="120">
        <v>151326</v>
      </c>
      <c r="H15" s="120">
        <v>21505</v>
      </c>
      <c r="I15" s="120">
        <v>233613</v>
      </c>
      <c r="J15" s="120">
        <v>82732</v>
      </c>
      <c r="K15" s="120">
        <v>41190</v>
      </c>
      <c r="L15" s="120">
        <v>14806</v>
      </c>
      <c r="M15" s="120">
        <v>3717</v>
      </c>
      <c r="N15" s="120">
        <v>47296</v>
      </c>
      <c r="O15" s="124">
        <v>6.2</v>
      </c>
      <c r="P15" s="124">
        <v>34</v>
      </c>
      <c r="Q15" s="124">
        <v>3.1</v>
      </c>
      <c r="R15" s="124">
        <v>12.7</v>
      </c>
      <c r="S15" s="124">
        <v>2.7</v>
      </c>
      <c r="T15" s="124">
        <v>79.400000000000006</v>
      </c>
      <c r="U15" s="120">
        <v>125</v>
      </c>
      <c r="V15" s="124">
        <v>43.4</v>
      </c>
      <c r="W15" s="147">
        <v>47324</v>
      </c>
      <c r="X15" s="147">
        <v>261393</v>
      </c>
      <c r="Y15" s="120">
        <v>26069</v>
      </c>
      <c r="Z15" s="120">
        <v>22264</v>
      </c>
      <c r="AA15" s="120">
        <v>4993</v>
      </c>
      <c r="AB15" s="120">
        <v>3919</v>
      </c>
      <c r="AC15" s="120">
        <v>3372</v>
      </c>
      <c r="AD15" s="120">
        <v>4891</v>
      </c>
      <c r="AE15" s="120">
        <v>3222</v>
      </c>
      <c r="AF15" s="120">
        <v>397</v>
      </c>
      <c r="AG15" s="120">
        <v>134</v>
      </c>
      <c r="AH15" s="120">
        <v>213</v>
      </c>
      <c r="AI15" s="120">
        <v>90441</v>
      </c>
      <c r="AJ15" s="120">
        <v>118425</v>
      </c>
      <c r="AK15" s="120">
        <v>10713</v>
      </c>
      <c r="AL15" s="120">
        <v>1666</v>
      </c>
      <c r="AM15" s="120">
        <v>3512</v>
      </c>
      <c r="AN15" s="120">
        <v>60617</v>
      </c>
      <c r="AO15" s="120">
        <v>233614</v>
      </c>
      <c r="AP15" s="142" t="s">
        <v>279</v>
      </c>
      <c r="AQ15" s="142" t="s">
        <v>285</v>
      </c>
      <c r="AR15" s="142" t="s">
        <v>283</v>
      </c>
      <c r="AS15" s="143">
        <v>41290</v>
      </c>
      <c r="AT15" s="143">
        <v>5703</v>
      </c>
      <c r="AU15" s="143">
        <v>3210</v>
      </c>
      <c r="AV15" s="142" t="s">
        <v>920</v>
      </c>
      <c r="AW15" s="142" t="s">
        <v>917</v>
      </c>
      <c r="AX15" s="142" t="s">
        <v>305</v>
      </c>
      <c r="AY15" s="143">
        <v>10258</v>
      </c>
      <c r="AZ15" s="143">
        <v>9726</v>
      </c>
      <c r="BA15" s="143">
        <v>8451</v>
      </c>
      <c r="BB15" s="120">
        <v>5</v>
      </c>
      <c r="BC15" s="120">
        <v>21</v>
      </c>
      <c r="BD15" s="120">
        <v>50</v>
      </c>
      <c r="BE15" s="127">
        <v>23.6</v>
      </c>
      <c r="BF15" s="127">
        <v>16.100000000000001</v>
      </c>
      <c r="BG15" s="127">
        <v>10.1</v>
      </c>
      <c r="BH15" s="127">
        <v>1.1000000000000001</v>
      </c>
      <c r="BI15" s="127">
        <v>14.6</v>
      </c>
      <c r="BJ15" s="127">
        <v>2</v>
      </c>
      <c r="BK15" s="127">
        <v>0.2</v>
      </c>
      <c r="BL15" s="127">
        <v>22.1</v>
      </c>
      <c r="BM15" s="127">
        <v>10.199999999999999</v>
      </c>
      <c r="BN15" s="127">
        <v>22.6</v>
      </c>
      <c r="BO15" s="127">
        <v>53.4</v>
      </c>
      <c r="BP15" s="127">
        <v>24</v>
      </c>
      <c r="BQ15" s="127">
        <v>3.3</v>
      </c>
      <c r="BR15" s="127">
        <v>2.7</v>
      </c>
      <c r="BS15" s="127">
        <v>3.4</v>
      </c>
      <c r="BT15" s="127">
        <v>3.7</v>
      </c>
      <c r="BU15" s="127">
        <v>2.9</v>
      </c>
      <c r="BV15" s="128">
        <v>17.100000000000001</v>
      </c>
      <c r="BW15" s="1">
        <v>9</v>
      </c>
      <c r="BX15" s="2" t="s">
        <v>587</v>
      </c>
      <c r="BY15" s="2" t="s">
        <v>588</v>
      </c>
      <c r="BZ15" s="2" t="s">
        <v>589</v>
      </c>
      <c r="CA15" s="2">
        <v>352796</v>
      </c>
      <c r="CB15" s="2">
        <v>330683</v>
      </c>
      <c r="CC15" s="2">
        <v>177815</v>
      </c>
      <c r="CD15" s="2">
        <v>30.4</v>
      </c>
      <c r="CE15" s="2">
        <v>28.5</v>
      </c>
      <c r="CF15" s="2">
        <v>15.3</v>
      </c>
      <c r="CG15" s="1">
        <v>104294</v>
      </c>
      <c r="CH15" s="1">
        <v>3446</v>
      </c>
      <c r="CI15" s="1">
        <v>5950</v>
      </c>
    </row>
    <row r="16" spans="1:87" ht="16.5" customHeight="1" x14ac:dyDescent="0.3">
      <c r="A16" s="47" t="s">
        <v>519</v>
      </c>
      <c r="B16" s="47" t="s">
        <v>62</v>
      </c>
      <c r="C16" s="47" t="s">
        <v>140</v>
      </c>
      <c r="D16" s="43" t="str">
        <f t="shared" si="0"/>
        <v>강원 영월군</v>
      </c>
      <c r="E16" s="120">
        <v>132249</v>
      </c>
      <c r="F16" s="120">
        <v>49495</v>
      </c>
      <c r="G16" s="120">
        <v>70434</v>
      </c>
      <c r="H16" s="120">
        <v>12319</v>
      </c>
      <c r="I16" s="120">
        <v>109381</v>
      </c>
      <c r="J16" s="120">
        <v>34066</v>
      </c>
      <c r="K16" s="120">
        <v>23217</v>
      </c>
      <c r="L16" s="120">
        <v>10532</v>
      </c>
      <c r="M16" s="120">
        <v>2709</v>
      </c>
      <c r="N16" s="120">
        <v>37158</v>
      </c>
      <c r="O16" s="124">
        <v>3.6</v>
      </c>
      <c r="P16" s="124">
        <v>40.5</v>
      </c>
      <c r="Q16" s="124">
        <v>3.7</v>
      </c>
      <c r="R16" s="124">
        <v>13.7</v>
      </c>
      <c r="S16" s="124">
        <v>3.4</v>
      </c>
      <c r="T16" s="124">
        <v>82.7</v>
      </c>
      <c r="U16" s="120">
        <v>114</v>
      </c>
      <c r="V16" s="124">
        <v>30.9</v>
      </c>
      <c r="W16" s="147">
        <v>37683</v>
      </c>
      <c r="X16" s="147">
        <v>110253</v>
      </c>
      <c r="Y16" s="120">
        <v>9963</v>
      </c>
      <c r="Z16" s="120">
        <v>9387</v>
      </c>
      <c r="AA16" s="120">
        <v>1744</v>
      </c>
      <c r="AB16" s="120">
        <v>738</v>
      </c>
      <c r="AC16" s="120">
        <v>1036</v>
      </c>
      <c r="AD16" s="120">
        <v>7263</v>
      </c>
      <c r="AE16" s="120">
        <v>5725</v>
      </c>
      <c r="AF16" s="120">
        <v>1333</v>
      </c>
      <c r="AG16" s="120">
        <v>984</v>
      </c>
      <c r="AH16" s="120">
        <v>1736</v>
      </c>
      <c r="AI16" s="120">
        <v>32269</v>
      </c>
      <c r="AJ16" s="120">
        <v>50921</v>
      </c>
      <c r="AK16" s="120">
        <v>5817</v>
      </c>
      <c r="AL16" s="120">
        <v>968</v>
      </c>
      <c r="AM16" s="120">
        <v>2366</v>
      </c>
      <c r="AN16" s="120">
        <v>22868</v>
      </c>
      <c r="AO16" s="120">
        <v>109382</v>
      </c>
      <c r="AP16" s="142" t="s">
        <v>279</v>
      </c>
      <c r="AQ16" s="142" t="s">
        <v>281</v>
      </c>
      <c r="AR16" s="142" t="s">
        <v>285</v>
      </c>
      <c r="AS16" s="143">
        <v>9805</v>
      </c>
      <c r="AT16" s="143">
        <v>3319</v>
      </c>
      <c r="AU16" s="143">
        <v>2145</v>
      </c>
      <c r="AV16" s="142" t="s">
        <v>235</v>
      </c>
      <c r="AW16" s="142" t="s">
        <v>917</v>
      </c>
      <c r="AX16" s="142" t="s">
        <v>305</v>
      </c>
      <c r="AY16" s="143">
        <v>11846</v>
      </c>
      <c r="AZ16" s="143">
        <v>3831</v>
      </c>
      <c r="BA16" s="143">
        <v>3419</v>
      </c>
      <c r="BB16" s="120">
        <v>6</v>
      </c>
      <c r="BC16" s="120">
        <v>22</v>
      </c>
      <c r="BD16" s="120">
        <v>56</v>
      </c>
      <c r="BE16" s="127">
        <v>30.3</v>
      </c>
      <c r="BF16" s="127">
        <v>3.9</v>
      </c>
      <c r="BG16" s="127">
        <v>2.1</v>
      </c>
      <c r="BH16" s="127">
        <v>2.5</v>
      </c>
      <c r="BI16" s="127">
        <v>20.6</v>
      </c>
      <c r="BJ16" s="127">
        <v>5.3</v>
      </c>
      <c r="BK16" s="127">
        <v>0.4</v>
      </c>
      <c r="BL16" s="127">
        <v>24.5</v>
      </c>
      <c r="BM16" s="127">
        <v>10.4</v>
      </c>
      <c r="BN16" s="127">
        <v>22.1</v>
      </c>
      <c r="BO16" s="127">
        <v>54.6</v>
      </c>
      <c r="BP16" s="127">
        <v>23.3</v>
      </c>
      <c r="BQ16" s="127">
        <v>3.4</v>
      </c>
      <c r="BR16" s="127">
        <v>3.2</v>
      </c>
      <c r="BS16" s="127">
        <v>3.6</v>
      </c>
      <c r="BT16" s="127">
        <v>3.7</v>
      </c>
      <c r="BU16" s="127">
        <v>3.2</v>
      </c>
      <c r="BV16" s="128">
        <v>18.3</v>
      </c>
      <c r="BW16" s="1">
        <v>9</v>
      </c>
      <c r="BX16" s="2" t="s">
        <v>590</v>
      </c>
      <c r="BY16" s="2" t="s">
        <v>591</v>
      </c>
      <c r="BZ16" s="2" t="s">
        <v>592</v>
      </c>
      <c r="CA16" s="2">
        <v>144066</v>
      </c>
      <c r="CB16" s="2">
        <v>50394</v>
      </c>
      <c r="CC16" s="2">
        <v>44399</v>
      </c>
      <c r="CD16" s="2">
        <v>35.700000000000003</v>
      </c>
      <c r="CE16" s="2">
        <v>12.5</v>
      </c>
      <c r="CF16" s="2">
        <v>11</v>
      </c>
      <c r="CG16" s="1">
        <v>49848</v>
      </c>
      <c r="CH16" s="1">
        <v>1387</v>
      </c>
      <c r="CI16" s="1">
        <v>4439</v>
      </c>
    </row>
    <row r="17" spans="1:87" ht="16.5" customHeight="1" x14ac:dyDescent="0.3">
      <c r="A17" s="47" t="s">
        <v>519</v>
      </c>
      <c r="B17" s="47" t="s">
        <v>63</v>
      </c>
      <c r="C17" s="47" t="s">
        <v>140</v>
      </c>
      <c r="D17" s="43" t="str">
        <f t="shared" si="0"/>
        <v>강원 평창군</v>
      </c>
      <c r="E17" s="120">
        <v>679972</v>
      </c>
      <c r="F17" s="120">
        <v>290160</v>
      </c>
      <c r="G17" s="120">
        <v>356766</v>
      </c>
      <c r="H17" s="120">
        <v>33044</v>
      </c>
      <c r="I17" s="120">
        <v>607725</v>
      </c>
      <c r="J17" s="120">
        <v>185079</v>
      </c>
      <c r="K17" s="120">
        <v>126768</v>
      </c>
      <c r="L17" s="120">
        <v>35320</v>
      </c>
      <c r="M17" s="120">
        <v>7573</v>
      </c>
      <c r="N17" s="120">
        <v>40977</v>
      </c>
      <c r="O17" s="124">
        <v>16.600000000000001</v>
      </c>
      <c r="P17" s="124">
        <v>20.9</v>
      </c>
      <c r="Q17" s="124">
        <v>2.7</v>
      </c>
      <c r="R17" s="124">
        <v>14.2</v>
      </c>
      <c r="S17" s="124">
        <v>2.6</v>
      </c>
      <c r="T17" s="124">
        <v>89.4</v>
      </c>
      <c r="U17" s="120">
        <v>138</v>
      </c>
      <c r="V17" s="124">
        <v>68.5</v>
      </c>
      <c r="W17" s="147">
        <v>41311</v>
      </c>
      <c r="X17" s="147">
        <v>680527</v>
      </c>
      <c r="Y17" s="120">
        <v>37834</v>
      </c>
      <c r="Z17" s="120">
        <v>25070</v>
      </c>
      <c r="AA17" s="120">
        <v>3935</v>
      </c>
      <c r="AB17" s="120">
        <v>1912</v>
      </c>
      <c r="AC17" s="120">
        <v>3495</v>
      </c>
      <c r="AD17" s="120">
        <v>9449</v>
      </c>
      <c r="AE17" s="120">
        <v>5265</v>
      </c>
      <c r="AF17" s="120">
        <v>485</v>
      </c>
      <c r="AG17" s="120">
        <v>127</v>
      </c>
      <c r="AH17" s="120">
        <v>338</v>
      </c>
      <c r="AI17" s="120">
        <v>242877</v>
      </c>
      <c r="AJ17" s="120">
        <v>312830</v>
      </c>
      <c r="AK17" s="120">
        <v>24837</v>
      </c>
      <c r="AL17" s="120">
        <v>3764</v>
      </c>
      <c r="AM17" s="120">
        <v>7754</v>
      </c>
      <c r="AN17" s="120">
        <v>72246</v>
      </c>
      <c r="AO17" s="120">
        <v>607726</v>
      </c>
      <c r="AP17" s="142" t="s">
        <v>283</v>
      </c>
      <c r="AQ17" s="142" t="s">
        <v>279</v>
      </c>
      <c r="AR17" s="142" t="s">
        <v>285</v>
      </c>
      <c r="AS17" s="143">
        <v>22058</v>
      </c>
      <c r="AT17" s="143">
        <v>21101</v>
      </c>
      <c r="AU17" s="143">
        <v>6557</v>
      </c>
      <c r="AV17" s="142" t="s">
        <v>917</v>
      </c>
      <c r="AW17" s="142" t="s">
        <v>920</v>
      </c>
      <c r="AX17" s="142" t="s">
        <v>919</v>
      </c>
      <c r="AY17" s="143">
        <v>22392</v>
      </c>
      <c r="AZ17" s="143">
        <v>22205</v>
      </c>
      <c r="BA17" s="143">
        <v>18931</v>
      </c>
      <c r="BB17" s="120">
        <v>9</v>
      </c>
      <c r="BC17" s="120">
        <v>28</v>
      </c>
      <c r="BD17" s="120">
        <v>60</v>
      </c>
      <c r="BE17" s="127">
        <v>28.4</v>
      </c>
      <c r="BF17" s="127">
        <v>29.8</v>
      </c>
      <c r="BG17" s="127">
        <v>5.3</v>
      </c>
      <c r="BH17" s="127">
        <v>0.8</v>
      </c>
      <c r="BI17" s="127">
        <v>6.6</v>
      </c>
      <c r="BJ17" s="127">
        <v>0.4</v>
      </c>
      <c r="BK17" s="127">
        <v>0.7</v>
      </c>
      <c r="BL17" s="127">
        <v>16.3</v>
      </c>
      <c r="BM17" s="127">
        <v>11.6</v>
      </c>
      <c r="BN17" s="127">
        <v>22.6</v>
      </c>
      <c r="BO17" s="127">
        <v>52</v>
      </c>
      <c r="BP17" s="127">
        <v>25.3</v>
      </c>
      <c r="BQ17" s="127">
        <v>3.2</v>
      </c>
      <c r="BR17" s="127">
        <v>3.2</v>
      </c>
      <c r="BS17" s="127">
        <v>3.6</v>
      </c>
      <c r="BT17" s="127">
        <v>4</v>
      </c>
      <c r="BU17" s="127">
        <v>3.3</v>
      </c>
      <c r="BV17" s="128">
        <v>20.100000000000001</v>
      </c>
      <c r="BW17" s="1">
        <v>8</v>
      </c>
      <c r="BX17" s="2" t="s">
        <v>593</v>
      </c>
      <c r="BY17" s="2" t="s">
        <v>594</v>
      </c>
      <c r="BZ17" s="2" t="s">
        <v>595</v>
      </c>
      <c r="CA17" s="2">
        <v>594167</v>
      </c>
      <c r="CB17" s="2">
        <v>376569</v>
      </c>
      <c r="CC17" s="2">
        <v>265305</v>
      </c>
      <c r="CD17" s="2">
        <v>36.200000000000003</v>
      </c>
      <c r="CE17" s="2">
        <v>22.9</v>
      </c>
      <c r="CF17" s="2">
        <v>16.2</v>
      </c>
      <c r="CG17" s="1">
        <v>284687</v>
      </c>
      <c r="CH17" s="1">
        <v>913</v>
      </c>
      <c r="CI17" s="1">
        <v>10806</v>
      </c>
    </row>
    <row r="18" spans="1:87" ht="16.5" customHeight="1" x14ac:dyDescent="0.3">
      <c r="A18" s="47" t="s">
        <v>519</v>
      </c>
      <c r="B18" s="47" t="s">
        <v>64</v>
      </c>
      <c r="C18" s="47" t="s">
        <v>140</v>
      </c>
      <c r="D18" s="43" t="str">
        <f t="shared" si="0"/>
        <v>강원 정선군</v>
      </c>
      <c r="E18" s="120">
        <v>362762</v>
      </c>
      <c r="F18" s="120">
        <v>109789</v>
      </c>
      <c r="G18" s="120">
        <v>227791</v>
      </c>
      <c r="H18" s="120">
        <v>25181</v>
      </c>
      <c r="I18" s="120">
        <v>318799</v>
      </c>
      <c r="J18" s="120">
        <v>113954</v>
      </c>
      <c r="K18" s="120">
        <v>87998</v>
      </c>
      <c r="L18" s="120">
        <v>24848</v>
      </c>
      <c r="M18" s="120">
        <v>4126</v>
      </c>
      <c r="N18" s="120">
        <v>33828</v>
      </c>
      <c r="O18" s="124">
        <v>10.7</v>
      </c>
      <c r="P18" s="124">
        <v>29.8</v>
      </c>
      <c r="Q18" s="124">
        <v>3.3</v>
      </c>
      <c r="R18" s="124">
        <v>13.9</v>
      </c>
      <c r="S18" s="124">
        <v>2.6</v>
      </c>
      <c r="T18" s="124">
        <v>87.9</v>
      </c>
      <c r="U18" s="120">
        <v>118</v>
      </c>
      <c r="V18" s="124">
        <v>55.2</v>
      </c>
      <c r="W18" s="147">
        <v>34441</v>
      </c>
      <c r="X18" s="147">
        <v>326553</v>
      </c>
      <c r="Y18" s="120">
        <v>16147</v>
      </c>
      <c r="Z18" s="120">
        <v>17567</v>
      </c>
      <c r="AA18" s="120">
        <v>3840</v>
      </c>
      <c r="AB18" s="120">
        <v>3330</v>
      </c>
      <c r="AC18" s="120">
        <v>3080</v>
      </c>
      <c r="AD18" s="120">
        <v>6768</v>
      </c>
      <c r="AE18" s="120">
        <v>6771</v>
      </c>
      <c r="AF18" s="120">
        <v>1231</v>
      </c>
      <c r="AG18" s="120">
        <v>321</v>
      </c>
      <c r="AH18" s="120">
        <v>368</v>
      </c>
      <c r="AI18" s="120">
        <v>86874</v>
      </c>
      <c r="AJ18" s="120">
        <v>191476</v>
      </c>
      <c r="AK18" s="120">
        <v>19072</v>
      </c>
      <c r="AL18" s="120">
        <v>2259</v>
      </c>
      <c r="AM18" s="120">
        <v>3658</v>
      </c>
      <c r="AN18" s="120">
        <v>43964</v>
      </c>
      <c r="AO18" s="120">
        <v>318798</v>
      </c>
      <c r="AP18" s="142" t="s">
        <v>279</v>
      </c>
      <c r="AQ18" s="142" t="s">
        <v>283</v>
      </c>
      <c r="AR18" s="142" t="s">
        <v>284</v>
      </c>
      <c r="AS18" s="143">
        <v>9735</v>
      </c>
      <c r="AT18" s="143">
        <v>7873</v>
      </c>
      <c r="AU18" s="143">
        <v>6860</v>
      </c>
      <c r="AV18" s="142" t="s">
        <v>917</v>
      </c>
      <c r="AW18" s="142" t="s">
        <v>920</v>
      </c>
      <c r="AX18" s="142" t="s">
        <v>305</v>
      </c>
      <c r="AY18" s="143">
        <v>8681</v>
      </c>
      <c r="AZ18" s="143">
        <v>8484</v>
      </c>
      <c r="BA18" s="143">
        <v>7882</v>
      </c>
      <c r="BB18" s="120">
        <v>13</v>
      </c>
      <c r="BC18" s="120">
        <v>36</v>
      </c>
      <c r="BD18" s="120">
        <v>72</v>
      </c>
      <c r="BE18" s="127">
        <v>33.9</v>
      </c>
      <c r="BF18" s="127">
        <v>20.9</v>
      </c>
      <c r="BG18" s="127">
        <v>13.4</v>
      </c>
      <c r="BH18" s="127">
        <v>1.4</v>
      </c>
      <c r="BI18" s="127">
        <v>4.4000000000000004</v>
      </c>
      <c r="BJ18" s="127">
        <v>0.6</v>
      </c>
      <c r="BK18" s="127">
        <v>0.1</v>
      </c>
      <c r="BL18" s="127">
        <v>16.100000000000001</v>
      </c>
      <c r="BM18" s="127">
        <v>9.1999999999999993</v>
      </c>
      <c r="BN18" s="127">
        <v>23.2</v>
      </c>
      <c r="BO18" s="127">
        <v>44.9</v>
      </c>
      <c r="BP18" s="127">
        <v>31.9</v>
      </c>
      <c r="BQ18" s="127">
        <v>2.7</v>
      </c>
      <c r="BR18" s="127">
        <v>3.3</v>
      </c>
      <c r="BS18" s="127">
        <v>3.5</v>
      </c>
      <c r="BT18" s="127">
        <v>3.7</v>
      </c>
      <c r="BU18" s="127">
        <v>3.4</v>
      </c>
      <c r="BV18" s="128">
        <v>20.3</v>
      </c>
      <c r="BW18" s="1">
        <v>9</v>
      </c>
      <c r="BX18" s="2" t="s">
        <v>596</v>
      </c>
      <c r="BY18" s="2" t="s">
        <v>597</v>
      </c>
      <c r="BZ18" s="2" t="s">
        <v>598</v>
      </c>
      <c r="CA18" s="2">
        <v>262259</v>
      </c>
      <c r="CB18" s="2">
        <v>228488</v>
      </c>
      <c r="CC18" s="2">
        <v>73574</v>
      </c>
      <c r="CD18" s="2">
        <v>33.9</v>
      </c>
      <c r="CE18" s="2">
        <v>29.5</v>
      </c>
      <c r="CF18" s="2">
        <v>9.5</v>
      </c>
      <c r="CG18" s="1">
        <v>175276</v>
      </c>
      <c r="CH18" s="1">
        <v>873</v>
      </c>
      <c r="CI18" s="1">
        <v>6421</v>
      </c>
    </row>
    <row r="19" spans="1:87" ht="16.5" customHeight="1" x14ac:dyDescent="0.3">
      <c r="A19" s="47" t="s">
        <v>519</v>
      </c>
      <c r="B19" s="47" t="s">
        <v>65</v>
      </c>
      <c r="C19" s="47" t="s">
        <v>140</v>
      </c>
      <c r="D19" s="43" t="str">
        <f t="shared" si="0"/>
        <v>강원 철원군</v>
      </c>
      <c r="E19" s="120">
        <v>153117</v>
      </c>
      <c r="F19" s="120">
        <v>74465</v>
      </c>
      <c r="G19" s="120">
        <v>53214</v>
      </c>
      <c r="H19" s="120">
        <v>25437</v>
      </c>
      <c r="I19" s="120">
        <v>143110</v>
      </c>
      <c r="J19" s="120">
        <v>26452</v>
      </c>
      <c r="K19" s="120">
        <v>14674</v>
      </c>
      <c r="L19" s="120">
        <v>13433</v>
      </c>
      <c r="M19" s="120">
        <v>10305</v>
      </c>
      <c r="N19" s="120">
        <v>41147</v>
      </c>
      <c r="O19" s="124">
        <v>3.7</v>
      </c>
      <c r="P19" s="124">
        <v>41.1</v>
      </c>
      <c r="Q19" s="124">
        <v>5.3</v>
      </c>
      <c r="R19" s="124">
        <v>15.3</v>
      </c>
      <c r="S19" s="124">
        <v>7.2</v>
      </c>
      <c r="T19" s="124">
        <v>93.5</v>
      </c>
      <c r="U19" s="120">
        <v>106</v>
      </c>
      <c r="V19" s="124">
        <v>25.1</v>
      </c>
      <c r="W19" s="147">
        <v>42018</v>
      </c>
      <c r="X19" s="147">
        <v>167342</v>
      </c>
      <c r="Y19" s="120">
        <v>4224</v>
      </c>
      <c r="Z19" s="120">
        <v>3682</v>
      </c>
      <c r="AA19" s="120">
        <v>732</v>
      </c>
      <c r="AB19" s="120">
        <v>384</v>
      </c>
      <c r="AC19" s="120">
        <v>985</v>
      </c>
      <c r="AD19" s="120">
        <v>6070</v>
      </c>
      <c r="AE19" s="120">
        <v>3732</v>
      </c>
      <c r="AF19" s="120">
        <v>1092</v>
      </c>
      <c r="AG19" s="120">
        <v>533</v>
      </c>
      <c r="AH19" s="120">
        <v>1435</v>
      </c>
      <c r="AI19" s="120">
        <v>64171</v>
      </c>
      <c r="AJ19" s="120">
        <v>42060</v>
      </c>
      <c r="AK19" s="120">
        <v>7173</v>
      </c>
      <c r="AL19" s="120">
        <v>2794</v>
      </c>
      <c r="AM19" s="120">
        <v>14051</v>
      </c>
      <c r="AN19" s="120">
        <v>10007</v>
      </c>
      <c r="AO19" s="120">
        <v>143111</v>
      </c>
      <c r="AP19" s="142" t="s">
        <v>285</v>
      </c>
      <c r="AQ19" s="142" t="s">
        <v>279</v>
      </c>
      <c r="AR19" s="142" t="s">
        <v>287</v>
      </c>
      <c r="AS19" s="143">
        <v>4570</v>
      </c>
      <c r="AT19" s="143">
        <v>1626</v>
      </c>
      <c r="AU19" s="143">
        <v>1481</v>
      </c>
      <c r="AV19" s="142" t="s">
        <v>318</v>
      </c>
      <c r="AW19" s="142" t="s">
        <v>227</v>
      </c>
      <c r="AX19" s="142" t="s">
        <v>915</v>
      </c>
      <c r="AY19" s="143">
        <v>8584</v>
      </c>
      <c r="AZ19" s="143">
        <v>5862</v>
      </c>
      <c r="BA19" s="143">
        <v>5369</v>
      </c>
      <c r="BB19" s="120">
        <v>8</v>
      </c>
      <c r="BC19" s="120">
        <v>23</v>
      </c>
      <c r="BD19" s="120">
        <v>50</v>
      </c>
      <c r="BE19" s="127">
        <v>41.8</v>
      </c>
      <c r="BF19" s="127">
        <v>2.8</v>
      </c>
      <c r="BG19" s="127">
        <v>5.0999999999999996</v>
      </c>
      <c r="BH19" s="127">
        <v>3.5</v>
      </c>
      <c r="BI19" s="127">
        <v>8</v>
      </c>
      <c r="BJ19" s="127">
        <v>2.9</v>
      </c>
      <c r="BK19" s="127">
        <v>1.4</v>
      </c>
      <c r="BL19" s="127">
        <v>20.9</v>
      </c>
      <c r="BM19" s="127">
        <v>13.6</v>
      </c>
      <c r="BN19" s="127">
        <v>20.7</v>
      </c>
      <c r="BO19" s="127">
        <v>54</v>
      </c>
      <c r="BP19" s="127">
        <v>25.3</v>
      </c>
      <c r="BQ19" s="127">
        <v>3.6</v>
      </c>
      <c r="BR19" s="127">
        <v>3.4</v>
      </c>
      <c r="BS19" s="127">
        <v>3.5</v>
      </c>
      <c r="BT19" s="127">
        <v>4.0999999999999996</v>
      </c>
      <c r="BU19" s="127">
        <v>4.2</v>
      </c>
      <c r="BV19" s="128">
        <v>16.5</v>
      </c>
      <c r="BW19" s="1">
        <v>11</v>
      </c>
      <c r="BX19" s="2" t="s">
        <v>599</v>
      </c>
      <c r="BY19" s="2" t="s">
        <v>600</v>
      </c>
      <c r="BZ19" s="2" t="s">
        <v>585</v>
      </c>
      <c r="CA19" s="2">
        <v>125688</v>
      </c>
      <c r="CB19" s="2">
        <v>125164</v>
      </c>
      <c r="CC19" s="2">
        <v>47383</v>
      </c>
      <c r="CD19" s="2">
        <v>32.5</v>
      </c>
      <c r="CE19" s="2">
        <v>32.299999999999997</v>
      </c>
      <c r="CF19" s="2">
        <v>12.2</v>
      </c>
      <c r="CG19" s="1">
        <v>32917</v>
      </c>
      <c r="CH19" s="1">
        <v>894</v>
      </c>
      <c r="CI19" s="1">
        <v>15377</v>
      </c>
    </row>
    <row r="20" spans="1:87" ht="16.5" customHeight="1" x14ac:dyDescent="0.3">
      <c r="A20" s="47" t="s">
        <v>519</v>
      </c>
      <c r="B20" s="47" t="s">
        <v>66</v>
      </c>
      <c r="C20" s="47" t="s">
        <v>140</v>
      </c>
      <c r="D20" s="43" t="str">
        <f t="shared" si="0"/>
        <v>강원 화천군</v>
      </c>
      <c r="E20" s="120">
        <v>218648</v>
      </c>
      <c r="F20" s="120">
        <v>136948</v>
      </c>
      <c r="G20" s="120">
        <v>64098</v>
      </c>
      <c r="H20" s="120">
        <v>17599</v>
      </c>
      <c r="I20" s="120">
        <v>176283</v>
      </c>
      <c r="J20" s="120">
        <v>37618</v>
      </c>
      <c r="K20" s="120">
        <v>12475</v>
      </c>
      <c r="L20" s="120">
        <v>8622</v>
      </c>
      <c r="M20" s="120">
        <v>6619</v>
      </c>
      <c r="N20" s="120">
        <v>23039</v>
      </c>
      <c r="O20" s="124">
        <v>9.5</v>
      </c>
      <c r="P20" s="124">
        <v>18.2</v>
      </c>
      <c r="Q20" s="124">
        <v>3.2</v>
      </c>
      <c r="R20" s="124">
        <v>13.8</v>
      </c>
      <c r="S20" s="124">
        <v>4.9000000000000004</v>
      </c>
      <c r="T20" s="124">
        <v>80.599999999999994</v>
      </c>
      <c r="U20" s="120">
        <v>65</v>
      </c>
      <c r="V20" s="124">
        <v>43.3</v>
      </c>
      <c r="W20" s="147">
        <v>23193</v>
      </c>
      <c r="X20" s="147">
        <v>209246</v>
      </c>
      <c r="Y20" s="120">
        <v>27635</v>
      </c>
      <c r="Z20" s="120">
        <v>9895</v>
      </c>
      <c r="AA20" s="120">
        <v>2084</v>
      </c>
      <c r="AB20" s="120">
        <v>1343</v>
      </c>
      <c r="AC20" s="120">
        <v>1409</v>
      </c>
      <c r="AD20" s="120">
        <v>5087</v>
      </c>
      <c r="AE20" s="120">
        <v>1799</v>
      </c>
      <c r="AF20" s="120">
        <v>168</v>
      </c>
      <c r="AG20" s="120">
        <v>60</v>
      </c>
      <c r="AH20" s="120">
        <v>295</v>
      </c>
      <c r="AI20" s="120">
        <v>104226</v>
      </c>
      <c r="AJ20" s="120">
        <v>49918</v>
      </c>
      <c r="AK20" s="120">
        <v>4197</v>
      </c>
      <c r="AL20" s="120">
        <v>1384</v>
      </c>
      <c r="AM20" s="120">
        <v>9149</v>
      </c>
      <c r="AN20" s="120">
        <v>42366</v>
      </c>
      <c r="AO20" s="120">
        <v>176283</v>
      </c>
      <c r="AP20" s="142" t="s">
        <v>285</v>
      </c>
      <c r="AQ20" s="142" t="s">
        <v>279</v>
      </c>
      <c r="AR20" s="142" t="s">
        <v>288</v>
      </c>
      <c r="AS20" s="143">
        <v>28194</v>
      </c>
      <c r="AT20" s="143">
        <v>4485</v>
      </c>
      <c r="AU20" s="143">
        <v>1585</v>
      </c>
      <c r="AV20" s="142" t="s">
        <v>228</v>
      </c>
      <c r="AW20" s="142" t="s">
        <v>917</v>
      </c>
      <c r="AX20" s="142" t="s">
        <v>915</v>
      </c>
      <c r="AY20" s="143">
        <v>7570</v>
      </c>
      <c r="AZ20" s="143">
        <v>5709</v>
      </c>
      <c r="BA20" s="143">
        <v>5342</v>
      </c>
      <c r="BB20" s="120">
        <v>6</v>
      </c>
      <c r="BC20" s="120">
        <v>22</v>
      </c>
      <c r="BD20" s="120">
        <v>51</v>
      </c>
      <c r="BE20" s="127">
        <v>51</v>
      </c>
      <c r="BF20" s="127">
        <v>1.8</v>
      </c>
      <c r="BG20" s="127">
        <v>3.2</v>
      </c>
      <c r="BH20" s="127">
        <v>1.7</v>
      </c>
      <c r="BI20" s="127">
        <v>7.3</v>
      </c>
      <c r="BJ20" s="127">
        <v>0.7</v>
      </c>
      <c r="BK20" s="127">
        <v>0.2</v>
      </c>
      <c r="BL20" s="127">
        <v>20.5</v>
      </c>
      <c r="BM20" s="127">
        <v>13.5</v>
      </c>
      <c r="BN20" s="127">
        <v>24.9</v>
      </c>
      <c r="BO20" s="127">
        <v>58.5</v>
      </c>
      <c r="BP20" s="127">
        <v>16.600000000000001</v>
      </c>
      <c r="BQ20" s="127">
        <v>3.2</v>
      </c>
      <c r="BR20" s="127">
        <v>2.9</v>
      </c>
      <c r="BS20" s="127">
        <v>3.3</v>
      </c>
      <c r="BT20" s="127">
        <v>4.0999999999999996</v>
      </c>
      <c r="BU20" s="127">
        <v>3.5</v>
      </c>
      <c r="BV20" s="128">
        <v>29.3</v>
      </c>
      <c r="BW20" s="1">
        <v>5</v>
      </c>
      <c r="BX20" s="2" t="s">
        <v>601</v>
      </c>
      <c r="BY20" s="2" t="s">
        <v>602</v>
      </c>
      <c r="BZ20" s="2" t="s">
        <v>603</v>
      </c>
      <c r="CA20" s="2">
        <v>237132</v>
      </c>
      <c r="CB20" s="2">
        <v>64037</v>
      </c>
      <c r="CC20" s="2">
        <v>45350</v>
      </c>
      <c r="CD20" s="2">
        <v>57</v>
      </c>
      <c r="CE20" s="2">
        <v>15.4</v>
      </c>
      <c r="CF20" s="2">
        <v>10.9</v>
      </c>
      <c r="CG20" s="1">
        <v>43370</v>
      </c>
      <c r="CH20" s="1">
        <v>765</v>
      </c>
      <c r="CI20" s="1">
        <v>10215</v>
      </c>
    </row>
    <row r="21" spans="1:87" ht="16.5" customHeight="1" x14ac:dyDescent="0.3">
      <c r="A21" s="47" t="s">
        <v>519</v>
      </c>
      <c r="B21" s="47" t="s">
        <v>67</v>
      </c>
      <c r="C21" s="47" t="s">
        <v>140</v>
      </c>
      <c r="D21" s="43" t="str">
        <f t="shared" si="0"/>
        <v>강원 양구군</v>
      </c>
      <c r="E21" s="120">
        <v>51954</v>
      </c>
      <c r="F21" s="120">
        <v>15753</v>
      </c>
      <c r="G21" s="120">
        <v>24331</v>
      </c>
      <c r="H21" s="120">
        <v>11872</v>
      </c>
      <c r="I21" s="120">
        <v>36848</v>
      </c>
      <c r="J21" s="120">
        <v>11769</v>
      </c>
      <c r="K21" s="120">
        <v>8175</v>
      </c>
      <c r="L21" s="120">
        <v>6502</v>
      </c>
      <c r="M21" s="120">
        <v>4495</v>
      </c>
      <c r="N21" s="120">
        <v>20830</v>
      </c>
      <c r="O21" s="124">
        <v>2.5</v>
      </c>
      <c r="P21" s="124">
        <v>52</v>
      </c>
      <c r="Q21" s="124">
        <v>6.8</v>
      </c>
      <c r="R21" s="124">
        <v>16.100000000000001</v>
      </c>
      <c r="S21" s="124">
        <v>6.7</v>
      </c>
      <c r="T21" s="124">
        <v>70.900000000000006</v>
      </c>
      <c r="U21" s="120">
        <v>111</v>
      </c>
      <c r="V21" s="124">
        <v>22</v>
      </c>
      <c r="W21" s="147">
        <v>21261</v>
      </c>
      <c r="X21" s="147">
        <v>44820</v>
      </c>
      <c r="Y21" s="120">
        <v>6301</v>
      </c>
      <c r="Z21" s="120">
        <v>5921</v>
      </c>
      <c r="AA21" s="120">
        <v>1349</v>
      </c>
      <c r="AB21" s="120">
        <v>643</v>
      </c>
      <c r="AC21" s="120">
        <v>892</v>
      </c>
      <c r="AD21" s="120">
        <v>551</v>
      </c>
      <c r="AE21" s="120">
        <v>487</v>
      </c>
      <c r="AF21" s="120">
        <v>86</v>
      </c>
      <c r="AG21" s="120">
        <v>38</v>
      </c>
      <c r="AH21" s="120">
        <v>175</v>
      </c>
      <c r="AI21" s="120">
        <v>8901</v>
      </c>
      <c r="AJ21" s="120">
        <v>16005</v>
      </c>
      <c r="AK21" s="120">
        <v>3007</v>
      </c>
      <c r="AL21" s="120">
        <v>1107</v>
      </c>
      <c r="AM21" s="120">
        <v>6490</v>
      </c>
      <c r="AN21" s="120">
        <v>15106</v>
      </c>
      <c r="AO21" s="120">
        <v>36847</v>
      </c>
      <c r="AP21" s="142" t="s">
        <v>285</v>
      </c>
      <c r="AQ21" s="142" t="s">
        <v>286</v>
      </c>
      <c r="AR21" s="142" t="s">
        <v>279</v>
      </c>
      <c r="AS21" s="143">
        <v>8818</v>
      </c>
      <c r="AT21" s="143">
        <v>1722</v>
      </c>
      <c r="AU21" s="143">
        <v>1593</v>
      </c>
      <c r="AV21" s="142" t="s">
        <v>228</v>
      </c>
      <c r="AW21" s="142" t="s">
        <v>917</v>
      </c>
      <c r="AX21" s="142" t="s">
        <v>920</v>
      </c>
      <c r="AY21" s="143">
        <v>1236</v>
      </c>
      <c r="AZ21" s="143">
        <v>1133</v>
      </c>
      <c r="BA21" s="143">
        <v>1096</v>
      </c>
      <c r="BB21" s="120">
        <v>4</v>
      </c>
      <c r="BC21" s="120">
        <v>21</v>
      </c>
      <c r="BD21" s="120">
        <v>54</v>
      </c>
      <c r="BE21" s="127">
        <v>39</v>
      </c>
      <c r="BF21" s="127">
        <v>1.4</v>
      </c>
      <c r="BG21" s="127">
        <v>3.9</v>
      </c>
      <c r="BH21" s="127">
        <v>3.9</v>
      </c>
      <c r="BI21" s="127">
        <v>11.1</v>
      </c>
      <c r="BJ21" s="127">
        <v>2.6</v>
      </c>
      <c r="BK21" s="127">
        <v>0.9</v>
      </c>
      <c r="BL21" s="127">
        <v>27.2</v>
      </c>
      <c r="BM21" s="127">
        <v>10.1</v>
      </c>
      <c r="BN21" s="127">
        <v>21.6</v>
      </c>
      <c r="BO21" s="127">
        <v>42.8</v>
      </c>
      <c r="BP21" s="127">
        <v>35.5</v>
      </c>
      <c r="BQ21" s="127">
        <v>2.7</v>
      </c>
      <c r="BR21" s="127">
        <v>3.6</v>
      </c>
      <c r="BS21" s="127">
        <v>3.8</v>
      </c>
      <c r="BT21" s="127">
        <v>4.3</v>
      </c>
      <c r="BU21" s="127">
        <v>4.4000000000000004</v>
      </c>
      <c r="BV21" s="128">
        <v>34.5</v>
      </c>
      <c r="BW21" s="1">
        <v>5</v>
      </c>
      <c r="BX21" s="2" t="s">
        <v>604</v>
      </c>
      <c r="BY21" s="2" t="s">
        <v>605</v>
      </c>
      <c r="BZ21" s="2" t="s">
        <v>606</v>
      </c>
      <c r="CA21" s="2">
        <v>59570</v>
      </c>
      <c r="CB21" s="2">
        <v>34432</v>
      </c>
      <c r="CC21" s="2">
        <v>12319</v>
      </c>
      <c r="CD21" s="2">
        <v>48.3</v>
      </c>
      <c r="CE21" s="2">
        <v>27.9</v>
      </c>
      <c r="CF21" s="2">
        <v>10</v>
      </c>
      <c r="CG21" s="1">
        <v>16352</v>
      </c>
      <c r="CH21" s="1">
        <v>557</v>
      </c>
      <c r="CI21" s="1">
        <v>6883</v>
      </c>
    </row>
    <row r="22" spans="1:87" ht="16.5" customHeight="1" x14ac:dyDescent="0.3">
      <c r="A22" s="47" t="s">
        <v>519</v>
      </c>
      <c r="B22" s="47" t="s">
        <v>68</v>
      </c>
      <c r="C22" s="47" t="s">
        <v>140</v>
      </c>
      <c r="D22" s="43" t="str">
        <f t="shared" si="0"/>
        <v>강원 고성군</v>
      </c>
      <c r="E22" s="120">
        <v>349217</v>
      </c>
      <c r="F22" s="120">
        <v>119789</v>
      </c>
      <c r="G22" s="120">
        <v>206686</v>
      </c>
      <c r="H22" s="120">
        <v>22745</v>
      </c>
      <c r="I22" s="120">
        <v>297019</v>
      </c>
      <c r="J22" s="120">
        <v>123511</v>
      </c>
      <c r="K22" s="120">
        <v>61926</v>
      </c>
      <c r="L22" s="120">
        <v>14362</v>
      </c>
      <c r="M22" s="120">
        <v>7167</v>
      </c>
      <c r="N22" s="120">
        <v>28646</v>
      </c>
      <c r="O22" s="124">
        <v>12.2</v>
      </c>
      <c r="P22" s="124">
        <v>24.6</v>
      </c>
      <c r="Q22" s="124">
        <v>3.3</v>
      </c>
      <c r="R22" s="124">
        <v>13.2</v>
      </c>
      <c r="S22" s="124">
        <v>2.7</v>
      </c>
      <c r="T22" s="124">
        <v>85.1</v>
      </c>
      <c r="U22" s="120">
        <v>87</v>
      </c>
      <c r="V22" s="124">
        <v>55</v>
      </c>
      <c r="W22" s="147">
        <v>28896</v>
      </c>
      <c r="X22" s="147">
        <v>282213</v>
      </c>
      <c r="Y22" s="120">
        <v>21170</v>
      </c>
      <c r="Z22" s="120">
        <v>21184</v>
      </c>
      <c r="AA22" s="120">
        <v>4137</v>
      </c>
      <c r="AB22" s="120">
        <v>2631</v>
      </c>
      <c r="AC22" s="120">
        <v>3076</v>
      </c>
      <c r="AD22" s="120">
        <v>3920</v>
      </c>
      <c r="AE22" s="120">
        <v>5378</v>
      </c>
      <c r="AF22" s="120">
        <v>296</v>
      </c>
      <c r="AG22" s="120">
        <v>56</v>
      </c>
      <c r="AH22" s="120">
        <v>252</v>
      </c>
      <c r="AI22" s="120">
        <v>94698</v>
      </c>
      <c r="AJ22" s="120">
        <v>174503</v>
      </c>
      <c r="AK22" s="120">
        <v>6789</v>
      </c>
      <c r="AL22" s="120">
        <v>1794</v>
      </c>
      <c r="AM22" s="120">
        <v>9332</v>
      </c>
      <c r="AN22" s="120">
        <v>52198</v>
      </c>
      <c r="AO22" s="120">
        <v>297018</v>
      </c>
      <c r="AP22" s="142" t="s">
        <v>289</v>
      </c>
      <c r="AQ22" s="142" t="s">
        <v>285</v>
      </c>
      <c r="AR22" s="142" t="s">
        <v>283</v>
      </c>
      <c r="AS22" s="143">
        <v>20888</v>
      </c>
      <c r="AT22" s="143">
        <v>8334</v>
      </c>
      <c r="AU22" s="143">
        <v>5806</v>
      </c>
      <c r="AV22" s="142" t="s">
        <v>228</v>
      </c>
      <c r="AW22" s="142" t="s">
        <v>915</v>
      </c>
      <c r="AX22" s="142" t="s">
        <v>920</v>
      </c>
      <c r="AY22" s="143">
        <v>11850</v>
      </c>
      <c r="AZ22" s="143">
        <v>10767</v>
      </c>
      <c r="BA22" s="143">
        <v>10472</v>
      </c>
      <c r="BB22" s="120">
        <v>8</v>
      </c>
      <c r="BC22" s="120">
        <v>25</v>
      </c>
      <c r="BD22" s="120">
        <v>52</v>
      </c>
      <c r="BE22" s="127">
        <v>35.9</v>
      </c>
      <c r="BF22" s="127">
        <v>24.1</v>
      </c>
      <c r="BG22" s="127">
        <v>4.2</v>
      </c>
      <c r="BH22" s="127">
        <v>1.5</v>
      </c>
      <c r="BI22" s="127">
        <v>8.8000000000000007</v>
      </c>
      <c r="BJ22" s="127">
        <v>0.5</v>
      </c>
      <c r="BK22" s="127">
        <v>0.3</v>
      </c>
      <c r="BL22" s="127">
        <v>18.899999999999999</v>
      </c>
      <c r="BM22" s="127">
        <v>5.8</v>
      </c>
      <c r="BN22" s="127">
        <v>20.100000000000001</v>
      </c>
      <c r="BO22" s="127">
        <v>51.5</v>
      </c>
      <c r="BP22" s="127">
        <v>28.4</v>
      </c>
      <c r="BQ22" s="127">
        <v>3.5</v>
      </c>
      <c r="BR22" s="127">
        <v>3.2</v>
      </c>
      <c r="BS22" s="127">
        <v>3.4</v>
      </c>
      <c r="BT22" s="127">
        <v>3.3</v>
      </c>
      <c r="BU22" s="127">
        <v>3.3</v>
      </c>
      <c r="BV22" s="128">
        <v>29.1</v>
      </c>
      <c r="BW22" s="1">
        <v>6</v>
      </c>
      <c r="BX22" s="2" t="s">
        <v>607</v>
      </c>
      <c r="BY22" s="2" t="s">
        <v>608</v>
      </c>
      <c r="BZ22" s="2" t="s">
        <v>609</v>
      </c>
      <c r="CA22" s="2">
        <v>398014</v>
      </c>
      <c r="CB22" s="2">
        <v>130479</v>
      </c>
      <c r="CC22" s="2">
        <v>91144</v>
      </c>
      <c r="CD22" s="2">
        <v>50.2</v>
      </c>
      <c r="CE22" s="2">
        <v>16.5</v>
      </c>
      <c r="CF22" s="2">
        <v>11.5</v>
      </c>
      <c r="CG22" s="1">
        <v>174259</v>
      </c>
      <c r="CH22" s="1">
        <v>2066</v>
      </c>
      <c r="CI22" s="1">
        <v>10946</v>
      </c>
    </row>
    <row r="23" spans="1:87" ht="16.5" customHeight="1" x14ac:dyDescent="0.3">
      <c r="A23" s="47" t="s">
        <v>519</v>
      </c>
      <c r="B23" s="47" t="s">
        <v>69</v>
      </c>
      <c r="C23" s="47" t="s">
        <v>140</v>
      </c>
      <c r="D23" s="43" t="str">
        <f t="shared" si="0"/>
        <v>강원 양양군</v>
      </c>
      <c r="E23" s="120">
        <v>357836</v>
      </c>
      <c r="F23" s="120">
        <v>148088</v>
      </c>
      <c r="G23" s="120">
        <v>194898</v>
      </c>
      <c r="H23" s="120">
        <v>14850</v>
      </c>
      <c r="I23" s="120">
        <v>301641</v>
      </c>
      <c r="J23" s="120">
        <v>123316</v>
      </c>
      <c r="K23" s="120">
        <v>51161</v>
      </c>
      <c r="L23" s="120">
        <v>11627</v>
      </c>
      <c r="M23" s="120">
        <v>3567</v>
      </c>
      <c r="N23" s="120">
        <v>27972</v>
      </c>
      <c r="O23" s="124">
        <v>12.8</v>
      </c>
      <c r="P23" s="124">
        <v>23.5</v>
      </c>
      <c r="Q23" s="124">
        <v>2.6</v>
      </c>
      <c r="R23" s="124">
        <v>12.3</v>
      </c>
      <c r="S23" s="124">
        <v>2.2000000000000002</v>
      </c>
      <c r="T23" s="124">
        <v>84.3</v>
      </c>
      <c r="U23" s="120">
        <v>93</v>
      </c>
      <c r="V23" s="124">
        <v>54.3</v>
      </c>
      <c r="W23" s="147">
        <v>28098</v>
      </c>
      <c r="X23" s="147">
        <v>294204</v>
      </c>
      <c r="Y23" s="120">
        <v>25860</v>
      </c>
      <c r="Z23" s="120">
        <v>21836</v>
      </c>
      <c r="AA23" s="120">
        <v>3684</v>
      </c>
      <c r="AB23" s="120">
        <v>2231</v>
      </c>
      <c r="AC23" s="120">
        <v>2584</v>
      </c>
      <c r="AD23" s="120">
        <v>4880</v>
      </c>
      <c r="AE23" s="120">
        <v>5195</v>
      </c>
      <c r="AF23" s="120">
        <v>203</v>
      </c>
      <c r="AG23" s="120">
        <v>37</v>
      </c>
      <c r="AH23" s="120">
        <v>122</v>
      </c>
      <c r="AI23" s="120">
        <v>117348</v>
      </c>
      <c r="AJ23" s="120">
        <v>162483</v>
      </c>
      <c r="AK23" s="120">
        <v>6217</v>
      </c>
      <c r="AL23" s="120">
        <v>1322</v>
      </c>
      <c r="AM23" s="120">
        <v>3833</v>
      </c>
      <c r="AN23" s="120">
        <v>56195</v>
      </c>
      <c r="AO23" s="120">
        <v>301640</v>
      </c>
      <c r="AP23" s="142" t="s">
        <v>283</v>
      </c>
      <c r="AQ23" s="142" t="s">
        <v>289</v>
      </c>
      <c r="AR23" s="142" t="s">
        <v>285</v>
      </c>
      <c r="AS23" s="143">
        <v>14673</v>
      </c>
      <c r="AT23" s="143">
        <v>14305</v>
      </c>
      <c r="AU23" s="143">
        <v>8437</v>
      </c>
      <c r="AV23" s="142" t="s">
        <v>228</v>
      </c>
      <c r="AW23" s="142" t="s">
        <v>920</v>
      </c>
      <c r="AX23" s="142" t="s">
        <v>915</v>
      </c>
      <c r="AY23" s="143">
        <v>12887</v>
      </c>
      <c r="AZ23" s="143">
        <v>11040</v>
      </c>
      <c r="BA23" s="143">
        <v>10957</v>
      </c>
      <c r="BB23" s="120">
        <v>8</v>
      </c>
      <c r="BC23" s="120">
        <v>24</v>
      </c>
      <c r="BD23" s="120">
        <v>48</v>
      </c>
      <c r="BE23" s="127">
        <v>46.3</v>
      </c>
      <c r="BF23" s="127">
        <v>10.1</v>
      </c>
      <c r="BG23" s="127">
        <v>7.5</v>
      </c>
      <c r="BH23" s="127">
        <v>2.4</v>
      </c>
      <c r="BI23" s="127">
        <v>7.8</v>
      </c>
      <c r="BJ23" s="127">
        <v>0.4</v>
      </c>
      <c r="BK23" s="127">
        <v>0.1</v>
      </c>
      <c r="BL23" s="127">
        <v>18</v>
      </c>
      <c r="BM23" s="127">
        <v>7.3</v>
      </c>
      <c r="BN23" s="127">
        <v>19.7</v>
      </c>
      <c r="BO23" s="127">
        <v>57.5</v>
      </c>
      <c r="BP23" s="127">
        <v>22.8</v>
      </c>
      <c r="BQ23" s="127">
        <v>4</v>
      </c>
      <c r="BR23" s="127">
        <v>3</v>
      </c>
      <c r="BS23" s="127">
        <v>3.3</v>
      </c>
      <c r="BT23" s="127">
        <v>3.1</v>
      </c>
      <c r="BU23" s="127">
        <v>2.9</v>
      </c>
      <c r="BV23" s="128">
        <v>33.799999999999997</v>
      </c>
      <c r="BW23" s="1">
        <v>6</v>
      </c>
      <c r="BX23" s="2" t="s">
        <v>610</v>
      </c>
      <c r="BY23" s="2" t="s">
        <v>611</v>
      </c>
      <c r="BZ23" s="2" t="s">
        <v>585</v>
      </c>
      <c r="CA23" s="2">
        <v>330036</v>
      </c>
      <c r="CB23" s="2">
        <v>214172</v>
      </c>
      <c r="CC23" s="2">
        <v>187425</v>
      </c>
      <c r="CD23" s="2">
        <v>29</v>
      </c>
      <c r="CE23" s="2">
        <v>18.8</v>
      </c>
      <c r="CF23" s="2">
        <v>16.5</v>
      </c>
      <c r="CG23" s="1">
        <v>164018</v>
      </c>
      <c r="CH23" s="1">
        <v>1536</v>
      </c>
      <c r="CI23" s="1">
        <v>5567</v>
      </c>
    </row>
    <row r="24" spans="1:87" ht="16.5" customHeight="1" x14ac:dyDescent="0.3">
      <c r="A24" s="47" t="s">
        <v>519</v>
      </c>
      <c r="B24" s="47" t="s">
        <v>70</v>
      </c>
      <c r="C24" s="47" t="s">
        <v>141</v>
      </c>
      <c r="D24" s="43" t="str">
        <f t="shared" si="0"/>
        <v>충북 제천시</v>
      </c>
      <c r="E24" s="120">
        <v>322470</v>
      </c>
      <c r="F24" s="120">
        <v>120633</v>
      </c>
      <c r="G24" s="120">
        <v>176785</v>
      </c>
      <c r="H24" s="120">
        <v>25050</v>
      </c>
      <c r="I24" s="120">
        <v>273639</v>
      </c>
      <c r="J24" s="120">
        <v>95450</v>
      </c>
      <c r="K24" s="120">
        <v>47851</v>
      </c>
      <c r="L24" s="120">
        <v>21383</v>
      </c>
      <c r="M24" s="120">
        <v>7450</v>
      </c>
      <c r="N24" s="120">
        <v>131347</v>
      </c>
      <c r="O24" s="124">
        <v>2.5</v>
      </c>
      <c r="P24" s="124">
        <v>40.700000000000003</v>
      </c>
      <c r="Q24" s="124">
        <v>3.4</v>
      </c>
      <c r="R24" s="124">
        <v>14</v>
      </c>
      <c r="S24" s="124">
        <v>3.3</v>
      </c>
      <c r="T24" s="124">
        <v>84.9</v>
      </c>
      <c r="U24" s="120">
        <v>181</v>
      </c>
      <c r="V24" s="124">
        <v>24.8</v>
      </c>
      <c r="W24" s="147">
        <v>132111</v>
      </c>
      <c r="X24" s="147">
        <v>274021</v>
      </c>
      <c r="Y24" s="120">
        <v>20802</v>
      </c>
      <c r="Z24" s="120">
        <v>20744</v>
      </c>
      <c r="AA24" s="120">
        <v>3690</v>
      </c>
      <c r="AB24" s="120">
        <v>1193</v>
      </c>
      <c r="AC24" s="120">
        <v>2403</v>
      </c>
      <c r="AD24" s="120">
        <v>9009</v>
      </c>
      <c r="AE24" s="120">
        <v>13989</v>
      </c>
      <c r="AF24" s="120">
        <v>1286</v>
      </c>
      <c r="AG24" s="120">
        <v>266</v>
      </c>
      <c r="AH24" s="120">
        <v>623</v>
      </c>
      <c r="AI24" s="120">
        <v>90822</v>
      </c>
      <c r="AJ24" s="120">
        <v>132889</v>
      </c>
      <c r="AK24" s="120">
        <v>14068</v>
      </c>
      <c r="AL24" s="120">
        <v>2981</v>
      </c>
      <c r="AM24" s="120">
        <v>7706</v>
      </c>
      <c r="AN24" s="120">
        <v>48832</v>
      </c>
      <c r="AO24" s="120">
        <v>273639</v>
      </c>
      <c r="AP24" s="142" t="s">
        <v>921</v>
      </c>
      <c r="AQ24" s="142" t="s">
        <v>229</v>
      </c>
      <c r="AR24" s="142" t="s">
        <v>230</v>
      </c>
      <c r="AS24" s="143">
        <v>16467</v>
      </c>
      <c r="AT24" s="143">
        <v>14203</v>
      </c>
      <c r="AU24" s="143">
        <v>12031</v>
      </c>
      <c r="AV24" s="142" t="s">
        <v>279</v>
      </c>
      <c r="AW24" s="142" t="s">
        <v>452</v>
      </c>
      <c r="AX24" s="142" t="s">
        <v>917</v>
      </c>
      <c r="AY24" s="143">
        <v>18121</v>
      </c>
      <c r="AZ24" s="143">
        <v>11736</v>
      </c>
      <c r="BA24" s="143">
        <v>9452</v>
      </c>
      <c r="BB24" s="120">
        <v>6</v>
      </c>
      <c r="BC24" s="120">
        <v>23</v>
      </c>
      <c r="BD24" s="120">
        <v>57</v>
      </c>
      <c r="BE24" s="127">
        <v>25.8</v>
      </c>
      <c r="BF24" s="127">
        <v>5.3</v>
      </c>
      <c r="BG24" s="127">
        <v>1.8</v>
      </c>
      <c r="BH24" s="127">
        <v>9.9</v>
      </c>
      <c r="BI24" s="127">
        <v>14.8</v>
      </c>
      <c r="BJ24" s="127">
        <v>8.4</v>
      </c>
      <c r="BK24" s="127">
        <v>0.4</v>
      </c>
      <c r="BL24" s="127">
        <v>19.5</v>
      </c>
      <c r="BM24" s="127">
        <v>14</v>
      </c>
      <c r="BN24" s="127">
        <v>25.3</v>
      </c>
      <c r="BO24" s="127">
        <v>50.4</v>
      </c>
      <c r="BP24" s="127">
        <v>24.2</v>
      </c>
      <c r="BQ24" s="127">
        <v>2.8</v>
      </c>
      <c r="BR24" s="127">
        <v>3.3</v>
      </c>
      <c r="BS24" s="127">
        <v>3.5</v>
      </c>
      <c r="BT24" s="127">
        <v>3.7</v>
      </c>
      <c r="BU24" s="127">
        <v>3.5</v>
      </c>
      <c r="BV24" s="128">
        <v>16</v>
      </c>
      <c r="BW24" s="1">
        <v>17</v>
      </c>
      <c r="BX24" s="2" t="s">
        <v>612</v>
      </c>
      <c r="BY24" s="2" t="s">
        <v>613</v>
      </c>
      <c r="BZ24" s="2" t="s">
        <v>614</v>
      </c>
      <c r="CA24" s="2">
        <v>108959</v>
      </c>
      <c r="CB24" s="2">
        <v>101737</v>
      </c>
      <c r="CC24" s="2">
        <v>92333</v>
      </c>
      <c r="CD24" s="2">
        <v>9.4</v>
      </c>
      <c r="CE24" s="2">
        <v>8.8000000000000007</v>
      </c>
      <c r="CF24" s="2">
        <v>8</v>
      </c>
      <c r="CG24" s="1">
        <v>125397</v>
      </c>
      <c r="CH24" s="1">
        <v>1210</v>
      </c>
      <c r="CI24" s="1">
        <v>10189</v>
      </c>
    </row>
    <row r="25" spans="1:87" ht="16.5" customHeight="1" x14ac:dyDescent="0.3">
      <c r="A25" s="47" t="s">
        <v>519</v>
      </c>
      <c r="B25" s="47" t="s">
        <v>71</v>
      </c>
      <c r="C25" s="47" t="s">
        <v>141</v>
      </c>
      <c r="D25" s="43" t="str">
        <f t="shared" si="0"/>
        <v>충북 보은군</v>
      </c>
      <c r="E25" s="120">
        <v>122740</v>
      </c>
      <c r="F25" s="120">
        <v>60702</v>
      </c>
      <c r="G25" s="120">
        <v>52270</v>
      </c>
      <c r="H25" s="120">
        <v>9767</v>
      </c>
      <c r="I25" s="120">
        <v>84072</v>
      </c>
      <c r="J25" s="120">
        <v>27315</v>
      </c>
      <c r="K25" s="120">
        <v>12864</v>
      </c>
      <c r="L25" s="120">
        <v>6585</v>
      </c>
      <c r="M25" s="120">
        <v>2164</v>
      </c>
      <c r="N25" s="120">
        <v>31273</v>
      </c>
      <c r="O25" s="124">
        <v>3.9</v>
      </c>
      <c r="P25" s="124">
        <v>42.3</v>
      </c>
      <c r="Q25" s="124">
        <v>3.2</v>
      </c>
      <c r="R25" s="124">
        <v>12.9</v>
      </c>
      <c r="S25" s="124">
        <v>3.4</v>
      </c>
      <c r="T25" s="124">
        <v>68.5</v>
      </c>
      <c r="U25" s="120">
        <v>99</v>
      </c>
      <c r="V25" s="124">
        <v>23.6</v>
      </c>
      <c r="W25" s="147">
        <v>31642</v>
      </c>
      <c r="X25" s="147">
        <v>106628</v>
      </c>
      <c r="Y25" s="120">
        <v>18877</v>
      </c>
      <c r="Z25" s="120">
        <v>14290</v>
      </c>
      <c r="AA25" s="120">
        <v>2449</v>
      </c>
      <c r="AB25" s="120">
        <v>1677</v>
      </c>
      <c r="AC25" s="120">
        <v>1374</v>
      </c>
      <c r="AD25" s="120">
        <v>14476</v>
      </c>
      <c r="AE25" s="120">
        <v>10586</v>
      </c>
      <c r="AF25" s="120">
        <v>1525</v>
      </c>
      <c r="AG25" s="120">
        <v>476</v>
      </c>
      <c r="AH25" s="120">
        <v>705</v>
      </c>
      <c r="AI25" s="120">
        <v>27349</v>
      </c>
      <c r="AJ25" s="120">
        <v>24280</v>
      </c>
      <c r="AK25" s="120">
        <v>2560</v>
      </c>
      <c r="AL25" s="120">
        <v>583</v>
      </c>
      <c r="AM25" s="120">
        <v>1532</v>
      </c>
      <c r="AN25" s="120">
        <v>38667</v>
      </c>
      <c r="AO25" s="120">
        <v>84072</v>
      </c>
      <c r="AP25" s="142" t="s">
        <v>921</v>
      </c>
      <c r="AQ25" s="142" t="s">
        <v>231</v>
      </c>
      <c r="AR25" s="142" t="s">
        <v>229</v>
      </c>
      <c r="AS25" s="143">
        <v>31426</v>
      </c>
      <c r="AT25" s="143">
        <v>2861</v>
      </c>
      <c r="AU25" s="143">
        <v>861</v>
      </c>
      <c r="AV25" s="142" t="s">
        <v>306</v>
      </c>
      <c r="AW25" s="142" t="s">
        <v>515</v>
      </c>
      <c r="AX25" s="142" t="s">
        <v>307</v>
      </c>
      <c r="AY25" s="143">
        <v>4717</v>
      </c>
      <c r="AZ25" s="143">
        <v>3922</v>
      </c>
      <c r="BA25" s="143">
        <v>3856</v>
      </c>
      <c r="BB25" s="120">
        <v>1</v>
      </c>
      <c r="BC25" s="120">
        <v>11</v>
      </c>
      <c r="BD25" s="120">
        <v>44</v>
      </c>
      <c r="BE25" s="127">
        <v>31.1</v>
      </c>
      <c r="BF25" s="127">
        <v>1.3</v>
      </c>
      <c r="BG25" s="127">
        <v>7.6</v>
      </c>
      <c r="BH25" s="127">
        <v>2.7</v>
      </c>
      <c r="BI25" s="127">
        <v>14.3</v>
      </c>
      <c r="BJ25" s="127">
        <v>7.1</v>
      </c>
      <c r="BK25" s="127">
        <v>0.3</v>
      </c>
      <c r="BL25" s="127">
        <v>22.3</v>
      </c>
      <c r="BM25" s="127">
        <v>13.3</v>
      </c>
      <c r="BN25" s="127">
        <v>22.8</v>
      </c>
      <c r="BO25" s="127">
        <v>60.5</v>
      </c>
      <c r="BP25" s="127">
        <v>16.7</v>
      </c>
      <c r="BQ25" s="127">
        <v>3.7</v>
      </c>
      <c r="BR25" s="127">
        <v>2.8</v>
      </c>
      <c r="BS25" s="127">
        <v>3.4</v>
      </c>
      <c r="BT25" s="127">
        <v>3.8</v>
      </c>
      <c r="BU25" s="127">
        <v>2.9</v>
      </c>
      <c r="BV25" s="128">
        <v>14.6</v>
      </c>
      <c r="BW25" s="1">
        <v>11</v>
      </c>
      <c r="BX25" s="2" t="s">
        <v>615</v>
      </c>
      <c r="BY25" s="2" t="s">
        <v>616</v>
      </c>
      <c r="BZ25" s="2" t="s">
        <v>617</v>
      </c>
      <c r="CA25" s="2">
        <v>112106</v>
      </c>
      <c r="CB25" s="2">
        <v>90971</v>
      </c>
      <c r="CC25" s="2">
        <v>51047</v>
      </c>
      <c r="CD25" s="2">
        <v>27.5</v>
      </c>
      <c r="CE25" s="2">
        <v>22.3</v>
      </c>
      <c r="CF25" s="2">
        <v>12.5</v>
      </c>
      <c r="CG25" s="1">
        <v>31819</v>
      </c>
      <c r="CH25" s="1">
        <v>1281</v>
      </c>
      <c r="CI25" s="1">
        <v>3388</v>
      </c>
    </row>
    <row r="26" spans="1:87" ht="16.5" customHeight="1" x14ac:dyDescent="0.3">
      <c r="A26" s="47" t="s">
        <v>519</v>
      </c>
      <c r="B26" s="47" t="s">
        <v>72</v>
      </c>
      <c r="C26" s="47" t="s">
        <v>141</v>
      </c>
      <c r="D26" s="43" t="str">
        <f t="shared" si="0"/>
        <v>충북 옥천군</v>
      </c>
      <c r="E26" s="120">
        <v>163133</v>
      </c>
      <c r="F26" s="120">
        <v>78626</v>
      </c>
      <c r="G26" s="120">
        <v>67830</v>
      </c>
      <c r="H26" s="120">
        <v>16676</v>
      </c>
      <c r="I26" s="120">
        <v>144799</v>
      </c>
      <c r="J26" s="120">
        <v>30573</v>
      </c>
      <c r="K26" s="120">
        <v>16114</v>
      </c>
      <c r="L26" s="120">
        <v>9119</v>
      </c>
      <c r="M26" s="120">
        <v>2885</v>
      </c>
      <c r="N26" s="120">
        <v>49356</v>
      </c>
      <c r="O26" s="124">
        <v>3.3</v>
      </c>
      <c r="P26" s="124">
        <v>47.4</v>
      </c>
      <c r="Q26" s="124">
        <v>3.6</v>
      </c>
      <c r="R26" s="124">
        <v>11.7</v>
      </c>
      <c r="S26" s="124">
        <v>3.8</v>
      </c>
      <c r="T26" s="124">
        <v>88.8</v>
      </c>
      <c r="U26" s="120">
        <v>119</v>
      </c>
      <c r="V26" s="124">
        <v>31</v>
      </c>
      <c r="W26" s="147">
        <v>49827</v>
      </c>
      <c r="X26" s="147">
        <v>152004</v>
      </c>
      <c r="Y26" s="120">
        <v>8909</v>
      </c>
      <c r="Z26" s="120">
        <v>6715</v>
      </c>
      <c r="AA26" s="120">
        <v>1272</v>
      </c>
      <c r="AB26" s="120">
        <v>636</v>
      </c>
      <c r="AC26" s="120">
        <v>802</v>
      </c>
      <c r="AD26" s="120">
        <v>36219</v>
      </c>
      <c r="AE26" s="120">
        <v>26955</v>
      </c>
      <c r="AF26" s="120">
        <v>5366</v>
      </c>
      <c r="AG26" s="120">
        <v>3193</v>
      </c>
      <c r="AH26" s="120">
        <v>3458</v>
      </c>
      <c r="AI26" s="120">
        <v>33498</v>
      </c>
      <c r="AJ26" s="120">
        <v>29503</v>
      </c>
      <c r="AK26" s="120">
        <v>3816</v>
      </c>
      <c r="AL26" s="120">
        <v>931</v>
      </c>
      <c r="AM26" s="120">
        <v>1859</v>
      </c>
      <c r="AN26" s="120">
        <v>18334</v>
      </c>
      <c r="AO26" s="120">
        <v>144798</v>
      </c>
      <c r="AP26" s="142" t="s">
        <v>921</v>
      </c>
      <c r="AQ26" s="142" t="s">
        <v>232</v>
      </c>
      <c r="AR26" s="142" t="s">
        <v>233</v>
      </c>
      <c r="AS26" s="143">
        <v>9598</v>
      </c>
      <c r="AT26" s="143">
        <v>4071</v>
      </c>
      <c r="AU26" s="143">
        <v>2375</v>
      </c>
      <c r="AV26" s="142" t="s">
        <v>308</v>
      </c>
      <c r="AW26" s="142" t="s">
        <v>306</v>
      </c>
      <c r="AX26" s="142" t="s">
        <v>307</v>
      </c>
      <c r="AY26" s="143">
        <v>15623</v>
      </c>
      <c r="AZ26" s="143">
        <v>14360</v>
      </c>
      <c r="BA26" s="143">
        <v>9931</v>
      </c>
      <c r="BB26" s="120">
        <v>4</v>
      </c>
      <c r="BC26" s="120">
        <v>10</v>
      </c>
      <c r="BD26" s="120">
        <v>46</v>
      </c>
      <c r="BE26" s="127">
        <v>26.4</v>
      </c>
      <c r="BF26" s="127">
        <v>1</v>
      </c>
      <c r="BG26" s="127">
        <v>0.8</v>
      </c>
      <c r="BH26" s="127">
        <v>6.7</v>
      </c>
      <c r="BI26" s="127">
        <v>29.4</v>
      </c>
      <c r="BJ26" s="127">
        <v>4.7</v>
      </c>
      <c r="BK26" s="127">
        <v>0.7</v>
      </c>
      <c r="BL26" s="127">
        <v>18.5</v>
      </c>
      <c r="BM26" s="127">
        <v>11.9</v>
      </c>
      <c r="BN26" s="127">
        <v>25.8</v>
      </c>
      <c r="BO26" s="127">
        <v>53.6</v>
      </c>
      <c r="BP26" s="127">
        <v>20.6</v>
      </c>
      <c r="BQ26" s="127">
        <v>2.9</v>
      </c>
      <c r="BR26" s="127">
        <v>2.5</v>
      </c>
      <c r="BS26" s="127">
        <v>3.1</v>
      </c>
      <c r="BT26" s="127">
        <v>3.4</v>
      </c>
      <c r="BU26" s="127">
        <v>2.7</v>
      </c>
      <c r="BV26" s="128">
        <v>17.600000000000001</v>
      </c>
      <c r="BW26" s="1">
        <v>9</v>
      </c>
      <c r="BX26" s="2" t="s">
        <v>618</v>
      </c>
      <c r="BY26" s="2" t="s">
        <v>619</v>
      </c>
      <c r="BZ26" s="2" t="s">
        <v>620</v>
      </c>
      <c r="CA26" s="2">
        <v>249906</v>
      </c>
      <c r="CB26" s="2">
        <v>131292</v>
      </c>
      <c r="CC26" s="2">
        <v>76652</v>
      </c>
      <c r="CD26" s="2">
        <v>40.799999999999997</v>
      </c>
      <c r="CE26" s="2">
        <v>21.4</v>
      </c>
      <c r="CF26" s="2">
        <v>12.5</v>
      </c>
      <c r="CG26" s="1">
        <v>34746</v>
      </c>
      <c r="CH26" s="1">
        <v>3068</v>
      </c>
      <c r="CI26" s="1">
        <v>5135</v>
      </c>
    </row>
    <row r="27" spans="1:87" ht="16.5" customHeight="1" x14ac:dyDescent="0.3">
      <c r="A27" s="47" t="s">
        <v>519</v>
      </c>
      <c r="B27" s="47" t="s">
        <v>73</v>
      </c>
      <c r="C27" s="47" t="s">
        <v>141</v>
      </c>
      <c r="D27" s="43" t="str">
        <f t="shared" si="0"/>
        <v>충북 영동군</v>
      </c>
      <c r="E27" s="120">
        <v>129145</v>
      </c>
      <c r="F27" s="120">
        <v>61669</v>
      </c>
      <c r="G27" s="120">
        <v>56349</v>
      </c>
      <c r="H27" s="120">
        <v>11131</v>
      </c>
      <c r="I27" s="120">
        <v>115946</v>
      </c>
      <c r="J27" s="120">
        <v>26252</v>
      </c>
      <c r="K27" s="120">
        <v>16309</v>
      </c>
      <c r="L27" s="120">
        <v>8805</v>
      </c>
      <c r="M27" s="120">
        <v>2682</v>
      </c>
      <c r="N27" s="120">
        <v>44454</v>
      </c>
      <c r="O27" s="124">
        <v>2.9</v>
      </c>
      <c r="P27" s="124">
        <v>41.3</v>
      </c>
      <c r="Q27" s="124">
        <v>3.4</v>
      </c>
      <c r="R27" s="124">
        <v>13.5</v>
      </c>
      <c r="S27" s="124">
        <v>3.8</v>
      </c>
      <c r="T27" s="124">
        <v>89.8</v>
      </c>
      <c r="U27" s="120">
        <v>121</v>
      </c>
      <c r="V27" s="124">
        <v>19.7</v>
      </c>
      <c r="W27" s="147">
        <v>45066</v>
      </c>
      <c r="X27" s="147">
        <v>122426</v>
      </c>
      <c r="Y27" s="120">
        <v>6432</v>
      </c>
      <c r="Z27" s="120">
        <v>4783</v>
      </c>
      <c r="AA27" s="120">
        <v>1029</v>
      </c>
      <c r="AB27" s="120">
        <v>424</v>
      </c>
      <c r="AC27" s="120">
        <v>532</v>
      </c>
      <c r="AD27" s="120">
        <v>16122</v>
      </c>
      <c r="AE27" s="120">
        <v>14281</v>
      </c>
      <c r="AF27" s="120">
        <v>2253</v>
      </c>
      <c r="AG27" s="120">
        <v>807</v>
      </c>
      <c r="AH27" s="120">
        <v>1202</v>
      </c>
      <c r="AI27" s="120">
        <v>39115</v>
      </c>
      <c r="AJ27" s="120">
        <v>33571</v>
      </c>
      <c r="AK27" s="120">
        <v>4703</v>
      </c>
      <c r="AL27" s="120">
        <v>1168</v>
      </c>
      <c r="AM27" s="120">
        <v>2726</v>
      </c>
      <c r="AN27" s="120">
        <v>13200</v>
      </c>
      <c r="AO27" s="120">
        <v>115948</v>
      </c>
      <c r="AP27" s="142" t="s">
        <v>921</v>
      </c>
      <c r="AQ27" s="142" t="s">
        <v>231</v>
      </c>
      <c r="AR27" s="142" t="s">
        <v>229</v>
      </c>
      <c r="AS27" s="143">
        <v>7099</v>
      </c>
      <c r="AT27" s="143">
        <v>3715</v>
      </c>
      <c r="AU27" s="143">
        <v>536</v>
      </c>
      <c r="AV27" s="142" t="s">
        <v>306</v>
      </c>
      <c r="AW27" s="142" t="s">
        <v>307</v>
      </c>
      <c r="AX27" s="142" t="s">
        <v>308</v>
      </c>
      <c r="AY27" s="143">
        <v>6822</v>
      </c>
      <c r="AZ27" s="143">
        <v>5063</v>
      </c>
      <c r="BA27" s="143">
        <v>4817</v>
      </c>
      <c r="BB27" s="120">
        <v>7</v>
      </c>
      <c r="BC27" s="120">
        <v>21</v>
      </c>
      <c r="BD27" s="120">
        <v>61</v>
      </c>
      <c r="BE27" s="127">
        <v>28.3</v>
      </c>
      <c r="BF27" s="127">
        <v>3.3</v>
      </c>
      <c r="BG27" s="127">
        <v>2.4</v>
      </c>
      <c r="BH27" s="127">
        <v>4.2</v>
      </c>
      <c r="BI27" s="127">
        <v>15</v>
      </c>
      <c r="BJ27" s="127">
        <v>6.4</v>
      </c>
      <c r="BK27" s="127">
        <v>0.7</v>
      </c>
      <c r="BL27" s="127">
        <v>26.6</v>
      </c>
      <c r="BM27" s="127">
        <v>13.2</v>
      </c>
      <c r="BN27" s="127">
        <v>21.6</v>
      </c>
      <c r="BO27" s="127">
        <v>58.9</v>
      </c>
      <c r="BP27" s="127">
        <v>19.600000000000001</v>
      </c>
      <c r="BQ27" s="127">
        <v>3.8</v>
      </c>
      <c r="BR27" s="127">
        <v>3</v>
      </c>
      <c r="BS27" s="127">
        <v>3.5</v>
      </c>
      <c r="BT27" s="127">
        <v>3.8</v>
      </c>
      <c r="BU27" s="127">
        <v>3.2</v>
      </c>
      <c r="BV27" s="128">
        <v>14.6</v>
      </c>
      <c r="BW27" s="1">
        <v>11</v>
      </c>
      <c r="BX27" s="2" t="s">
        <v>621</v>
      </c>
      <c r="BY27" s="2" t="s">
        <v>622</v>
      </c>
      <c r="BZ27" s="2" t="s">
        <v>623</v>
      </c>
      <c r="CA27" s="2">
        <v>105171</v>
      </c>
      <c r="CB27" s="2">
        <v>92549</v>
      </c>
      <c r="CC27" s="2">
        <v>83735</v>
      </c>
      <c r="CD27" s="2">
        <v>24.3</v>
      </c>
      <c r="CE27" s="2">
        <v>21.4</v>
      </c>
      <c r="CF27" s="2">
        <v>19.399999999999999</v>
      </c>
      <c r="CG27" s="1">
        <v>34557</v>
      </c>
      <c r="CH27" s="1">
        <v>814</v>
      </c>
      <c r="CI27" s="1">
        <v>4097</v>
      </c>
    </row>
    <row r="28" spans="1:87" ht="16.5" customHeight="1" x14ac:dyDescent="0.3">
      <c r="A28" s="47" t="s">
        <v>519</v>
      </c>
      <c r="B28" s="47" t="s">
        <v>74</v>
      </c>
      <c r="C28" s="47" t="s">
        <v>141</v>
      </c>
      <c r="D28" s="43" t="str">
        <f t="shared" si="0"/>
        <v>충북 괴산군</v>
      </c>
      <c r="E28" s="120">
        <v>180048</v>
      </c>
      <c r="F28" s="120">
        <v>84105</v>
      </c>
      <c r="G28" s="120">
        <v>76422</v>
      </c>
      <c r="H28" s="120">
        <v>19522</v>
      </c>
      <c r="I28" s="120">
        <v>120450</v>
      </c>
      <c r="J28" s="120">
        <v>39945</v>
      </c>
      <c r="K28" s="120">
        <v>18524</v>
      </c>
      <c r="L28" s="120">
        <v>10613</v>
      </c>
      <c r="M28" s="120">
        <v>4665</v>
      </c>
      <c r="N28" s="120">
        <v>37181</v>
      </c>
      <c r="O28" s="124">
        <v>4.8</v>
      </c>
      <c r="P28" s="124">
        <v>44.3</v>
      </c>
      <c r="Q28" s="124">
        <v>3.8</v>
      </c>
      <c r="R28" s="124">
        <v>12.5</v>
      </c>
      <c r="S28" s="124">
        <v>4</v>
      </c>
      <c r="T28" s="124">
        <v>66.900000000000006</v>
      </c>
      <c r="U28" s="120">
        <v>106</v>
      </c>
      <c r="V28" s="124">
        <v>33.4</v>
      </c>
      <c r="W28" s="147">
        <v>37451</v>
      </c>
      <c r="X28" s="147">
        <v>134047</v>
      </c>
      <c r="Y28" s="120">
        <v>24798</v>
      </c>
      <c r="Z28" s="120">
        <v>23946</v>
      </c>
      <c r="AA28" s="120">
        <v>5047</v>
      </c>
      <c r="AB28" s="120">
        <v>3034</v>
      </c>
      <c r="AC28" s="120">
        <v>2772</v>
      </c>
      <c r="AD28" s="120">
        <v>8664</v>
      </c>
      <c r="AE28" s="120">
        <v>8642</v>
      </c>
      <c r="AF28" s="120">
        <v>1549</v>
      </c>
      <c r="AG28" s="120">
        <v>571</v>
      </c>
      <c r="AH28" s="120">
        <v>1533</v>
      </c>
      <c r="AI28" s="120">
        <v>50643</v>
      </c>
      <c r="AJ28" s="120">
        <v>39076</v>
      </c>
      <c r="AK28" s="120">
        <v>4434</v>
      </c>
      <c r="AL28" s="120">
        <v>1119</v>
      </c>
      <c r="AM28" s="120">
        <v>4218</v>
      </c>
      <c r="AN28" s="120">
        <v>59597</v>
      </c>
      <c r="AO28" s="120">
        <v>120449</v>
      </c>
      <c r="AP28" s="142" t="s">
        <v>921</v>
      </c>
      <c r="AQ28" s="142" t="s">
        <v>229</v>
      </c>
      <c r="AR28" s="142" t="s">
        <v>234</v>
      </c>
      <c r="AS28" s="143">
        <v>38872</v>
      </c>
      <c r="AT28" s="143">
        <v>7067</v>
      </c>
      <c r="AU28" s="143">
        <v>6598</v>
      </c>
      <c r="AV28" s="142" t="s">
        <v>922</v>
      </c>
      <c r="AW28" s="142" t="s">
        <v>917</v>
      </c>
      <c r="AX28" s="142" t="s">
        <v>920</v>
      </c>
      <c r="AY28" s="143">
        <v>6297</v>
      </c>
      <c r="AZ28" s="143">
        <v>4017</v>
      </c>
      <c r="BA28" s="143">
        <v>3882</v>
      </c>
      <c r="BB28" s="120">
        <v>2</v>
      </c>
      <c r="BC28" s="120">
        <v>16</v>
      </c>
      <c r="BD28" s="120">
        <v>51</v>
      </c>
      <c r="BE28" s="127">
        <v>28.3</v>
      </c>
      <c r="BF28" s="127">
        <v>1.1000000000000001</v>
      </c>
      <c r="BG28" s="127">
        <v>1.3</v>
      </c>
      <c r="BH28" s="127">
        <v>2.4</v>
      </c>
      <c r="BI28" s="127">
        <v>29.1</v>
      </c>
      <c r="BJ28" s="127">
        <v>10.1</v>
      </c>
      <c r="BK28" s="127">
        <v>0.8</v>
      </c>
      <c r="BL28" s="127">
        <v>18.8</v>
      </c>
      <c r="BM28" s="127">
        <v>8.1999999999999993</v>
      </c>
      <c r="BN28" s="127">
        <v>24.3</v>
      </c>
      <c r="BO28" s="127">
        <v>54.5</v>
      </c>
      <c r="BP28" s="127">
        <v>21.2</v>
      </c>
      <c r="BQ28" s="127">
        <v>3.1</v>
      </c>
      <c r="BR28" s="127">
        <v>2.8</v>
      </c>
      <c r="BS28" s="127">
        <v>3.3</v>
      </c>
      <c r="BT28" s="127">
        <v>3.5</v>
      </c>
      <c r="BU28" s="127">
        <v>2.9</v>
      </c>
      <c r="BV28" s="128">
        <v>13.8</v>
      </c>
      <c r="BW28" s="1">
        <v>11</v>
      </c>
      <c r="BX28" s="2" t="s">
        <v>624</v>
      </c>
      <c r="BY28" s="2" t="s">
        <v>625</v>
      </c>
      <c r="BZ28" s="2" t="s">
        <v>626</v>
      </c>
      <c r="CA28" s="2">
        <v>227892</v>
      </c>
      <c r="CB28" s="2">
        <v>112514</v>
      </c>
      <c r="CC28" s="2">
        <v>87435</v>
      </c>
      <c r="CD28" s="2">
        <v>32</v>
      </c>
      <c r="CE28" s="2">
        <v>15.8</v>
      </c>
      <c r="CF28" s="2">
        <v>12.3</v>
      </c>
      <c r="CG28" s="1">
        <v>44987</v>
      </c>
      <c r="CH28" s="1">
        <v>2570</v>
      </c>
      <c r="CI28" s="1">
        <v>7683</v>
      </c>
    </row>
    <row r="29" spans="1:87" ht="16.5" customHeight="1" x14ac:dyDescent="0.3">
      <c r="A29" s="47" t="s">
        <v>519</v>
      </c>
      <c r="B29" s="47" t="s">
        <v>75</v>
      </c>
      <c r="C29" s="47" t="s">
        <v>141</v>
      </c>
      <c r="D29" s="43" t="str">
        <f t="shared" si="0"/>
        <v>충북 단양군</v>
      </c>
      <c r="E29" s="120">
        <v>156934</v>
      </c>
      <c r="F29" s="120">
        <v>72786</v>
      </c>
      <c r="G29" s="120">
        <v>74800</v>
      </c>
      <c r="H29" s="120">
        <v>9350</v>
      </c>
      <c r="I29" s="120">
        <v>131229</v>
      </c>
      <c r="J29" s="120">
        <v>43978</v>
      </c>
      <c r="K29" s="120">
        <v>19403</v>
      </c>
      <c r="L29" s="120">
        <v>7311</v>
      </c>
      <c r="M29" s="120">
        <v>1831</v>
      </c>
      <c r="N29" s="120">
        <v>27640</v>
      </c>
      <c r="O29" s="124">
        <v>5.7</v>
      </c>
      <c r="P29" s="124">
        <v>29</v>
      </c>
      <c r="Q29" s="124">
        <v>2.9</v>
      </c>
      <c r="R29" s="124">
        <v>12.7</v>
      </c>
      <c r="S29" s="124">
        <v>2.6</v>
      </c>
      <c r="T29" s="124">
        <v>83.6</v>
      </c>
      <c r="U29" s="120">
        <v>98</v>
      </c>
      <c r="V29" s="124">
        <v>36.1</v>
      </c>
      <c r="W29" s="147">
        <v>27989</v>
      </c>
      <c r="X29" s="147">
        <v>160816</v>
      </c>
      <c r="Y29" s="120">
        <v>10932</v>
      </c>
      <c r="Z29" s="120">
        <v>9712</v>
      </c>
      <c r="AA29" s="120">
        <v>1809</v>
      </c>
      <c r="AB29" s="120">
        <v>1346</v>
      </c>
      <c r="AC29" s="120">
        <v>1906</v>
      </c>
      <c r="AD29" s="120">
        <v>4857</v>
      </c>
      <c r="AE29" s="120">
        <v>5373</v>
      </c>
      <c r="AF29" s="120">
        <v>350</v>
      </c>
      <c r="AG29" s="120">
        <v>70</v>
      </c>
      <c r="AH29" s="120">
        <v>157</v>
      </c>
      <c r="AI29" s="120">
        <v>56997</v>
      </c>
      <c r="AJ29" s="120">
        <v>56696</v>
      </c>
      <c r="AK29" s="120">
        <v>4005</v>
      </c>
      <c r="AL29" s="120">
        <v>754</v>
      </c>
      <c r="AM29" s="120">
        <v>1969</v>
      </c>
      <c r="AN29" s="120">
        <v>25705</v>
      </c>
      <c r="AO29" s="120">
        <v>131228</v>
      </c>
      <c r="AP29" s="142" t="s">
        <v>235</v>
      </c>
      <c r="AQ29" s="142" t="s">
        <v>921</v>
      </c>
      <c r="AR29" s="142" t="s">
        <v>229</v>
      </c>
      <c r="AS29" s="143">
        <v>13300</v>
      </c>
      <c r="AT29" s="143">
        <v>6602</v>
      </c>
      <c r="AU29" s="143">
        <v>3399</v>
      </c>
      <c r="AV29" s="142" t="s">
        <v>279</v>
      </c>
      <c r="AW29" s="142" t="s">
        <v>917</v>
      </c>
      <c r="AX29" s="142" t="s">
        <v>920</v>
      </c>
      <c r="AY29" s="143">
        <v>3886</v>
      </c>
      <c r="AZ29" s="143">
        <v>3823</v>
      </c>
      <c r="BA29" s="143">
        <v>3798</v>
      </c>
      <c r="BB29" s="120">
        <v>8</v>
      </c>
      <c r="BC29" s="120">
        <v>29</v>
      </c>
      <c r="BD29" s="120">
        <v>67</v>
      </c>
      <c r="BE29" s="127">
        <v>39.5</v>
      </c>
      <c r="BF29" s="127">
        <v>6.9</v>
      </c>
      <c r="BG29" s="127">
        <v>3.8</v>
      </c>
      <c r="BH29" s="127">
        <v>4.5</v>
      </c>
      <c r="BI29" s="127">
        <v>21.6</v>
      </c>
      <c r="BJ29" s="127">
        <v>0.7</v>
      </c>
      <c r="BK29" s="127">
        <v>0.2</v>
      </c>
      <c r="BL29" s="127">
        <v>16</v>
      </c>
      <c r="BM29" s="127">
        <v>6.8</v>
      </c>
      <c r="BN29" s="127">
        <v>19.399999999999999</v>
      </c>
      <c r="BO29" s="127">
        <v>61.3</v>
      </c>
      <c r="BP29" s="127">
        <v>19.399999999999999</v>
      </c>
      <c r="BQ29" s="127">
        <v>4.4000000000000004</v>
      </c>
      <c r="BR29" s="127">
        <v>2.7</v>
      </c>
      <c r="BS29" s="127">
        <v>3.4</v>
      </c>
      <c r="BT29" s="127">
        <v>3.7</v>
      </c>
      <c r="BU29" s="127">
        <v>2.9</v>
      </c>
      <c r="BV29" s="128">
        <v>22.7</v>
      </c>
      <c r="BW29" s="1">
        <v>8</v>
      </c>
      <c r="BX29" s="2" t="s">
        <v>627</v>
      </c>
      <c r="BY29" s="2" t="s">
        <v>628</v>
      </c>
      <c r="BZ29" s="2" t="s">
        <v>629</v>
      </c>
      <c r="CA29" s="2">
        <v>126891</v>
      </c>
      <c r="CB29" s="2">
        <v>119102</v>
      </c>
      <c r="CC29" s="2">
        <v>76612</v>
      </c>
      <c r="CD29" s="2">
        <v>24.3</v>
      </c>
      <c r="CE29" s="2">
        <v>22.8</v>
      </c>
      <c r="CF29" s="2">
        <v>14.7</v>
      </c>
      <c r="CG29" s="1">
        <v>57599</v>
      </c>
      <c r="CH29" s="1">
        <v>1579</v>
      </c>
      <c r="CI29" s="1">
        <v>3200</v>
      </c>
    </row>
    <row r="30" spans="1:87" ht="16.5" customHeight="1" x14ac:dyDescent="0.3">
      <c r="A30" s="47" t="s">
        <v>519</v>
      </c>
      <c r="B30" s="47" t="s">
        <v>76</v>
      </c>
      <c r="C30" s="47" t="s">
        <v>142</v>
      </c>
      <c r="D30" s="43" t="str">
        <f t="shared" si="0"/>
        <v>충남 공주시</v>
      </c>
      <c r="E30" s="120">
        <v>486275</v>
      </c>
      <c r="F30" s="120">
        <v>266727</v>
      </c>
      <c r="G30" s="120">
        <v>180662</v>
      </c>
      <c r="H30" s="120">
        <v>38885</v>
      </c>
      <c r="I30" s="120">
        <v>399881</v>
      </c>
      <c r="J30" s="120">
        <v>87074</v>
      </c>
      <c r="K30" s="120">
        <v>36251</v>
      </c>
      <c r="L30" s="120">
        <v>20525</v>
      </c>
      <c r="M30" s="120">
        <v>7732</v>
      </c>
      <c r="N30" s="120">
        <v>103911</v>
      </c>
      <c r="O30" s="124">
        <v>4.7</v>
      </c>
      <c r="P30" s="124">
        <v>41.6</v>
      </c>
      <c r="Q30" s="124">
        <v>3.1</v>
      </c>
      <c r="R30" s="124">
        <v>11.8</v>
      </c>
      <c r="S30" s="124">
        <v>3.6</v>
      </c>
      <c r="T30" s="124">
        <v>82.2</v>
      </c>
      <c r="U30" s="120">
        <v>110</v>
      </c>
      <c r="V30" s="124">
        <v>34.1</v>
      </c>
      <c r="W30" s="147">
        <v>104289</v>
      </c>
      <c r="X30" s="147">
        <v>401651</v>
      </c>
      <c r="Y30" s="120">
        <v>48936</v>
      </c>
      <c r="Z30" s="120">
        <v>26631</v>
      </c>
      <c r="AA30" s="120">
        <v>5231</v>
      </c>
      <c r="AB30" s="120">
        <v>1935</v>
      </c>
      <c r="AC30" s="120">
        <v>3662</v>
      </c>
      <c r="AD30" s="120">
        <v>93113</v>
      </c>
      <c r="AE30" s="120">
        <v>55001</v>
      </c>
      <c r="AF30" s="120">
        <v>11184</v>
      </c>
      <c r="AG30" s="120">
        <v>5941</v>
      </c>
      <c r="AH30" s="120">
        <v>6539</v>
      </c>
      <c r="AI30" s="120">
        <v>124678</v>
      </c>
      <c r="AJ30" s="120">
        <v>88083</v>
      </c>
      <c r="AK30" s="120">
        <v>8614</v>
      </c>
      <c r="AL30" s="120">
        <v>2206</v>
      </c>
      <c r="AM30" s="120">
        <v>4521</v>
      </c>
      <c r="AN30" s="120">
        <v>86395</v>
      </c>
      <c r="AO30" s="120">
        <v>399880</v>
      </c>
      <c r="AP30" s="142" t="s">
        <v>922</v>
      </c>
      <c r="AQ30" s="142" t="s">
        <v>236</v>
      </c>
      <c r="AR30" s="142" t="s">
        <v>237</v>
      </c>
      <c r="AS30" s="143">
        <v>26352</v>
      </c>
      <c r="AT30" s="143">
        <v>14898</v>
      </c>
      <c r="AU30" s="143">
        <v>9061</v>
      </c>
      <c r="AV30" s="142" t="s">
        <v>515</v>
      </c>
      <c r="AW30" s="142" t="s">
        <v>306</v>
      </c>
      <c r="AX30" s="142" t="s">
        <v>307</v>
      </c>
      <c r="AY30" s="143">
        <v>50914</v>
      </c>
      <c r="AZ30" s="143">
        <v>32917</v>
      </c>
      <c r="BA30" s="143">
        <v>31924</v>
      </c>
      <c r="BB30" s="120">
        <v>4</v>
      </c>
      <c r="BC30" s="120">
        <v>14</v>
      </c>
      <c r="BD30" s="120">
        <v>46</v>
      </c>
      <c r="BE30" s="127">
        <v>31.4</v>
      </c>
      <c r="BF30" s="127">
        <v>1.3</v>
      </c>
      <c r="BG30" s="127">
        <v>1.8</v>
      </c>
      <c r="BH30" s="127">
        <v>4.8</v>
      </c>
      <c r="BI30" s="127">
        <v>26</v>
      </c>
      <c r="BJ30" s="127">
        <v>4.2</v>
      </c>
      <c r="BK30" s="127">
        <v>0.5</v>
      </c>
      <c r="BL30" s="127">
        <v>15.8</v>
      </c>
      <c r="BM30" s="127">
        <v>14.3</v>
      </c>
      <c r="BN30" s="127">
        <v>27</v>
      </c>
      <c r="BO30" s="127">
        <v>54</v>
      </c>
      <c r="BP30" s="127">
        <v>18.899999999999999</v>
      </c>
      <c r="BQ30" s="127">
        <v>2.8</v>
      </c>
      <c r="BR30" s="127">
        <v>2.4</v>
      </c>
      <c r="BS30" s="127">
        <v>3</v>
      </c>
      <c r="BT30" s="127">
        <v>3.6</v>
      </c>
      <c r="BU30" s="127">
        <v>2.6</v>
      </c>
      <c r="BV30" s="128">
        <v>12.8</v>
      </c>
      <c r="BW30" s="1">
        <v>16</v>
      </c>
      <c r="BX30" s="2" t="s">
        <v>630</v>
      </c>
      <c r="BY30" s="2" t="s">
        <v>631</v>
      </c>
      <c r="BZ30" s="2" t="s">
        <v>632</v>
      </c>
      <c r="CA30" s="2">
        <v>661131</v>
      </c>
      <c r="CB30" s="2">
        <v>267272</v>
      </c>
      <c r="CC30" s="2">
        <v>204716</v>
      </c>
      <c r="CD30" s="2">
        <v>28.3</v>
      </c>
      <c r="CE30" s="2">
        <v>11.4</v>
      </c>
      <c r="CF30" s="2">
        <v>8.8000000000000007</v>
      </c>
      <c r="CG30" s="1">
        <v>94726</v>
      </c>
      <c r="CH30" s="1">
        <v>5900</v>
      </c>
      <c r="CI30" s="1">
        <v>12534</v>
      </c>
    </row>
    <row r="31" spans="1:87" ht="16.5" customHeight="1" x14ac:dyDescent="0.3">
      <c r="A31" s="47" t="s">
        <v>519</v>
      </c>
      <c r="B31" s="47" t="s">
        <v>77</v>
      </c>
      <c r="C31" s="47" t="s">
        <v>142</v>
      </c>
      <c r="D31" s="43" t="str">
        <f t="shared" si="0"/>
        <v>충남 보령시</v>
      </c>
      <c r="E31" s="120">
        <v>420331</v>
      </c>
      <c r="F31" s="120">
        <v>181858</v>
      </c>
      <c r="G31" s="120">
        <v>216609</v>
      </c>
      <c r="H31" s="120">
        <v>21864</v>
      </c>
      <c r="I31" s="120">
        <v>328245</v>
      </c>
      <c r="J31" s="120">
        <v>140218</v>
      </c>
      <c r="K31" s="120">
        <v>46131</v>
      </c>
      <c r="L31" s="120">
        <v>19299</v>
      </c>
      <c r="M31" s="120">
        <v>6305</v>
      </c>
      <c r="N31" s="120">
        <v>97583</v>
      </c>
      <c r="O31" s="124">
        <v>4.3</v>
      </c>
      <c r="P31" s="124">
        <v>33</v>
      </c>
      <c r="Q31" s="124">
        <v>2.8</v>
      </c>
      <c r="R31" s="124">
        <v>13.4</v>
      </c>
      <c r="S31" s="124">
        <v>2.7</v>
      </c>
      <c r="T31" s="124">
        <v>78.099999999999994</v>
      </c>
      <c r="U31" s="120">
        <v>123</v>
      </c>
      <c r="V31" s="124">
        <v>29.1</v>
      </c>
      <c r="W31" s="147">
        <v>99050</v>
      </c>
      <c r="X31" s="147">
        <v>379144</v>
      </c>
      <c r="Y31" s="120">
        <v>46306</v>
      </c>
      <c r="Z31" s="120">
        <v>37152</v>
      </c>
      <c r="AA31" s="120">
        <v>4306</v>
      </c>
      <c r="AB31" s="120">
        <v>1527</v>
      </c>
      <c r="AC31" s="120">
        <v>2796</v>
      </c>
      <c r="AD31" s="120">
        <v>45808</v>
      </c>
      <c r="AE31" s="120">
        <v>42024</v>
      </c>
      <c r="AF31" s="120">
        <v>2294</v>
      </c>
      <c r="AG31" s="120">
        <v>612</v>
      </c>
      <c r="AH31" s="120">
        <v>1082</v>
      </c>
      <c r="AI31" s="120">
        <v>89745</v>
      </c>
      <c r="AJ31" s="120">
        <v>129727</v>
      </c>
      <c r="AK31" s="120">
        <v>9082</v>
      </c>
      <c r="AL31" s="120">
        <v>2104</v>
      </c>
      <c r="AM31" s="120">
        <v>5767</v>
      </c>
      <c r="AN31" s="120">
        <v>92087</v>
      </c>
      <c r="AO31" s="120">
        <v>328245</v>
      </c>
      <c r="AP31" s="142" t="s">
        <v>922</v>
      </c>
      <c r="AQ31" s="142" t="s">
        <v>238</v>
      </c>
      <c r="AR31" s="142" t="s">
        <v>236</v>
      </c>
      <c r="AS31" s="143">
        <v>19316</v>
      </c>
      <c r="AT31" s="143">
        <v>13499</v>
      </c>
      <c r="AU31" s="143">
        <v>11470</v>
      </c>
      <c r="AV31" s="142" t="s">
        <v>921</v>
      </c>
      <c r="AW31" s="142" t="s">
        <v>306</v>
      </c>
      <c r="AX31" s="142" t="s">
        <v>515</v>
      </c>
      <c r="AY31" s="143">
        <v>20709</v>
      </c>
      <c r="AZ31" s="143">
        <v>16701</v>
      </c>
      <c r="BA31" s="143">
        <v>14635</v>
      </c>
      <c r="BB31" s="120">
        <v>7</v>
      </c>
      <c r="BC31" s="120">
        <v>20</v>
      </c>
      <c r="BD31" s="120">
        <v>48</v>
      </c>
      <c r="BE31" s="127">
        <v>39.6</v>
      </c>
      <c r="BF31" s="127">
        <v>4.5</v>
      </c>
      <c r="BG31" s="127">
        <v>1.9</v>
      </c>
      <c r="BH31" s="127">
        <v>2.4</v>
      </c>
      <c r="BI31" s="127">
        <v>8.8000000000000007</v>
      </c>
      <c r="BJ31" s="127">
        <v>2.9</v>
      </c>
      <c r="BK31" s="127">
        <v>0.4</v>
      </c>
      <c r="BL31" s="127">
        <v>19.3</v>
      </c>
      <c r="BM31" s="127">
        <v>20.100000000000001</v>
      </c>
      <c r="BN31" s="127">
        <v>21.8</v>
      </c>
      <c r="BO31" s="127">
        <v>59.4</v>
      </c>
      <c r="BP31" s="127">
        <v>18.8</v>
      </c>
      <c r="BQ31" s="127">
        <v>3.8</v>
      </c>
      <c r="BR31" s="127">
        <v>3.2</v>
      </c>
      <c r="BS31" s="127">
        <v>3.4</v>
      </c>
      <c r="BT31" s="127">
        <v>3.5</v>
      </c>
      <c r="BU31" s="127">
        <v>3.3</v>
      </c>
      <c r="BV31" s="128">
        <v>12.9</v>
      </c>
      <c r="BW31" s="1">
        <v>16</v>
      </c>
      <c r="BX31" s="2" t="s">
        <v>633</v>
      </c>
      <c r="BY31" s="2" t="s">
        <v>634</v>
      </c>
      <c r="BZ31" s="2" t="s">
        <v>635</v>
      </c>
      <c r="CA31" s="2">
        <v>319665</v>
      </c>
      <c r="CB31" s="2">
        <v>121124</v>
      </c>
      <c r="CC31" s="2">
        <v>116446</v>
      </c>
      <c r="CD31" s="2">
        <v>27.6</v>
      </c>
      <c r="CE31" s="2">
        <v>10.4</v>
      </c>
      <c r="CF31" s="2">
        <v>10</v>
      </c>
      <c r="CG31" s="1">
        <v>168020</v>
      </c>
      <c r="CH31" s="1">
        <v>800</v>
      </c>
      <c r="CI31" s="1">
        <v>9209</v>
      </c>
    </row>
    <row r="32" spans="1:87" ht="16.5" customHeight="1" x14ac:dyDescent="0.3">
      <c r="A32" s="47" t="s">
        <v>519</v>
      </c>
      <c r="B32" s="47" t="s">
        <v>78</v>
      </c>
      <c r="C32" s="47" t="s">
        <v>142</v>
      </c>
      <c r="D32" s="43" t="str">
        <f t="shared" si="0"/>
        <v>충남 논산시</v>
      </c>
      <c r="E32" s="120">
        <v>331774</v>
      </c>
      <c r="F32" s="120">
        <v>154509</v>
      </c>
      <c r="G32" s="120">
        <v>133512</v>
      </c>
      <c r="H32" s="120">
        <v>43751</v>
      </c>
      <c r="I32" s="120">
        <v>276403</v>
      </c>
      <c r="J32" s="120">
        <v>59191</v>
      </c>
      <c r="K32" s="120">
        <v>33335</v>
      </c>
      <c r="L32" s="120">
        <v>24701</v>
      </c>
      <c r="M32" s="120">
        <v>9611</v>
      </c>
      <c r="N32" s="120">
        <v>114393</v>
      </c>
      <c r="O32" s="124">
        <v>2.9</v>
      </c>
      <c r="P32" s="124">
        <v>49.1</v>
      </c>
      <c r="Q32" s="124">
        <v>4.0999999999999996</v>
      </c>
      <c r="R32" s="124">
        <v>13.3</v>
      </c>
      <c r="S32" s="124">
        <v>4.7</v>
      </c>
      <c r="T32" s="124">
        <v>83.3</v>
      </c>
      <c r="U32" s="120">
        <v>154</v>
      </c>
      <c r="V32" s="124">
        <v>24.6</v>
      </c>
      <c r="W32" s="147">
        <v>115482</v>
      </c>
      <c r="X32" s="147">
        <v>294907</v>
      </c>
      <c r="Y32" s="120">
        <v>23892</v>
      </c>
      <c r="Z32" s="120">
        <v>19046</v>
      </c>
      <c r="AA32" s="120">
        <v>5630</v>
      </c>
      <c r="AB32" s="120">
        <v>2517</v>
      </c>
      <c r="AC32" s="120">
        <v>4285</v>
      </c>
      <c r="AD32" s="120">
        <v>49398</v>
      </c>
      <c r="AE32" s="120">
        <v>37485</v>
      </c>
      <c r="AF32" s="120">
        <v>8104</v>
      </c>
      <c r="AG32" s="120">
        <v>3622</v>
      </c>
      <c r="AH32" s="120">
        <v>4304</v>
      </c>
      <c r="AI32" s="120">
        <v>81219</v>
      </c>
      <c r="AJ32" s="120">
        <v>65717</v>
      </c>
      <c r="AK32" s="120">
        <v>14230</v>
      </c>
      <c r="AL32" s="120">
        <v>4071</v>
      </c>
      <c r="AM32" s="120">
        <v>8254</v>
      </c>
      <c r="AN32" s="120">
        <v>55370</v>
      </c>
      <c r="AO32" s="120">
        <v>276404</v>
      </c>
      <c r="AP32" s="142" t="s">
        <v>239</v>
      </c>
      <c r="AQ32" s="142" t="s">
        <v>240</v>
      </c>
      <c r="AR32" s="142" t="s">
        <v>922</v>
      </c>
      <c r="AS32" s="143">
        <v>14956</v>
      </c>
      <c r="AT32" s="143">
        <v>10516</v>
      </c>
      <c r="AU32" s="143">
        <v>8796</v>
      </c>
      <c r="AV32" s="142" t="s">
        <v>306</v>
      </c>
      <c r="AW32" s="142" t="s">
        <v>307</v>
      </c>
      <c r="AX32" s="142" t="s">
        <v>515</v>
      </c>
      <c r="AY32" s="143">
        <v>31063</v>
      </c>
      <c r="AZ32" s="143">
        <v>20006</v>
      </c>
      <c r="BA32" s="143">
        <v>13443</v>
      </c>
      <c r="BB32" s="120">
        <v>5</v>
      </c>
      <c r="BC32" s="120">
        <v>15</v>
      </c>
      <c r="BD32" s="120">
        <v>48</v>
      </c>
      <c r="BE32" s="127">
        <v>26.4</v>
      </c>
      <c r="BF32" s="127">
        <v>0.9</v>
      </c>
      <c r="BG32" s="127">
        <v>2.6</v>
      </c>
      <c r="BH32" s="127">
        <v>4.5999999999999996</v>
      </c>
      <c r="BI32" s="127">
        <v>19.8</v>
      </c>
      <c r="BJ32" s="127">
        <v>7</v>
      </c>
      <c r="BK32" s="127">
        <v>0.6</v>
      </c>
      <c r="BL32" s="127">
        <v>22.1</v>
      </c>
      <c r="BM32" s="127">
        <v>16.100000000000001</v>
      </c>
      <c r="BN32" s="127">
        <v>27.2</v>
      </c>
      <c r="BO32" s="127">
        <v>48.9</v>
      </c>
      <c r="BP32" s="127">
        <v>23.9</v>
      </c>
      <c r="BQ32" s="127">
        <v>2.5</v>
      </c>
      <c r="BR32" s="127">
        <v>2.9</v>
      </c>
      <c r="BS32" s="127">
        <v>3.4</v>
      </c>
      <c r="BT32" s="127">
        <v>3.9</v>
      </c>
      <c r="BU32" s="127">
        <v>3.2</v>
      </c>
      <c r="BV32" s="128">
        <v>13.7</v>
      </c>
      <c r="BW32" s="1">
        <v>15</v>
      </c>
      <c r="BX32" s="2" t="s">
        <v>636</v>
      </c>
      <c r="BY32" s="2" t="s">
        <v>637</v>
      </c>
      <c r="BZ32" s="2" t="s">
        <v>638</v>
      </c>
      <c r="CA32" s="2">
        <v>232181</v>
      </c>
      <c r="CB32" s="2">
        <v>189451</v>
      </c>
      <c r="CC32" s="2">
        <v>147173</v>
      </c>
      <c r="CD32" s="2">
        <v>19.5</v>
      </c>
      <c r="CE32" s="2">
        <v>15.9</v>
      </c>
      <c r="CF32" s="2">
        <v>12.4</v>
      </c>
      <c r="CG32" s="1">
        <v>66706</v>
      </c>
      <c r="CH32" s="1">
        <v>4530</v>
      </c>
      <c r="CI32" s="1">
        <v>15017</v>
      </c>
    </row>
    <row r="33" spans="1:87" ht="16.5" customHeight="1" x14ac:dyDescent="0.3">
      <c r="A33" s="47" t="s">
        <v>519</v>
      </c>
      <c r="B33" s="47" t="s">
        <v>79</v>
      </c>
      <c r="C33" s="47" t="s">
        <v>142</v>
      </c>
      <c r="D33" s="43" t="str">
        <f t="shared" si="0"/>
        <v>충남 금산군</v>
      </c>
      <c r="E33" s="120">
        <v>175399</v>
      </c>
      <c r="F33" s="120">
        <v>85372</v>
      </c>
      <c r="G33" s="120">
        <v>71221</v>
      </c>
      <c r="H33" s="120">
        <v>18808</v>
      </c>
      <c r="I33" s="120">
        <v>163237</v>
      </c>
      <c r="J33" s="120">
        <v>32845</v>
      </c>
      <c r="K33" s="120">
        <v>16313</v>
      </c>
      <c r="L33" s="120">
        <v>9386</v>
      </c>
      <c r="M33" s="120">
        <v>3148</v>
      </c>
      <c r="N33" s="120">
        <v>52386</v>
      </c>
      <c r="O33" s="124">
        <v>3.3</v>
      </c>
      <c r="P33" s="124">
        <v>46.8</v>
      </c>
      <c r="Q33" s="124">
        <v>3.7</v>
      </c>
      <c r="R33" s="124">
        <v>11.9</v>
      </c>
      <c r="S33" s="124">
        <v>3.7</v>
      </c>
      <c r="T33" s="124">
        <v>93.1</v>
      </c>
      <c r="U33" s="120">
        <v>115</v>
      </c>
      <c r="V33" s="124">
        <v>28</v>
      </c>
      <c r="W33" s="147">
        <v>52635</v>
      </c>
      <c r="X33" s="147">
        <v>167889</v>
      </c>
      <c r="Y33" s="120">
        <v>6136</v>
      </c>
      <c r="Z33" s="120">
        <v>4831</v>
      </c>
      <c r="AA33" s="120">
        <v>615</v>
      </c>
      <c r="AB33" s="120">
        <v>211</v>
      </c>
      <c r="AC33" s="120">
        <v>369</v>
      </c>
      <c r="AD33" s="120">
        <v>38698</v>
      </c>
      <c r="AE33" s="120">
        <v>32102</v>
      </c>
      <c r="AF33" s="120">
        <v>6699</v>
      </c>
      <c r="AG33" s="120">
        <v>5003</v>
      </c>
      <c r="AH33" s="120">
        <v>4725</v>
      </c>
      <c r="AI33" s="120">
        <v>40538</v>
      </c>
      <c r="AJ33" s="120">
        <v>29732</v>
      </c>
      <c r="AK33" s="120">
        <v>3245</v>
      </c>
      <c r="AL33" s="120">
        <v>692</v>
      </c>
      <c r="AM33" s="120">
        <v>1804</v>
      </c>
      <c r="AN33" s="120">
        <v>12162</v>
      </c>
      <c r="AO33" s="120">
        <v>163238</v>
      </c>
      <c r="AP33" s="142" t="s">
        <v>922</v>
      </c>
      <c r="AQ33" s="142" t="s">
        <v>237</v>
      </c>
      <c r="AR33" s="142" t="s">
        <v>236</v>
      </c>
      <c r="AS33" s="143">
        <v>3152</v>
      </c>
      <c r="AT33" s="143">
        <v>1766</v>
      </c>
      <c r="AU33" s="143">
        <v>1629</v>
      </c>
      <c r="AV33" s="142" t="s">
        <v>306</v>
      </c>
      <c r="AW33" s="142" t="s">
        <v>308</v>
      </c>
      <c r="AX33" s="142" t="s">
        <v>309</v>
      </c>
      <c r="AY33" s="143">
        <v>21607</v>
      </c>
      <c r="AZ33" s="143">
        <v>15428</v>
      </c>
      <c r="BA33" s="143">
        <v>14363</v>
      </c>
      <c r="BB33" s="120">
        <v>3</v>
      </c>
      <c r="BC33" s="120">
        <v>9</v>
      </c>
      <c r="BD33" s="120">
        <v>44</v>
      </c>
      <c r="BE33" s="127">
        <v>28.6</v>
      </c>
      <c r="BF33" s="127">
        <v>1.3</v>
      </c>
      <c r="BG33" s="127">
        <v>1.6</v>
      </c>
      <c r="BH33" s="127">
        <v>3.5</v>
      </c>
      <c r="BI33" s="127">
        <v>20.2</v>
      </c>
      <c r="BJ33" s="127">
        <v>3.3</v>
      </c>
      <c r="BK33" s="127">
        <v>0.4</v>
      </c>
      <c r="BL33" s="127">
        <v>21.4</v>
      </c>
      <c r="BM33" s="127">
        <v>19.600000000000001</v>
      </c>
      <c r="BN33" s="127">
        <v>23.9</v>
      </c>
      <c r="BO33" s="127">
        <v>55.6</v>
      </c>
      <c r="BP33" s="127">
        <v>20.5</v>
      </c>
      <c r="BQ33" s="127">
        <v>3.2</v>
      </c>
      <c r="BR33" s="127">
        <v>2.4</v>
      </c>
      <c r="BS33" s="127">
        <v>3.2</v>
      </c>
      <c r="BT33" s="127">
        <v>3.7</v>
      </c>
      <c r="BU33" s="127">
        <v>2.5</v>
      </c>
      <c r="BV33" s="128">
        <v>17</v>
      </c>
      <c r="BW33" s="1">
        <v>10</v>
      </c>
      <c r="BX33" s="2" t="s">
        <v>620</v>
      </c>
      <c r="BY33" s="2" t="s">
        <v>639</v>
      </c>
      <c r="BZ33" s="2" t="s">
        <v>640</v>
      </c>
      <c r="CA33" s="2">
        <v>162021</v>
      </c>
      <c r="CB33" s="2">
        <v>113535</v>
      </c>
      <c r="CC33" s="2">
        <v>107034</v>
      </c>
      <c r="CD33" s="2">
        <v>25.1</v>
      </c>
      <c r="CE33" s="2">
        <v>17.600000000000001</v>
      </c>
      <c r="CF33" s="2">
        <v>16.600000000000001</v>
      </c>
      <c r="CG33" s="1">
        <v>37258</v>
      </c>
      <c r="CH33" s="1">
        <v>4014</v>
      </c>
      <c r="CI33" s="1">
        <v>5550</v>
      </c>
    </row>
    <row r="34" spans="1:87" ht="16.5" customHeight="1" x14ac:dyDescent="0.3">
      <c r="A34" s="47" t="s">
        <v>519</v>
      </c>
      <c r="B34" s="47" t="s">
        <v>80</v>
      </c>
      <c r="C34" s="47" t="s">
        <v>142</v>
      </c>
      <c r="D34" s="43" t="str">
        <f t="shared" si="0"/>
        <v>충남 부여군</v>
      </c>
      <c r="E34" s="120">
        <v>201239</v>
      </c>
      <c r="F34" s="120">
        <v>88251</v>
      </c>
      <c r="G34" s="120">
        <v>98244</v>
      </c>
      <c r="H34" s="120">
        <v>14742</v>
      </c>
      <c r="I34" s="120">
        <v>157063</v>
      </c>
      <c r="J34" s="120">
        <v>50927</v>
      </c>
      <c r="K34" s="120">
        <v>27884</v>
      </c>
      <c r="L34" s="120">
        <v>11311</v>
      </c>
      <c r="M34" s="120">
        <v>3509</v>
      </c>
      <c r="N34" s="120">
        <v>61224</v>
      </c>
      <c r="O34" s="124">
        <v>3.3</v>
      </c>
      <c r="P34" s="124">
        <v>40.799999999999997</v>
      </c>
      <c r="Q34" s="124">
        <v>3.2</v>
      </c>
      <c r="R34" s="124">
        <v>13.2</v>
      </c>
      <c r="S34" s="124">
        <v>3.1</v>
      </c>
      <c r="T34" s="124">
        <v>78</v>
      </c>
      <c r="U34" s="120">
        <v>145</v>
      </c>
      <c r="V34" s="124">
        <v>30.8</v>
      </c>
      <c r="W34" s="147">
        <v>62490</v>
      </c>
      <c r="X34" s="147">
        <v>153002</v>
      </c>
      <c r="Y34" s="120">
        <v>21368</v>
      </c>
      <c r="Z34" s="120">
        <v>15333</v>
      </c>
      <c r="AA34" s="120">
        <v>3436</v>
      </c>
      <c r="AB34" s="120">
        <v>1463</v>
      </c>
      <c r="AC34" s="120">
        <v>2577</v>
      </c>
      <c r="AD34" s="120">
        <v>19093</v>
      </c>
      <c r="AE34" s="120">
        <v>20404</v>
      </c>
      <c r="AF34" s="120">
        <v>2641</v>
      </c>
      <c r="AG34" s="120">
        <v>855</v>
      </c>
      <c r="AH34" s="120">
        <v>1084</v>
      </c>
      <c r="AI34" s="120">
        <v>47790</v>
      </c>
      <c r="AJ34" s="120">
        <v>57033</v>
      </c>
      <c r="AK34" s="120">
        <v>5031</v>
      </c>
      <c r="AL34" s="120">
        <v>974</v>
      </c>
      <c r="AM34" s="120">
        <v>2157</v>
      </c>
      <c r="AN34" s="120">
        <v>44177</v>
      </c>
      <c r="AO34" s="120">
        <v>157062</v>
      </c>
      <c r="AP34" s="142" t="s">
        <v>237</v>
      </c>
      <c r="AQ34" s="142" t="s">
        <v>922</v>
      </c>
      <c r="AR34" s="142" t="s">
        <v>242</v>
      </c>
      <c r="AS34" s="143">
        <v>10461</v>
      </c>
      <c r="AT34" s="143">
        <v>6437</v>
      </c>
      <c r="AU34" s="143">
        <v>4175</v>
      </c>
      <c r="AV34" s="142" t="s">
        <v>306</v>
      </c>
      <c r="AW34" s="142" t="s">
        <v>307</v>
      </c>
      <c r="AX34" s="142" t="s">
        <v>515</v>
      </c>
      <c r="AY34" s="143">
        <v>11329</v>
      </c>
      <c r="AZ34" s="143">
        <v>8337</v>
      </c>
      <c r="BA34" s="143">
        <v>8196</v>
      </c>
      <c r="BB34" s="120">
        <v>7</v>
      </c>
      <c r="BC34" s="120">
        <v>19</v>
      </c>
      <c r="BD34" s="120">
        <v>48</v>
      </c>
      <c r="BE34" s="127">
        <v>19.8</v>
      </c>
      <c r="BF34" s="127">
        <v>8.6</v>
      </c>
      <c r="BG34" s="127">
        <v>4.2</v>
      </c>
      <c r="BH34" s="127">
        <v>3.2</v>
      </c>
      <c r="BI34" s="127">
        <v>13.7</v>
      </c>
      <c r="BJ34" s="127">
        <v>2.2000000000000002</v>
      </c>
      <c r="BK34" s="127">
        <v>0.3</v>
      </c>
      <c r="BL34" s="127">
        <v>34.5</v>
      </c>
      <c r="BM34" s="127">
        <v>13.5</v>
      </c>
      <c r="BN34" s="127">
        <v>20.5</v>
      </c>
      <c r="BO34" s="127">
        <v>60.4</v>
      </c>
      <c r="BP34" s="127">
        <v>19.100000000000001</v>
      </c>
      <c r="BQ34" s="127">
        <v>4.0999999999999996</v>
      </c>
      <c r="BR34" s="127">
        <v>3</v>
      </c>
      <c r="BS34" s="127">
        <v>3.4</v>
      </c>
      <c r="BT34" s="127">
        <v>3.7</v>
      </c>
      <c r="BU34" s="127">
        <v>3.1</v>
      </c>
      <c r="BV34" s="128">
        <v>10.5</v>
      </c>
      <c r="BW34" s="1">
        <v>16</v>
      </c>
      <c r="BX34" s="2" t="s">
        <v>641</v>
      </c>
      <c r="BY34" s="2" t="s">
        <v>642</v>
      </c>
      <c r="BZ34" s="2" t="s">
        <v>643</v>
      </c>
      <c r="CA34" s="2">
        <v>143810</v>
      </c>
      <c r="CB34" s="2">
        <v>137823</v>
      </c>
      <c r="CC34" s="2">
        <v>98589</v>
      </c>
      <c r="CD34" s="2">
        <v>24.5</v>
      </c>
      <c r="CE34" s="2">
        <v>23.5</v>
      </c>
      <c r="CF34" s="2">
        <v>16.8</v>
      </c>
      <c r="CG34" s="1">
        <v>65709</v>
      </c>
      <c r="CH34" s="1">
        <v>1431</v>
      </c>
      <c r="CI34" s="1">
        <v>5250</v>
      </c>
    </row>
    <row r="35" spans="1:87" ht="16.5" customHeight="1" x14ac:dyDescent="0.3">
      <c r="A35" s="47" t="s">
        <v>519</v>
      </c>
      <c r="B35" s="47" t="s">
        <v>81</v>
      </c>
      <c r="C35" s="47" t="s">
        <v>142</v>
      </c>
      <c r="D35" s="43" t="str">
        <f t="shared" si="0"/>
        <v>충남 서천군</v>
      </c>
      <c r="E35" s="120">
        <v>185908</v>
      </c>
      <c r="F35" s="120">
        <v>86970</v>
      </c>
      <c r="G35" s="120">
        <v>83531</v>
      </c>
      <c r="H35" s="120">
        <v>15405</v>
      </c>
      <c r="I35" s="120">
        <v>157739</v>
      </c>
      <c r="J35" s="120">
        <v>39845</v>
      </c>
      <c r="K35" s="120">
        <v>24435</v>
      </c>
      <c r="L35" s="120">
        <v>11514</v>
      </c>
      <c r="M35" s="120">
        <v>2895</v>
      </c>
      <c r="N35" s="120">
        <v>49927</v>
      </c>
      <c r="O35" s="124">
        <v>3.7</v>
      </c>
      <c r="P35" s="124">
        <v>39.700000000000003</v>
      </c>
      <c r="Q35" s="124">
        <v>3.3</v>
      </c>
      <c r="R35" s="124">
        <v>12.6</v>
      </c>
      <c r="S35" s="124">
        <v>3.3</v>
      </c>
      <c r="T35" s="124">
        <v>84.8</v>
      </c>
      <c r="U35" s="120">
        <v>103</v>
      </c>
      <c r="V35" s="124">
        <v>26</v>
      </c>
      <c r="W35" s="147">
        <v>50559</v>
      </c>
      <c r="X35" s="147">
        <v>167927</v>
      </c>
      <c r="Y35" s="120">
        <v>15290</v>
      </c>
      <c r="Z35" s="120">
        <v>9923</v>
      </c>
      <c r="AA35" s="120">
        <v>1669</v>
      </c>
      <c r="AB35" s="120">
        <v>430</v>
      </c>
      <c r="AC35" s="120">
        <v>856</v>
      </c>
      <c r="AD35" s="120">
        <v>14505</v>
      </c>
      <c r="AE35" s="120">
        <v>11348</v>
      </c>
      <c r="AF35" s="120">
        <v>1241</v>
      </c>
      <c r="AG35" s="120">
        <v>255</v>
      </c>
      <c r="AH35" s="120">
        <v>429</v>
      </c>
      <c r="AI35" s="120">
        <v>57175</v>
      </c>
      <c r="AJ35" s="120">
        <v>57278</v>
      </c>
      <c r="AK35" s="120">
        <v>7455</v>
      </c>
      <c r="AL35" s="120">
        <v>3257</v>
      </c>
      <c r="AM35" s="120">
        <v>4796</v>
      </c>
      <c r="AN35" s="120">
        <v>28168</v>
      </c>
      <c r="AO35" s="120">
        <v>157739</v>
      </c>
      <c r="AP35" s="142" t="s">
        <v>922</v>
      </c>
      <c r="AQ35" s="142" t="s">
        <v>242</v>
      </c>
      <c r="AR35" s="142" t="s">
        <v>239</v>
      </c>
      <c r="AS35" s="143">
        <v>5471</v>
      </c>
      <c r="AT35" s="143">
        <v>4780</v>
      </c>
      <c r="AU35" s="143">
        <v>3603</v>
      </c>
      <c r="AV35" s="142" t="s">
        <v>292</v>
      </c>
      <c r="AW35" s="142" t="s">
        <v>923</v>
      </c>
      <c r="AX35" s="142" t="s">
        <v>290</v>
      </c>
      <c r="AY35" s="143">
        <v>24344</v>
      </c>
      <c r="AZ35" s="143">
        <v>7870</v>
      </c>
      <c r="BA35" s="143">
        <v>6528</v>
      </c>
      <c r="BB35" s="120">
        <v>5</v>
      </c>
      <c r="BC35" s="120">
        <v>17</v>
      </c>
      <c r="BD35" s="120">
        <v>46</v>
      </c>
      <c r="BE35" s="127">
        <v>30.6</v>
      </c>
      <c r="BF35" s="127">
        <v>1.3</v>
      </c>
      <c r="BG35" s="127">
        <v>1.7</v>
      </c>
      <c r="BH35" s="127">
        <v>3.6</v>
      </c>
      <c r="BI35" s="127">
        <v>13.2</v>
      </c>
      <c r="BJ35" s="127">
        <v>2.4</v>
      </c>
      <c r="BK35" s="127">
        <v>0.4</v>
      </c>
      <c r="BL35" s="127">
        <v>25.7</v>
      </c>
      <c r="BM35" s="127">
        <v>21</v>
      </c>
      <c r="BN35" s="127">
        <v>20.9</v>
      </c>
      <c r="BO35" s="127">
        <v>60.3</v>
      </c>
      <c r="BP35" s="127">
        <v>18.8</v>
      </c>
      <c r="BQ35" s="127">
        <v>4</v>
      </c>
      <c r="BR35" s="127">
        <v>2.8</v>
      </c>
      <c r="BS35" s="127">
        <v>3.3</v>
      </c>
      <c r="BT35" s="127">
        <v>3.6</v>
      </c>
      <c r="BU35" s="127">
        <v>2.9</v>
      </c>
      <c r="BV35" s="128">
        <v>14.1</v>
      </c>
      <c r="BW35" s="1">
        <v>13</v>
      </c>
      <c r="BX35" s="2" t="s">
        <v>644</v>
      </c>
      <c r="BY35" s="2" t="s">
        <v>645</v>
      </c>
      <c r="BZ35" s="2" t="s">
        <v>646</v>
      </c>
      <c r="CA35" s="2">
        <v>124327</v>
      </c>
      <c r="CB35" s="2">
        <v>108757</v>
      </c>
      <c r="CC35" s="2">
        <v>108264</v>
      </c>
      <c r="CD35" s="2">
        <v>20.100000000000001</v>
      </c>
      <c r="CE35" s="2">
        <v>17.600000000000001</v>
      </c>
      <c r="CF35" s="2">
        <v>17.5</v>
      </c>
      <c r="CG35" s="1">
        <v>54317</v>
      </c>
      <c r="CH35" s="1">
        <v>2369</v>
      </c>
      <c r="CI35" s="1">
        <v>5226</v>
      </c>
    </row>
    <row r="36" spans="1:87" ht="16.5" customHeight="1" x14ac:dyDescent="0.3">
      <c r="A36" s="47" t="s">
        <v>519</v>
      </c>
      <c r="B36" s="47" t="s">
        <v>82</v>
      </c>
      <c r="C36" s="47" t="s">
        <v>142</v>
      </c>
      <c r="D36" s="43" t="str">
        <f t="shared" si="0"/>
        <v>충남 청양군</v>
      </c>
      <c r="E36" s="120">
        <v>154057</v>
      </c>
      <c r="F36" s="120">
        <v>90538</v>
      </c>
      <c r="G36" s="120">
        <v>54285</v>
      </c>
      <c r="H36" s="120">
        <v>9236</v>
      </c>
      <c r="I36" s="120">
        <v>113883</v>
      </c>
      <c r="J36" s="120">
        <v>28963</v>
      </c>
      <c r="K36" s="120">
        <v>13959</v>
      </c>
      <c r="L36" s="120">
        <v>6953</v>
      </c>
      <c r="M36" s="120">
        <v>2009</v>
      </c>
      <c r="N36" s="120">
        <v>30540</v>
      </c>
      <c r="O36" s="124">
        <v>5</v>
      </c>
      <c r="P36" s="124">
        <v>30.6</v>
      </c>
      <c r="Q36" s="124">
        <v>2.7</v>
      </c>
      <c r="R36" s="124">
        <v>12.4</v>
      </c>
      <c r="S36" s="124">
        <v>3.3</v>
      </c>
      <c r="T36" s="124">
        <v>73.900000000000006</v>
      </c>
      <c r="U36" s="120">
        <v>85</v>
      </c>
      <c r="V36" s="124">
        <v>28.3</v>
      </c>
      <c r="W36" s="147">
        <v>30925</v>
      </c>
      <c r="X36" s="147">
        <v>157705</v>
      </c>
      <c r="Y36" s="120">
        <v>23927</v>
      </c>
      <c r="Z36" s="120">
        <v>10930</v>
      </c>
      <c r="AA36" s="120">
        <v>2353</v>
      </c>
      <c r="AB36" s="120">
        <v>1233</v>
      </c>
      <c r="AC36" s="120">
        <v>1731</v>
      </c>
      <c r="AD36" s="120">
        <v>19594</v>
      </c>
      <c r="AE36" s="120">
        <v>9660</v>
      </c>
      <c r="AF36" s="120">
        <v>1293</v>
      </c>
      <c r="AG36" s="120">
        <v>593</v>
      </c>
      <c r="AH36" s="120">
        <v>550</v>
      </c>
      <c r="AI36" s="120">
        <v>47017</v>
      </c>
      <c r="AJ36" s="120">
        <v>30515</v>
      </c>
      <c r="AK36" s="120">
        <v>2940</v>
      </c>
      <c r="AL36" s="120">
        <v>522</v>
      </c>
      <c r="AM36" s="120">
        <v>1200</v>
      </c>
      <c r="AN36" s="120">
        <v>40174</v>
      </c>
      <c r="AO36" s="120">
        <v>113884</v>
      </c>
      <c r="AP36" s="142" t="s">
        <v>922</v>
      </c>
      <c r="AQ36" s="142" t="s">
        <v>236</v>
      </c>
      <c r="AR36" s="142" t="s">
        <v>238</v>
      </c>
      <c r="AS36" s="143">
        <v>7530</v>
      </c>
      <c r="AT36" s="143">
        <v>5135</v>
      </c>
      <c r="AU36" s="143">
        <v>4757</v>
      </c>
      <c r="AV36" s="142" t="s">
        <v>515</v>
      </c>
      <c r="AW36" s="142" t="s">
        <v>306</v>
      </c>
      <c r="AX36" s="142" t="s">
        <v>307</v>
      </c>
      <c r="AY36" s="143">
        <v>6638</v>
      </c>
      <c r="AZ36" s="143">
        <v>6361</v>
      </c>
      <c r="BA36" s="143">
        <v>5703</v>
      </c>
      <c r="BB36" s="120">
        <v>7</v>
      </c>
      <c r="BC36" s="120">
        <v>19</v>
      </c>
      <c r="BD36" s="120">
        <v>47</v>
      </c>
      <c r="BE36" s="127">
        <v>32</v>
      </c>
      <c r="BF36" s="127">
        <v>1.4</v>
      </c>
      <c r="BG36" s="127">
        <v>6.8</v>
      </c>
      <c r="BH36" s="127">
        <v>2.8</v>
      </c>
      <c r="BI36" s="127">
        <v>9.9</v>
      </c>
      <c r="BJ36" s="127">
        <v>2.1</v>
      </c>
      <c r="BK36" s="127">
        <v>0.1</v>
      </c>
      <c r="BL36" s="127">
        <v>24.4</v>
      </c>
      <c r="BM36" s="127">
        <v>20.399999999999999</v>
      </c>
      <c r="BN36" s="127">
        <v>23.4</v>
      </c>
      <c r="BO36" s="127">
        <v>62.6</v>
      </c>
      <c r="BP36" s="127">
        <v>14</v>
      </c>
      <c r="BQ36" s="127">
        <v>3.7</v>
      </c>
      <c r="BR36" s="127">
        <v>2.7</v>
      </c>
      <c r="BS36" s="127">
        <v>3.2</v>
      </c>
      <c r="BT36" s="127">
        <v>3.7</v>
      </c>
      <c r="BU36" s="127">
        <v>2.8</v>
      </c>
      <c r="BV36" s="128">
        <v>15.2</v>
      </c>
      <c r="BW36" s="1">
        <v>10</v>
      </c>
      <c r="BX36" s="2" t="s">
        <v>647</v>
      </c>
      <c r="BY36" s="2" t="s">
        <v>648</v>
      </c>
      <c r="BZ36" s="2" t="s">
        <v>649</v>
      </c>
      <c r="CA36" s="2">
        <v>126164</v>
      </c>
      <c r="CB36" s="2">
        <v>74994</v>
      </c>
      <c r="CC36" s="2">
        <v>42850</v>
      </c>
      <c r="CD36" s="2">
        <v>33.4</v>
      </c>
      <c r="CE36" s="2">
        <v>19.899999999999999</v>
      </c>
      <c r="CF36" s="2">
        <v>11.3</v>
      </c>
      <c r="CG36" s="1">
        <v>35228</v>
      </c>
      <c r="CH36" s="1">
        <v>902</v>
      </c>
      <c r="CI36" s="1">
        <v>3183</v>
      </c>
    </row>
    <row r="37" spans="1:87" ht="16.5" customHeight="1" x14ac:dyDescent="0.3">
      <c r="A37" s="47" t="s">
        <v>519</v>
      </c>
      <c r="B37" s="47" t="s">
        <v>83</v>
      </c>
      <c r="C37" s="47" t="s">
        <v>142</v>
      </c>
      <c r="D37" s="43" t="str">
        <f t="shared" si="0"/>
        <v>충남 예산군</v>
      </c>
      <c r="E37" s="120">
        <v>364050</v>
      </c>
      <c r="F37" s="120">
        <v>185972</v>
      </c>
      <c r="G37" s="120">
        <v>149160</v>
      </c>
      <c r="H37" s="120">
        <v>28916</v>
      </c>
      <c r="I37" s="120">
        <v>243059</v>
      </c>
      <c r="J37" s="120">
        <v>79935</v>
      </c>
      <c r="K37" s="120">
        <v>31067</v>
      </c>
      <c r="L37" s="120">
        <v>17173</v>
      </c>
      <c r="M37" s="120">
        <v>5797</v>
      </c>
      <c r="N37" s="120">
        <v>82704</v>
      </c>
      <c r="O37" s="124">
        <v>4.4000000000000004</v>
      </c>
      <c r="P37" s="124">
        <v>39.200000000000003</v>
      </c>
      <c r="Q37" s="124">
        <v>3.1</v>
      </c>
      <c r="R37" s="124">
        <v>12.2</v>
      </c>
      <c r="S37" s="124">
        <v>3.3</v>
      </c>
      <c r="T37" s="124">
        <v>66.8</v>
      </c>
      <c r="U37" s="120">
        <v>125</v>
      </c>
      <c r="V37" s="124">
        <v>35.299999999999997</v>
      </c>
      <c r="W37" s="147">
        <v>81651</v>
      </c>
      <c r="X37" s="147">
        <v>338906</v>
      </c>
      <c r="Y37" s="120">
        <v>63444</v>
      </c>
      <c r="Z37" s="120">
        <v>37410</v>
      </c>
      <c r="AA37" s="120">
        <v>8696</v>
      </c>
      <c r="AB37" s="120">
        <v>4961</v>
      </c>
      <c r="AC37" s="120">
        <v>6480</v>
      </c>
      <c r="AD37" s="120">
        <v>23681</v>
      </c>
      <c r="AE37" s="120">
        <v>14637</v>
      </c>
      <c r="AF37" s="120">
        <v>1579</v>
      </c>
      <c r="AG37" s="120">
        <v>636</v>
      </c>
      <c r="AH37" s="120">
        <v>816</v>
      </c>
      <c r="AI37" s="120">
        <v>98846</v>
      </c>
      <c r="AJ37" s="120">
        <v>89241</v>
      </c>
      <c r="AK37" s="120">
        <v>7473</v>
      </c>
      <c r="AL37" s="120">
        <v>1961</v>
      </c>
      <c r="AM37" s="120">
        <v>4188</v>
      </c>
      <c r="AN37" s="120">
        <v>120991</v>
      </c>
      <c r="AO37" s="120">
        <v>243058</v>
      </c>
      <c r="AP37" s="142" t="s">
        <v>238</v>
      </c>
      <c r="AQ37" s="142" t="s">
        <v>922</v>
      </c>
      <c r="AR37" s="142" t="s">
        <v>236</v>
      </c>
      <c r="AS37" s="143">
        <v>28833</v>
      </c>
      <c r="AT37" s="143">
        <v>23092</v>
      </c>
      <c r="AU37" s="143">
        <v>21322</v>
      </c>
      <c r="AV37" s="142" t="s">
        <v>917</v>
      </c>
      <c r="AW37" s="142" t="s">
        <v>305</v>
      </c>
      <c r="AX37" s="142" t="s">
        <v>310</v>
      </c>
      <c r="AY37" s="143">
        <v>10029</v>
      </c>
      <c r="AZ37" s="143">
        <v>9960</v>
      </c>
      <c r="BA37" s="143">
        <v>8666</v>
      </c>
      <c r="BB37" s="120">
        <v>5</v>
      </c>
      <c r="BC37" s="120">
        <v>16</v>
      </c>
      <c r="BD37" s="120">
        <v>44</v>
      </c>
      <c r="BE37" s="127">
        <v>32.799999999999997</v>
      </c>
      <c r="BF37" s="127">
        <v>9.5</v>
      </c>
      <c r="BG37" s="127">
        <v>1.7</v>
      </c>
      <c r="BH37" s="127">
        <v>3.5</v>
      </c>
      <c r="BI37" s="127">
        <v>14.3</v>
      </c>
      <c r="BJ37" s="127">
        <v>3.6</v>
      </c>
      <c r="BK37" s="127">
        <v>0.4</v>
      </c>
      <c r="BL37" s="127">
        <v>23</v>
      </c>
      <c r="BM37" s="127">
        <v>11.1</v>
      </c>
      <c r="BN37" s="127">
        <v>26.3</v>
      </c>
      <c r="BO37" s="127">
        <v>54.4</v>
      </c>
      <c r="BP37" s="127">
        <v>19.3</v>
      </c>
      <c r="BQ37" s="127">
        <v>2.9</v>
      </c>
      <c r="BR37" s="127">
        <v>2.6</v>
      </c>
      <c r="BS37" s="127">
        <v>3.2</v>
      </c>
      <c r="BT37" s="127">
        <v>3.6</v>
      </c>
      <c r="BU37" s="127">
        <v>2.8</v>
      </c>
      <c r="BV37" s="128">
        <v>16.100000000000001</v>
      </c>
      <c r="BW37" s="1">
        <v>12</v>
      </c>
      <c r="BX37" s="2" t="s">
        <v>650</v>
      </c>
      <c r="BY37" s="2" t="s">
        <v>651</v>
      </c>
      <c r="BZ37" s="2" t="s">
        <v>652</v>
      </c>
      <c r="CA37" s="2">
        <v>265049</v>
      </c>
      <c r="CB37" s="2">
        <v>211284</v>
      </c>
      <c r="CC37" s="2">
        <v>208765</v>
      </c>
      <c r="CD37" s="2">
        <v>21</v>
      </c>
      <c r="CE37" s="2">
        <v>16.7</v>
      </c>
      <c r="CF37" s="2">
        <v>16.5</v>
      </c>
      <c r="CG37" s="1">
        <v>90867</v>
      </c>
      <c r="CH37" s="1">
        <v>3890</v>
      </c>
      <c r="CI37" s="1">
        <v>9976</v>
      </c>
    </row>
    <row r="38" spans="1:87" ht="16.5" customHeight="1" x14ac:dyDescent="0.3">
      <c r="A38" s="47" t="s">
        <v>519</v>
      </c>
      <c r="B38" s="47" t="s">
        <v>84</v>
      </c>
      <c r="C38" s="47" t="s">
        <v>142</v>
      </c>
      <c r="D38" s="43" t="str">
        <f t="shared" si="0"/>
        <v>충남 태안군</v>
      </c>
      <c r="E38" s="120">
        <v>280124</v>
      </c>
      <c r="F38" s="120">
        <v>97145</v>
      </c>
      <c r="G38" s="120">
        <v>165749</v>
      </c>
      <c r="H38" s="120">
        <v>17227</v>
      </c>
      <c r="I38" s="120">
        <v>216293</v>
      </c>
      <c r="J38" s="120">
        <v>102906</v>
      </c>
      <c r="K38" s="120">
        <v>39884</v>
      </c>
      <c r="L38" s="120">
        <v>14491</v>
      </c>
      <c r="M38" s="120">
        <v>4296</v>
      </c>
      <c r="N38" s="120">
        <v>61930</v>
      </c>
      <c r="O38" s="124">
        <v>4.5</v>
      </c>
      <c r="P38" s="124">
        <v>36.200000000000003</v>
      </c>
      <c r="Q38" s="124">
        <v>3</v>
      </c>
      <c r="R38" s="124">
        <v>13.7</v>
      </c>
      <c r="S38" s="124">
        <v>2.6</v>
      </c>
      <c r="T38" s="124">
        <v>77.2</v>
      </c>
      <c r="U38" s="120">
        <v>114</v>
      </c>
      <c r="V38" s="124">
        <v>31.6</v>
      </c>
      <c r="W38" s="147">
        <v>62400</v>
      </c>
      <c r="X38" s="147">
        <v>286042</v>
      </c>
      <c r="Y38" s="120">
        <v>26396</v>
      </c>
      <c r="Z38" s="120">
        <v>29325</v>
      </c>
      <c r="AA38" s="120">
        <v>3799</v>
      </c>
      <c r="AB38" s="120">
        <v>1896</v>
      </c>
      <c r="AC38" s="120">
        <v>2415</v>
      </c>
      <c r="AD38" s="120">
        <v>11866</v>
      </c>
      <c r="AE38" s="120">
        <v>19085</v>
      </c>
      <c r="AF38" s="120">
        <v>996</v>
      </c>
      <c r="AG38" s="120">
        <v>250</v>
      </c>
      <c r="AH38" s="120">
        <v>504</v>
      </c>
      <c r="AI38" s="120">
        <v>58883</v>
      </c>
      <c r="AJ38" s="120">
        <v>111178</v>
      </c>
      <c r="AK38" s="120">
        <v>7730</v>
      </c>
      <c r="AL38" s="120">
        <v>1652</v>
      </c>
      <c r="AM38" s="120">
        <v>4150</v>
      </c>
      <c r="AN38" s="120">
        <v>63831</v>
      </c>
      <c r="AO38" s="120">
        <v>216294</v>
      </c>
      <c r="AP38" s="142" t="s">
        <v>243</v>
      </c>
      <c r="AQ38" s="142" t="s">
        <v>922</v>
      </c>
      <c r="AR38" s="142" t="s">
        <v>236</v>
      </c>
      <c r="AS38" s="143">
        <v>25315</v>
      </c>
      <c r="AT38" s="143">
        <v>11291</v>
      </c>
      <c r="AU38" s="143">
        <v>6979</v>
      </c>
      <c r="AV38" s="142" t="s">
        <v>917</v>
      </c>
      <c r="AW38" s="142" t="s">
        <v>305</v>
      </c>
      <c r="AX38" s="142" t="s">
        <v>310</v>
      </c>
      <c r="AY38" s="143">
        <v>9741</v>
      </c>
      <c r="AZ38" s="143">
        <v>9700</v>
      </c>
      <c r="BA38" s="143">
        <v>7531</v>
      </c>
      <c r="BB38" s="120">
        <v>6</v>
      </c>
      <c r="BC38" s="120">
        <v>20</v>
      </c>
      <c r="BD38" s="120">
        <v>47</v>
      </c>
      <c r="BE38" s="127">
        <v>30.4</v>
      </c>
      <c r="BF38" s="127">
        <v>8.1</v>
      </c>
      <c r="BG38" s="127">
        <v>4.3</v>
      </c>
      <c r="BH38" s="127">
        <v>1.7</v>
      </c>
      <c r="BI38" s="127">
        <v>12.8</v>
      </c>
      <c r="BJ38" s="127">
        <v>1.5</v>
      </c>
      <c r="BK38" s="127">
        <v>0.2</v>
      </c>
      <c r="BL38" s="127">
        <v>23.5</v>
      </c>
      <c r="BM38" s="127">
        <v>17.3</v>
      </c>
      <c r="BN38" s="127">
        <v>19.5</v>
      </c>
      <c r="BO38" s="127">
        <v>57.5</v>
      </c>
      <c r="BP38" s="127">
        <v>23</v>
      </c>
      <c r="BQ38" s="127">
        <v>4.0999999999999996</v>
      </c>
      <c r="BR38" s="127">
        <v>3.3</v>
      </c>
      <c r="BS38" s="127">
        <v>3.5</v>
      </c>
      <c r="BT38" s="127">
        <v>3.6</v>
      </c>
      <c r="BU38" s="127">
        <v>3.3</v>
      </c>
      <c r="BV38" s="128">
        <v>21.5</v>
      </c>
      <c r="BW38" s="1">
        <v>8</v>
      </c>
      <c r="BX38" s="2" t="s">
        <v>653</v>
      </c>
      <c r="BY38" s="2" t="s">
        <v>654</v>
      </c>
      <c r="BZ38" s="2" t="s">
        <v>592</v>
      </c>
      <c r="CA38" s="2">
        <v>158519</v>
      </c>
      <c r="CB38" s="2">
        <v>139815</v>
      </c>
      <c r="CC38" s="2">
        <v>95500</v>
      </c>
      <c r="CD38" s="2">
        <v>25.1</v>
      </c>
      <c r="CE38" s="2">
        <v>22.1</v>
      </c>
      <c r="CF38" s="2">
        <v>15.1</v>
      </c>
      <c r="CG38" s="1">
        <v>128892</v>
      </c>
      <c r="CH38" s="1">
        <v>1183</v>
      </c>
      <c r="CI38" s="1">
        <v>6601</v>
      </c>
    </row>
    <row r="39" spans="1:87" ht="16.5" customHeight="1" x14ac:dyDescent="0.3">
      <c r="A39" s="47" t="s">
        <v>519</v>
      </c>
      <c r="B39" s="47" t="s">
        <v>85</v>
      </c>
      <c r="C39" s="47" t="s">
        <v>143</v>
      </c>
      <c r="D39" s="43" t="str">
        <f t="shared" si="0"/>
        <v>전북 정읍시</v>
      </c>
      <c r="E39" s="120">
        <v>246457</v>
      </c>
      <c r="F39" s="120">
        <v>99883</v>
      </c>
      <c r="G39" s="120">
        <v>122180</v>
      </c>
      <c r="H39" s="120">
        <v>24393</v>
      </c>
      <c r="I39" s="120">
        <v>160756</v>
      </c>
      <c r="J39" s="120">
        <v>52621</v>
      </c>
      <c r="K39" s="120">
        <v>38301</v>
      </c>
      <c r="L39" s="120">
        <v>19106</v>
      </c>
      <c r="M39" s="120">
        <v>6179</v>
      </c>
      <c r="N39" s="120">
        <v>104959</v>
      </c>
      <c r="O39" s="124">
        <v>2.2999999999999998</v>
      </c>
      <c r="P39" s="124">
        <v>48.5</v>
      </c>
      <c r="Q39" s="124">
        <v>3.8</v>
      </c>
      <c r="R39" s="124">
        <v>13.7</v>
      </c>
      <c r="S39" s="124">
        <v>3.9</v>
      </c>
      <c r="T39" s="124">
        <v>65.2</v>
      </c>
      <c r="U39" s="120">
        <v>146</v>
      </c>
      <c r="V39" s="124">
        <v>24.8</v>
      </c>
      <c r="W39" s="147">
        <v>106321</v>
      </c>
      <c r="X39" s="147">
        <v>186287</v>
      </c>
      <c r="Y39" s="120">
        <v>38984</v>
      </c>
      <c r="Z39" s="120">
        <v>30951</v>
      </c>
      <c r="AA39" s="120">
        <v>7218</v>
      </c>
      <c r="AB39" s="120">
        <v>3336</v>
      </c>
      <c r="AC39" s="120">
        <v>5213</v>
      </c>
      <c r="AD39" s="120">
        <v>18555</v>
      </c>
      <c r="AE39" s="120">
        <v>13415</v>
      </c>
      <c r="AF39" s="120">
        <v>2344</v>
      </c>
      <c r="AG39" s="120">
        <v>870</v>
      </c>
      <c r="AH39" s="120">
        <v>1271</v>
      </c>
      <c r="AI39" s="120">
        <v>42344</v>
      </c>
      <c r="AJ39" s="120">
        <v>68898</v>
      </c>
      <c r="AK39" s="120">
        <v>8327</v>
      </c>
      <c r="AL39" s="120">
        <v>1195</v>
      </c>
      <c r="AM39" s="120">
        <v>3537</v>
      </c>
      <c r="AN39" s="120">
        <v>85702</v>
      </c>
      <c r="AO39" s="120">
        <v>160756</v>
      </c>
      <c r="AP39" s="142" t="s">
        <v>923</v>
      </c>
      <c r="AQ39" s="142" t="s">
        <v>290</v>
      </c>
      <c r="AR39" s="142" t="s">
        <v>291</v>
      </c>
      <c r="AS39" s="143">
        <v>38953</v>
      </c>
      <c r="AT39" s="143">
        <v>9078</v>
      </c>
      <c r="AU39" s="143">
        <v>8047</v>
      </c>
      <c r="AV39" s="142" t="s">
        <v>312</v>
      </c>
      <c r="AW39" s="142" t="s">
        <v>311</v>
      </c>
      <c r="AX39" s="142" t="s">
        <v>917</v>
      </c>
      <c r="AY39" s="143">
        <v>7862</v>
      </c>
      <c r="AZ39" s="143">
        <v>7549</v>
      </c>
      <c r="BA39" s="143">
        <v>4517</v>
      </c>
      <c r="BB39" s="120">
        <v>4</v>
      </c>
      <c r="BC39" s="120">
        <v>17</v>
      </c>
      <c r="BD39" s="120">
        <v>50</v>
      </c>
      <c r="BE39" s="127">
        <v>25.9</v>
      </c>
      <c r="BF39" s="127">
        <v>1</v>
      </c>
      <c r="BG39" s="127">
        <v>3.1</v>
      </c>
      <c r="BH39" s="127">
        <v>4.7</v>
      </c>
      <c r="BI39" s="127">
        <v>19.899999999999999</v>
      </c>
      <c r="BJ39" s="127">
        <v>6.9</v>
      </c>
      <c r="BK39" s="127">
        <v>0.5</v>
      </c>
      <c r="BL39" s="127">
        <v>22.5</v>
      </c>
      <c r="BM39" s="127">
        <v>15.6</v>
      </c>
      <c r="BN39" s="127">
        <v>23.5</v>
      </c>
      <c r="BO39" s="127">
        <v>54.3</v>
      </c>
      <c r="BP39" s="127">
        <v>22.2</v>
      </c>
      <c r="BQ39" s="127">
        <v>3.2</v>
      </c>
      <c r="BR39" s="127">
        <v>3.1</v>
      </c>
      <c r="BS39" s="127">
        <v>3.5</v>
      </c>
      <c r="BT39" s="127">
        <v>3.8</v>
      </c>
      <c r="BU39" s="127">
        <v>3.3</v>
      </c>
      <c r="BV39" s="128">
        <v>10.7</v>
      </c>
      <c r="BW39" s="1">
        <v>23</v>
      </c>
      <c r="BX39" s="2" t="s">
        <v>655</v>
      </c>
      <c r="BY39" s="2" t="s">
        <v>656</v>
      </c>
      <c r="BZ39" s="2" t="s">
        <v>657</v>
      </c>
      <c r="CA39" s="2">
        <v>125953</v>
      </c>
      <c r="CB39" s="2">
        <v>115524</v>
      </c>
      <c r="CC39" s="2">
        <v>108772</v>
      </c>
      <c r="CD39" s="2">
        <v>14.1</v>
      </c>
      <c r="CE39" s="2">
        <v>12.9</v>
      </c>
      <c r="CF39" s="2">
        <v>12.2</v>
      </c>
      <c r="CG39" s="1">
        <v>74033</v>
      </c>
      <c r="CH39" s="1">
        <v>2295</v>
      </c>
      <c r="CI39" s="1">
        <v>9169</v>
      </c>
    </row>
    <row r="40" spans="1:87" ht="16.5" customHeight="1" x14ac:dyDescent="0.3">
      <c r="A40" s="47" t="s">
        <v>519</v>
      </c>
      <c r="B40" s="47" t="s">
        <v>86</v>
      </c>
      <c r="C40" s="47" t="s">
        <v>143</v>
      </c>
      <c r="D40" s="43" t="str">
        <f t="shared" si="0"/>
        <v>전북 남원시</v>
      </c>
      <c r="E40" s="120">
        <v>244492</v>
      </c>
      <c r="F40" s="120">
        <v>113611</v>
      </c>
      <c r="G40" s="120">
        <v>114356</v>
      </c>
      <c r="H40" s="120">
        <v>16525</v>
      </c>
      <c r="I40" s="120">
        <v>189706</v>
      </c>
      <c r="J40" s="120">
        <v>53915</v>
      </c>
      <c r="K40" s="120">
        <v>34320</v>
      </c>
      <c r="L40" s="120">
        <v>15934</v>
      </c>
      <c r="M40" s="120">
        <v>4360</v>
      </c>
      <c r="N40" s="120">
        <v>76975</v>
      </c>
      <c r="O40" s="124">
        <v>3.2</v>
      </c>
      <c r="P40" s="124">
        <v>37.9</v>
      </c>
      <c r="Q40" s="124">
        <v>3.1</v>
      </c>
      <c r="R40" s="124">
        <v>13.4</v>
      </c>
      <c r="S40" s="124">
        <v>3.4</v>
      </c>
      <c r="T40" s="124">
        <v>77.599999999999994</v>
      </c>
      <c r="U40" s="120">
        <v>128</v>
      </c>
      <c r="V40" s="124">
        <v>24.4</v>
      </c>
      <c r="W40" s="147">
        <v>77911</v>
      </c>
      <c r="X40" s="147">
        <v>177812</v>
      </c>
      <c r="Y40" s="120">
        <v>25387</v>
      </c>
      <c r="Z40" s="120">
        <v>21668</v>
      </c>
      <c r="AA40" s="120">
        <v>4059</v>
      </c>
      <c r="AB40" s="120">
        <v>1388</v>
      </c>
      <c r="AC40" s="120">
        <v>2283</v>
      </c>
      <c r="AD40" s="120">
        <v>27983</v>
      </c>
      <c r="AE40" s="120">
        <v>17274</v>
      </c>
      <c r="AF40" s="120">
        <v>2690</v>
      </c>
      <c r="AG40" s="120">
        <v>966</v>
      </c>
      <c r="AH40" s="120">
        <v>1569</v>
      </c>
      <c r="AI40" s="120">
        <v>60241</v>
      </c>
      <c r="AJ40" s="120">
        <v>67940</v>
      </c>
      <c r="AK40" s="120">
        <v>7445</v>
      </c>
      <c r="AL40" s="120">
        <v>875</v>
      </c>
      <c r="AM40" s="120">
        <v>2724</v>
      </c>
      <c r="AN40" s="120">
        <v>54785</v>
      </c>
      <c r="AO40" s="120">
        <v>189707</v>
      </c>
      <c r="AP40" s="142" t="s">
        <v>923</v>
      </c>
      <c r="AQ40" s="142" t="s">
        <v>290</v>
      </c>
      <c r="AR40" s="142" t="s">
        <v>455</v>
      </c>
      <c r="AS40" s="143">
        <v>29001</v>
      </c>
      <c r="AT40" s="143">
        <v>4718</v>
      </c>
      <c r="AU40" s="143">
        <v>3637</v>
      </c>
      <c r="AV40" s="142" t="s">
        <v>311</v>
      </c>
      <c r="AW40" s="142" t="s">
        <v>245</v>
      </c>
      <c r="AX40" s="142" t="s">
        <v>312</v>
      </c>
      <c r="AY40" s="143">
        <v>7063</v>
      </c>
      <c r="AZ40" s="143">
        <v>6482</v>
      </c>
      <c r="BA40" s="143">
        <v>6372</v>
      </c>
      <c r="BB40" s="120">
        <v>7</v>
      </c>
      <c r="BC40" s="120">
        <v>26</v>
      </c>
      <c r="BD40" s="120">
        <v>67</v>
      </c>
      <c r="BE40" s="127">
        <v>29</v>
      </c>
      <c r="BF40" s="127">
        <v>3.2</v>
      </c>
      <c r="BG40" s="127">
        <v>3.3</v>
      </c>
      <c r="BH40" s="127">
        <v>4.8</v>
      </c>
      <c r="BI40" s="127">
        <v>16.8</v>
      </c>
      <c r="BJ40" s="127">
        <v>5.7</v>
      </c>
      <c r="BK40" s="127">
        <v>0.7</v>
      </c>
      <c r="BL40" s="127">
        <v>20.6</v>
      </c>
      <c r="BM40" s="127">
        <v>15.9</v>
      </c>
      <c r="BN40" s="127">
        <v>22</v>
      </c>
      <c r="BO40" s="127">
        <v>58.7</v>
      </c>
      <c r="BP40" s="127">
        <v>19.3</v>
      </c>
      <c r="BQ40" s="127">
        <v>3.7</v>
      </c>
      <c r="BR40" s="127">
        <v>3.1</v>
      </c>
      <c r="BS40" s="127">
        <v>3.4</v>
      </c>
      <c r="BT40" s="127">
        <v>3.7</v>
      </c>
      <c r="BU40" s="127">
        <v>3.2</v>
      </c>
      <c r="BV40" s="128">
        <v>11.5</v>
      </c>
      <c r="BW40" s="1">
        <v>23</v>
      </c>
      <c r="BX40" s="2" t="s">
        <v>658</v>
      </c>
      <c r="BY40" s="2" t="s">
        <v>659</v>
      </c>
      <c r="BZ40" s="2" t="s">
        <v>660</v>
      </c>
      <c r="CA40" s="2">
        <v>103866</v>
      </c>
      <c r="CB40" s="2">
        <v>90723</v>
      </c>
      <c r="CC40" s="2">
        <v>84848</v>
      </c>
      <c r="CD40" s="2">
        <v>10.9</v>
      </c>
      <c r="CE40" s="2">
        <v>9.6</v>
      </c>
      <c r="CF40" s="2">
        <v>8.9</v>
      </c>
      <c r="CG40" s="1">
        <v>75409</v>
      </c>
      <c r="CH40" s="1">
        <v>953</v>
      </c>
      <c r="CI40" s="1">
        <v>6223</v>
      </c>
    </row>
    <row r="41" spans="1:87" ht="16.5" customHeight="1" x14ac:dyDescent="0.3">
      <c r="A41" s="47" t="s">
        <v>519</v>
      </c>
      <c r="B41" s="47" t="s">
        <v>87</v>
      </c>
      <c r="C41" s="47" t="s">
        <v>143</v>
      </c>
      <c r="D41" s="43" t="str">
        <f t="shared" si="0"/>
        <v>전북 김제시</v>
      </c>
      <c r="E41" s="120">
        <v>247707</v>
      </c>
      <c r="F41" s="120">
        <v>106243</v>
      </c>
      <c r="G41" s="120">
        <v>109249</v>
      </c>
      <c r="H41" s="120">
        <v>32216</v>
      </c>
      <c r="I41" s="120">
        <v>108492</v>
      </c>
      <c r="J41" s="120">
        <v>42399</v>
      </c>
      <c r="K41" s="120">
        <v>27992</v>
      </c>
      <c r="L41" s="120">
        <v>15488</v>
      </c>
      <c r="M41" s="120">
        <v>4658</v>
      </c>
      <c r="N41" s="120">
        <v>84145</v>
      </c>
      <c r="O41" s="124">
        <v>2.9</v>
      </c>
      <c r="P41" s="124">
        <v>53.2</v>
      </c>
      <c r="Q41" s="124">
        <v>4.2</v>
      </c>
      <c r="R41" s="124">
        <v>11.6</v>
      </c>
      <c r="S41" s="124">
        <v>3.9</v>
      </c>
      <c r="T41" s="124">
        <v>43.8</v>
      </c>
      <c r="U41" s="120">
        <v>143</v>
      </c>
      <c r="V41" s="124">
        <v>33.799999999999997</v>
      </c>
      <c r="W41" s="147">
        <v>83964</v>
      </c>
      <c r="X41" s="147">
        <v>195098</v>
      </c>
      <c r="Y41" s="120">
        <v>65915</v>
      </c>
      <c r="Z41" s="120">
        <v>44463</v>
      </c>
      <c r="AA41" s="120">
        <v>11650</v>
      </c>
      <c r="AB41" s="120">
        <v>8958</v>
      </c>
      <c r="AC41" s="120">
        <v>8229</v>
      </c>
      <c r="AD41" s="120">
        <v>6915</v>
      </c>
      <c r="AE41" s="120">
        <v>5391</v>
      </c>
      <c r="AF41" s="120">
        <v>771</v>
      </c>
      <c r="AG41" s="120">
        <v>292</v>
      </c>
      <c r="AH41" s="120">
        <v>467</v>
      </c>
      <c r="AI41" s="120">
        <v>33413</v>
      </c>
      <c r="AJ41" s="120">
        <v>50972</v>
      </c>
      <c r="AK41" s="120">
        <v>6479</v>
      </c>
      <c r="AL41" s="120">
        <v>1307</v>
      </c>
      <c r="AM41" s="120">
        <v>2484</v>
      </c>
      <c r="AN41" s="120">
        <v>139215</v>
      </c>
      <c r="AO41" s="120">
        <v>108491</v>
      </c>
      <c r="AP41" s="142" t="s">
        <v>923</v>
      </c>
      <c r="AQ41" s="142" t="s">
        <v>290</v>
      </c>
      <c r="AR41" s="142" t="s">
        <v>292</v>
      </c>
      <c r="AS41" s="143">
        <v>66995</v>
      </c>
      <c r="AT41" s="143">
        <v>28186</v>
      </c>
      <c r="AU41" s="143">
        <v>16446</v>
      </c>
      <c r="AV41" s="142" t="s">
        <v>305</v>
      </c>
      <c r="AW41" s="142" t="s">
        <v>917</v>
      </c>
      <c r="AX41" s="142" t="s">
        <v>920</v>
      </c>
      <c r="AY41" s="143">
        <v>3791</v>
      </c>
      <c r="AZ41" s="143">
        <v>3371</v>
      </c>
      <c r="BA41" s="143">
        <v>2889</v>
      </c>
      <c r="BB41" s="120">
        <v>1</v>
      </c>
      <c r="BC41" s="120">
        <v>5</v>
      </c>
      <c r="BD41" s="120">
        <v>33</v>
      </c>
      <c r="BE41" s="127">
        <v>21.5</v>
      </c>
      <c r="BF41" s="127">
        <v>1.5</v>
      </c>
      <c r="BG41" s="127">
        <v>4.0999999999999996</v>
      </c>
      <c r="BH41" s="127">
        <v>9.6</v>
      </c>
      <c r="BI41" s="127">
        <v>20.5</v>
      </c>
      <c r="BJ41" s="127">
        <v>3.7</v>
      </c>
      <c r="BK41" s="127">
        <v>0.4</v>
      </c>
      <c r="BL41" s="127">
        <v>20.9</v>
      </c>
      <c r="BM41" s="127">
        <v>17.8</v>
      </c>
      <c r="BN41" s="127">
        <v>24.3</v>
      </c>
      <c r="BO41" s="127">
        <v>51.9</v>
      </c>
      <c r="BP41" s="127">
        <v>23.8</v>
      </c>
      <c r="BQ41" s="127">
        <v>3</v>
      </c>
      <c r="BR41" s="127">
        <v>2.2999999999999998</v>
      </c>
      <c r="BS41" s="127">
        <v>3.2</v>
      </c>
      <c r="BT41" s="127">
        <v>3.7</v>
      </c>
      <c r="BU41" s="127">
        <v>2.5</v>
      </c>
      <c r="BV41" s="128">
        <v>11.8</v>
      </c>
      <c r="BW41" s="1">
        <v>19</v>
      </c>
      <c r="BX41" s="2" t="s">
        <v>661</v>
      </c>
      <c r="BY41" s="2" t="s">
        <v>662</v>
      </c>
      <c r="BZ41" s="2" t="s">
        <v>663</v>
      </c>
      <c r="CA41" s="2">
        <v>146353</v>
      </c>
      <c r="CB41" s="2">
        <v>120923</v>
      </c>
      <c r="CC41" s="2">
        <v>108249</v>
      </c>
      <c r="CD41" s="2">
        <v>15.3</v>
      </c>
      <c r="CE41" s="2">
        <v>12.7</v>
      </c>
      <c r="CF41" s="2">
        <v>11.3</v>
      </c>
      <c r="CG41" s="1">
        <v>52448</v>
      </c>
      <c r="CH41" s="1">
        <v>7799</v>
      </c>
      <c r="CI41" s="1">
        <v>8446</v>
      </c>
    </row>
    <row r="42" spans="1:87" ht="16.5" customHeight="1" x14ac:dyDescent="0.3">
      <c r="A42" s="47" t="s">
        <v>519</v>
      </c>
      <c r="B42" s="47" t="s">
        <v>88</v>
      </c>
      <c r="C42" s="47" t="s">
        <v>143</v>
      </c>
      <c r="D42" s="43" t="str">
        <f t="shared" si="0"/>
        <v>전북 진안군</v>
      </c>
      <c r="E42" s="120">
        <v>104979</v>
      </c>
      <c r="F42" s="120">
        <v>53871</v>
      </c>
      <c r="G42" s="120">
        <v>44547</v>
      </c>
      <c r="H42" s="120">
        <v>6558</v>
      </c>
      <c r="I42" s="120">
        <v>64590</v>
      </c>
      <c r="J42" s="120">
        <v>22989</v>
      </c>
      <c r="K42" s="120">
        <v>12270</v>
      </c>
      <c r="L42" s="120">
        <v>5392</v>
      </c>
      <c r="M42" s="120">
        <v>1175</v>
      </c>
      <c r="N42" s="120">
        <v>24622</v>
      </c>
      <c r="O42" s="124">
        <v>4.3</v>
      </c>
      <c r="P42" s="124">
        <v>36.700000000000003</v>
      </c>
      <c r="Q42" s="124">
        <v>2.9</v>
      </c>
      <c r="R42" s="124">
        <v>12.2</v>
      </c>
      <c r="S42" s="124">
        <v>2.9</v>
      </c>
      <c r="T42" s="124">
        <v>61.5</v>
      </c>
      <c r="U42" s="120">
        <v>83</v>
      </c>
      <c r="V42" s="124">
        <v>28.1</v>
      </c>
      <c r="W42" s="147">
        <v>24863</v>
      </c>
      <c r="X42" s="147">
        <v>84268</v>
      </c>
      <c r="Y42" s="120">
        <v>20042</v>
      </c>
      <c r="Z42" s="120">
        <v>14685</v>
      </c>
      <c r="AA42" s="120">
        <v>2924</v>
      </c>
      <c r="AB42" s="120">
        <v>1439</v>
      </c>
      <c r="AC42" s="120">
        <v>1297</v>
      </c>
      <c r="AD42" s="120">
        <v>3750</v>
      </c>
      <c r="AE42" s="120">
        <v>2175</v>
      </c>
      <c r="AF42" s="120">
        <v>194</v>
      </c>
      <c r="AG42" s="120">
        <v>67</v>
      </c>
      <c r="AH42" s="120">
        <v>50</v>
      </c>
      <c r="AI42" s="120">
        <v>30079</v>
      </c>
      <c r="AJ42" s="120">
        <v>24890</v>
      </c>
      <c r="AK42" s="120">
        <v>2360</v>
      </c>
      <c r="AL42" s="120">
        <v>286</v>
      </c>
      <c r="AM42" s="120">
        <v>739</v>
      </c>
      <c r="AN42" s="120">
        <v>40387</v>
      </c>
      <c r="AO42" s="120">
        <v>64590</v>
      </c>
      <c r="AP42" s="142" t="s">
        <v>923</v>
      </c>
      <c r="AQ42" s="142" t="s">
        <v>290</v>
      </c>
      <c r="AR42" s="142" t="s">
        <v>293</v>
      </c>
      <c r="AS42" s="143">
        <v>24601</v>
      </c>
      <c r="AT42" s="143">
        <v>3681</v>
      </c>
      <c r="AU42" s="143">
        <v>3169</v>
      </c>
      <c r="AV42" s="142" t="s">
        <v>913</v>
      </c>
      <c r="AW42" s="142" t="s">
        <v>306</v>
      </c>
      <c r="AX42" s="142" t="s">
        <v>917</v>
      </c>
      <c r="AY42" s="143">
        <v>1980</v>
      </c>
      <c r="AZ42" s="143">
        <v>1967</v>
      </c>
      <c r="BA42" s="143">
        <v>1582</v>
      </c>
      <c r="BB42" s="120">
        <v>2</v>
      </c>
      <c r="BC42" s="120">
        <v>18</v>
      </c>
      <c r="BD42" s="120">
        <v>59</v>
      </c>
      <c r="BE42" s="127">
        <v>34.700000000000003</v>
      </c>
      <c r="BF42" s="127">
        <v>2.7</v>
      </c>
      <c r="BG42" s="127">
        <v>2.8</v>
      </c>
      <c r="BH42" s="127">
        <v>3</v>
      </c>
      <c r="BI42" s="127">
        <v>14</v>
      </c>
      <c r="BJ42" s="127">
        <v>3.1</v>
      </c>
      <c r="BK42" s="127">
        <v>0.2</v>
      </c>
      <c r="BL42" s="127">
        <v>23.2</v>
      </c>
      <c r="BM42" s="127">
        <v>16.3</v>
      </c>
      <c r="BN42" s="127">
        <v>22.3</v>
      </c>
      <c r="BO42" s="127">
        <v>61.8</v>
      </c>
      <c r="BP42" s="127">
        <v>15.9</v>
      </c>
      <c r="BQ42" s="127">
        <v>3.8</v>
      </c>
      <c r="BR42" s="127">
        <v>2.6</v>
      </c>
      <c r="BS42" s="127">
        <v>3.2</v>
      </c>
      <c r="BT42" s="127">
        <v>3.7</v>
      </c>
      <c r="BU42" s="127">
        <v>2.7</v>
      </c>
      <c r="BV42" s="128">
        <v>14.7</v>
      </c>
      <c r="BW42" s="1">
        <v>11</v>
      </c>
      <c r="BX42" s="2" t="s">
        <v>664</v>
      </c>
      <c r="BY42" s="2" t="s">
        <v>665</v>
      </c>
      <c r="BZ42" s="2" t="s">
        <v>666</v>
      </c>
      <c r="CA42" s="2">
        <v>186206</v>
      </c>
      <c r="CB42" s="2">
        <v>42394</v>
      </c>
      <c r="CC42" s="2">
        <v>39068</v>
      </c>
      <c r="CD42" s="2">
        <v>52</v>
      </c>
      <c r="CE42" s="2">
        <v>11.8</v>
      </c>
      <c r="CF42" s="2">
        <v>10.9</v>
      </c>
      <c r="CG42" s="1">
        <v>29382</v>
      </c>
      <c r="CH42" s="1">
        <v>910</v>
      </c>
      <c r="CI42" s="1">
        <v>1875</v>
      </c>
    </row>
    <row r="43" spans="1:87" ht="16.5" customHeight="1" x14ac:dyDescent="0.3">
      <c r="A43" s="47" t="s">
        <v>519</v>
      </c>
      <c r="B43" s="47" t="s">
        <v>89</v>
      </c>
      <c r="C43" s="47" t="s">
        <v>143</v>
      </c>
      <c r="D43" s="43" t="str">
        <f t="shared" si="0"/>
        <v>전북 무주군</v>
      </c>
      <c r="E43" s="120">
        <v>420695</v>
      </c>
      <c r="F43" s="120">
        <v>215484</v>
      </c>
      <c r="G43" s="120">
        <v>194697</v>
      </c>
      <c r="H43" s="120">
        <v>10515</v>
      </c>
      <c r="I43" s="120">
        <v>379492</v>
      </c>
      <c r="J43" s="120">
        <v>127367</v>
      </c>
      <c r="K43" s="120">
        <v>43863</v>
      </c>
      <c r="L43" s="120">
        <v>9831</v>
      </c>
      <c r="M43" s="120">
        <v>2556</v>
      </c>
      <c r="N43" s="120">
        <v>23265</v>
      </c>
      <c r="O43" s="124">
        <v>18.100000000000001</v>
      </c>
      <c r="P43" s="124">
        <v>15.5</v>
      </c>
      <c r="Q43" s="124">
        <v>2.1</v>
      </c>
      <c r="R43" s="124">
        <v>12.4</v>
      </c>
      <c r="S43" s="124">
        <v>2</v>
      </c>
      <c r="T43" s="124">
        <v>90.2</v>
      </c>
      <c r="U43" s="120">
        <v>118</v>
      </c>
      <c r="V43" s="124">
        <v>72.3</v>
      </c>
      <c r="W43" s="147">
        <v>23468</v>
      </c>
      <c r="X43" s="147">
        <v>403029</v>
      </c>
      <c r="Y43" s="120">
        <v>20490</v>
      </c>
      <c r="Z43" s="120">
        <v>17592</v>
      </c>
      <c r="AA43" s="120">
        <v>1501</v>
      </c>
      <c r="AB43" s="120">
        <v>622</v>
      </c>
      <c r="AC43" s="120">
        <v>998</v>
      </c>
      <c r="AD43" s="120">
        <v>20311</v>
      </c>
      <c r="AE43" s="120">
        <v>31166</v>
      </c>
      <c r="AF43" s="120">
        <v>1191</v>
      </c>
      <c r="AG43" s="120">
        <v>175</v>
      </c>
      <c r="AH43" s="120">
        <v>259</v>
      </c>
      <c r="AI43" s="120">
        <v>174683</v>
      </c>
      <c r="AJ43" s="120">
        <v>141231</v>
      </c>
      <c r="AK43" s="120">
        <v>7023</v>
      </c>
      <c r="AL43" s="120">
        <v>1102</v>
      </c>
      <c r="AM43" s="120">
        <v>2351</v>
      </c>
      <c r="AN43" s="120">
        <v>41203</v>
      </c>
      <c r="AO43" s="120">
        <v>379492</v>
      </c>
      <c r="AP43" s="142" t="s">
        <v>923</v>
      </c>
      <c r="AQ43" s="142" t="s">
        <v>290</v>
      </c>
      <c r="AR43" s="142" t="s">
        <v>292</v>
      </c>
      <c r="AS43" s="143">
        <v>20275</v>
      </c>
      <c r="AT43" s="143">
        <v>5483</v>
      </c>
      <c r="AU43" s="143">
        <v>4482</v>
      </c>
      <c r="AV43" s="142" t="s">
        <v>913</v>
      </c>
      <c r="AW43" s="142" t="s">
        <v>306</v>
      </c>
      <c r="AX43" s="142" t="s">
        <v>307</v>
      </c>
      <c r="AY43" s="143">
        <v>16813</v>
      </c>
      <c r="AZ43" s="143">
        <v>13685</v>
      </c>
      <c r="BA43" s="143">
        <v>11782</v>
      </c>
      <c r="BB43" s="120">
        <v>10</v>
      </c>
      <c r="BC43" s="120">
        <v>29</v>
      </c>
      <c r="BD43" s="120">
        <v>69</v>
      </c>
      <c r="BE43" s="127">
        <v>25.9</v>
      </c>
      <c r="BF43" s="127">
        <v>28.7</v>
      </c>
      <c r="BG43" s="127">
        <v>3.7</v>
      </c>
      <c r="BH43" s="127">
        <v>0.3</v>
      </c>
      <c r="BI43" s="127">
        <v>4.2</v>
      </c>
      <c r="BJ43" s="127">
        <v>0.3</v>
      </c>
      <c r="BK43" s="127">
        <v>0.2</v>
      </c>
      <c r="BL43" s="127">
        <v>14.7</v>
      </c>
      <c r="BM43" s="127">
        <v>22.1</v>
      </c>
      <c r="BN43" s="127">
        <v>29.7</v>
      </c>
      <c r="BO43" s="127">
        <v>52.5</v>
      </c>
      <c r="BP43" s="127">
        <v>17.8</v>
      </c>
      <c r="BQ43" s="127">
        <v>2.4</v>
      </c>
      <c r="BR43" s="127">
        <v>2.6</v>
      </c>
      <c r="BS43" s="127">
        <v>3.2</v>
      </c>
      <c r="BT43" s="127">
        <v>3.7</v>
      </c>
      <c r="BU43" s="127">
        <v>2.9</v>
      </c>
      <c r="BV43" s="128">
        <v>27.6</v>
      </c>
      <c r="BW43" s="1">
        <v>6</v>
      </c>
      <c r="BX43" s="2" t="s">
        <v>667</v>
      </c>
      <c r="BY43" s="2" t="s">
        <v>668</v>
      </c>
      <c r="BZ43" s="2" t="s">
        <v>669</v>
      </c>
      <c r="CA43" s="2">
        <v>391534</v>
      </c>
      <c r="CB43" s="2">
        <v>208351</v>
      </c>
      <c r="CC43" s="2">
        <v>149155</v>
      </c>
      <c r="CD43" s="2">
        <v>42.8</v>
      </c>
      <c r="CE43" s="2">
        <v>22.8</v>
      </c>
      <c r="CF43" s="2">
        <v>16.3</v>
      </c>
      <c r="CG43" s="1">
        <v>156527</v>
      </c>
      <c r="CH43" s="1">
        <v>257</v>
      </c>
      <c r="CI43" s="1">
        <v>3487</v>
      </c>
    </row>
    <row r="44" spans="1:87" ht="16.5" customHeight="1" x14ac:dyDescent="0.3">
      <c r="A44" s="47" t="s">
        <v>519</v>
      </c>
      <c r="B44" s="47" t="s">
        <v>90</v>
      </c>
      <c r="C44" s="47" t="s">
        <v>143</v>
      </c>
      <c r="D44" s="43" t="str">
        <f t="shared" si="0"/>
        <v>전북 장수군</v>
      </c>
      <c r="E44" s="120">
        <v>63611</v>
      </c>
      <c r="F44" s="120">
        <v>23262</v>
      </c>
      <c r="G44" s="120">
        <v>35269</v>
      </c>
      <c r="H44" s="120">
        <v>5080</v>
      </c>
      <c r="I44" s="120">
        <v>41093</v>
      </c>
      <c r="J44" s="120">
        <v>16364</v>
      </c>
      <c r="K44" s="120">
        <v>11702</v>
      </c>
      <c r="L44" s="120">
        <v>5263</v>
      </c>
      <c r="M44" s="120">
        <v>1087</v>
      </c>
      <c r="N44" s="120">
        <v>21012</v>
      </c>
      <c r="O44" s="124">
        <v>3</v>
      </c>
      <c r="P44" s="124">
        <v>44.3</v>
      </c>
      <c r="Q44" s="124">
        <v>3.5</v>
      </c>
      <c r="R44" s="124">
        <v>13.8</v>
      </c>
      <c r="S44" s="124">
        <v>3.2</v>
      </c>
      <c r="T44" s="124">
        <v>64.599999999999994</v>
      </c>
      <c r="U44" s="120">
        <v>99</v>
      </c>
      <c r="V44" s="124">
        <v>24.8</v>
      </c>
      <c r="W44" s="147">
        <v>21335</v>
      </c>
      <c r="X44" s="147">
        <v>46275</v>
      </c>
      <c r="Y44" s="120">
        <v>8904</v>
      </c>
      <c r="Z44" s="120">
        <v>10004</v>
      </c>
      <c r="AA44" s="120">
        <v>1896</v>
      </c>
      <c r="AB44" s="120">
        <v>818</v>
      </c>
      <c r="AC44" s="120">
        <v>896</v>
      </c>
      <c r="AD44" s="120">
        <v>1885</v>
      </c>
      <c r="AE44" s="120">
        <v>2262</v>
      </c>
      <c r="AF44" s="120">
        <v>276</v>
      </c>
      <c r="AG44" s="120">
        <v>50</v>
      </c>
      <c r="AH44" s="120">
        <v>118</v>
      </c>
      <c r="AI44" s="120">
        <v>12473</v>
      </c>
      <c r="AJ44" s="120">
        <v>20743</v>
      </c>
      <c r="AK44" s="120">
        <v>2244</v>
      </c>
      <c r="AL44" s="120">
        <v>288</v>
      </c>
      <c r="AM44" s="120">
        <v>753</v>
      </c>
      <c r="AN44" s="120">
        <v>22518</v>
      </c>
      <c r="AO44" s="120">
        <v>41092</v>
      </c>
      <c r="AP44" s="142" t="s">
        <v>923</v>
      </c>
      <c r="AQ44" s="142" t="s">
        <v>294</v>
      </c>
      <c r="AR44" s="142" t="s">
        <v>290</v>
      </c>
      <c r="AS44" s="143">
        <v>12154</v>
      </c>
      <c r="AT44" s="143">
        <v>2232</v>
      </c>
      <c r="AU44" s="143">
        <v>1711</v>
      </c>
      <c r="AV44" s="142" t="s">
        <v>305</v>
      </c>
      <c r="AW44" s="142" t="s">
        <v>917</v>
      </c>
      <c r="AX44" s="142" t="s">
        <v>913</v>
      </c>
      <c r="AY44" s="143">
        <v>1244</v>
      </c>
      <c r="AZ44" s="143">
        <v>1127</v>
      </c>
      <c r="BA44" s="143">
        <v>879</v>
      </c>
      <c r="BB44" s="120">
        <v>3</v>
      </c>
      <c r="BC44" s="120">
        <v>21</v>
      </c>
      <c r="BD44" s="120">
        <v>61</v>
      </c>
      <c r="BE44" s="127">
        <v>30.6</v>
      </c>
      <c r="BF44" s="127">
        <v>1.6</v>
      </c>
      <c r="BG44" s="127">
        <v>5.3</v>
      </c>
      <c r="BH44" s="127">
        <v>2.1</v>
      </c>
      <c r="BI44" s="127">
        <v>12.1</v>
      </c>
      <c r="BJ44" s="127">
        <v>2</v>
      </c>
      <c r="BK44" s="127">
        <v>0.1</v>
      </c>
      <c r="BL44" s="127">
        <v>31.9</v>
      </c>
      <c r="BM44" s="127">
        <v>14.3</v>
      </c>
      <c r="BN44" s="127">
        <v>18.7</v>
      </c>
      <c r="BO44" s="127">
        <v>61.5</v>
      </c>
      <c r="BP44" s="127">
        <v>19.8</v>
      </c>
      <c r="BQ44" s="127">
        <v>4.5999999999999996</v>
      </c>
      <c r="BR44" s="127">
        <v>3.2</v>
      </c>
      <c r="BS44" s="127">
        <v>3.6</v>
      </c>
      <c r="BT44" s="127">
        <v>3.7</v>
      </c>
      <c r="BU44" s="127">
        <v>3.2</v>
      </c>
      <c r="BV44" s="128">
        <v>22.2</v>
      </c>
      <c r="BW44" s="1">
        <v>7</v>
      </c>
      <c r="BX44" s="2" t="s">
        <v>670</v>
      </c>
      <c r="BY44" s="2" t="s">
        <v>671</v>
      </c>
      <c r="BZ44" s="2" t="s">
        <v>672</v>
      </c>
      <c r="CA44" s="2">
        <v>57200</v>
      </c>
      <c r="CB44" s="2">
        <v>38816</v>
      </c>
      <c r="CC44" s="2">
        <v>21899</v>
      </c>
      <c r="CD44" s="2">
        <v>31</v>
      </c>
      <c r="CE44" s="2">
        <v>21</v>
      </c>
      <c r="CF44" s="2">
        <v>11.9</v>
      </c>
      <c r="CG44" s="1">
        <v>24230</v>
      </c>
      <c r="CH44" s="1">
        <v>351</v>
      </c>
      <c r="CI44" s="1">
        <v>1685</v>
      </c>
    </row>
    <row r="45" spans="1:87" ht="16.5" customHeight="1" x14ac:dyDescent="0.3">
      <c r="A45" s="47" t="s">
        <v>519</v>
      </c>
      <c r="B45" s="47" t="s">
        <v>91</v>
      </c>
      <c r="C45" s="47" t="s">
        <v>143</v>
      </c>
      <c r="D45" s="43" t="str">
        <f t="shared" si="0"/>
        <v>전북 임실군</v>
      </c>
      <c r="E45" s="120">
        <v>116532</v>
      </c>
      <c r="F45" s="120">
        <v>59942</v>
      </c>
      <c r="G45" s="120">
        <v>46336</v>
      </c>
      <c r="H45" s="120">
        <v>10253</v>
      </c>
      <c r="I45" s="120">
        <v>65823</v>
      </c>
      <c r="J45" s="120">
        <v>21719</v>
      </c>
      <c r="K45" s="120">
        <v>12781</v>
      </c>
      <c r="L45" s="120">
        <v>6115</v>
      </c>
      <c r="M45" s="120">
        <v>2124</v>
      </c>
      <c r="N45" s="120">
        <v>25975</v>
      </c>
      <c r="O45" s="124">
        <v>4.5</v>
      </c>
      <c r="P45" s="124">
        <v>42.3</v>
      </c>
      <c r="Q45" s="124">
        <v>3.4</v>
      </c>
      <c r="R45" s="124">
        <v>12.2</v>
      </c>
      <c r="S45" s="124">
        <v>3.6</v>
      </c>
      <c r="T45" s="124">
        <v>56.5</v>
      </c>
      <c r="U45" s="120">
        <v>114</v>
      </c>
      <c r="V45" s="124">
        <v>39.799999999999997</v>
      </c>
      <c r="W45" s="147">
        <v>26249</v>
      </c>
      <c r="X45" s="147">
        <v>88314</v>
      </c>
      <c r="Y45" s="120">
        <v>24432</v>
      </c>
      <c r="Z45" s="120">
        <v>18492</v>
      </c>
      <c r="AA45" s="120">
        <v>3430</v>
      </c>
      <c r="AB45" s="120">
        <v>2134</v>
      </c>
      <c r="AC45" s="120">
        <v>2221</v>
      </c>
      <c r="AD45" s="120">
        <v>8784</v>
      </c>
      <c r="AE45" s="120">
        <v>3323</v>
      </c>
      <c r="AF45" s="120">
        <v>434</v>
      </c>
      <c r="AG45" s="120">
        <v>131</v>
      </c>
      <c r="AH45" s="120">
        <v>252</v>
      </c>
      <c r="AI45" s="120">
        <v>26727</v>
      </c>
      <c r="AJ45" s="120">
        <v>21527</v>
      </c>
      <c r="AK45" s="120">
        <v>2483</v>
      </c>
      <c r="AL45" s="120">
        <v>412</v>
      </c>
      <c r="AM45" s="120">
        <v>1750</v>
      </c>
      <c r="AN45" s="120">
        <v>50709</v>
      </c>
      <c r="AO45" s="120">
        <v>65823</v>
      </c>
      <c r="AP45" s="142" t="s">
        <v>923</v>
      </c>
      <c r="AQ45" s="142" t="s">
        <v>290</v>
      </c>
      <c r="AR45" s="142" t="s">
        <v>294</v>
      </c>
      <c r="AS45" s="143">
        <v>31566</v>
      </c>
      <c r="AT45" s="143">
        <v>3499</v>
      </c>
      <c r="AU45" s="143">
        <v>3414</v>
      </c>
      <c r="AV45" s="142" t="s">
        <v>917</v>
      </c>
      <c r="AW45" s="142" t="s">
        <v>245</v>
      </c>
      <c r="AX45" s="142" t="s">
        <v>305</v>
      </c>
      <c r="AY45" s="143">
        <v>1858</v>
      </c>
      <c r="AZ45" s="143">
        <v>1784</v>
      </c>
      <c r="BA45" s="143">
        <v>1773</v>
      </c>
      <c r="BB45" s="120">
        <v>1</v>
      </c>
      <c r="BC45" s="120">
        <v>14</v>
      </c>
      <c r="BD45" s="120">
        <v>48</v>
      </c>
      <c r="BE45" s="127">
        <v>24.5</v>
      </c>
      <c r="BF45" s="127">
        <v>0.4</v>
      </c>
      <c r="BG45" s="127">
        <v>3</v>
      </c>
      <c r="BH45" s="127">
        <v>1.5</v>
      </c>
      <c r="BI45" s="127">
        <v>37.1</v>
      </c>
      <c r="BJ45" s="127">
        <v>1.6</v>
      </c>
      <c r="BK45" s="127">
        <v>0.1</v>
      </c>
      <c r="BL45" s="127">
        <v>21.5</v>
      </c>
      <c r="BM45" s="127">
        <v>10.4</v>
      </c>
      <c r="BN45" s="127">
        <v>23.6</v>
      </c>
      <c r="BO45" s="127">
        <v>58.8</v>
      </c>
      <c r="BP45" s="127">
        <v>17.5</v>
      </c>
      <c r="BQ45" s="127">
        <v>3.4</v>
      </c>
      <c r="BR45" s="127">
        <v>2.6</v>
      </c>
      <c r="BS45" s="127">
        <v>3.2</v>
      </c>
      <c r="BT45" s="127">
        <v>3.7</v>
      </c>
      <c r="BU45" s="127">
        <v>2.8</v>
      </c>
      <c r="BV45" s="128">
        <v>13.8</v>
      </c>
      <c r="BW45" s="1">
        <v>12</v>
      </c>
      <c r="BX45" s="2" t="s">
        <v>673</v>
      </c>
      <c r="BY45" s="2" t="s">
        <v>674</v>
      </c>
      <c r="BZ45" s="2" t="s">
        <v>675</v>
      </c>
      <c r="CA45" s="2">
        <v>140062</v>
      </c>
      <c r="CB45" s="2">
        <v>76173</v>
      </c>
      <c r="CC45" s="2">
        <v>76008</v>
      </c>
      <c r="CD45" s="2">
        <v>26.2</v>
      </c>
      <c r="CE45" s="2">
        <v>14.2</v>
      </c>
      <c r="CF45" s="2">
        <v>14.2</v>
      </c>
      <c r="CG45" s="1">
        <v>27463</v>
      </c>
      <c r="CH45" s="1">
        <v>1424</v>
      </c>
      <c r="CI45" s="1">
        <v>3598</v>
      </c>
    </row>
    <row r="46" spans="1:87" ht="16.5" customHeight="1" x14ac:dyDescent="0.3">
      <c r="A46" s="47" t="s">
        <v>519</v>
      </c>
      <c r="B46" s="47" t="s">
        <v>92</v>
      </c>
      <c r="C46" s="47" t="s">
        <v>143</v>
      </c>
      <c r="D46" s="43" t="str">
        <f t="shared" si="0"/>
        <v>전북 순창군</v>
      </c>
      <c r="E46" s="120">
        <v>91542</v>
      </c>
      <c r="F46" s="120">
        <v>41752</v>
      </c>
      <c r="G46" s="120">
        <v>43591</v>
      </c>
      <c r="H46" s="120">
        <v>6200</v>
      </c>
      <c r="I46" s="120">
        <v>67489</v>
      </c>
      <c r="J46" s="120">
        <v>20531</v>
      </c>
      <c r="K46" s="120">
        <v>13180</v>
      </c>
      <c r="L46" s="120">
        <v>5858</v>
      </c>
      <c r="M46" s="120">
        <v>1258</v>
      </c>
      <c r="N46" s="120">
        <v>27253</v>
      </c>
      <c r="O46" s="124">
        <v>3.4</v>
      </c>
      <c r="P46" s="124">
        <v>40.299999999999997</v>
      </c>
      <c r="Q46" s="124">
        <v>3.1</v>
      </c>
      <c r="R46" s="124">
        <v>12.7</v>
      </c>
      <c r="S46" s="124">
        <v>3</v>
      </c>
      <c r="T46" s="124">
        <v>73.7</v>
      </c>
      <c r="U46" s="120">
        <v>84</v>
      </c>
      <c r="V46" s="124">
        <v>23.9</v>
      </c>
      <c r="W46" s="147">
        <v>27160</v>
      </c>
      <c r="X46" s="147">
        <v>76596</v>
      </c>
      <c r="Y46" s="120">
        <v>12267</v>
      </c>
      <c r="Z46" s="120">
        <v>8884</v>
      </c>
      <c r="AA46" s="120">
        <v>1553</v>
      </c>
      <c r="AB46" s="120">
        <v>704</v>
      </c>
      <c r="AC46" s="120">
        <v>646</v>
      </c>
      <c r="AD46" s="120">
        <v>16056</v>
      </c>
      <c r="AE46" s="120">
        <v>10216</v>
      </c>
      <c r="AF46" s="120">
        <v>1744</v>
      </c>
      <c r="AG46" s="120">
        <v>561</v>
      </c>
      <c r="AH46" s="120">
        <v>744</v>
      </c>
      <c r="AI46" s="120">
        <v>13429</v>
      </c>
      <c r="AJ46" s="120">
        <v>21353</v>
      </c>
      <c r="AK46" s="120">
        <v>2396</v>
      </c>
      <c r="AL46" s="120">
        <v>196</v>
      </c>
      <c r="AM46" s="120">
        <v>793</v>
      </c>
      <c r="AN46" s="120">
        <v>24054</v>
      </c>
      <c r="AO46" s="120">
        <v>67488</v>
      </c>
      <c r="AP46" s="142" t="s">
        <v>923</v>
      </c>
      <c r="AQ46" s="142" t="s">
        <v>294</v>
      </c>
      <c r="AR46" s="142" t="s">
        <v>295</v>
      </c>
      <c r="AS46" s="143">
        <v>11486</v>
      </c>
      <c r="AT46" s="143">
        <v>2907</v>
      </c>
      <c r="AU46" s="143">
        <v>2726</v>
      </c>
      <c r="AV46" s="142" t="s">
        <v>311</v>
      </c>
      <c r="AW46" s="142" t="s">
        <v>312</v>
      </c>
      <c r="AX46" s="142" t="s">
        <v>313</v>
      </c>
      <c r="AY46" s="143">
        <v>7506</v>
      </c>
      <c r="AZ46" s="143">
        <v>5567</v>
      </c>
      <c r="BA46" s="143">
        <v>3348</v>
      </c>
      <c r="BB46" s="120">
        <v>3</v>
      </c>
      <c r="BC46" s="120">
        <v>15</v>
      </c>
      <c r="BD46" s="120">
        <v>51</v>
      </c>
      <c r="BE46" s="127">
        <v>35.1</v>
      </c>
      <c r="BF46" s="127">
        <v>1.3</v>
      </c>
      <c r="BG46" s="127">
        <v>2.8</v>
      </c>
      <c r="BH46" s="127">
        <v>4.4000000000000004</v>
      </c>
      <c r="BI46" s="127">
        <v>11.6</v>
      </c>
      <c r="BJ46" s="127">
        <v>3.8</v>
      </c>
      <c r="BK46" s="127">
        <v>0.4</v>
      </c>
      <c r="BL46" s="127">
        <v>27.8</v>
      </c>
      <c r="BM46" s="127">
        <v>12.7</v>
      </c>
      <c r="BN46" s="127">
        <v>20.3</v>
      </c>
      <c r="BO46" s="127">
        <v>62.1</v>
      </c>
      <c r="BP46" s="127">
        <v>17.5</v>
      </c>
      <c r="BQ46" s="127">
        <v>4.2</v>
      </c>
      <c r="BR46" s="127">
        <v>2.8</v>
      </c>
      <c r="BS46" s="127">
        <v>3.3</v>
      </c>
      <c r="BT46" s="127">
        <v>3.6</v>
      </c>
      <c r="BU46" s="127">
        <v>2.9</v>
      </c>
      <c r="BV46" s="128">
        <v>14.6</v>
      </c>
      <c r="BW46" s="1">
        <v>11</v>
      </c>
      <c r="BX46" s="2" t="s">
        <v>676</v>
      </c>
      <c r="BY46" s="2" t="s">
        <v>677</v>
      </c>
      <c r="BZ46" s="2" t="s">
        <v>678</v>
      </c>
      <c r="CA46" s="2">
        <v>142435</v>
      </c>
      <c r="CB46" s="2">
        <v>31465</v>
      </c>
      <c r="CC46" s="2">
        <v>18680</v>
      </c>
      <c r="CD46" s="2">
        <v>47.6</v>
      </c>
      <c r="CE46" s="2">
        <v>10.5</v>
      </c>
      <c r="CF46" s="2">
        <v>6.2</v>
      </c>
      <c r="CG46" s="1">
        <v>28407</v>
      </c>
      <c r="CH46" s="1">
        <v>726</v>
      </c>
      <c r="CI46" s="1">
        <v>1976</v>
      </c>
    </row>
    <row r="47" spans="1:87" ht="16.5" customHeight="1" x14ac:dyDescent="0.3">
      <c r="A47" s="47" t="s">
        <v>519</v>
      </c>
      <c r="B47" s="47" t="s">
        <v>93</v>
      </c>
      <c r="C47" s="47" t="s">
        <v>143</v>
      </c>
      <c r="D47" s="43" t="str">
        <f t="shared" si="0"/>
        <v>전북 고창군</v>
      </c>
      <c r="E47" s="120">
        <v>196881</v>
      </c>
      <c r="F47" s="120">
        <v>89549</v>
      </c>
      <c r="G47" s="120">
        <v>93360</v>
      </c>
      <c r="H47" s="120">
        <v>13969</v>
      </c>
      <c r="I47" s="120">
        <v>153655</v>
      </c>
      <c r="J47" s="120">
        <v>41825</v>
      </c>
      <c r="K47" s="120">
        <v>29470</v>
      </c>
      <c r="L47" s="120">
        <v>12779</v>
      </c>
      <c r="M47" s="120">
        <v>3524</v>
      </c>
      <c r="N47" s="120">
        <v>52273</v>
      </c>
      <c r="O47" s="124">
        <v>3.8</v>
      </c>
      <c r="P47" s="124">
        <v>39.799999999999997</v>
      </c>
      <c r="Q47" s="124">
        <v>3.2</v>
      </c>
      <c r="R47" s="124">
        <v>13.4</v>
      </c>
      <c r="S47" s="124">
        <v>3.4</v>
      </c>
      <c r="T47" s="124">
        <v>78</v>
      </c>
      <c r="U47" s="120">
        <v>114</v>
      </c>
      <c r="V47" s="124">
        <v>30.5</v>
      </c>
      <c r="W47" s="147">
        <v>52971</v>
      </c>
      <c r="X47" s="147">
        <v>140441</v>
      </c>
      <c r="Y47" s="120">
        <v>21806</v>
      </c>
      <c r="Z47" s="120">
        <v>15955</v>
      </c>
      <c r="AA47" s="120">
        <v>2817</v>
      </c>
      <c r="AB47" s="120">
        <v>1096</v>
      </c>
      <c r="AC47" s="120">
        <v>1552</v>
      </c>
      <c r="AD47" s="120">
        <v>31596</v>
      </c>
      <c r="AE47" s="120">
        <v>17408</v>
      </c>
      <c r="AF47" s="120">
        <v>2598</v>
      </c>
      <c r="AG47" s="120">
        <v>1026</v>
      </c>
      <c r="AH47" s="120">
        <v>1819</v>
      </c>
      <c r="AI47" s="120">
        <v>36148</v>
      </c>
      <c r="AJ47" s="120">
        <v>54219</v>
      </c>
      <c r="AK47" s="120">
        <v>5971</v>
      </c>
      <c r="AL47" s="120">
        <v>633</v>
      </c>
      <c r="AM47" s="120">
        <v>2238</v>
      </c>
      <c r="AN47" s="120">
        <v>43226</v>
      </c>
      <c r="AO47" s="120">
        <v>153656</v>
      </c>
      <c r="AP47" s="142" t="s">
        <v>923</v>
      </c>
      <c r="AQ47" s="142" t="s">
        <v>295</v>
      </c>
      <c r="AR47" s="142" t="s">
        <v>290</v>
      </c>
      <c r="AS47" s="143">
        <v>16107</v>
      </c>
      <c r="AT47" s="143">
        <v>9457</v>
      </c>
      <c r="AU47" s="143">
        <v>4960</v>
      </c>
      <c r="AV47" s="142" t="s">
        <v>312</v>
      </c>
      <c r="AW47" s="142" t="s">
        <v>311</v>
      </c>
      <c r="AX47" s="142" t="s">
        <v>313</v>
      </c>
      <c r="AY47" s="143">
        <v>11006</v>
      </c>
      <c r="AZ47" s="143">
        <v>10392</v>
      </c>
      <c r="BA47" s="143">
        <v>6065</v>
      </c>
      <c r="BB47" s="120">
        <v>5</v>
      </c>
      <c r="BC47" s="120">
        <v>19</v>
      </c>
      <c r="BD47" s="120">
        <v>52</v>
      </c>
      <c r="BE47" s="127">
        <v>28.7</v>
      </c>
      <c r="BF47" s="127">
        <v>1.2</v>
      </c>
      <c r="BG47" s="127">
        <v>5.6</v>
      </c>
      <c r="BH47" s="127">
        <v>4.2</v>
      </c>
      <c r="BI47" s="127">
        <v>16.899999999999999</v>
      </c>
      <c r="BJ47" s="127">
        <v>4.4000000000000004</v>
      </c>
      <c r="BK47" s="127">
        <v>0.2</v>
      </c>
      <c r="BL47" s="127">
        <v>23.3</v>
      </c>
      <c r="BM47" s="127">
        <v>15.5</v>
      </c>
      <c r="BN47" s="127">
        <v>20.5</v>
      </c>
      <c r="BO47" s="127">
        <v>60.6</v>
      </c>
      <c r="BP47" s="127">
        <v>18.899999999999999</v>
      </c>
      <c r="BQ47" s="127">
        <v>4.0999999999999996</v>
      </c>
      <c r="BR47" s="127">
        <v>3.1</v>
      </c>
      <c r="BS47" s="127">
        <v>3.4</v>
      </c>
      <c r="BT47" s="127">
        <v>3.8</v>
      </c>
      <c r="BU47" s="127">
        <v>3.1</v>
      </c>
      <c r="BV47" s="128">
        <v>13.4</v>
      </c>
      <c r="BW47" s="1">
        <v>14</v>
      </c>
      <c r="BX47" s="2" t="s">
        <v>679</v>
      </c>
      <c r="BY47" s="2" t="s">
        <v>680</v>
      </c>
      <c r="BZ47" s="2" t="s">
        <v>681</v>
      </c>
      <c r="CA47" s="2">
        <v>197063</v>
      </c>
      <c r="CB47" s="2">
        <v>61310</v>
      </c>
      <c r="CC47" s="2">
        <v>53505</v>
      </c>
      <c r="CD47" s="2">
        <v>32.5</v>
      </c>
      <c r="CE47" s="2">
        <v>10.1</v>
      </c>
      <c r="CF47" s="2">
        <v>8.8000000000000007</v>
      </c>
      <c r="CG47" s="1">
        <v>61668</v>
      </c>
      <c r="CH47" s="1">
        <v>997</v>
      </c>
      <c r="CI47" s="1">
        <v>5179</v>
      </c>
    </row>
    <row r="48" spans="1:87" ht="16.5" customHeight="1" x14ac:dyDescent="0.3">
      <c r="A48" s="47" t="s">
        <v>519</v>
      </c>
      <c r="B48" s="47" t="s">
        <v>94</v>
      </c>
      <c r="C48" s="47" t="s">
        <v>143</v>
      </c>
      <c r="D48" s="43" t="str">
        <f t="shared" si="0"/>
        <v>전북 부안군</v>
      </c>
      <c r="E48" s="120">
        <v>257086</v>
      </c>
      <c r="F48" s="120">
        <v>105813</v>
      </c>
      <c r="G48" s="120">
        <v>138825</v>
      </c>
      <c r="H48" s="120">
        <v>12449</v>
      </c>
      <c r="I48" s="120">
        <v>161841</v>
      </c>
      <c r="J48" s="120">
        <v>81590</v>
      </c>
      <c r="K48" s="120">
        <v>35427</v>
      </c>
      <c r="L48" s="120">
        <v>11006</v>
      </c>
      <c r="M48" s="120">
        <v>2780</v>
      </c>
      <c r="N48" s="120">
        <v>49140</v>
      </c>
      <c r="O48" s="124">
        <v>5.2</v>
      </c>
      <c r="P48" s="124">
        <v>33.4</v>
      </c>
      <c r="Q48" s="124">
        <v>2.8</v>
      </c>
      <c r="R48" s="124">
        <v>12.6</v>
      </c>
      <c r="S48" s="124">
        <v>2.4</v>
      </c>
      <c r="T48" s="124">
        <v>63</v>
      </c>
      <c r="U48" s="120">
        <v>103</v>
      </c>
      <c r="V48" s="124">
        <v>36.200000000000003</v>
      </c>
      <c r="W48" s="147">
        <v>50020</v>
      </c>
      <c r="X48" s="147">
        <v>211078</v>
      </c>
      <c r="Y48" s="120">
        <v>46794</v>
      </c>
      <c r="Z48" s="120">
        <v>39537</v>
      </c>
      <c r="AA48" s="120">
        <v>4377</v>
      </c>
      <c r="AB48" s="120">
        <v>1932</v>
      </c>
      <c r="AC48" s="120">
        <v>2606</v>
      </c>
      <c r="AD48" s="120">
        <v>16085</v>
      </c>
      <c r="AE48" s="120">
        <v>16639</v>
      </c>
      <c r="AF48" s="120">
        <v>795</v>
      </c>
      <c r="AG48" s="120">
        <v>258</v>
      </c>
      <c r="AH48" s="120">
        <v>471</v>
      </c>
      <c r="AI48" s="120">
        <v>42935</v>
      </c>
      <c r="AJ48" s="120">
        <v>77150</v>
      </c>
      <c r="AK48" s="120">
        <v>4945</v>
      </c>
      <c r="AL48" s="120">
        <v>550</v>
      </c>
      <c r="AM48" s="120">
        <v>2012</v>
      </c>
      <c r="AN48" s="120">
        <v>95246</v>
      </c>
      <c r="AO48" s="120">
        <v>161840</v>
      </c>
      <c r="AP48" s="142" t="s">
        <v>923</v>
      </c>
      <c r="AQ48" s="142" t="s">
        <v>290</v>
      </c>
      <c r="AR48" s="142" t="s">
        <v>292</v>
      </c>
      <c r="AS48" s="143">
        <v>39242</v>
      </c>
      <c r="AT48" s="143">
        <v>13819</v>
      </c>
      <c r="AU48" s="143">
        <v>11436</v>
      </c>
      <c r="AV48" s="142" t="s">
        <v>312</v>
      </c>
      <c r="AW48" s="142" t="s">
        <v>311</v>
      </c>
      <c r="AX48" s="142" t="s">
        <v>305</v>
      </c>
      <c r="AY48" s="143">
        <v>6778</v>
      </c>
      <c r="AZ48" s="143">
        <v>6663</v>
      </c>
      <c r="BA48" s="143">
        <v>4431</v>
      </c>
      <c r="BB48" s="120">
        <v>3</v>
      </c>
      <c r="BC48" s="120">
        <v>15</v>
      </c>
      <c r="BD48" s="120">
        <v>50</v>
      </c>
      <c r="BE48" s="127">
        <v>35.6</v>
      </c>
      <c r="BF48" s="127">
        <v>5.7</v>
      </c>
      <c r="BG48" s="127">
        <v>1.1000000000000001</v>
      </c>
      <c r="BH48" s="127">
        <v>2.4</v>
      </c>
      <c r="BI48" s="127">
        <v>12.9</v>
      </c>
      <c r="BJ48" s="127">
        <v>2.7</v>
      </c>
      <c r="BK48" s="127">
        <v>0.3</v>
      </c>
      <c r="BL48" s="127">
        <v>18.2</v>
      </c>
      <c r="BM48" s="127">
        <v>21.1</v>
      </c>
      <c r="BN48" s="127">
        <v>20.2</v>
      </c>
      <c r="BO48" s="127">
        <v>59.8</v>
      </c>
      <c r="BP48" s="127">
        <v>20</v>
      </c>
      <c r="BQ48" s="127">
        <v>4.0999999999999996</v>
      </c>
      <c r="BR48" s="127">
        <v>2.9</v>
      </c>
      <c r="BS48" s="127">
        <v>3.2</v>
      </c>
      <c r="BT48" s="127">
        <v>3.5</v>
      </c>
      <c r="BU48" s="127">
        <v>3</v>
      </c>
      <c r="BV48" s="128">
        <v>14.7</v>
      </c>
      <c r="BW48" s="1">
        <v>13</v>
      </c>
      <c r="BX48" s="2" t="s">
        <v>682</v>
      </c>
      <c r="BY48" s="2" t="s">
        <v>683</v>
      </c>
      <c r="BZ48" s="2" t="s">
        <v>684</v>
      </c>
      <c r="CA48" s="2">
        <v>197323</v>
      </c>
      <c r="CB48" s="2">
        <v>137413</v>
      </c>
      <c r="CC48" s="2">
        <v>95966</v>
      </c>
      <c r="CD48" s="2">
        <v>26.7</v>
      </c>
      <c r="CE48" s="2">
        <v>18.600000000000001</v>
      </c>
      <c r="CF48" s="2">
        <v>13</v>
      </c>
      <c r="CG48" s="1">
        <v>104750</v>
      </c>
      <c r="CH48" s="1">
        <v>1346</v>
      </c>
      <c r="CI48" s="1">
        <v>4443</v>
      </c>
    </row>
    <row r="49" spans="1:87" ht="16.5" customHeight="1" x14ac:dyDescent="0.3">
      <c r="A49" s="47" t="s">
        <v>519</v>
      </c>
      <c r="B49" s="47" t="s">
        <v>95</v>
      </c>
      <c r="C49" s="47" t="s">
        <v>144</v>
      </c>
      <c r="D49" s="43" t="str">
        <f t="shared" si="0"/>
        <v>전남 담양군</v>
      </c>
      <c r="E49" s="120">
        <v>310063</v>
      </c>
      <c r="F49" s="120">
        <v>172586</v>
      </c>
      <c r="G49" s="120">
        <v>114592</v>
      </c>
      <c r="H49" s="120">
        <v>22882</v>
      </c>
      <c r="I49" s="120">
        <v>265326</v>
      </c>
      <c r="J49" s="120">
        <v>54555</v>
      </c>
      <c r="K49" s="120">
        <v>18963</v>
      </c>
      <c r="L49" s="120">
        <v>9647</v>
      </c>
      <c r="M49" s="120">
        <v>3613</v>
      </c>
      <c r="N49" s="120">
        <v>45733</v>
      </c>
      <c r="O49" s="124">
        <v>6.8</v>
      </c>
      <c r="P49" s="124">
        <v>42.2</v>
      </c>
      <c r="Q49" s="124">
        <v>2.9</v>
      </c>
      <c r="R49" s="124">
        <v>10.5</v>
      </c>
      <c r="S49" s="124">
        <v>3.1</v>
      </c>
      <c r="T49" s="124">
        <v>85.6</v>
      </c>
      <c r="U49" s="120">
        <v>106</v>
      </c>
      <c r="V49" s="124">
        <v>45.3</v>
      </c>
      <c r="W49" s="147">
        <v>46344</v>
      </c>
      <c r="X49" s="147">
        <v>272758</v>
      </c>
      <c r="Y49" s="120">
        <v>27491</v>
      </c>
      <c r="Z49" s="120">
        <v>13860</v>
      </c>
      <c r="AA49" s="120">
        <v>1649</v>
      </c>
      <c r="AB49" s="120">
        <v>684</v>
      </c>
      <c r="AC49" s="120">
        <v>1053</v>
      </c>
      <c r="AD49" s="120">
        <v>106627</v>
      </c>
      <c r="AE49" s="120">
        <v>58535</v>
      </c>
      <c r="AF49" s="120">
        <v>9368</v>
      </c>
      <c r="AG49" s="120">
        <v>5332</v>
      </c>
      <c r="AH49" s="120">
        <v>6037</v>
      </c>
      <c r="AI49" s="120">
        <v>38468</v>
      </c>
      <c r="AJ49" s="120">
        <v>36313</v>
      </c>
      <c r="AK49" s="120">
        <v>2793</v>
      </c>
      <c r="AL49" s="120">
        <v>440</v>
      </c>
      <c r="AM49" s="120">
        <v>1414</v>
      </c>
      <c r="AN49" s="120">
        <v>44737</v>
      </c>
      <c r="AO49" s="120">
        <v>265327</v>
      </c>
      <c r="AP49" s="142" t="s">
        <v>245</v>
      </c>
      <c r="AQ49" s="142" t="s">
        <v>244</v>
      </c>
      <c r="AR49" s="142" t="s">
        <v>246</v>
      </c>
      <c r="AS49" s="143">
        <v>5834</v>
      </c>
      <c r="AT49" s="143">
        <v>5658</v>
      </c>
      <c r="AU49" s="143">
        <v>4016</v>
      </c>
      <c r="AV49" s="142" t="s">
        <v>311</v>
      </c>
      <c r="AW49" s="142" t="s">
        <v>312</v>
      </c>
      <c r="AX49" s="142" t="s">
        <v>313</v>
      </c>
      <c r="AY49" s="143">
        <v>66736</v>
      </c>
      <c r="AZ49" s="143">
        <v>40961</v>
      </c>
      <c r="BA49" s="143">
        <v>27115</v>
      </c>
      <c r="BB49" s="120">
        <v>2</v>
      </c>
      <c r="BC49" s="120">
        <v>5</v>
      </c>
      <c r="BD49" s="120">
        <v>28</v>
      </c>
      <c r="BE49" s="127">
        <v>44.6</v>
      </c>
      <c r="BF49" s="127">
        <v>0.7</v>
      </c>
      <c r="BG49" s="127">
        <v>3.1</v>
      </c>
      <c r="BH49" s="127">
        <v>3.2</v>
      </c>
      <c r="BI49" s="127">
        <v>12</v>
      </c>
      <c r="BJ49" s="127">
        <v>5.0999999999999996</v>
      </c>
      <c r="BK49" s="127">
        <v>0.6</v>
      </c>
      <c r="BL49" s="127">
        <v>20.399999999999999</v>
      </c>
      <c r="BM49" s="127">
        <v>10.3</v>
      </c>
      <c r="BN49" s="127">
        <v>21.3</v>
      </c>
      <c r="BO49" s="127">
        <v>61.8</v>
      </c>
      <c r="BP49" s="127">
        <v>16.899999999999999</v>
      </c>
      <c r="BQ49" s="127">
        <v>4</v>
      </c>
      <c r="BR49" s="127">
        <v>1.9</v>
      </c>
      <c r="BS49" s="127">
        <v>2.8</v>
      </c>
      <c r="BT49" s="127">
        <v>3.6</v>
      </c>
      <c r="BU49" s="127">
        <v>2.2000000000000002</v>
      </c>
      <c r="BV49" s="128">
        <v>17.399999999999999</v>
      </c>
      <c r="BW49" s="1">
        <v>12</v>
      </c>
      <c r="BX49" s="2" t="s">
        <v>685</v>
      </c>
      <c r="BY49" s="2" t="s">
        <v>686</v>
      </c>
      <c r="BZ49" s="2" t="s">
        <v>687</v>
      </c>
      <c r="CA49" s="2">
        <v>370003</v>
      </c>
      <c r="CB49" s="2">
        <v>116917</v>
      </c>
      <c r="CC49" s="2">
        <v>104836</v>
      </c>
      <c r="CD49" s="2">
        <v>30.7</v>
      </c>
      <c r="CE49" s="2">
        <v>9.6999999999999993</v>
      </c>
      <c r="CF49" s="2">
        <v>8.6999999999999993</v>
      </c>
      <c r="CG49" s="1">
        <v>58196</v>
      </c>
      <c r="CH49" s="1">
        <v>4820</v>
      </c>
      <c r="CI49" s="1">
        <v>6250</v>
      </c>
    </row>
    <row r="50" spans="1:87" ht="16.5" customHeight="1" x14ac:dyDescent="0.3">
      <c r="A50" s="47" t="s">
        <v>519</v>
      </c>
      <c r="B50" s="47" t="s">
        <v>96</v>
      </c>
      <c r="C50" s="47" t="s">
        <v>144</v>
      </c>
      <c r="D50" s="43" t="str">
        <f t="shared" si="0"/>
        <v>전남 곡성군</v>
      </c>
      <c r="E50" s="120">
        <v>104516</v>
      </c>
      <c r="F50" s="120">
        <v>43551</v>
      </c>
      <c r="G50" s="120">
        <v>50112</v>
      </c>
      <c r="H50" s="120">
        <v>10855</v>
      </c>
      <c r="I50" s="120">
        <v>85402</v>
      </c>
      <c r="J50" s="120">
        <v>22456</v>
      </c>
      <c r="K50" s="120">
        <v>14504</v>
      </c>
      <c r="L50" s="120">
        <v>7907</v>
      </c>
      <c r="M50" s="120">
        <v>1718</v>
      </c>
      <c r="N50" s="120">
        <v>27058</v>
      </c>
      <c r="O50" s="124">
        <v>3.9</v>
      </c>
      <c r="P50" s="124">
        <v>46.8</v>
      </c>
      <c r="Q50" s="124">
        <v>3.7</v>
      </c>
      <c r="R50" s="124">
        <v>12.5</v>
      </c>
      <c r="S50" s="124">
        <v>3.4</v>
      </c>
      <c r="T50" s="124">
        <v>81.7</v>
      </c>
      <c r="U50" s="120">
        <v>108</v>
      </c>
      <c r="V50" s="124">
        <v>35.200000000000003</v>
      </c>
      <c r="W50" s="147">
        <v>27282</v>
      </c>
      <c r="X50" s="147">
        <v>79728</v>
      </c>
      <c r="Y50" s="120">
        <v>9634</v>
      </c>
      <c r="Z50" s="120">
        <v>6914</v>
      </c>
      <c r="AA50" s="120">
        <v>1395</v>
      </c>
      <c r="AB50" s="120">
        <v>483</v>
      </c>
      <c r="AC50" s="120">
        <v>688</v>
      </c>
      <c r="AD50" s="120">
        <v>22171</v>
      </c>
      <c r="AE50" s="120">
        <v>18608</v>
      </c>
      <c r="AF50" s="120">
        <v>3575</v>
      </c>
      <c r="AG50" s="120">
        <v>2163</v>
      </c>
      <c r="AH50" s="120">
        <v>2401</v>
      </c>
      <c r="AI50" s="120">
        <v>11745</v>
      </c>
      <c r="AJ50" s="120">
        <v>21123</v>
      </c>
      <c r="AK50" s="120">
        <v>2509</v>
      </c>
      <c r="AL50" s="120">
        <v>315</v>
      </c>
      <c r="AM50" s="120">
        <v>791</v>
      </c>
      <c r="AN50" s="120">
        <v>19114</v>
      </c>
      <c r="AO50" s="120">
        <v>85401</v>
      </c>
      <c r="AP50" s="142" t="s">
        <v>245</v>
      </c>
      <c r="AQ50" s="142" t="s">
        <v>248</v>
      </c>
      <c r="AR50" s="142" t="s">
        <v>247</v>
      </c>
      <c r="AS50" s="143">
        <v>6026</v>
      </c>
      <c r="AT50" s="143">
        <v>1990</v>
      </c>
      <c r="AU50" s="143">
        <v>1892</v>
      </c>
      <c r="AV50" s="142" t="s">
        <v>311</v>
      </c>
      <c r="AW50" s="142" t="s">
        <v>312</v>
      </c>
      <c r="AX50" s="142" t="s">
        <v>313</v>
      </c>
      <c r="AY50" s="143">
        <v>15454</v>
      </c>
      <c r="AZ50" s="143">
        <v>10546</v>
      </c>
      <c r="BA50" s="143">
        <v>6343</v>
      </c>
      <c r="BB50" s="120">
        <v>3</v>
      </c>
      <c r="BC50" s="120">
        <v>9</v>
      </c>
      <c r="BD50" s="120">
        <v>41</v>
      </c>
      <c r="BE50" s="127">
        <v>23.5</v>
      </c>
      <c r="BF50" s="127">
        <v>0.7</v>
      </c>
      <c r="BG50" s="127">
        <v>13.2</v>
      </c>
      <c r="BH50" s="127">
        <v>2.2000000000000002</v>
      </c>
      <c r="BI50" s="127">
        <v>22.6</v>
      </c>
      <c r="BJ50" s="127">
        <v>2.4</v>
      </c>
      <c r="BK50" s="127">
        <v>0.3</v>
      </c>
      <c r="BL50" s="127">
        <v>28.1</v>
      </c>
      <c r="BM50" s="127">
        <v>6.9</v>
      </c>
      <c r="BN50" s="127">
        <v>21.3</v>
      </c>
      <c r="BO50" s="127">
        <v>57.6</v>
      </c>
      <c r="BP50" s="127">
        <v>21</v>
      </c>
      <c r="BQ50" s="127">
        <v>3.7</v>
      </c>
      <c r="BR50" s="127">
        <v>2.7</v>
      </c>
      <c r="BS50" s="127">
        <v>3.3</v>
      </c>
      <c r="BT50" s="127">
        <v>3.7</v>
      </c>
      <c r="BU50" s="127">
        <v>2.8</v>
      </c>
      <c r="BV50" s="128">
        <v>16.399999999999999</v>
      </c>
      <c r="BW50" s="1">
        <v>11</v>
      </c>
      <c r="BX50" s="2" t="s">
        <v>688</v>
      </c>
      <c r="BY50" s="2" t="s">
        <v>689</v>
      </c>
      <c r="BZ50" s="2" t="s">
        <v>690</v>
      </c>
      <c r="CA50" s="2">
        <v>84349</v>
      </c>
      <c r="CB50" s="2">
        <v>63670</v>
      </c>
      <c r="CC50" s="2">
        <v>53823</v>
      </c>
      <c r="CD50" s="2">
        <v>22.5</v>
      </c>
      <c r="CE50" s="2">
        <v>17</v>
      </c>
      <c r="CF50" s="2">
        <v>14.4</v>
      </c>
      <c r="CG50" s="1">
        <v>29544</v>
      </c>
      <c r="CH50" s="1">
        <v>1429</v>
      </c>
      <c r="CI50" s="1">
        <v>3301</v>
      </c>
    </row>
    <row r="51" spans="1:87" ht="16.5" customHeight="1" x14ac:dyDescent="0.3">
      <c r="A51" s="47" t="s">
        <v>519</v>
      </c>
      <c r="B51" s="47" t="s">
        <v>97</v>
      </c>
      <c r="C51" s="47" t="s">
        <v>144</v>
      </c>
      <c r="D51" s="43" t="str">
        <f t="shared" si="0"/>
        <v>전남 구례군</v>
      </c>
      <c r="E51" s="120">
        <v>117518</v>
      </c>
      <c r="F51" s="120">
        <v>52362</v>
      </c>
      <c r="G51" s="120">
        <v>57540</v>
      </c>
      <c r="H51" s="120">
        <v>7620</v>
      </c>
      <c r="I51" s="120">
        <v>87276</v>
      </c>
      <c r="J51" s="120">
        <v>30006</v>
      </c>
      <c r="K51" s="120">
        <v>16480</v>
      </c>
      <c r="L51" s="120">
        <v>7022</v>
      </c>
      <c r="M51" s="120">
        <v>1728</v>
      </c>
      <c r="N51" s="120">
        <v>24230</v>
      </c>
      <c r="O51" s="124">
        <v>4.9000000000000004</v>
      </c>
      <c r="P51" s="124">
        <v>34.799999999999997</v>
      </c>
      <c r="Q51" s="124">
        <v>3</v>
      </c>
      <c r="R51" s="124">
        <v>13</v>
      </c>
      <c r="S51" s="124">
        <v>3</v>
      </c>
      <c r="T51" s="124">
        <v>74.3</v>
      </c>
      <c r="U51" s="120">
        <v>97</v>
      </c>
      <c r="V51" s="124">
        <v>31.4</v>
      </c>
      <c r="W51" s="147">
        <v>24492</v>
      </c>
      <c r="X51" s="147">
        <v>94232</v>
      </c>
      <c r="Y51" s="120">
        <v>15674</v>
      </c>
      <c r="Z51" s="120">
        <v>10842</v>
      </c>
      <c r="AA51" s="120">
        <v>1782</v>
      </c>
      <c r="AB51" s="120">
        <v>828</v>
      </c>
      <c r="AC51" s="120">
        <v>1117</v>
      </c>
      <c r="AD51" s="120">
        <v>12829</v>
      </c>
      <c r="AE51" s="120">
        <v>11163</v>
      </c>
      <c r="AF51" s="120">
        <v>1270</v>
      </c>
      <c r="AG51" s="120">
        <v>383</v>
      </c>
      <c r="AH51" s="120">
        <v>474</v>
      </c>
      <c r="AI51" s="120">
        <v>23859</v>
      </c>
      <c r="AJ51" s="120">
        <v>32467</v>
      </c>
      <c r="AK51" s="120">
        <v>3329</v>
      </c>
      <c r="AL51" s="120">
        <v>301</v>
      </c>
      <c r="AM51" s="120">
        <v>1201</v>
      </c>
      <c r="AN51" s="120">
        <v>30243</v>
      </c>
      <c r="AO51" s="120">
        <v>87276</v>
      </c>
      <c r="AP51" s="142" t="s">
        <v>245</v>
      </c>
      <c r="AQ51" s="142" t="s">
        <v>248</v>
      </c>
      <c r="AR51" s="142" t="s">
        <v>247</v>
      </c>
      <c r="AS51" s="143">
        <v>14326</v>
      </c>
      <c r="AT51" s="143">
        <v>4913</v>
      </c>
      <c r="AU51" s="143">
        <v>4484</v>
      </c>
      <c r="AV51" s="142" t="s">
        <v>311</v>
      </c>
      <c r="AW51" s="142" t="s">
        <v>312</v>
      </c>
      <c r="AX51" s="142" t="s">
        <v>923</v>
      </c>
      <c r="AY51" s="143">
        <v>5416</v>
      </c>
      <c r="AZ51" s="143">
        <v>4475</v>
      </c>
      <c r="BA51" s="143">
        <v>3420</v>
      </c>
      <c r="BB51" s="120">
        <v>5</v>
      </c>
      <c r="BC51" s="120">
        <v>19</v>
      </c>
      <c r="BD51" s="120">
        <v>62</v>
      </c>
      <c r="BE51" s="127">
        <v>37.1</v>
      </c>
      <c r="BF51" s="127">
        <v>6</v>
      </c>
      <c r="BG51" s="127">
        <v>1.1000000000000001</v>
      </c>
      <c r="BH51" s="127">
        <v>2.1</v>
      </c>
      <c r="BI51" s="127">
        <v>9.1</v>
      </c>
      <c r="BJ51" s="127">
        <v>3.3</v>
      </c>
      <c r="BK51" s="127">
        <v>0.3</v>
      </c>
      <c r="BL51" s="127">
        <v>29.3</v>
      </c>
      <c r="BM51" s="127">
        <v>11.6</v>
      </c>
      <c r="BN51" s="127">
        <v>18</v>
      </c>
      <c r="BO51" s="127">
        <v>63.1</v>
      </c>
      <c r="BP51" s="127">
        <v>18.899999999999999</v>
      </c>
      <c r="BQ51" s="127">
        <v>4.8</v>
      </c>
      <c r="BR51" s="127">
        <v>3</v>
      </c>
      <c r="BS51" s="127">
        <v>3.3</v>
      </c>
      <c r="BT51" s="127">
        <v>3.6</v>
      </c>
      <c r="BU51" s="127">
        <v>3.1</v>
      </c>
      <c r="BV51" s="128">
        <v>26.6</v>
      </c>
      <c r="BW51" s="1">
        <v>8</v>
      </c>
      <c r="BX51" s="2" t="s">
        <v>691</v>
      </c>
      <c r="BY51" s="2" t="s">
        <v>692</v>
      </c>
      <c r="BZ51" s="2" t="s">
        <v>693</v>
      </c>
      <c r="CA51" s="2">
        <v>121714</v>
      </c>
      <c r="CB51" s="2">
        <v>57353</v>
      </c>
      <c r="CC51" s="2">
        <v>57165</v>
      </c>
      <c r="CD51" s="2">
        <v>30.5</v>
      </c>
      <c r="CE51" s="2">
        <v>14.4</v>
      </c>
      <c r="CF51" s="2">
        <v>14.3</v>
      </c>
      <c r="CG51" s="1">
        <v>40487</v>
      </c>
      <c r="CH51" s="1">
        <v>563</v>
      </c>
      <c r="CI51" s="1">
        <v>2623</v>
      </c>
    </row>
    <row r="52" spans="1:87" ht="16.5" customHeight="1" x14ac:dyDescent="0.3">
      <c r="A52" s="47" t="s">
        <v>519</v>
      </c>
      <c r="B52" s="47" t="s">
        <v>98</v>
      </c>
      <c r="C52" s="47" t="s">
        <v>144</v>
      </c>
      <c r="D52" s="43" t="str">
        <f t="shared" si="0"/>
        <v>전남 고흥군</v>
      </c>
      <c r="E52" s="120">
        <v>221842</v>
      </c>
      <c r="F52" s="120">
        <v>80086</v>
      </c>
      <c r="G52" s="120">
        <v>126705</v>
      </c>
      <c r="H52" s="120">
        <v>15049</v>
      </c>
      <c r="I52" s="120">
        <v>155700</v>
      </c>
      <c r="J52" s="120">
        <v>53700</v>
      </c>
      <c r="K52" s="120">
        <v>46206</v>
      </c>
      <c r="L52" s="120">
        <v>18804</v>
      </c>
      <c r="M52" s="120">
        <v>3942</v>
      </c>
      <c r="N52" s="120">
        <v>62095</v>
      </c>
      <c r="O52" s="124">
        <v>3.6</v>
      </c>
      <c r="P52" s="124">
        <v>38.200000000000003</v>
      </c>
      <c r="Q52" s="124">
        <v>3.3</v>
      </c>
      <c r="R52" s="124">
        <v>14.5</v>
      </c>
      <c r="S52" s="124">
        <v>3.2</v>
      </c>
      <c r="T52" s="124">
        <v>70.2</v>
      </c>
      <c r="U52" s="120">
        <v>110</v>
      </c>
      <c r="V52" s="124">
        <v>27.2</v>
      </c>
      <c r="W52" s="147">
        <v>62750</v>
      </c>
      <c r="X52" s="147">
        <v>143575</v>
      </c>
      <c r="Y52" s="120">
        <v>29903</v>
      </c>
      <c r="Z52" s="120">
        <v>27391</v>
      </c>
      <c r="AA52" s="120">
        <v>5175</v>
      </c>
      <c r="AB52" s="120">
        <v>1475</v>
      </c>
      <c r="AC52" s="120">
        <v>2198</v>
      </c>
      <c r="AD52" s="120">
        <v>20856</v>
      </c>
      <c r="AE52" s="120">
        <v>23799</v>
      </c>
      <c r="AF52" s="120">
        <v>2653</v>
      </c>
      <c r="AG52" s="120">
        <v>415</v>
      </c>
      <c r="AH52" s="120">
        <v>838</v>
      </c>
      <c r="AI52" s="120">
        <v>29328</v>
      </c>
      <c r="AJ52" s="120">
        <v>67051</v>
      </c>
      <c r="AK52" s="120">
        <v>7333</v>
      </c>
      <c r="AL52" s="120">
        <v>764</v>
      </c>
      <c r="AM52" s="120">
        <v>2663</v>
      </c>
      <c r="AN52" s="120">
        <v>66142</v>
      </c>
      <c r="AO52" s="120">
        <v>155700</v>
      </c>
      <c r="AP52" s="142" t="s">
        <v>245</v>
      </c>
      <c r="AQ52" s="142" t="s">
        <v>247</v>
      </c>
      <c r="AR52" s="142" t="s">
        <v>248</v>
      </c>
      <c r="AS52" s="143">
        <v>26641</v>
      </c>
      <c r="AT52" s="143">
        <v>10957</v>
      </c>
      <c r="AU52" s="143">
        <v>8287</v>
      </c>
      <c r="AV52" s="142" t="s">
        <v>311</v>
      </c>
      <c r="AW52" s="142" t="s">
        <v>312</v>
      </c>
      <c r="AX52" s="142" t="s">
        <v>313</v>
      </c>
      <c r="AY52" s="143">
        <v>12399</v>
      </c>
      <c r="AZ52" s="143">
        <v>11748</v>
      </c>
      <c r="BA52" s="143">
        <v>7922</v>
      </c>
      <c r="BB52" s="120">
        <v>4</v>
      </c>
      <c r="BC52" s="120">
        <v>16</v>
      </c>
      <c r="BD52" s="120">
        <v>56</v>
      </c>
      <c r="BE52" s="127">
        <v>27.3</v>
      </c>
      <c r="BF52" s="127">
        <v>2.9</v>
      </c>
      <c r="BG52" s="127">
        <v>0.8</v>
      </c>
      <c r="BH52" s="127">
        <v>2.2999999999999998</v>
      </c>
      <c r="BI52" s="127">
        <v>13.9</v>
      </c>
      <c r="BJ52" s="127">
        <v>3.5</v>
      </c>
      <c r="BK52" s="127">
        <v>0.2</v>
      </c>
      <c r="BL52" s="127">
        <v>31.1</v>
      </c>
      <c r="BM52" s="127">
        <v>17.8</v>
      </c>
      <c r="BN52" s="127">
        <v>16.600000000000001</v>
      </c>
      <c r="BO52" s="127">
        <v>62.6</v>
      </c>
      <c r="BP52" s="127">
        <v>20.8</v>
      </c>
      <c r="BQ52" s="127">
        <v>5.2</v>
      </c>
      <c r="BR52" s="127">
        <v>3.5</v>
      </c>
      <c r="BS52" s="127">
        <v>3.7</v>
      </c>
      <c r="BT52" s="127">
        <v>3.8</v>
      </c>
      <c r="BU52" s="127">
        <v>3.4</v>
      </c>
      <c r="BV52" s="128">
        <v>14</v>
      </c>
      <c r="BW52" s="1">
        <v>16</v>
      </c>
      <c r="BX52" s="2" t="s">
        <v>694</v>
      </c>
      <c r="BY52" s="2" t="s">
        <v>695</v>
      </c>
      <c r="BZ52" s="2" t="s">
        <v>661</v>
      </c>
      <c r="CA52" s="2">
        <v>101437</v>
      </c>
      <c r="CB52" s="2">
        <v>77387</v>
      </c>
      <c r="CC52" s="2">
        <v>48565</v>
      </c>
      <c r="CD52" s="2">
        <v>16.899999999999999</v>
      </c>
      <c r="CE52" s="2">
        <v>12.9</v>
      </c>
      <c r="CF52" s="2">
        <v>8.1</v>
      </c>
      <c r="CG52" s="1">
        <v>89106</v>
      </c>
      <c r="CH52" s="1">
        <v>680</v>
      </c>
      <c r="CI52" s="1">
        <v>5409</v>
      </c>
    </row>
    <row r="53" spans="1:87" ht="16.5" customHeight="1" x14ac:dyDescent="0.3">
      <c r="A53" s="47" t="s">
        <v>519</v>
      </c>
      <c r="B53" s="47" t="s">
        <v>99</v>
      </c>
      <c r="C53" s="47" t="s">
        <v>144</v>
      </c>
      <c r="D53" s="43" t="str">
        <f t="shared" si="0"/>
        <v>전남 보성군</v>
      </c>
      <c r="E53" s="120">
        <v>187725</v>
      </c>
      <c r="F53" s="120">
        <v>88121</v>
      </c>
      <c r="G53" s="120">
        <v>86208</v>
      </c>
      <c r="H53" s="120">
        <v>13396</v>
      </c>
      <c r="I53" s="120">
        <v>122137</v>
      </c>
      <c r="J53" s="120">
        <v>38293</v>
      </c>
      <c r="K53" s="120">
        <v>24424</v>
      </c>
      <c r="L53" s="120">
        <v>10971</v>
      </c>
      <c r="M53" s="120">
        <v>2818</v>
      </c>
      <c r="N53" s="120">
        <v>38153</v>
      </c>
      <c r="O53" s="124">
        <v>4.9000000000000004</v>
      </c>
      <c r="P53" s="124">
        <v>40.200000000000003</v>
      </c>
      <c r="Q53" s="124">
        <v>3.1</v>
      </c>
      <c r="R53" s="124">
        <v>12.6</v>
      </c>
      <c r="S53" s="124">
        <v>3.3</v>
      </c>
      <c r="T53" s="124">
        <v>65.099999999999994</v>
      </c>
      <c r="U53" s="120">
        <v>107</v>
      </c>
      <c r="V53" s="124">
        <v>38.299999999999997</v>
      </c>
      <c r="W53" s="147">
        <v>38275</v>
      </c>
      <c r="X53" s="147">
        <v>136707</v>
      </c>
      <c r="Y53" s="120">
        <v>34664</v>
      </c>
      <c r="Z53" s="120">
        <v>22222</v>
      </c>
      <c r="AA53" s="120">
        <v>4318</v>
      </c>
      <c r="AB53" s="120">
        <v>1814</v>
      </c>
      <c r="AC53" s="120">
        <v>2571</v>
      </c>
      <c r="AD53" s="120">
        <v>30331</v>
      </c>
      <c r="AE53" s="120">
        <v>22446</v>
      </c>
      <c r="AF53" s="120">
        <v>2690</v>
      </c>
      <c r="AG53" s="120">
        <v>752</v>
      </c>
      <c r="AH53" s="120">
        <v>999</v>
      </c>
      <c r="AI53" s="120">
        <v>23125</v>
      </c>
      <c r="AJ53" s="120">
        <v>36058</v>
      </c>
      <c r="AK53" s="120">
        <v>3976</v>
      </c>
      <c r="AL53" s="120">
        <v>481</v>
      </c>
      <c r="AM53" s="120">
        <v>1279</v>
      </c>
      <c r="AN53" s="120">
        <v>65589</v>
      </c>
      <c r="AO53" s="120">
        <v>122137</v>
      </c>
      <c r="AP53" s="142" t="s">
        <v>245</v>
      </c>
      <c r="AQ53" s="142" t="s">
        <v>247</v>
      </c>
      <c r="AR53" s="142" t="s">
        <v>248</v>
      </c>
      <c r="AS53" s="143">
        <v>23457</v>
      </c>
      <c r="AT53" s="143">
        <v>6389</v>
      </c>
      <c r="AU53" s="143">
        <v>6073</v>
      </c>
      <c r="AV53" s="142" t="s">
        <v>311</v>
      </c>
      <c r="AW53" s="142" t="s">
        <v>312</v>
      </c>
      <c r="AX53" s="142" t="s">
        <v>313</v>
      </c>
      <c r="AY53" s="143">
        <v>14977</v>
      </c>
      <c r="AZ53" s="143">
        <v>13313</v>
      </c>
      <c r="BA53" s="143">
        <v>10214</v>
      </c>
      <c r="BB53" s="120">
        <v>3</v>
      </c>
      <c r="BC53" s="120">
        <v>10</v>
      </c>
      <c r="BD53" s="120">
        <v>41</v>
      </c>
      <c r="BE53" s="127">
        <v>30.6</v>
      </c>
      <c r="BF53" s="127">
        <v>3.6</v>
      </c>
      <c r="BG53" s="127">
        <v>5.9</v>
      </c>
      <c r="BH53" s="127">
        <v>3.7</v>
      </c>
      <c r="BI53" s="127">
        <v>16.2</v>
      </c>
      <c r="BJ53" s="127">
        <v>4.5999999999999996</v>
      </c>
      <c r="BK53" s="127">
        <v>0.7</v>
      </c>
      <c r="BL53" s="127">
        <v>18.600000000000001</v>
      </c>
      <c r="BM53" s="127">
        <v>16.100000000000001</v>
      </c>
      <c r="BN53" s="127">
        <v>19.399999999999999</v>
      </c>
      <c r="BO53" s="127">
        <v>62.2</v>
      </c>
      <c r="BP53" s="127">
        <v>18.399999999999999</v>
      </c>
      <c r="BQ53" s="127">
        <v>4.4000000000000004</v>
      </c>
      <c r="BR53" s="127">
        <v>2.8</v>
      </c>
      <c r="BS53" s="127">
        <v>3.3</v>
      </c>
      <c r="BT53" s="127">
        <v>3.6</v>
      </c>
      <c r="BU53" s="127">
        <v>2.9</v>
      </c>
      <c r="BV53" s="128">
        <v>14.9</v>
      </c>
      <c r="BW53" s="1">
        <v>12</v>
      </c>
      <c r="BX53" s="2" t="s">
        <v>696</v>
      </c>
      <c r="BY53" s="2" t="s">
        <v>697</v>
      </c>
      <c r="BZ53" s="2" t="s">
        <v>698</v>
      </c>
      <c r="CA53" s="2">
        <v>167435</v>
      </c>
      <c r="CB53" s="2">
        <v>93772</v>
      </c>
      <c r="CC53" s="2">
        <v>93287</v>
      </c>
      <c r="CD53" s="2">
        <v>27.6</v>
      </c>
      <c r="CE53" s="2">
        <v>15.5</v>
      </c>
      <c r="CF53" s="2">
        <v>15.4</v>
      </c>
      <c r="CG53" s="1">
        <v>51431</v>
      </c>
      <c r="CH53" s="1">
        <v>1239</v>
      </c>
      <c r="CI53" s="1">
        <v>4404</v>
      </c>
    </row>
    <row r="54" spans="1:87" ht="16.5" customHeight="1" x14ac:dyDescent="0.3">
      <c r="A54" s="47" t="s">
        <v>519</v>
      </c>
      <c r="B54" s="47" t="s">
        <v>100</v>
      </c>
      <c r="C54" s="47" t="s">
        <v>144</v>
      </c>
      <c r="D54" s="43" t="str">
        <f t="shared" si="0"/>
        <v>전남 화순군</v>
      </c>
      <c r="E54" s="120">
        <v>260653</v>
      </c>
      <c r="F54" s="120">
        <v>127295</v>
      </c>
      <c r="G54" s="120">
        <v>109477</v>
      </c>
      <c r="H54" s="120">
        <v>23881</v>
      </c>
      <c r="I54" s="120">
        <v>203929</v>
      </c>
      <c r="J54" s="120">
        <v>46511</v>
      </c>
      <c r="K54" s="120">
        <v>23247</v>
      </c>
      <c r="L54" s="120">
        <v>12294</v>
      </c>
      <c r="M54" s="120">
        <v>4442</v>
      </c>
      <c r="N54" s="120">
        <v>61821</v>
      </c>
      <c r="O54" s="124">
        <v>4.2</v>
      </c>
      <c r="P54" s="124">
        <v>47.3</v>
      </c>
      <c r="Q54" s="124">
        <v>3.4</v>
      </c>
      <c r="R54" s="124">
        <v>11.7</v>
      </c>
      <c r="S54" s="124">
        <v>3.7</v>
      </c>
      <c r="T54" s="124">
        <v>78.2</v>
      </c>
      <c r="U54" s="120">
        <v>156</v>
      </c>
      <c r="V54" s="124">
        <v>39.799999999999997</v>
      </c>
      <c r="W54" s="147">
        <v>62169</v>
      </c>
      <c r="X54" s="147">
        <v>229851</v>
      </c>
      <c r="Y54" s="120">
        <v>32550</v>
      </c>
      <c r="Z54" s="120">
        <v>18245</v>
      </c>
      <c r="AA54" s="120">
        <v>2843</v>
      </c>
      <c r="AB54" s="120">
        <v>1104</v>
      </c>
      <c r="AC54" s="120">
        <v>1982</v>
      </c>
      <c r="AD54" s="120">
        <v>73129</v>
      </c>
      <c r="AE54" s="120">
        <v>50329</v>
      </c>
      <c r="AF54" s="120">
        <v>8835</v>
      </c>
      <c r="AG54" s="120">
        <v>5183</v>
      </c>
      <c r="AH54" s="120">
        <v>5532</v>
      </c>
      <c r="AI54" s="120">
        <v>21615</v>
      </c>
      <c r="AJ54" s="120">
        <v>34171</v>
      </c>
      <c r="AK54" s="120">
        <v>3327</v>
      </c>
      <c r="AL54" s="120">
        <v>474</v>
      </c>
      <c r="AM54" s="120">
        <v>1333</v>
      </c>
      <c r="AN54" s="120">
        <v>56724</v>
      </c>
      <c r="AO54" s="120">
        <v>203928</v>
      </c>
      <c r="AP54" s="142" t="s">
        <v>244</v>
      </c>
      <c r="AQ54" s="142" t="s">
        <v>245</v>
      </c>
      <c r="AR54" s="142" t="s">
        <v>247</v>
      </c>
      <c r="AS54" s="143">
        <v>9489</v>
      </c>
      <c r="AT54" s="143">
        <v>7656</v>
      </c>
      <c r="AU54" s="143">
        <v>5466</v>
      </c>
      <c r="AV54" s="142" t="s">
        <v>311</v>
      </c>
      <c r="AW54" s="142" t="s">
        <v>312</v>
      </c>
      <c r="AX54" s="142" t="s">
        <v>314</v>
      </c>
      <c r="AY54" s="143">
        <v>34608</v>
      </c>
      <c r="AZ54" s="143">
        <v>29856</v>
      </c>
      <c r="BA54" s="143">
        <v>27755</v>
      </c>
      <c r="BB54" s="120">
        <v>3</v>
      </c>
      <c r="BC54" s="120">
        <v>5</v>
      </c>
      <c r="BD54" s="120">
        <v>25</v>
      </c>
      <c r="BE54" s="127">
        <v>21.1</v>
      </c>
      <c r="BF54" s="127">
        <v>2.5</v>
      </c>
      <c r="BG54" s="127">
        <v>6.2</v>
      </c>
      <c r="BH54" s="127">
        <v>1.9</v>
      </c>
      <c r="BI54" s="127">
        <v>11.7</v>
      </c>
      <c r="BJ54" s="127">
        <v>29.6</v>
      </c>
      <c r="BK54" s="127">
        <v>0.3</v>
      </c>
      <c r="BL54" s="127">
        <v>18.8</v>
      </c>
      <c r="BM54" s="127">
        <v>8</v>
      </c>
      <c r="BN54" s="127">
        <v>26.8</v>
      </c>
      <c r="BO54" s="127">
        <v>52.6</v>
      </c>
      <c r="BP54" s="127">
        <v>20.6</v>
      </c>
      <c r="BQ54" s="127">
        <v>2.7</v>
      </c>
      <c r="BR54" s="127">
        <v>2.2999999999999998</v>
      </c>
      <c r="BS54" s="127">
        <v>3.1</v>
      </c>
      <c r="BT54" s="127">
        <v>3.7</v>
      </c>
      <c r="BU54" s="127">
        <v>2.5</v>
      </c>
      <c r="BV54" s="128">
        <v>12.7</v>
      </c>
      <c r="BW54" s="1">
        <v>13</v>
      </c>
      <c r="BX54" s="2" t="s">
        <v>699</v>
      </c>
      <c r="BY54" s="2" t="s">
        <v>700</v>
      </c>
      <c r="BZ54" s="2" t="s">
        <v>701</v>
      </c>
      <c r="CA54" s="2">
        <v>324819</v>
      </c>
      <c r="CB54" s="2">
        <v>121366</v>
      </c>
      <c r="CC54" s="2">
        <v>55976</v>
      </c>
      <c r="CD54" s="2">
        <v>43.4</v>
      </c>
      <c r="CE54" s="2">
        <v>16.2</v>
      </c>
      <c r="CF54" s="2">
        <v>7.5</v>
      </c>
      <c r="CG54" s="1">
        <v>53496</v>
      </c>
      <c r="CH54" s="1">
        <v>4335</v>
      </c>
      <c r="CI54" s="1">
        <v>7166</v>
      </c>
    </row>
    <row r="55" spans="1:87" ht="16.5" customHeight="1" x14ac:dyDescent="0.3">
      <c r="A55" s="47" t="s">
        <v>519</v>
      </c>
      <c r="B55" s="47" t="s">
        <v>101</v>
      </c>
      <c r="C55" s="47" t="s">
        <v>144</v>
      </c>
      <c r="D55" s="43" t="str">
        <f t="shared" si="0"/>
        <v>전남 장흥군</v>
      </c>
      <c r="E55" s="120">
        <v>135106</v>
      </c>
      <c r="F55" s="120">
        <v>56304</v>
      </c>
      <c r="G55" s="120">
        <v>68412</v>
      </c>
      <c r="H55" s="120">
        <v>10391</v>
      </c>
      <c r="I55" s="120">
        <v>94672</v>
      </c>
      <c r="J55" s="120">
        <v>29652</v>
      </c>
      <c r="K55" s="120">
        <v>22246</v>
      </c>
      <c r="L55" s="120">
        <v>10565</v>
      </c>
      <c r="M55" s="120">
        <v>2388</v>
      </c>
      <c r="N55" s="120">
        <v>35174</v>
      </c>
      <c r="O55" s="124">
        <v>3.8</v>
      </c>
      <c r="P55" s="124">
        <v>38</v>
      </c>
      <c r="Q55" s="124">
        <v>3.3</v>
      </c>
      <c r="R55" s="124">
        <v>13.7</v>
      </c>
      <c r="S55" s="124">
        <v>3.4</v>
      </c>
      <c r="T55" s="124">
        <v>70.099999999999994</v>
      </c>
      <c r="U55" s="120">
        <v>123</v>
      </c>
      <c r="V55" s="124">
        <v>28.6</v>
      </c>
      <c r="W55" s="147">
        <v>35534</v>
      </c>
      <c r="X55" s="147">
        <v>96523</v>
      </c>
      <c r="Y55" s="120">
        <v>22315</v>
      </c>
      <c r="Z55" s="120">
        <v>13174</v>
      </c>
      <c r="AA55" s="120">
        <v>2500</v>
      </c>
      <c r="AB55" s="120">
        <v>1064</v>
      </c>
      <c r="AC55" s="120">
        <v>1380</v>
      </c>
      <c r="AD55" s="120">
        <v>19023</v>
      </c>
      <c r="AE55" s="120">
        <v>18000</v>
      </c>
      <c r="AF55" s="120">
        <v>2390</v>
      </c>
      <c r="AG55" s="120">
        <v>727</v>
      </c>
      <c r="AH55" s="120">
        <v>993</v>
      </c>
      <c r="AI55" s="120">
        <v>14965</v>
      </c>
      <c r="AJ55" s="120">
        <v>32757</v>
      </c>
      <c r="AK55" s="120">
        <v>4046</v>
      </c>
      <c r="AL55" s="120">
        <v>412</v>
      </c>
      <c r="AM55" s="120">
        <v>1360</v>
      </c>
      <c r="AN55" s="120">
        <v>40433</v>
      </c>
      <c r="AO55" s="120">
        <v>94673</v>
      </c>
      <c r="AP55" s="142" t="s">
        <v>250</v>
      </c>
      <c r="AQ55" s="142" t="s">
        <v>245</v>
      </c>
      <c r="AR55" s="142" t="s">
        <v>251</v>
      </c>
      <c r="AS55" s="143">
        <v>5490</v>
      </c>
      <c r="AT55" s="143">
        <v>4888</v>
      </c>
      <c r="AU55" s="143">
        <v>4558</v>
      </c>
      <c r="AV55" s="142" t="s">
        <v>312</v>
      </c>
      <c r="AW55" s="142" t="s">
        <v>311</v>
      </c>
      <c r="AX55" s="142" t="s">
        <v>313</v>
      </c>
      <c r="AY55" s="143">
        <v>10601</v>
      </c>
      <c r="AZ55" s="143">
        <v>10431</v>
      </c>
      <c r="BA55" s="143">
        <v>7462</v>
      </c>
      <c r="BB55" s="120">
        <v>4</v>
      </c>
      <c r="BC55" s="120">
        <v>14</v>
      </c>
      <c r="BD55" s="120">
        <v>46</v>
      </c>
      <c r="BE55" s="127">
        <v>28.5</v>
      </c>
      <c r="BF55" s="127">
        <v>2.8</v>
      </c>
      <c r="BG55" s="127">
        <v>8</v>
      </c>
      <c r="BH55" s="127">
        <v>1.8</v>
      </c>
      <c r="BI55" s="127">
        <v>10.3</v>
      </c>
      <c r="BJ55" s="127">
        <v>4.5999999999999996</v>
      </c>
      <c r="BK55" s="127">
        <v>0.2</v>
      </c>
      <c r="BL55" s="127">
        <v>25.3</v>
      </c>
      <c r="BM55" s="127">
        <v>18.5</v>
      </c>
      <c r="BN55" s="127">
        <v>20.6</v>
      </c>
      <c r="BO55" s="127">
        <v>58.8</v>
      </c>
      <c r="BP55" s="127">
        <v>20.6</v>
      </c>
      <c r="BQ55" s="127">
        <v>4</v>
      </c>
      <c r="BR55" s="127">
        <v>3.2</v>
      </c>
      <c r="BS55" s="127">
        <v>3.6</v>
      </c>
      <c r="BT55" s="127">
        <v>3.8</v>
      </c>
      <c r="BU55" s="127">
        <v>3.2</v>
      </c>
      <c r="BV55" s="128">
        <v>18.100000000000001</v>
      </c>
      <c r="BW55" s="1">
        <v>10</v>
      </c>
      <c r="BX55" s="2" t="s">
        <v>702</v>
      </c>
      <c r="BY55" s="2" t="s">
        <v>703</v>
      </c>
      <c r="BZ55" s="2" t="s">
        <v>704</v>
      </c>
      <c r="CA55" s="2">
        <v>145360</v>
      </c>
      <c r="CB55" s="2">
        <v>49465</v>
      </c>
      <c r="CC55" s="2">
        <v>38744</v>
      </c>
      <c r="CD55" s="2">
        <v>38</v>
      </c>
      <c r="CE55" s="2">
        <v>12.9</v>
      </c>
      <c r="CF55" s="2">
        <v>10.1</v>
      </c>
      <c r="CG55" s="1">
        <v>44864</v>
      </c>
      <c r="CH55" s="1">
        <v>597</v>
      </c>
      <c r="CI55" s="1">
        <v>3504</v>
      </c>
    </row>
    <row r="56" spans="1:87" ht="16.5" customHeight="1" x14ac:dyDescent="0.3">
      <c r="A56" s="47" t="s">
        <v>519</v>
      </c>
      <c r="B56" s="47" t="s">
        <v>102</v>
      </c>
      <c r="C56" s="47" t="s">
        <v>144</v>
      </c>
      <c r="D56" s="43" t="str">
        <f t="shared" si="0"/>
        <v>전남 강진군</v>
      </c>
      <c r="E56" s="120">
        <v>126612</v>
      </c>
      <c r="F56" s="120">
        <v>52270</v>
      </c>
      <c r="G56" s="120">
        <v>63569</v>
      </c>
      <c r="H56" s="120">
        <v>10774</v>
      </c>
      <c r="I56" s="120">
        <v>86527</v>
      </c>
      <c r="J56" s="120">
        <v>27405</v>
      </c>
      <c r="K56" s="120">
        <v>20486</v>
      </c>
      <c r="L56" s="120">
        <v>9696</v>
      </c>
      <c r="M56" s="120">
        <v>2510</v>
      </c>
      <c r="N56" s="120">
        <v>32774</v>
      </c>
      <c r="O56" s="124">
        <v>3.9</v>
      </c>
      <c r="P56" s="124">
        <v>38.700000000000003</v>
      </c>
      <c r="Q56" s="124">
        <v>3.5</v>
      </c>
      <c r="R56" s="124">
        <v>13.4</v>
      </c>
      <c r="S56" s="124">
        <v>3.6</v>
      </c>
      <c r="T56" s="124">
        <v>68.3</v>
      </c>
      <c r="U56" s="120">
        <v>129</v>
      </c>
      <c r="V56" s="124">
        <v>33.700000000000003</v>
      </c>
      <c r="W56" s="147">
        <v>33273</v>
      </c>
      <c r="X56" s="147">
        <v>94987</v>
      </c>
      <c r="Y56" s="120">
        <v>20568</v>
      </c>
      <c r="Z56" s="120">
        <v>13445</v>
      </c>
      <c r="AA56" s="120">
        <v>2867</v>
      </c>
      <c r="AB56" s="120">
        <v>1298</v>
      </c>
      <c r="AC56" s="120">
        <v>1907</v>
      </c>
      <c r="AD56" s="120">
        <v>15147</v>
      </c>
      <c r="AE56" s="120">
        <v>15745</v>
      </c>
      <c r="AF56" s="120">
        <v>1956</v>
      </c>
      <c r="AG56" s="120">
        <v>485</v>
      </c>
      <c r="AH56" s="120">
        <v>766</v>
      </c>
      <c r="AI56" s="120">
        <v>16554</v>
      </c>
      <c r="AJ56" s="120">
        <v>30046</v>
      </c>
      <c r="AK56" s="120">
        <v>3943</v>
      </c>
      <c r="AL56" s="120">
        <v>483</v>
      </c>
      <c r="AM56" s="120">
        <v>1400</v>
      </c>
      <c r="AN56" s="120">
        <v>40085</v>
      </c>
      <c r="AO56" s="120">
        <v>86525</v>
      </c>
      <c r="AP56" s="142" t="s">
        <v>250</v>
      </c>
      <c r="AQ56" s="142" t="s">
        <v>252</v>
      </c>
      <c r="AR56" s="142" t="s">
        <v>253</v>
      </c>
      <c r="AS56" s="143">
        <v>6348</v>
      </c>
      <c r="AT56" s="143">
        <v>5269</v>
      </c>
      <c r="AU56" s="143">
        <v>4569</v>
      </c>
      <c r="AV56" s="142" t="s">
        <v>312</v>
      </c>
      <c r="AW56" s="142" t="s">
        <v>311</v>
      </c>
      <c r="AX56" s="142" t="s">
        <v>313</v>
      </c>
      <c r="AY56" s="143">
        <v>8723</v>
      </c>
      <c r="AZ56" s="143">
        <v>8594</v>
      </c>
      <c r="BA56" s="143">
        <v>6424</v>
      </c>
      <c r="BB56" s="120">
        <v>5</v>
      </c>
      <c r="BC56" s="120">
        <v>14</v>
      </c>
      <c r="BD56" s="120">
        <v>47</v>
      </c>
      <c r="BE56" s="127">
        <v>30.4</v>
      </c>
      <c r="BF56" s="127">
        <v>2.2999999999999998</v>
      </c>
      <c r="BG56" s="127">
        <v>6.6</v>
      </c>
      <c r="BH56" s="127">
        <v>2.6</v>
      </c>
      <c r="BI56" s="127">
        <v>10.4</v>
      </c>
      <c r="BJ56" s="127">
        <v>4.7</v>
      </c>
      <c r="BK56" s="127">
        <v>0.5</v>
      </c>
      <c r="BL56" s="127">
        <v>28.3</v>
      </c>
      <c r="BM56" s="127">
        <v>14.2</v>
      </c>
      <c r="BN56" s="127">
        <v>21.8</v>
      </c>
      <c r="BO56" s="127">
        <v>56.6</v>
      </c>
      <c r="BP56" s="127">
        <v>21.6</v>
      </c>
      <c r="BQ56" s="127">
        <v>3.6</v>
      </c>
      <c r="BR56" s="127">
        <v>3.1</v>
      </c>
      <c r="BS56" s="127">
        <v>3.5</v>
      </c>
      <c r="BT56" s="127">
        <v>3.7</v>
      </c>
      <c r="BU56" s="127">
        <v>3.2</v>
      </c>
      <c r="BV56" s="128">
        <v>18.3</v>
      </c>
      <c r="BW56" s="1">
        <v>11</v>
      </c>
      <c r="BX56" s="2" t="s">
        <v>705</v>
      </c>
      <c r="BY56" s="2" t="s">
        <v>706</v>
      </c>
      <c r="BZ56" s="2" t="s">
        <v>707</v>
      </c>
      <c r="CA56" s="2">
        <v>118953</v>
      </c>
      <c r="CB56" s="2">
        <v>51252</v>
      </c>
      <c r="CC56" s="2">
        <v>50631</v>
      </c>
      <c r="CD56" s="2">
        <v>29</v>
      </c>
      <c r="CE56" s="2">
        <v>12.5</v>
      </c>
      <c r="CF56" s="2">
        <v>12.3</v>
      </c>
      <c r="CG56" s="1">
        <v>40704</v>
      </c>
      <c r="CH56" s="1">
        <v>848</v>
      </c>
      <c r="CI56" s="1">
        <v>3764</v>
      </c>
    </row>
    <row r="57" spans="1:87" ht="16.5" customHeight="1" x14ac:dyDescent="0.3">
      <c r="A57" s="47" t="s">
        <v>519</v>
      </c>
      <c r="B57" s="47" t="s">
        <v>103</v>
      </c>
      <c r="C57" s="47" t="s">
        <v>144</v>
      </c>
      <c r="D57" s="43" t="str">
        <f t="shared" si="0"/>
        <v>전남 해남군</v>
      </c>
      <c r="E57" s="120">
        <v>230999</v>
      </c>
      <c r="F57" s="120">
        <v>93508</v>
      </c>
      <c r="G57" s="120">
        <v>115287</v>
      </c>
      <c r="H57" s="120">
        <v>22206</v>
      </c>
      <c r="I57" s="120">
        <v>160308</v>
      </c>
      <c r="J57" s="120">
        <v>47368</v>
      </c>
      <c r="K57" s="120">
        <v>37395</v>
      </c>
      <c r="L57" s="120">
        <v>18806</v>
      </c>
      <c r="M57" s="120">
        <v>5113</v>
      </c>
      <c r="N57" s="120">
        <v>65190</v>
      </c>
      <c r="O57" s="124">
        <v>3.5</v>
      </c>
      <c r="P57" s="124">
        <v>39.700000000000003</v>
      </c>
      <c r="Q57" s="124">
        <v>3.7</v>
      </c>
      <c r="R57" s="124">
        <v>13.7</v>
      </c>
      <c r="S57" s="124">
        <v>3.8</v>
      </c>
      <c r="T57" s="124">
        <v>69.400000000000006</v>
      </c>
      <c r="U57" s="120">
        <v>139</v>
      </c>
      <c r="V57" s="124">
        <v>29.3</v>
      </c>
      <c r="W57" s="147">
        <v>66329</v>
      </c>
      <c r="X57" s="147">
        <v>160966</v>
      </c>
      <c r="Y57" s="120">
        <v>33461</v>
      </c>
      <c r="Z57" s="120">
        <v>25355</v>
      </c>
      <c r="AA57" s="120">
        <v>5835</v>
      </c>
      <c r="AB57" s="120">
        <v>2369</v>
      </c>
      <c r="AC57" s="120">
        <v>3671</v>
      </c>
      <c r="AD57" s="120">
        <v>22549</v>
      </c>
      <c r="AE57" s="120">
        <v>25325</v>
      </c>
      <c r="AF57" s="120">
        <v>3474</v>
      </c>
      <c r="AG57" s="120">
        <v>798</v>
      </c>
      <c r="AH57" s="120">
        <v>1366</v>
      </c>
      <c r="AI57" s="120">
        <v>37498</v>
      </c>
      <c r="AJ57" s="120">
        <v>56277</v>
      </c>
      <c r="AK57" s="120">
        <v>7938</v>
      </c>
      <c r="AL57" s="120">
        <v>1393</v>
      </c>
      <c r="AM57" s="120">
        <v>3691</v>
      </c>
      <c r="AN57" s="120">
        <v>70691</v>
      </c>
      <c r="AO57" s="120">
        <v>160309</v>
      </c>
      <c r="AP57" s="142" t="s">
        <v>250</v>
      </c>
      <c r="AQ57" s="142" t="s">
        <v>254</v>
      </c>
      <c r="AR57" s="142" t="s">
        <v>255</v>
      </c>
      <c r="AS57" s="143">
        <v>18336</v>
      </c>
      <c r="AT57" s="143">
        <v>10447</v>
      </c>
      <c r="AU57" s="143">
        <v>6824</v>
      </c>
      <c r="AV57" s="142" t="s">
        <v>312</v>
      </c>
      <c r="AW57" s="142" t="s">
        <v>311</v>
      </c>
      <c r="AX57" s="142" t="s">
        <v>313</v>
      </c>
      <c r="AY57" s="143">
        <v>14212</v>
      </c>
      <c r="AZ57" s="143">
        <v>12645</v>
      </c>
      <c r="BA57" s="143">
        <v>9338</v>
      </c>
      <c r="BB57" s="120">
        <v>5</v>
      </c>
      <c r="BC57" s="120">
        <v>17</v>
      </c>
      <c r="BD57" s="120">
        <v>55</v>
      </c>
      <c r="BE57" s="127">
        <v>26.5</v>
      </c>
      <c r="BF57" s="127">
        <v>2.8</v>
      </c>
      <c r="BG57" s="127">
        <v>4.3</v>
      </c>
      <c r="BH57" s="127">
        <v>3.5</v>
      </c>
      <c r="BI57" s="127">
        <v>17.3</v>
      </c>
      <c r="BJ57" s="127">
        <v>8.1</v>
      </c>
      <c r="BK57" s="127">
        <v>0.4</v>
      </c>
      <c r="BL57" s="127">
        <v>23.7</v>
      </c>
      <c r="BM57" s="127">
        <v>13.4</v>
      </c>
      <c r="BN57" s="127">
        <v>22.5</v>
      </c>
      <c r="BO57" s="127">
        <v>53.9</v>
      </c>
      <c r="BP57" s="127">
        <v>23.6</v>
      </c>
      <c r="BQ57" s="127">
        <v>3.3</v>
      </c>
      <c r="BR57" s="127">
        <v>3.2</v>
      </c>
      <c r="BS57" s="127">
        <v>3.6</v>
      </c>
      <c r="BT57" s="127">
        <v>3.8</v>
      </c>
      <c r="BU57" s="127">
        <v>3.2</v>
      </c>
      <c r="BV57" s="128">
        <v>14.7</v>
      </c>
      <c r="BW57" s="1">
        <v>14</v>
      </c>
      <c r="BX57" s="2" t="s">
        <v>708</v>
      </c>
      <c r="BY57" s="2" t="s">
        <v>709</v>
      </c>
      <c r="BZ57" s="2" t="s">
        <v>710</v>
      </c>
      <c r="CA57" s="2">
        <v>157317</v>
      </c>
      <c r="CB57" s="2">
        <v>77163</v>
      </c>
      <c r="CC57" s="2">
        <v>76385</v>
      </c>
      <c r="CD57" s="2">
        <v>22</v>
      </c>
      <c r="CE57" s="2">
        <v>10.8</v>
      </c>
      <c r="CF57" s="2">
        <v>10.7</v>
      </c>
      <c r="CG57" s="1">
        <v>72332</v>
      </c>
      <c r="CH57" s="1">
        <v>1905</v>
      </c>
      <c r="CI57" s="1">
        <v>7637</v>
      </c>
    </row>
    <row r="58" spans="1:87" ht="16.5" customHeight="1" x14ac:dyDescent="0.3">
      <c r="A58" s="47" t="s">
        <v>519</v>
      </c>
      <c r="B58" s="47" t="s">
        <v>104</v>
      </c>
      <c r="C58" s="47" t="s">
        <v>144</v>
      </c>
      <c r="D58" s="43" t="str">
        <f t="shared" si="0"/>
        <v>전남 영암군</v>
      </c>
      <c r="E58" s="120">
        <v>193167</v>
      </c>
      <c r="F58" s="120">
        <v>67701</v>
      </c>
      <c r="G58" s="120">
        <v>86185</v>
      </c>
      <c r="H58" s="120">
        <v>39280</v>
      </c>
      <c r="I58" s="120">
        <v>114515</v>
      </c>
      <c r="J58" s="120">
        <v>36336</v>
      </c>
      <c r="K58" s="120">
        <v>22608</v>
      </c>
      <c r="L58" s="120">
        <v>14676</v>
      </c>
      <c r="M58" s="120">
        <v>5790</v>
      </c>
      <c r="N58" s="120">
        <v>61056</v>
      </c>
      <c r="O58" s="124">
        <v>3.2</v>
      </c>
      <c r="P58" s="124">
        <v>53.4</v>
      </c>
      <c r="Q58" s="124">
        <v>5.6</v>
      </c>
      <c r="R58" s="124">
        <v>12.2</v>
      </c>
      <c r="S58" s="124">
        <v>4.5999999999999996</v>
      </c>
      <c r="T58" s="124">
        <v>59.3</v>
      </c>
      <c r="U58" s="120">
        <v>151</v>
      </c>
      <c r="V58" s="124">
        <v>34.5</v>
      </c>
      <c r="W58" s="147">
        <v>61093</v>
      </c>
      <c r="X58" s="147">
        <v>155818</v>
      </c>
      <c r="Y58" s="120">
        <v>26814</v>
      </c>
      <c r="Z58" s="120">
        <v>21896</v>
      </c>
      <c r="AA58" s="120">
        <v>8564</v>
      </c>
      <c r="AB58" s="120">
        <v>10400</v>
      </c>
      <c r="AC58" s="120">
        <v>10978</v>
      </c>
      <c r="AD58" s="120">
        <v>19925</v>
      </c>
      <c r="AE58" s="120">
        <v>20165</v>
      </c>
      <c r="AF58" s="120">
        <v>3116</v>
      </c>
      <c r="AG58" s="120">
        <v>1250</v>
      </c>
      <c r="AH58" s="120">
        <v>1748</v>
      </c>
      <c r="AI58" s="120">
        <v>20962</v>
      </c>
      <c r="AJ58" s="120">
        <v>37389</v>
      </c>
      <c r="AK58" s="120">
        <v>4893</v>
      </c>
      <c r="AL58" s="120">
        <v>1558</v>
      </c>
      <c r="AM58" s="120">
        <v>3510</v>
      </c>
      <c r="AN58" s="120">
        <v>78652</v>
      </c>
      <c r="AO58" s="120">
        <v>114516</v>
      </c>
      <c r="AP58" s="142" t="s">
        <v>250</v>
      </c>
      <c r="AQ58" s="142" t="s">
        <v>255</v>
      </c>
      <c r="AR58" s="142" t="s">
        <v>244</v>
      </c>
      <c r="AS58" s="143">
        <v>34496</v>
      </c>
      <c r="AT58" s="143">
        <v>14082</v>
      </c>
      <c r="AU58" s="143">
        <v>8330</v>
      </c>
      <c r="AV58" s="142" t="s">
        <v>312</v>
      </c>
      <c r="AW58" s="142" t="s">
        <v>311</v>
      </c>
      <c r="AX58" s="142" t="s">
        <v>313</v>
      </c>
      <c r="AY58" s="143">
        <v>12090</v>
      </c>
      <c r="AZ58" s="143">
        <v>10544</v>
      </c>
      <c r="BA58" s="143">
        <v>8521</v>
      </c>
      <c r="BB58" s="120">
        <v>2</v>
      </c>
      <c r="BC58" s="120">
        <v>8</v>
      </c>
      <c r="BD58" s="120">
        <v>41</v>
      </c>
      <c r="BE58" s="127">
        <v>20.100000000000001</v>
      </c>
      <c r="BF58" s="127">
        <v>2.1</v>
      </c>
      <c r="BG58" s="127">
        <v>6.2</v>
      </c>
      <c r="BH58" s="127">
        <v>4.5999999999999996</v>
      </c>
      <c r="BI58" s="127">
        <v>32.6</v>
      </c>
      <c r="BJ58" s="127">
        <v>2.4</v>
      </c>
      <c r="BK58" s="127">
        <v>0.3</v>
      </c>
      <c r="BL58" s="127">
        <v>25.3</v>
      </c>
      <c r="BM58" s="127">
        <v>6.5</v>
      </c>
      <c r="BN58" s="127">
        <v>24.4</v>
      </c>
      <c r="BO58" s="127">
        <v>44.3</v>
      </c>
      <c r="BP58" s="127">
        <v>31.3</v>
      </c>
      <c r="BQ58" s="127">
        <v>2.5</v>
      </c>
      <c r="BR58" s="127">
        <v>2.2000000000000002</v>
      </c>
      <c r="BS58" s="127">
        <v>3.7</v>
      </c>
      <c r="BT58" s="127">
        <v>3.9</v>
      </c>
      <c r="BU58" s="127">
        <v>2.4</v>
      </c>
      <c r="BV58" s="128">
        <v>14.4</v>
      </c>
      <c r="BW58" s="1">
        <v>11</v>
      </c>
      <c r="BX58" s="2" t="s">
        <v>711</v>
      </c>
      <c r="BY58" s="2" t="s">
        <v>712</v>
      </c>
      <c r="BZ58" s="2" t="s">
        <v>713</v>
      </c>
      <c r="CA58" s="2">
        <v>249734</v>
      </c>
      <c r="CB58" s="2">
        <v>72100</v>
      </c>
      <c r="CC58" s="2">
        <v>57314</v>
      </c>
      <c r="CD58" s="2">
        <v>42.2</v>
      </c>
      <c r="CE58" s="2">
        <v>12.2</v>
      </c>
      <c r="CF58" s="2">
        <v>9.6999999999999993</v>
      </c>
      <c r="CG58" s="1">
        <v>45702</v>
      </c>
      <c r="CH58" s="1">
        <v>13014</v>
      </c>
      <c r="CI58" s="1">
        <v>10494</v>
      </c>
    </row>
    <row r="59" spans="1:87" ht="16.5" customHeight="1" x14ac:dyDescent="0.3">
      <c r="A59" s="47" t="s">
        <v>519</v>
      </c>
      <c r="B59" s="47" t="s">
        <v>105</v>
      </c>
      <c r="C59" s="47" t="s">
        <v>144</v>
      </c>
      <c r="D59" s="43" t="str">
        <f t="shared" si="0"/>
        <v>전남 함평군</v>
      </c>
      <c r="E59" s="120">
        <v>131556</v>
      </c>
      <c r="F59" s="120">
        <v>59729</v>
      </c>
      <c r="G59" s="120">
        <v>58854</v>
      </c>
      <c r="H59" s="120">
        <v>12976</v>
      </c>
      <c r="I59" s="120">
        <v>101234</v>
      </c>
      <c r="J59" s="120">
        <v>25592</v>
      </c>
      <c r="K59" s="120">
        <v>15707</v>
      </c>
      <c r="L59" s="120">
        <v>7566</v>
      </c>
      <c r="M59" s="120">
        <v>2224</v>
      </c>
      <c r="N59" s="120">
        <v>30873</v>
      </c>
      <c r="O59" s="124">
        <v>4.3</v>
      </c>
      <c r="P59" s="124">
        <v>45.4</v>
      </c>
      <c r="Q59" s="124">
        <v>3.6</v>
      </c>
      <c r="R59" s="124">
        <v>11.9</v>
      </c>
      <c r="S59" s="124">
        <v>3.5</v>
      </c>
      <c r="T59" s="124">
        <v>77</v>
      </c>
      <c r="U59" s="120">
        <v>122</v>
      </c>
      <c r="V59" s="124">
        <v>40</v>
      </c>
      <c r="W59" s="147">
        <v>31378</v>
      </c>
      <c r="X59" s="147">
        <v>100552</v>
      </c>
      <c r="Y59" s="120">
        <v>15450</v>
      </c>
      <c r="Z59" s="120">
        <v>9588</v>
      </c>
      <c r="AA59" s="120">
        <v>2337</v>
      </c>
      <c r="AB59" s="120">
        <v>1274</v>
      </c>
      <c r="AC59" s="120">
        <v>1674</v>
      </c>
      <c r="AD59" s="120">
        <v>25435</v>
      </c>
      <c r="AE59" s="120">
        <v>20659</v>
      </c>
      <c r="AF59" s="120">
        <v>3960</v>
      </c>
      <c r="AG59" s="120">
        <v>2097</v>
      </c>
      <c r="AH59" s="120">
        <v>1765</v>
      </c>
      <c r="AI59" s="120">
        <v>18844</v>
      </c>
      <c r="AJ59" s="120">
        <v>24438</v>
      </c>
      <c r="AK59" s="120">
        <v>2707</v>
      </c>
      <c r="AL59" s="120">
        <v>395</v>
      </c>
      <c r="AM59" s="120">
        <v>934</v>
      </c>
      <c r="AN59" s="120">
        <v>30323</v>
      </c>
      <c r="AO59" s="120">
        <v>101234</v>
      </c>
      <c r="AP59" s="142" t="s">
        <v>250</v>
      </c>
      <c r="AQ59" s="142" t="s">
        <v>255</v>
      </c>
      <c r="AR59" s="142" t="s">
        <v>244</v>
      </c>
      <c r="AS59" s="143">
        <v>5782</v>
      </c>
      <c r="AT59" s="143">
        <v>5747</v>
      </c>
      <c r="AU59" s="143">
        <v>5153</v>
      </c>
      <c r="AV59" s="142" t="s">
        <v>312</v>
      </c>
      <c r="AW59" s="142" t="s">
        <v>311</v>
      </c>
      <c r="AX59" s="142" t="s">
        <v>313</v>
      </c>
      <c r="AY59" s="143">
        <v>18154</v>
      </c>
      <c r="AZ59" s="143">
        <v>12006</v>
      </c>
      <c r="BA59" s="143">
        <v>10706</v>
      </c>
      <c r="BB59" s="120">
        <v>3</v>
      </c>
      <c r="BC59" s="120">
        <v>8</v>
      </c>
      <c r="BD59" s="120">
        <v>40</v>
      </c>
      <c r="BE59" s="127">
        <v>20.399999999999999</v>
      </c>
      <c r="BF59" s="127">
        <v>0.8</v>
      </c>
      <c r="BG59" s="127">
        <v>10</v>
      </c>
      <c r="BH59" s="127">
        <v>2.2000000000000002</v>
      </c>
      <c r="BI59" s="127">
        <v>30.5</v>
      </c>
      <c r="BJ59" s="127">
        <v>1.2</v>
      </c>
      <c r="BK59" s="127">
        <v>0.2</v>
      </c>
      <c r="BL59" s="127">
        <v>26.2</v>
      </c>
      <c r="BM59" s="127">
        <v>8.6</v>
      </c>
      <c r="BN59" s="127">
        <v>24.1</v>
      </c>
      <c r="BO59" s="127">
        <v>55.9</v>
      </c>
      <c r="BP59" s="127">
        <v>20</v>
      </c>
      <c r="BQ59" s="127">
        <v>3.2</v>
      </c>
      <c r="BR59" s="127">
        <v>2.5</v>
      </c>
      <c r="BS59" s="127">
        <v>3.3</v>
      </c>
      <c r="BT59" s="127">
        <v>3.6</v>
      </c>
      <c r="BU59" s="127">
        <v>2.6</v>
      </c>
      <c r="BV59" s="128">
        <v>19.399999999999999</v>
      </c>
      <c r="BW59" s="1">
        <v>9</v>
      </c>
      <c r="BX59" s="2" t="s">
        <v>714</v>
      </c>
      <c r="BY59" s="2" t="s">
        <v>715</v>
      </c>
      <c r="BZ59" s="2" t="s">
        <v>716</v>
      </c>
      <c r="CA59" s="2">
        <v>157642</v>
      </c>
      <c r="CB59" s="2">
        <v>74793</v>
      </c>
      <c r="CC59" s="2">
        <v>51803</v>
      </c>
      <c r="CD59" s="2">
        <v>30.9</v>
      </c>
      <c r="CE59" s="2">
        <v>14.7</v>
      </c>
      <c r="CF59" s="2">
        <v>10.199999999999999</v>
      </c>
      <c r="CG59" s="1">
        <v>32450</v>
      </c>
      <c r="CH59" s="1">
        <v>2350</v>
      </c>
      <c r="CI59" s="1">
        <v>3655</v>
      </c>
    </row>
    <row r="60" spans="1:87" ht="16.5" customHeight="1" x14ac:dyDescent="0.3">
      <c r="A60" s="47" t="s">
        <v>519</v>
      </c>
      <c r="B60" s="47" t="s">
        <v>106</v>
      </c>
      <c r="C60" s="47" t="s">
        <v>144</v>
      </c>
      <c r="D60" s="43" t="str">
        <f t="shared" si="0"/>
        <v>전남 영광군</v>
      </c>
      <c r="E60" s="120">
        <v>157091</v>
      </c>
      <c r="F60" s="120">
        <v>68298</v>
      </c>
      <c r="G60" s="120">
        <v>74902</v>
      </c>
      <c r="H60" s="120">
        <v>13891</v>
      </c>
      <c r="I60" s="120">
        <v>133565</v>
      </c>
      <c r="J60" s="120">
        <v>31864</v>
      </c>
      <c r="K60" s="120">
        <v>23691</v>
      </c>
      <c r="L60" s="120">
        <v>12026</v>
      </c>
      <c r="M60" s="120">
        <v>3241</v>
      </c>
      <c r="N60" s="120">
        <v>53347</v>
      </c>
      <c r="O60" s="124">
        <v>2.9</v>
      </c>
      <c r="P60" s="124">
        <v>41.5</v>
      </c>
      <c r="Q60" s="124">
        <v>3.5</v>
      </c>
      <c r="R60" s="124">
        <v>13.6</v>
      </c>
      <c r="S60" s="124">
        <v>3.7</v>
      </c>
      <c r="T60" s="124">
        <v>85</v>
      </c>
      <c r="U60" s="120">
        <v>132</v>
      </c>
      <c r="V60" s="124">
        <v>31</v>
      </c>
      <c r="W60" s="147">
        <v>52674</v>
      </c>
      <c r="X60" s="147">
        <v>127581</v>
      </c>
      <c r="Y60" s="120">
        <v>13030</v>
      </c>
      <c r="Z60" s="120">
        <v>7792</v>
      </c>
      <c r="AA60" s="120">
        <v>1410</v>
      </c>
      <c r="AB60" s="120">
        <v>530</v>
      </c>
      <c r="AC60" s="120">
        <v>765</v>
      </c>
      <c r="AD60" s="120">
        <v>35323</v>
      </c>
      <c r="AE60" s="120">
        <v>23800</v>
      </c>
      <c r="AF60" s="120">
        <v>4468</v>
      </c>
      <c r="AG60" s="120">
        <v>1948</v>
      </c>
      <c r="AH60" s="120">
        <v>2763</v>
      </c>
      <c r="AI60" s="120">
        <v>19945</v>
      </c>
      <c r="AJ60" s="120">
        <v>38178</v>
      </c>
      <c r="AK60" s="120">
        <v>4646</v>
      </c>
      <c r="AL60" s="120">
        <v>768</v>
      </c>
      <c r="AM60" s="120">
        <v>1726</v>
      </c>
      <c r="AN60" s="120">
        <v>23527</v>
      </c>
      <c r="AO60" s="120">
        <v>133565</v>
      </c>
      <c r="AP60" s="142" t="s">
        <v>250</v>
      </c>
      <c r="AQ60" s="142" t="s">
        <v>244</v>
      </c>
      <c r="AR60" s="142" t="s">
        <v>256</v>
      </c>
      <c r="AS60" s="143">
        <v>3709</v>
      </c>
      <c r="AT60" s="143">
        <v>3148</v>
      </c>
      <c r="AU60" s="143">
        <v>3071</v>
      </c>
      <c r="AV60" s="142" t="s">
        <v>312</v>
      </c>
      <c r="AW60" s="142" t="s">
        <v>311</v>
      </c>
      <c r="AX60" s="142" t="s">
        <v>313</v>
      </c>
      <c r="AY60" s="143">
        <v>19106</v>
      </c>
      <c r="AZ60" s="143">
        <v>14059</v>
      </c>
      <c r="BA60" s="143">
        <v>11386</v>
      </c>
      <c r="BB60" s="120">
        <v>3</v>
      </c>
      <c r="BC60" s="120">
        <v>13</v>
      </c>
      <c r="BD60" s="120">
        <v>47</v>
      </c>
      <c r="BE60" s="127">
        <v>27.4</v>
      </c>
      <c r="BF60" s="127">
        <v>1.5</v>
      </c>
      <c r="BG60" s="127">
        <v>3.3</v>
      </c>
      <c r="BH60" s="127">
        <v>2.4</v>
      </c>
      <c r="BI60" s="127">
        <v>10.199999999999999</v>
      </c>
      <c r="BJ60" s="127">
        <v>6.2</v>
      </c>
      <c r="BK60" s="127">
        <v>0.2</v>
      </c>
      <c r="BL60" s="127">
        <v>22.9</v>
      </c>
      <c r="BM60" s="127">
        <v>25.9</v>
      </c>
      <c r="BN60" s="127">
        <v>21.5</v>
      </c>
      <c r="BO60" s="127">
        <v>57.8</v>
      </c>
      <c r="BP60" s="127">
        <v>20.6</v>
      </c>
      <c r="BQ60" s="127">
        <v>3.7</v>
      </c>
      <c r="BR60" s="127">
        <v>3.1</v>
      </c>
      <c r="BS60" s="127">
        <v>3.5</v>
      </c>
      <c r="BT60" s="127">
        <v>3.8</v>
      </c>
      <c r="BU60" s="127">
        <v>3.2</v>
      </c>
      <c r="BV60" s="128">
        <v>17.899999999999999</v>
      </c>
      <c r="BW60" s="1">
        <v>11</v>
      </c>
      <c r="BX60" s="2" t="s">
        <v>717</v>
      </c>
      <c r="BY60" s="2" t="s">
        <v>718</v>
      </c>
      <c r="BZ60" s="2" t="s">
        <v>719</v>
      </c>
      <c r="CA60" s="2">
        <v>136333</v>
      </c>
      <c r="CB60" s="2">
        <v>80775</v>
      </c>
      <c r="CC60" s="2">
        <v>75712</v>
      </c>
      <c r="CD60" s="2">
        <v>28.9</v>
      </c>
      <c r="CE60" s="2">
        <v>17.100000000000001</v>
      </c>
      <c r="CF60" s="2">
        <v>16.100000000000001</v>
      </c>
      <c r="CG60" s="1">
        <v>46765</v>
      </c>
      <c r="CH60" s="1">
        <v>1220</v>
      </c>
      <c r="CI60" s="1">
        <v>4844</v>
      </c>
    </row>
    <row r="61" spans="1:87" ht="16.5" customHeight="1" x14ac:dyDescent="0.3">
      <c r="A61" s="47" t="s">
        <v>519</v>
      </c>
      <c r="B61" s="47" t="s">
        <v>107</v>
      </c>
      <c r="C61" s="47" t="s">
        <v>144</v>
      </c>
      <c r="D61" s="43" t="str">
        <f t="shared" si="0"/>
        <v>전남 장성군</v>
      </c>
      <c r="E61" s="120">
        <v>181108</v>
      </c>
      <c r="F61" s="120">
        <v>82879</v>
      </c>
      <c r="G61" s="120">
        <v>73071</v>
      </c>
      <c r="H61" s="120">
        <v>25158</v>
      </c>
      <c r="I61" s="120">
        <v>159647</v>
      </c>
      <c r="J61" s="120">
        <v>31597</v>
      </c>
      <c r="K61" s="120">
        <v>16684</v>
      </c>
      <c r="L61" s="120">
        <v>10759</v>
      </c>
      <c r="M61" s="120">
        <v>3679</v>
      </c>
      <c r="N61" s="120">
        <v>43133</v>
      </c>
      <c r="O61" s="124">
        <v>4.2</v>
      </c>
      <c r="P61" s="124">
        <v>49.3</v>
      </c>
      <c r="Q61" s="124">
        <v>4.2</v>
      </c>
      <c r="R61" s="124">
        <v>11.5</v>
      </c>
      <c r="S61" s="124">
        <v>4.2</v>
      </c>
      <c r="T61" s="124">
        <v>88.1</v>
      </c>
      <c r="U61" s="120">
        <v>133</v>
      </c>
      <c r="V61" s="124">
        <v>38.5</v>
      </c>
      <c r="W61" s="147">
        <v>43512</v>
      </c>
      <c r="X61" s="147">
        <v>153790</v>
      </c>
      <c r="Y61" s="120">
        <v>10795</v>
      </c>
      <c r="Z61" s="120">
        <v>7311</v>
      </c>
      <c r="AA61" s="120">
        <v>1472</v>
      </c>
      <c r="AB61" s="120">
        <v>825</v>
      </c>
      <c r="AC61" s="120">
        <v>1058</v>
      </c>
      <c r="AD61" s="120">
        <v>46580</v>
      </c>
      <c r="AE61" s="120">
        <v>32750</v>
      </c>
      <c r="AF61" s="120">
        <v>7965</v>
      </c>
      <c r="AG61" s="120">
        <v>6041</v>
      </c>
      <c r="AH61" s="120">
        <v>5100</v>
      </c>
      <c r="AI61" s="120">
        <v>25503</v>
      </c>
      <c r="AJ61" s="120">
        <v>27708</v>
      </c>
      <c r="AK61" s="120">
        <v>3776</v>
      </c>
      <c r="AL61" s="120">
        <v>1149</v>
      </c>
      <c r="AM61" s="120">
        <v>3074</v>
      </c>
      <c r="AN61" s="120">
        <v>21461</v>
      </c>
      <c r="AO61" s="120">
        <v>159646</v>
      </c>
      <c r="AP61" s="142" t="s">
        <v>244</v>
      </c>
      <c r="AQ61" s="142" t="s">
        <v>257</v>
      </c>
      <c r="AR61" s="142" t="s">
        <v>250</v>
      </c>
      <c r="AS61" s="143">
        <v>3470</v>
      </c>
      <c r="AT61" s="143">
        <v>2313</v>
      </c>
      <c r="AU61" s="143">
        <v>1890</v>
      </c>
      <c r="AV61" s="142" t="s">
        <v>312</v>
      </c>
      <c r="AW61" s="142" t="s">
        <v>311</v>
      </c>
      <c r="AX61" s="142" t="s">
        <v>313</v>
      </c>
      <c r="AY61" s="143">
        <v>35731</v>
      </c>
      <c r="AZ61" s="143">
        <v>26452</v>
      </c>
      <c r="BA61" s="143">
        <v>13083</v>
      </c>
      <c r="BB61" s="120">
        <v>2</v>
      </c>
      <c r="BC61" s="120">
        <v>7</v>
      </c>
      <c r="BD61" s="120">
        <v>38</v>
      </c>
      <c r="BE61" s="127">
        <v>21.7</v>
      </c>
      <c r="BF61" s="127">
        <v>0.6</v>
      </c>
      <c r="BG61" s="127">
        <v>6</v>
      </c>
      <c r="BH61" s="127">
        <v>4</v>
      </c>
      <c r="BI61" s="127">
        <v>35</v>
      </c>
      <c r="BJ61" s="127">
        <v>1.9</v>
      </c>
      <c r="BK61" s="127">
        <v>0.3</v>
      </c>
      <c r="BL61" s="127">
        <v>21.5</v>
      </c>
      <c r="BM61" s="127">
        <v>9.1</v>
      </c>
      <c r="BN61" s="127">
        <v>25.7</v>
      </c>
      <c r="BO61" s="127">
        <v>51.6</v>
      </c>
      <c r="BP61" s="127">
        <v>22.7</v>
      </c>
      <c r="BQ61" s="127">
        <v>2.8</v>
      </c>
      <c r="BR61" s="127">
        <v>2.2999999999999998</v>
      </c>
      <c r="BS61" s="127">
        <v>3.2</v>
      </c>
      <c r="BT61" s="127">
        <v>3.6</v>
      </c>
      <c r="BU61" s="127">
        <v>2.4</v>
      </c>
      <c r="BV61" s="128">
        <v>16.600000000000001</v>
      </c>
      <c r="BW61" s="1">
        <v>11</v>
      </c>
      <c r="BX61" s="2" t="s">
        <v>720</v>
      </c>
      <c r="BY61" s="2" t="s">
        <v>592</v>
      </c>
      <c r="BZ61" s="2" t="s">
        <v>721</v>
      </c>
      <c r="CA61" s="2">
        <v>187781</v>
      </c>
      <c r="CB61" s="2">
        <v>67943</v>
      </c>
      <c r="CC61" s="2">
        <v>66132</v>
      </c>
      <c r="CD61" s="2">
        <v>27.2</v>
      </c>
      <c r="CE61" s="2">
        <v>9.8000000000000007</v>
      </c>
      <c r="CF61" s="2">
        <v>9.6</v>
      </c>
      <c r="CG61" s="1">
        <v>36627</v>
      </c>
      <c r="CH61" s="1">
        <v>5599</v>
      </c>
      <c r="CI61" s="1">
        <v>7317</v>
      </c>
    </row>
    <row r="62" spans="1:87" ht="16.5" customHeight="1" x14ac:dyDescent="0.3">
      <c r="A62" s="47" t="s">
        <v>519</v>
      </c>
      <c r="B62" s="47" t="s">
        <v>108</v>
      </c>
      <c r="C62" s="47" t="s">
        <v>144</v>
      </c>
      <c r="D62" s="43" t="str">
        <f t="shared" si="0"/>
        <v>전남 완도군</v>
      </c>
      <c r="E62" s="120">
        <v>158531</v>
      </c>
      <c r="F62" s="120">
        <v>60772</v>
      </c>
      <c r="G62" s="120">
        <v>85850</v>
      </c>
      <c r="H62" s="120">
        <v>11910</v>
      </c>
      <c r="I62" s="120">
        <v>121913</v>
      </c>
      <c r="J62" s="120">
        <v>33272</v>
      </c>
      <c r="K62" s="120">
        <v>27701</v>
      </c>
      <c r="L62" s="120">
        <v>14783</v>
      </c>
      <c r="M62" s="120">
        <v>3114</v>
      </c>
      <c r="N62" s="120">
        <v>48922</v>
      </c>
      <c r="O62" s="124">
        <v>3.2</v>
      </c>
      <c r="P62" s="124">
        <v>34.700000000000003</v>
      </c>
      <c r="Q62" s="124">
        <v>3.4</v>
      </c>
      <c r="R62" s="124">
        <v>14.6</v>
      </c>
      <c r="S62" s="124">
        <v>3.6</v>
      </c>
      <c r="T62" s="124">
        <v>76.900000000000006</v>
      </c>
      <c r="U62" s="120">
        <v>106</v>
      </c>
      <c r="V62" s="124">
        <v>26.8</v>
      </c>
      <c r="W62" s="147">
        <v>49381</v>
      </c>
      <c r="X62" s="147">
        <v>117406</v>
      </c>
      <c r="Y62" s="120">
        <v>16254</v>
      </c>
      <c r="Z62" s="120">
        <v>15185</v>
      </c>
      <c r="AA62" s="120">
        <v>3053</v>
      </c>
      <c r="AB62" s="120">
        <v>793</v>
      </c>
      <c r="AC62" s="120">
        <v>1333</v>
      </c>
      <c r="AD62" s="120">
        <v>14108</v>
      </c>
      <c r="AE62" s="120">
        <v>19983</v>
      </c>
      <c r="AF62" s="120">
        <v>2316</v>
      </c>
      <c r="AG62" s="120">
        <v>527</v>
      </c>
      <c r="AH62" s="120">
        <v>1077</v>
      </c>
      <c r="AI62" s="120">
        <v>30409</v>
      </c>
      <c r="AJ62" s="120">
        <v>44518</v>
      </c>
      <c r="AK62" s="120">
        <v>6179</v>
      </c>
      <c r="AL62" s="120">
        <v>795</v>
      </c>
      <c r="AM62" s="120">
        <v>2001</v>
      </c>
      <c r="AN62" s="120">
        <v>36618</v>
      </c>
      <c r="AO62" s="120">
        <v>121913</v>
      </c>
      <c r="AP62" s="142" t="s">
        <v>250</v>
      </c>
      <c r="AQ62" s="142" t="s">
        <v>252</v>
      </c>
      <c r="AR62" s="142" t="s">
        <v>247</v>
      </c>
      <c r="AS62" s="143">
        <v>6105</v>
      </c>
      <c r="AT62" s="143">
        <v>5390</v>
      </c>
      <c r="AU62" s="143">
        <v>3133</v>
      </c>
      <c r="AV62" s="142" t="s">
        <v>312</v>
      </c>
      <c r="AW62" s="142" t="s">
        <v>311</v>
      </c>
      <c r="AX62" s="142" t="s">
        <v>313</v>
      </c>
      <c r="AY62" s="143">
        <v>9898</v>
      </c>
      <c r="AZ62" s="143">
        <v>8981</v>
      </c>
      <c r="BA62" s="143">
        <v>6607</v>
      </c>
      <c r="BB62" s="120">
        <v>6</v>
      </c>
      <c r="BC62" s="120">
        <v>22</v>
      </c>
      <c r="BD62" s="120">
        <v>64</v>
      </c>
      <c r="BE62" s="127">
        <v>30.4</v>
      </c>
      <c r="BF62" s="127">
        <v>3.6</v>
      </c>
      <c r="BG62" s="127">
        <v>0.9</v>
      </c>
      <c r="BH62" s="127">
        <v>3.1</v>
      </c>
      <c r="BI62" s="127">
        <v>9.6</v>
      </c>
      <c r="BJ62" s="127">
        <v>2.6</v>
      </c>
      <c r="BK62" s="127">
        <v>0.2</v>
      </c>
      <c r="BL62" s="127">
        <v>30.2</v>
      </c>
      <c r="BM62" s="127">
        <v>19.600000000000001</v>
      </c>
      <c r="BN62" s="127">
        <v>21.8</v>
      </c>
      <c r="BO62" s="127">
        <v>53.9</v>
      </c>
      <c r="BP62" s="127">
        <v>24.3</v>
      </c>
      <c r="BQ62" s="127">
        <v>3.4</v>
      </c>
      <c r="BR62" s="127">
        <v>3.5</v>
      </c>
      <c r="BS62" s="127">
        <v>3.8</v>
      </c>
      <c r="BT62" s="127">
        <v>3.8</v>
      </c>
      <c r="BU62" s="127">
        <v>3.5</v>
      </c>
      <c r="BV62" s="128">
        <v>17.899999999999999</v>
      </c>
      <c r="BW62" s="1">
        <v>12</v>
      </c>
      <c r="BX62" s="2" t="s">
        <v>722</v>
      </c>
      <c r="BY62" s="2" t="s">
        <v>573</v>
      </c>
      <c r="BZ62" s="2" t="s">
        <v>723</v>
      </c>
      <c r="CA62" s="2">
        <v>129551</v>
      </c>
      <c r="CB62" s="2">
        <v>59759</v>
      </c>
      <c r="CC62" s="2">
        <v>55376</v>
      </c>
      <c r="CD62" s="2">
        <v>28.9</v>
      </c>
      <c r="CE62" s="2">
        <v>13.3</v>
      </c>
      <c r="CF62" s="2">
        <v>12.4</v>
      </c>
      <c r="CG62" s="1">
        <v>55309</v>
      </c>
      <c r="CH62" s="1">
        <v>212</v>
      </c>
      <c r="CI62" s="1">
        <v>4268</v>
      </c>
    </row>
    <row r="63" spans="1:87" ht="16.5" customHeight="1" x14ac:dyDescent="0.3">
      <c r="A63" s="47" t="s">
        <v>519</v>
      </c>
      <c r="B63" s="47" t="s">
        <v>109</v>
      </c>
      <c r="C63" s="47" t="s">
        <v>144</v>
      </c>
      <c r="D63" s="43" t="str">
        <f t="shared" si="0"/>
        <v>전남 진도군</v>
      </c>
      <c r="E63" s="120">
        <v>132586</v>
      </c>
      <c r="F63" s="120">
        <v>44007</v>
      </c>
      <c r="G63" s="120">
        <v>80642</v>
      </c>
      <c r="H63" s="120">
        <v>7936</v>
      </c>
      <c r="I63" s="120">
        <v>100855</v>
      </c>
      <c r="J63" s="120">
        <v>38075</v>
      </c>
      <c r="K63" s="120">
        <v>27392</v>
      </c>
      <c r="L63" s="120">
        <v>9065</v>
      </c>
      <c r="M63" s="120">
        <v>2106</v>
      </c>
      <c r="N63" s="120">
        <v>30324</v>
      </c>
      <c r="O63" s="124">
        <v>4.4000000000000004</v>
      </c>
      <c r="P63" s="124">
        <v>28.7</v>
      </c>
      <c r="Q63" s="124">
        <v>3.2</v>
      </c>
      <c r="R63" s="124">
        <v>14.1</v>
      </c>
      <c r="S63" s="124">
        <v>2.9</v>
      </c>
      <c r="T63" s="124">
        <v>76.099999999999994</v>
      </c>
      <c r="U63" s="120">
        <v>119</v>
      </c>
      <c r="V63" s="124">
        <v>32.299999999999997</v>
      </c>
      <c r="W63" s="147">
        <v>30348</v>
      </c>
      <c r="X63" s="147">
        <v>106850</v>
      </c>
      <c r="Y63" s="120">
        <v>12634</v>
      </c>
      <c r="Z63" s="120">
        <v>15062</v>
      </c>
      <c r="AA63" s="120">
        <v>2165</v>
      </c>
      <c r="AB63" s="120">
        <v>751</v>
      </c>
      <c r="AC63" s="120">
        <v>1119</v>
      </c>
      <c r="AD63" s="120">
        <v>8624</v>
      </c>
      <c r="AE63" s="120">
        <v>16831</v>
      </c>
      <c r="AF63" s="120">
        <v>1182</v>
      </c>
      <c r="AG63" s="120">
        <v>269</v>
      </c>
      <c r="AH63" s="120">
        <v>440</v>
      </c>
      <c r="AI63" s="120">
        <v>22749</v>
      </c>
      <c r="AJ63" s="120">
        <v>44783</v>
      </c>
      <c r="AK63" s="120">
        <v>3764</v>
      </c>
      <c r="AL63" s="120">
        <v>560</v>
      </c>
      <c r="AM63" s="120">
        <v>1652</v>
      </c>
      <c r="AN63" s="120">
        <v>31731</v>
      </c>
      <c r="AO63" s="120">
        <v>100854</v>
      </c>
      <c r="AP63" s="142" t="s">
        <v>250</v>
      </c>
      <c r="AQ63" s="142" t="s">
        <v>252</v>
      </c>
      <c r="AR63" s="142" t="s">
        <v>255</v>
      </c>
      <c r="AS63" s="143">
        <v>10371</v>
      </c>
      <c r="AT63" s="143">
        <v>4050</v>
      </c>
      <c r="AU63" s="143">
        <v>3927</v>
      </c>
      <c r="AV63" s="142" t="s">
        <v>312</v>
      </c>
      <c r="AW63" s="142" t="s">
        <v>311</v>
      </c>
      <c r="AX63" s="142" t="s">
        <v>313</v>
      </c>
      <c r="AY63" s="143">
        <v>6460</v>
      </c>
      <c r="AZ63" s="143">
        <v>6033</v>
      </c>
      <c r="BA63" s="143">
        <v>4302</v>
      </c>
      <c r="BB63" s="120">
        <v>6</v>
      </c>
      <c r="BC63" s="120">
        <v>25</v>
      </c>
      <c r="BD63" s="120">
        <v>66</v>
      </c>
      <c r="BE63" s="127">
        <v>31.4</v>
      </c>
      <c r="BF63" s="127">
        <v>18.399999999999999</v>
      </c>
      <c r="BG63" s="127">
        <v>0.6</v>
      </c>
      <c r="BH63" s="127">
        <v>1.6</v>
      </c>
      <c r="BI63" s="127">
        <v>8.8000000000000007</v>
      </c>
      <c r="BJ63" s="127">
        <v>1.2</v>
      </c>
      <c r="BK63" s="127">
        <v>0.2</v>
      </c>
      <c r="BL63" s="127">
        <v>25.7</v>
      </c>
      <c r="BM63" s="127">
        <v>12.1</v>
      </c>
      <c r="BN63" s="127">
        <v>23.3</v>
      </c>
      <c r="BO63" s="127">
        <v>49.4</v>
      </c>
      <c r="BP63" s="127">
        <v>27.4</v>
      </c>
      <c r="BQ63" s="127">
        <v>2.9</v>
      </c>
      <c r="BR63" s="127">
        <v>3.4</v>
      </c>
      <c r="BS63" s="127">
        <v>3.6</v>
      </c>
      <c r="BT63" s="127">
        <v>3.6</v>
      </c>
      <c r="BU63" s="127">
        <v>3.5</v>
      </c>
      <c r="BV63" s="128">
        <v>30.4</v>
      </c>
      <c r="BW63" s="1">
        <v>7</v>
      </c>
      <c r="BX63" s="2" t="s">
        <v>724</v>
      </c>
      <c r="BY63" s="2" t="s">
        <v>725</v>
      </c>
      <c r="BZ63" s="2" t="s">
        <v>726</v>
      </c>
      <c r="CA63" s="2">
        <v>84323</v>
      </c>
      <c r="CB63" s="2">
        <v>69593</v>
      </c>
      <c r="CC63" s="2">
        <v>54769</v>
      </c>
      <c r="CD63" s="2">
        <v>21.8</v>
      </c>
      <c r="CE63" s="2">
        <v>18</v>
      </c>
      <c r="CF63" s="2">
        <v>14.1</v>
      </c>
      <c r="CG63" s="1">
        <v>61742</v>
      </c>
      <c r="CH63" s="1">
        <v>287</v>
      </c>
      <c r="CI63" s="1">
        <v>3013</v>
      </c>
    </row>
    <row r="64" spans="1:87" ht="16.5" customHeight="1" x14ac:dyDescent="0.3">
      <c r="A64" s="47" t="s">
        <v>519</v>
      </c>
      <c r="B64" s="47" t="s">
        <v>110</v>
      </c>
      <c r="C64" s="47" t="s">
        <v>144</v>
      </c>
      <c r="D64" s="43" t="str">
        <f t="shared" si="0"/>
        <v>전남 신안군</v>
      </c>
      <c r="E64" s="120">
        <v>136367</v>
      </c>
      <c r="F64" s="120">
        <v>59255</v>
      </c>
      <c r="G64" s="120">
        <v>65254</v>
      </c>
      <c r="H64" s="120">
        <v>11858</v>
      </c>
      <c r="I64" s="120">
        <v>90408</v>
      </c>
      <c r="J64" s="120">
        <v>30039</v>
      </c>
      <c r="K64" s="120">
        <v>18180</v>
      </c>
      <c r="L64" s="120">
        <v>11019</v>
      </c>
      <c r="M64" s="120">
        <v>2072</v>
      </c>
      <c r="N64" s="120">
        <v>39484</v>
      </c>
      <c r="O64" s="124">
        <v>3.5</v>
      </c>
      <c r="P64" s="124">
        <v>35.1</v>
      </c>
      <c r="Q64" s="124">
        <v>3.3</v>
      </c>
      <c r="R64" s="124">
        <v>13.6</v>
      </c>
      <c r="S64" s="124">
        <v>3.4</v>
      </c>
      <c r="T64" s="124">
        <v>66.3</v>
      </c>
      <c r="U64" s="120">
        <v>91</v>
      </c>
      <c r="V64" s="124">
        <v>33.4</v>
      </c>
      <c r="W64" s="147">
        <v>38923</v>
      </c>
      <c r="X64" s="147">
        <v>106436</v>
      </c>
      <c r="Y64" s="120">
        <v>19449</v>
      </c>
      <c r="Z64" s="120">
        <v>18159</v>
      </c>
      <c r="AA64" s="120">
        <v>4873</v>
      </c>
      <c r="AB64" s="120">
        <v>1793</v>
      </c>
      <c r="AC64" s="120">
        <v>1684</v>
      </c>
      <c r="AD64" s="120">
        <v>14652</v>
      </c>
      <c r="AE64" s="120">
        <v>12192</v>
      </c>
      <c r="AF64" s="120">
        <v>1388</v>
      </c>
      <c r="AG64" s="120">
        <v>385</v>
      </c>
      <c r="AH64" s="120">
        <v>439</v>
      </c>
      <c r="AI64" s="120">
        <v>25154</v>
      </c>
      <c r="AJ64" s="120">
        <v>30030</v>
      </c>
      <c r="AK64" s="120">
        <v>4192</v>
      </c>
      <c r="AL64" s="120">
        <v>576</v>
      </c>
      <c r="AM64" s="120">
        <v>1400</v>
      </c>
      <c r="AN64" s="120">
        <v>45958</v>
      </c>
      <c r="AO64" s="120">
        <v>90408</v>
      </c>
      <c r="AP64" s="142" t="s">
        <v>250</v>
      </c>
      <c r="AQ64" s="142" t="s">
        <v>255</v>
      </c>
      <c r="AR64" s="142" t="s">
        <v>244</v>
      </c>
      <c r="AS64" s="143">
        <v>23218</v>
      </c>
      <c r="AT64" s="143">
        <v>7840</v>
      </c>
      <c r="AU64" s="143">
        <v>2054</v>
      </c>
      <c r="AV64" s="142" t="s">
        <v>312</v>
      </c>
      <c r="AW64" s="142" t="s">
        <v>311</v>
      </c>
      <c r="AX64" s="142" t="s">
        <v>313</v>
      </c>
      <c r="AY64" s="143">
        <v>7221</v>
      </c>
      <c r="AZ64" s="143">
        <v>6685</v>
      </c>
      <c r="BA64" s="143">
        <v>4569</v>
      </c>
      <c r="BB64" s="120">
        <v>3</v>
      </c>
      <c r="BC64" s="120">
        <v>16</v>
      </c>
      <c r="BD64" s="120">
        <v>57</v>
      </c>
      <c r="BE64" s="127">
        <v>28.7</v>
      </c>
      <c r="BF64" s="127">
        <v>8.5</v>
      </c>
      <c r="BG64" s="127">
        <v>2.8</v>
      </c>
      <c r="BH64" s="127">
        <v>0.7</v>
      </c>
      <c r="BI64" s="127">
        <v>12.2</v>
      </c>
      <c r="BJ64" s="127">
        <v>0.9</v>
      </c>
      <c r="BK64" s="127">
        <v>0.1</v>
      </c>
      <c r="BL64" s="127">
        <v>36.1</v>
      </c>
      <c r="BM64" s="127">
        <v>10.1</v>
      </c>
      <c r="BN64" s="127">
        <v>22.5</v>
      </c>
      <c r="BO64" s="127">
        <v>53.4</v>
      </c>
      <c r="BP64" s="127">
        <v>24.1</v>
      </c>
      <c r="BQ64" s="127">
        <v>3.3</v>
      </c>
      <c r="BR64" s="127">
        <v>3</v>
      </c>
      <c r="BS64" s="127">
        <v>3.6</v>
      </c>
      <c r="BT64" s="127">
        <v>3.9</v>
      </c>
      <c r="BU64" s="127">
        <v>3.1</v>
      </c>
      <c r="BV64" s="128">
        <v>14.4</v>
      </c>
      <c r="BW64" s="1">
        <v>14</v>
      </c>
      <c r="BX64" s="2" t="s">
        <v>727</v>
      </c>
      <c r="BY64" s="2" t="s">
        <v>728</v>
      </c>
      <c r="BZ64" s="2" t="s">
        <v>729</v>
      </c>
      <c r="CA64" s="2">
        <v>120816</v>
      </c>
      <c r="CB64" s="2">
        <v>57031</v>
      </c>
      <c r="CC64" s="2">
        <v>33744</v>
      </c>
      <c r="CD64" s="2">
        <v>32.6</v>
      </c>
      <c r="CE64" s="2">
        <v>15.4</v>
      </c>
      <c r="CF64" s="2">
        <v>9.1</v>
      </c>
      <c r="CG64" s="1">
        <v>41841</v>
      </c>
      <c r="CH64" s="1">
        <v>989</v>
      </c>
      <c r="CI64" s="1">
        <v>3167</v>
      </c>
    </row>
    <row r="65" spans="1:87" ht="16.5" customHeight="1" x14ac:dyDescent="0.3">
      <c r="A65" s="47" t="s">
        <v>519</v>
      </c>
      <c r="B65" s="47" t="s">
        <v>111</v>
      </c>
      <c r="C65" s="47" t="s">
        <v>145</v>
      </c>
      <c r="D65" s="43" t="str">
        <f t="shared" si="0"/>
        <v>경북 안동시</v>
      </c>
      <c r="E65" s="120">
        <v>427716</v>
      </c>
      <c r="F65" s="120">
        <v>192866</v>
      </c>
      <c r="G65" s="120">
        <v>197041</v>
      </c>
      <c r="H65" s="120">
        <v>37812</v>
      </c>
      <c r="I65" s="120">
        <v>284722</v>
      </c>
      <c r="J65" s="120">
        <v>93630</v>
      </c>
      <c r="K65" s="120">
        <v>50371</v>
      </c>
      <c r="L65" s="120">
        <v>28088</v>
      </c>
      <c r="M65" s="120">
        <v>10326</v>
      </c>
      <c r="N65" s="120">
        <v>154699</v>
      </c>
      <c r="O65" s="124">
        <v>2.8</v>
      </c>
      <c r="P65" s="124">
        <v>43.4</v>
      </c>
      <c r="Q65" s="124">
        <v>3.5</v>
      </c>
      <c r="R65" s="124">
        <v>13.6</v>
      </c>
      <c r="S65" s="124">
        <v>3.9</v>
      </c>
      <c r="T65" s="124">
        <v>66.599999999999994</v>
      </c>
      <c r="U65" s="120">
        <v>170</v>
      </c>
      <c r="V65" s="124">
        <v>27.9</v>
      </c>
      <c r="W65" s="147">
        <v>154390</v>
      </c>
      <c r="X65" s="147">
        <v>312697</v>
      </c>
      <c r="Y65" s="120">
        <v>69887</v>
      </c>
      <c r="Z65" s="120">
        <v>48523</v>
      </c>
      <c r="AA65" s="120">
        <v>11301</v>
      </c>
      <c r="AB65" s="120">
        <v>4284</v>
      </c>
      <c r="AC65" s="120">
        <v>8999</v>
      </c>
      <c r="AD65" s="120">
        <v>39123</v>
      </c>
      <c r="AE65" s="120">
        <v>25496</v>
      </c>
      <c r="AF65" s="120">
        <v>3466</v>
      </c>
      <c r="AG65" s="120">
        <v>1245</v>
      </c>
      <c r="AH65" s="120">
        <v>1948</v>
      </c>
      <c r="AI65" s="120">
        <v>83856</v>
      </c>
      <c r="AJ65" s="120">
        <v>110348</v>
      </c>
      <c r="AK65" s="120">
        <v>11564</v>
      </c>
      <c r="AL65" s="120">
        <v>1989</v>
      </c>
      <c r="AM65" s="120">
        <v>5688</v>
      </c>
      <c r="AN65" s="120">
        <v>142994</v>
      </c>
      <c r="AO65" s="120">
        <v>284723</v>
      </c>
      <c r="AP65" s="142" t="s">
        <v>258</v>
      </c>
      <c r="AQ65" s="142" t="s">
        <v>259</v>
      </c>
      <c r="AR65" s="142" t="s">
        <v>260</v>
      </c>
      <c r="AS65" s="143">
        <v>25401</v>
      </c>
      <c r="AT65" s="143">
        <v>21346</v>
      </c>
      <c r="AU65" s="143">
        <v>16917</v>
      </c>
      <c r="AV65" s="142" t="s">
        <v>217</v>
      </c>
      <c r="AW65" s="142" t="s">
        <v>218</v>
      </c>
      <c r="AX65" s="142" t="s">
        <v>219</v>
      </c>
      <c r="AY65" s="143">
        <v>15903</v>
      </c>
      <c r="AZ65" s="143">
        <v>15273</v>
      </c>
      <c r="BA65" s="143">
        <v>11373</v>
      </c>
      <c r="BB65" s="120">
        <v>7</v>
      </c>
      <c r="BC65" s="120">
        <v>22</v>
      </c>
      <c r="BD65" s="120">
        <v>60</v>
      </c>
      <c r="BE65" s="127">
        <v>27.3</v>
      </c>
      <c r="BF65" s="127">
        <v>1.2</v>
      </c>
      <c r="BG65" s="127">
        <v>2.5</v>
      </c>
      <c r="BH65" s="127">
        <v>4.3</v>
      </c>
      <c r="BI65" s="127">
        <v>11.7</v>
      </c>
      <c r="BJ65" s="127">
        <v>14</v>
      </c>
      <c r="BK65" s="127">
        <v>1.1000000000000001</v>
      </c>
      <c r="BL65" s="127">
        <v>20.2</v>
      </c>
      <c r="BM65" s="127">
        <v>17.7</v>
      </c>
      <c r="BN65" s="127">
        <v>24.5</v>
      </c>
      <c r="BO65" s="127">
        <v>53.7</v>
      </c>
      <c r="BP65" s="127">
        <v>21.8</v>
      </c>
      <c r="BQ65" s="127">
        <v>3</v>
      </c>
      <c r="BR65" s="127">
        <v>3.1</v>
      </c>
      <c r="BS65" s="127">
        <v>3.4</v>
      </c>
      <c r="BT65" s="127">
        <v>3.8</v>
      </c>
      <c r="BU65" s="127">
        <v>3.2</v>
      </c>
      <c r="BV65" s="128">
        <v>12.1</v>
      </c>
      <c r="BW65" s="1">
        <v>24</v>
      </c>
      <c r="BX65" s="2" t="s">
        <v>730</v>
      </c>
      <c r="BY65" s="2" t="s">
        <v>731</v>
      </c>
      <c r="BZ65" s="2" t="s">
        <v>732</v>
      </c>
      <c r="CA65" s="2">
        <v>281311</v>
      </c>
      <c r="CB65" s="2">
        <v>164734</v>
      </c>
      <c r="CC65" s="2">
        <v>136089</v>
      </c>
      <c r="CD65" s="2">
        <v>17.100000000000001</v>
      </c>
      <c r="CE65" s="2">
        <v>10</v>
      </c>
      <c r="CF65" s="2">
        <v>8.3000000000000007</v>
      </c>
      <c r="CG65" s="1">
        <v>119326</v>
      </c>
      <c r="CH65" s="1">
        <v>2817</v>
      </c>
      <c r="CI65" s="1">
        <v>15204</v>
      </c>
    </row>
    <row r="66" spans="1:87" ht="16.5" customHeight="1" x14ac:dyDescent="0.3">
      <c r="A66" s="47" t="s">
        <v>519</v>
      </c>
      <c r="B66" s="47" t="s">
        <v>112</v>
      </c>
      <c r="C66" s="47" t="s">
        <v>145</v>
      </c>
      <c r="D66" s="43" t="str">
        <f t="shared" si="0"/>
        <v>경북 영주시</v>
      </c>
      <c r="E66" s="120">
        <v>212756</v>
      </c>
      <c r="F66" s="120">
        <v>79100</v>
      </c>
      <c r="G66" s="120">
        <v>114538</v>
      </c>
      <c r="H66" s="120">
        <v>19118</v>
      </c>
      <c r="I66" s="120">
        <v>157969</v>
      </c>
      <c r="J66" s="120">
        <v>52721</v>
      </c>
      <c r="K66" s="120">
        <v>37079</v>
      </c>
      <c r="L66" s="120">
        <v>17235</v>
      </c>
      <c r="M66" s="120">
        <v>6186</v>
      </c>
      <c r="N66" s="120">
        <v>100090</v>
      </c>
      <c r="O66" s="124">
        <v>2.1</v>
      </c>
      <c r="P66" s="124">
        <v>44.5</v>
      </c>
      <c r="Q66" s="124">
        <v>3.7</v>
      </c>
      <c r="R66" s="124">
        <v>14.6</v>
      </c>
      <c r="S66" s="124">
        <v>3.9</v>
      </c>
      <c r="T66" s="124">
        <v>74.2</v>
      </c>
      <c r="U66" s="120">
        <v>157</v>
      </c>
      <c r="V66" s="124">
        <v>23.3</v>
      </c>
      <c r="W66" s="147">
        <v>101243</v>
      </c>
      <c r="X66" s="147">
        <v>154084</v>
      </c>
      <c r="Y66" s="120">
        <v>23327</v>
      </c>
      <c r="Z66" s="120">
        <v>21272</v>
      </c>
      <c r="AA66" s="120">
        <v>4398</v>
      </c>
      <c r="AB66" s="120">
        <v>1655</v>
      </c>
      <c r="AC66" s="120">
        <v>4135</v>
      </c>
      <c r="AD66" s="120">
        <v>10078</v>
      </c>
      <c r="AE66" s="120">
        <v>10461</v>
      </c>
      <c r="AF66" s="120">
        <v>1457</v>
      </c>
      <c r="AG66" s="120">
        <v>386</v>
      </c>
      <c r="AH66" s="120">
        <v>668</v>
      </c>
      <c r="AI66" s="120">
        <v>45695</v>
      </c>
      <c r="AJ66" s="120">
        <v>75348</v>
      </c>
      <c r="AK66" s="120">
        <v>8599</v>
      </c>
      <c r="AL66" s="120">
        <v>1304</v>
      </c>
      <c r="AM66" s="120">
        <v>3974</v>
      </c>
      <c r="AN66" s="120">
        <v>54787</v>
      </c>
      <c r="AO66" s="120">
        <v>157970</v>
      </c>
      <c r="AP66" s="142" t="s">
        <v>261</v>
      </c>
      <c r="AQ66" s="142" t="s">
        <v>262</v>
      </c>
      <c r="AR66" s="142" t="s">
        <v>258</v>
      </c>
      <c r="AS66" s="143">
        <v>13266</v>
      </c>
      <c r="AT66" s="143">
        <v>12430</v>
      </c>
      <c r="AU66" s="143">
        <v>6849</v>
      </c>
      <c r="AV66" s="142" t="s">
        <v>217</v>
      </c>
      <c r="AW66" s="142" t="s">
        <v>218</v>
      </c>
      <c r="AX66" s="142" t="s">
        <v>917</v>
      </c>
      <c r="AY66" s="143">
        <v>5082</v>
      </c>
      <c r="AZ66" s="143">
        <v>4729</v>
      </c>
      <c r="BA66" s="143">
        <v>4298</v>
      </c>
      <c r="BB66" s="120">
        <v>8</v>
      </c>
      <c r="BC66" s="120">
        <v>27</v>
      </c>
      <c r="BD66" s="120">
        <v>65</v>
      </c>
      <c r="BE66" s="127">
        <v>29.6</v>
      </c>
      <c r="BF66" s="127">
        <v>1.3</v>
      </c>
      <c r="BG66" s="127">
        <v>1.8</v>
      </c>
      <c r="BH66" s="127">
        <v>4.5999999999999996</v>
      </c>
      <c r="BI66" s="127">
        <v>11.9</v>
      </c>
      <c r="BJ66" s="127">
        <v>6.3</v>
      </c>
      <c r="BK66" s="127">
        <v>0.6</v>
      </c>
      <c r="BL66" s="127">
        <v>24</v>
      </c>
      <c r="BM66" s="127">
        <v>20</v>
      </c>
      <c r="BN66" s="127">
        <v>21.3</v>
      </c>
      <c r="BO66" s="127">
        <v>55.8</v>
      </c>
      <c r="BP66" s="127">
        <v>22.9</v>
      </c>
      <c r="BQ66" s="127">
        <v>3.6</v>
      </c>
      <c r="BR66" s="127">
        <v>3.5</v>
      </c>
      <c r="BS66" s="127">
        <v>3.7</v>
      </c>
      <c r="BT66" s="127">
        <v>3.8</v>
      </c>
      <c r="BU66" s="127">
        <v>3.6</v>
      </c>
      <c r="BV66" s="128">
        <v>14.6</v>
      </c>
      <c r="BW66" s="1">
        <v>19</v>
      </c>
      <c r="BX66" s="2" t="s">
        <v>733</v>
      </c>
      <c r="BY66" s="2" t="s">
        <v>734</v>
      </c>
      <c r="BZ66" s="2" t="s">
        <v>735</v>
      </c>
      <c r="CA66" s="2">
        <v>91216</v>
      </c>
      <c r="CB66" s="2">
        <v>86021</v>
      </c>
      <c r="CC66" s="2">
        <v>78666</v>
      </c>
      <c r="CD66" s="2">
        <v>11.8</v>
      </c>
      <c r="CE66" s="2">
        <v>11.1</v>
      </c>
      <c r="CF66" s="2">
        <v>10.199999999999999</v>
      </c>
      <c r="CG66" s="1">
        <v>76768</v>
      </c>
      <c r="CH66" s="1">
        <v>982</v>
      </c>
      <c r="CI66" s="1">
        <v>8341</v>
      </c>
    </row>
    <row r="67" spans="1:87" ht="16.5" customHeight="1" x14ac:dyDescent="0.3">
      <c r="A67" s="47" t="s">
        <v>519</v>
      </c>
      <c r="B67" s="47" t="s">
        <v>113</v>
      </c>
      <c r="C67" s="47" t="s">
        <v>145</v>
      </c>
      <c r="D67" s="43" t="str">
        <f t="shared" ref="D67:D130" si="1">IF(OR(RIGHT(C67,2)="북도",RIGHT(C67,2)="남도"),LEFT(C67,1)&amp;MID(C67,3,1)&amp;" "&amp;B67,LEFT(C67,2)&amp;" "&amp;B67)</f>
        <v>경북 영천시</v>
      </c>
      <c r="E67" s="120">
        <v>298010</v>
      </c>
      <c r="F67" s="120">
        <v>144519</v>
      </c>
      <c r="G67" s="120">
        <v>119852</v>
      </c>
      <c r="H67" s="120">
        <v>33641</v>
      </c>
      <c r="I67" s="120">
        <v>212655</v>
      </c>
      <c r="J67" s="120">
        <v>53448</v>
      </c>
      <c r="K67" s="120">
        <v>24404</v>
      </c>
      <c r="L67" s="120">
        <v>15781</v>
      </c>
      <c r="M67" s="120">
        <v>6216</v>
      </c>
      <c r="N67" s="120">
        <v>101536</v>
      </c>
      <c r="O67" s="124">
        <v>2.9</v>
      </c>
      <c r="P67" s="124">
        <v>49.4</v>
      </c>
      <c r="Q67" s="124">
        <v>3.8</v>
      </c>
      <c r="R67" s="124">
        <v>12</v>
      </c>
      <c r="S67" s="124">
        <v>4.0999999999999996</v>
      </c>
      <c r="T67" s="124">
        <v>71.400000000000006</v>
      </c>
      <c r="U67" s="120">
        <v>142</v>
      </c>
      <c r="V67" s="124">
        <v>27.2</v>
      </c>
      <c r="W67" s="147">
        <v>103259</v>
      </c>
      <c r="X67" s="147">
        <v>235161</v>
      </c>
      <c r="Y67" s="120">
        <v>40317</v>
      </c>
      <c r="Z67" s="120">
        <v>28589</v>
      </c>
      <c r="AA67" s="120">
        <v>6326</v>
      </c>
      <c r="AB67" s="120">
        <v>4743</v>
      </c>
      <c r="AC67" s="120">
        <v>5380</v>
      </c>
      <c r="AD67" s="120">
        <v>55408</v>
      </c>
      <c r="AE67" s="120">
        <v>36120</v>
      </c>
      <c r="AF67" s="120">
        <v>6306</v>
      </c>
      <c r="AG67" s="120">
        <v>4060</v>
      </c>
      <c r="AH67" s="120">
        <v>3996</v>
      </c>
      <c r="AI67" s="120">
        <v>48794</v>
      </c>
      <c r="AJ67" s="120">
        <v>47004</v>
      </c>
      <c r="AK67" s="120">
        <v>5706</v>
      </c>
      <c r="AL67" s="120">
        <v>1609</v>
      </c>
      <c r="AM67" s="120">
        <v>3651</v>
      </c>
      <c r="AN67" s="120">
        <v>85355</v>
      </c>
      <c r="AO67" s="120">
        <v>212654</v>
      </c>
      <c r="AP67" s="142" t="s">
        <v>263</v>
      </c>
      <c r="AQ67" s="142" t="s">
        <v>914</v>
      </c>
      <c r="AR67" s="142" t="s">
        <v>264</v>
      </c>
      <c r="AS67" s="143">
        <v>32711</v>
      </c>
      <c r="AT67" s="143">
        <v>17775</v>
      </c>
      <c r="AU67" s="143">
        <v>11437</v>
      </c>
      <c r="AV67" s="142" t="s">
        <v>220</v>
      </c>
      <c r="AW67" s="142" t="s">
        <v>219</v>
      </c>
      <c r="AX67" s="142" t="s">
        <v>217</v>
      </c>
      <c r="AY67" s="143">
        <v>25147</v>
      </c>
      <c r="AZ67" s="143">
        <v>20908</v>
      </c>
      <c r="BA67" s="143">
        <v>18072</v>
      </c>
      <c r="BB67" s="120">
        <v>3</v>
      </c>
      <c r="BC67" s="120">
        <v>8</v>
      </c>
      <c r="BD67" s="120">
        <v>32</v>
      </c>
      <c r="BE67" s="127">
        <v>20.7</v>
      </c>
      <c r="BF67" s="127">
        <v>0.8</v>
      </c>
      <c r="BG67" s="127">
        <v>6.6</v>
      </c>
      <c r="BH67" s="127">
        <v>5</v>
      </c>
      <c r="BI67" s="127">
        <v>33.299999999999997</v>
      </c>
      <c r="BJ67" s="127">
        <v>4.0999999999999996</v>
      </c>
      <c r="BK67" s="127">
        <v>0.6</v>
      </c>
      <c r="BL67" s="127">
        <v>16.3</v>
      </c>
      <c r="BM67" s="127">
        <v>12.7</v>
      </c>
      <c r="BN67" s="127">
        <v>24.3</v>
      </c>
      <c r="BO67" s="127">
        <v>54.5</v>
      </c>
      <c r="BP67" s="127">
        <v>21.2</v>
      </c>
      <c r="BQ67" s="127">
        <v>3.1</v>
      </c>
      <c r="BR67" s="127">
        <v>2.2999999999999998</v>
      </c>
      <c r="BS67" s="127">
        <v>3.3</v>
      </c>
      <c r="BT67" s="127">
        <v>3.8</v>
      </c>
      <c r="BU67" s="127">
        <v>2.6</v>
      </c>
      <c r="BV67" s="128">
        <v>13.6</v>
      </c>
      <c r="BW67" s="1">
        <v>16</v>
      </c>
      <c r="BX67" s="2" t="s">
        <v>736</v>
      </c>
      <c r="BY67" s="2" t="s">
        <v>737</v>
      </c>
      <c r="BZ67" s="2" t="s">
        <v>738</v>
      </c>
      <c r="CA67" s="2">
        <v>212365</v>
      </c>
      <c r="CB67" s="2">
        <v>136803</v>
      </c>
      <c r="CC67" s="2">
        <v>121010</v>
      </c>
      <c r="CD67" s="2">
        <v>16.399999999999999</v>
      </c>
      <c r="CE67" s="2">
        <v>10.6</v>
      </c>
      <c r="CF67" s="2">
        <v>9.4</v>
      </c>
      <c r="CG67" s="1">
        <v>55611</v>
      </c>
      <c r="CH67" s="1">
        <v>7515</v>
      </c>
      <c r="CI67" s="1">
        <v>10514</v>
      </c>
    </row>
    <row r="68" spans="1:87" ht="16.5" customHeight="1" x14ac:dyDescent="0.3">
      <c r="A68" s="47" t="s">
        <v>519</v>
      </c>
      <c r="B68" s="47" t="s">
        <v>114</v>
      </c>
      <c r="C68" s="47" t="s">
        <v>145</v>
      </c>
      <c r="D68" s="43" t="str">
        <f t="shared" si="1"/>
        <v>경북 상주시</v>
      </c>
      <c r="E68" s="120">
        <v>287041</v>
      </c>
      <c r="F68" s="120">
        <v>136574</v>
      </c>
      <c r="G68" s="120">
        <v>127041</v>
      </c>
      <c r="H68" s="120">
        <v>23426</v>
      </c>
      <c r="I68" s="120">
        <v>207581</v>
      </c>
      <c r="J68" s="120">
        <v>57282</v>
      </c>
      <c r="K68" s="120">
        <v>35759</v>
      </c>
      <c r="L68" s="120">
        <v>17819</v>
      </c>
      <c r="M68" s="120">
        <v>6369</v>
      </c>
      <c r="N68" s="120">
        <v>93530</v>
      </c>
      <c r="O68" s="124">
        <v>3.1</v>
      </c>
      <c r="P68" s="124">
        <v>44.4</v>
      </c>
      <c r="Q68" s="124">
        <v>3.3</v>
      </c>
      <c r="R68" s="124">
        <v>13.1</v>
      </c>
      <c r="S68" s="124">
        <v>3.8</v>
      </c>
      <c r="T68" s="124">
        <v>72.3</v>
      </c>
      <c r="U68" s="120">
        <v>131</v>
      </c>
      <c r="V68" s="124">
        <v>20.5</v>
      </c>
      <c r="W68" s="147">
        <v>95284</v>
      </c>
      <c r="X68" s="147">
        <v>205093</v>
      </c>
      <c r="Y68" s="120">
        <v>37266</v>
      </c>
      <c r="Z68" s="120">
        <v>27944</v>
      </c>
      <c r="AA68" s="120">
        <v>6189</v>
      </c>
      <c r="AB68" s="120">
        <v>2621</v>
      </c>
      <c r="AC68" s="120">
        <v>5440</v>
      </c>
      <c r="AD68" s="120">
        <v>18196</v>
      </c>
      <c r="AE68" s="120">
        <v>16226</v>
      </c>
      <c r="AF68" s="120">
        <v>2162</v>
      </c>
      <c r="AG68" s="120">
        <v>524</v>
      </c>
      <c r="AH68" s="120">
        <v>967</v>
      </c>
      <c r="AI68" s="120">
        <v>81113</v>
      </c>
      <c r="AJ68" s="120">
        <v>74399</v>
      </c>
      <c r="AK68" s="120">
        <v>8929</v>
      </c>
      <c r="AL68" s="120">
        <v>1372</v>
      </c>
      <c r="AM68" s="120">
        <v>3693</v>
      </c>
      <c r="AN68" s="120">
        <v>79460</v>
      </c>
      <c r="AO68" s="120">
        <v>207581</v>
      </c>
      <c r="AP68" s="142" t="s">
        <v>260</v>
      </c>
      <c r="AQ68" s="142" t="s">
        <v>265</v>
      </c>
      <c r="AR68" s="142" t="s">
        <v>266</v>
      </c>
      <c r="AS68" s="143">
        <v>23190</v>
      </c>
      <c r="AT68" s="143">
        <v>17949</v>
      </c>
      <c r="AU68" s="143">
        <v>8259</v>
      </c>
      <c r="AV68" s="142" t="s">
        <v>921</v>
      </c>
      <c r="AW68" s="142" t="s">
        <v>217</v>
      </c>
      <c r="AX68" s="142" t="s">
        <v>218</v>
      </c>
      <c r="AY68" s="143">
        <v>9079</v>
      </c>
      <c r="AZ68" s="143">
        <v>8730</v>
      </c>
      <c r="BA68" s="143">
        <v>8540</v>
      </c>
      <c r="BB68" s="120">
        <v>6</v>
      </c>
      <c r="BC68" s="120">
        <v>23</v>
      </c>
      <c r="BD68" s="120">
        <v>60</v>
      </c>
      <c r="BE68" s="127">
        <v>26.2</v>
      </c>
      <c r="BF68" s="127">
        <v>0.9</v>
      </c>
      <c r="BG68" s="127">
        <v>1.9</v>
      </c>
      <c r="BH68" s="127">
        <v>4.2</v>
      </c>
      <c r="BI68" s="127">
        <v>24.2</v>
      </c>
      <c r="BJ68" s="127">
        <v>4.5999999999999996</v>
      </c>
      <c r="BK68" s="127">
        <v>0.6</v>
      </c>
      <c r="BL68" s="127">
        <v>23</v>
      </c>
      <c r="BM68" s="127">
        <v>14.3</v>
      </c>
      <c r="BN68" s="127">
        <v>23.7</v>
      </c>
      <c r="BO68" s="127">
        <v>56.9</v>
      </c>
      <c r="BP68" s="127">
        <v>19.399999999999999</v>
      </c>
      <c r="BQ68" s="127">
        <v>3.3</v>
      </c>
      <c r="BR68" s="127">
        <v>3</v>
      </c>
      <c r="BS68" s="127">
        <v>3.3</v>
      </c>
      <c r="BT68" s="127">
        <v>3.6</v>
      </c>
      <c r="BU68" s="127">
        <v>3.1</v>
      </c>
      <c r="BV68" s="128">
        <v>9.1</v>
      </c>
      <c r="BW68" s="1">
        <v>24</v>
      </c>
      <c r="BX68" s="2" t="s">
        <v>739</v>
      </c>
      <c r="BY68" s="2" t="s">
        <v>740</v>
      </c>
      <c r="BZ68" s="2" t="s">
        <v>741</v>
      </c>
      <c r="CA68" s="2">
        <v>237449</v>
      </c>
      <c r="CB68" s="2">
        <v>118168</v>
      </c>
      <c r="CC68" s="2">
        <v>116702</v>
      </c>
      <c r="CD68" s="2">
        <v>20.7</v>
      </c>
      <c r="CE68" s="2">
        <v>10.3</v>
      </c>
      <c r="CF68" s="2">
        <v>10.199999999999999</v>
      </c>
      <c r="CG68" s="1">
        <v>74262</v>
      </c>
      <c r="CH68" s="1">
        <v>1909</v>
      </c>
      <c r="CI68" s="1">
        <v>9123</v>
      </c>
    </row>
    <row r="69" spans="1:87" ht="16.5" customHeight="1" x14ac:dyDescent="0.3">
      <c r="A69" s="47" t="s">
        <v>519</v>
      </c>
      <c r="B69" s="47" t="s">
        <v>115</v>
      </c>
      <c r="C69" s="47" t="s">
        <v>145</v>
      </c>
      <c r="D69" s="43" t="str">
        <f t="shared" si="1"/>
        <v>경북 문경시</v>
      </c>
      <c r="E69" s="120">
        <v>241141</v>
      </c>
      <c r="F69" s="120">
        <v>112100</v>
      </c>
      <c r="G69" s="120">
        <v>113793</v>
      </c>
      <c r="H69" s="120">
        <v>15251</v>
      </c>
      <c r="I69" s="120">
        <v>192238</v>
      </c>
      <c r="J69" s="120">
        <v>59887</v>
      </c>
      <c r="K69" s="120">
        <v>31275</v>
      </c>
      <c r="L69" s="120">
        <v>12798</v>
      </c>
      <c r="M69" s="120">
        <v>4065</v>
      </c>
      <c r="N69" s="120">
        <v>68141</v>
      </c>
      <c r="O69" s="124">
        <v>3.5</v>
      </c>
      <c r="P69" s="124">
        <v>37.299999999999997</v>
      </c>
      <c r="Q69" s="124">
        <v>3</v>
      </c>
      <c r="R69" s="124">
        <v>13</v>
      </c>
      <c r="S69" s="124">
        <v>3.1</v>
      </c>
      <c r="T69" s="124">
        <v>79.7</v>
      </c>
      <c r="U69" s="120">
        <v>123</v>
      </c>
      <c r="V69" s="124">
        <v>26.7</v>
      </c>
      <c r="W69" s="147">
        <v>69502</v>
      </c>
      <c r="X69" s="147">
        <v>176477</v>
      </c>
      <c r="Y69" s="120">
        <v>22650</v>
      </c>
      <c r="Z69" s="120">
        <v>18190</v>
      </c>
      <c r="AA69" s="120">
        <v>3563</v>
      </c>
      <c r="AB69" s="120">
        <v>1578</v>
      </c>
      <c r="AC69" s="120">
        <v>2923</v>
      </c>
      <c r="AD69" s="120">
        <v>11453</v>
      </c>
      <c r="AE69" s="120">
        <v>11752</v>
      </c>
      <c r="AF69" s="120">
        <v>1247</v>
      </c>
      <c r="AG69" s="120">
        <v>254</v>
      </c>
      <c r="AH69" s="120">
        <v>497</v>
      </c>
      <c r="AI69" s="120">
        <v>77998</v>
      </c>
      <c r="AJ69" s="120">
        <v>77860</v>
      </c>
      <c r="AK69" s="120">
        <v>7132</v>
      </c>
      <c r="AL69" s="120">
        <v>1083</v>
      </c>
      <c r="AM69" s="120">
        <v>2963</v>
      </c>
      <c r="AN69" s="120">
        <v>48904</v>
      </c>
      <c r="AO69" s="120">
        <v>192239</v>
      </c>
      <c r="AP69" s="142" t="s">
        <v>267</v>
      </c>
      <c r="AQ69" s="142" t="s">
        <v>260</v>
      </c>
      <c r="AR69" s="142" t="s">
        <v>258</v>
      </c>
      <c r="AS69" s="143">
        <v>12329</v>
      </c>
      <c r="AT69" s="143">
        <v>10198</v>
      </c>
      <c r="AU69" s="143">
        <v>5964</v>
      </c>
      <c r="AV69" s="142" t="s">
        <v>921</v>
      </c>
      <c r="AW69" s="142" t="s">
        <v>217</v>
      </c>
      <c r="AX69" s="142" t="s">
        <v>920</v>
      </c>
      <c r="AY69" s="143">
        <v>5945</v>
      </c>
      <c r="AZ69" s="143">
        <v>5761</v>
      </c>
      <c r="BA69" s="143">
        <v>5757</v>
      </c>
      <c r="BB69" s="120">
        <v>9</v>
      </c>
      <c r="BC69" s="120">
        <v>29</v>
      </c>
      <c r="BD69" s="120">
        <v>65</v>
      </c>
      <c r="BE69" s="127">
        <v>30.4</v>
      </c>
      <c r="BF69" s="127">
        <v>2.6</v>
      </c>
      <c r="BG69" s="127">
        <v>2.2000000000000002</v>
      </c>
      <c r="BH69" s="127">
        <v>3.6</v>
      </c>
      <c r="BI69" s="127">
        <v>17.899999999999999</v>
      </c>
      <c r="BJ69" s="127">
        <v>3.9</v>
      </c>
      <c r="BK69" s="127">
        <v>0.6</v>
      </c>
      <c r="BL69" s="127">
        <v>23.9</v>
      </c>
      <c r="BM69" s="127">
        <v>14.8</v>
      </c>
      <c r="BN69" s="127">
        <v>22.9</v>
      </c>
      <c r="BO69" s="127">
        <v>59.2</v>
      </c>
      <c r="BP69" s="127">
        <v>17.899999999999999</v>
      </c>
      <c r="BQ69" s="127">
        <v>3.6</v>
      </c>
      <c r="BR69" s="127">
        <v>3</v>
      </c>
      <c r="BS69" s="127">
        <v>3.3</v>
      </c>
      <c r="BT69" s="127">
        <v>3.5</v>
      </c>
      <c r="BU69" s="127">
        <v>3.2</v>
      </c>
      <c r="BV69" s="128">
        <v>14.6</v>
      </c>
      <c r="BW69" s="1">
        <v>14</v>
      </c>
      <c r="BX69" s="2" t="s">
        <v>742</v>
      </c>
      <c r="BY69" s="2" t="s">
        <v>743</v>
      </c>
      <c r="BZ69" s="2" t="s">
        <v>744</v>
      </c>
      <c r="CA69" s="2">
        <v>374341</v>
      </c>
      <c r="CB69" s="2">
        <v>138794</v>
      </c>
      <c r="CC69" s="2">
        <v>97632</v>
      </c>
      <c r="CD69" s="2">
        <v>37.6</v>
      </c>
      <c r="CE69" s="2">
        <v>13.9</v>
      </c>
      <c r="CF69" s="2">
        <v>9.8000000000000007</v>
      </c>
      <c r="CG69" s="1">
        <v>77913</v>
      </c>
      <c r="CH69" s="1">
        <v>1154</v>
      </c>
      <c r="CI69" s="1">
        <v>5751</v>
      </c>
    </row>
    <row r="70" spans="1:87" ht="16.5" customHeight="1" x14ac:dyDescent="0.3">
      <c r="A70" s="47" t="s">
        <v>519</v>
      </c>
      <c r="B70" s="47" t="s">
        <v>116</v>
      </c>
      <c r="C70" s="47" t="s">
        <v>145</v>
      </c>
      <c r="D70" s="43" t="str">
        <f t="shared" si="1"/>
        <v>경북 의성군</v>
      </c>
      <c r="E70" s="120">
        <v>150526</v>
      </c>
      <c r="F70" s="120">
        <v>64184</v>
      </c>
      <c r="G70" s="120">
        <v>74717</v>
      </c>
      <c r="H70" s="120">
        <v>11628</v>
      </c>
      <c r="I70" s="120">
        <v>109978</v>
      </c>
      <c r="J70" s="120">
        <v>37977</v>
      </c>
      <c r="K70" s="120">
        <v>19298</v>
      </c>
      <c r="L70" s="120">
        <v>8614</v>
      </c>
      <c r="M70" s="120">
        <v>2853</v>
      </c>
      <c r="N70" s="120">
        <v>49421</v>
      </c>
      <c r="O70" s="124">
        <v>3</v>
      </c>
      <c r="P70" s="124">
        <v>48.9</v>
      </c>
      <c r="Q70" s="124">
        <v>3.3</v>
      </c>
      <c r="R70" s="124">
        <v>13.1</v>
      </c>
      <c r="S70" s="124">
        <v>3.3</v>
      </c>
      <c r="T70" s="124">
        <v>73.099999999999994</v>
      </c>
      <c r="U70" s="120">
        <v>98</v>
      </c>
      <c r="V70" s="124">
        <v>27.1</v>
      </c>
      <c r="W70" s="147">
        <v>50633</v>
      </c>
      <c r="X70" s="147">
        <v>106337</v>
      </c>
      <c r="Y70" s="120">
        <v>19019</v>
      </c>
      <c r="Z70" s="120">
        <v>16003</v>
      </c>
      <c r="AA70" s="120">
        <v>2694</v>
      </c>
      <c r="AB70" s="120">
        <v>1173</v>
      </c>
      <c r="AC70" s="120">
        <v>1658</v>
      </c>
      <c r="AD70" s="120">
        <v>26416</v>
      </c>
      <c r="AE70" s="120">
        <v>25517</v>
      </c>
      <c r="AF70" s="120">
        <v>3266</v>
      </c>
      <c r="AG70" s="120">
        <v>928</v>
      </c>
      <c r="AH70" s="120">
        <v>1547</v>
      </c>
      <c r="AI70" s="120">
        <v>18749</v>
      </c>
      <c r="AJ70" s="120">
        <v>28932</v>
      </c>
      <c r="AK70" s="120">
        <v>2750</v>
      </c>
      <c r="AL70" s="120">
        <v>527</v>
      </c>
      <c r="AM70" s="120">
        <v>1345</v>
      </c>
      <c r="AN70" s="120">
        <v>40547</v>
      </c>
      <c r="AO70" s="120">
        <v>109977</v>
      </c>
      <c r="AP70" s="142" t="s">
        <v>260</v>
      </c>
      <c r="AQ70" s="142" t="s">
        <v>261</v>
      </c>
      <c r="AR70" s="142" t="s">
        <v>263</v>
      </c>
      <c r="AS70" s="143">
        <v>10393</v>
      </c>
      <c r="AT70" s="143">
        <v>8484</v>
      </c>
      <c r="AU70" s="143">
        <v>4199</v>
      </c>
      <c r="AV70" s="142" t="s">
        <v>218</v>
      </c>
      <c r="AW70" s="142" t="s">
        <v>217</v>
      </c>
      <c r="AX70" s="142" t="s">
        <v>219</v>
      </c>
      <c r="AY70" s="143">
        <v>14084</v>
      </c>
      <c r="AZ70" s="143">
        <v>12586</v>
      </c>
      <c r="BA70" s="143">
        <v>7793</v>
      </c>
      <c r="BB70" s="120">
        <v>4</v>
      </c>
      <c r="BC70" s="120">
        <v>10</v>
      </c>
      <c r="BD70" s="120">
        <v>38</v>
      </c>
      <c r="BE70" s="127">
        <v>21.4</v>
      </c>
      <c r="BF70" s="127">
        <v>1.1000000000000001</v>
      </c>
      <c r="BG70" s="127">
        <v>10.6</v>
      </c>
      <c r="BH70" s="127">
        <v>3.9</v>
      </c>
      <c r="BI70" s="127">
        <v>18.899999999999999</v>
      </c>
      <c r="BJ70" s="127">
        <v>3.1</v>
      </c>
      <c r="BK70" s="127">
        <v>0.2</v>
      </c>
      <c r="BL70" s="127">
        <v>26.8</v>
      </c>
      <c r="BM70" s="127">
        <v>14.1</v>
      </c>
      <c r="BN70" s="127">
        <v>18.899999999999999</v>
      </c>
      <c r="BO70" s="127">
        <v>63.2</v>
      </c>
      <c r="BP70" s="127">
        <v>17.899999999999999</v>
      </c>
      <c r="BQ70" s="127">
        <v>4.5999999999999996</v>
      </c>
      <c r="BR70" s="127">
        <v>2.9</v>
      </c>
      <c r="BS70" s="127">
        <v>3.4</v>
      </c>
      <c r="BT70" s="127">
        <v>3.8</v>
      </c>
      <c r="BU70" s="127">
        <v>3</v>
      </c>
      <c r="BV70" s="128">
        <v>9.1999999999999993</v>
      </c>
      <c r="BW70" s="1">
        <v>18</v>
      </c>
      <c r="BX70" s="2" t="s">
        <v>745</v>
      </c>
      <c r="BY70" s="2" t="s">
        <v>746</v>
      </c>
      <c r="BZ70" s="2" t="s">
        <v>747</v>
      </c>
      <c r="CA70" s="2">
        <v>74163</v>
      </c>
      <c r="CB70" s="2">
        <v>70700</v>
      </c>
      <c r="CC70" s="2">
        <v>62694</v>
      </c>
      <c r="CD70" s="2">
        <v>15.4</v>
      </c>
      <c r="CE70" s="2">
        <v>14.7</v>
      </c>
      <c r="CF70" s="2">
        <v>13.1</v>
      </c>
      <c r="CG70" s="1">
        <v>44563</v>
      </c>
      <c r="CH70" s="1">
        <v>1130</v>
      </c>
      <c r="CI70" s="1">
        <v>4168</v>
      </c>
    </row>
    <row r="71" spans="1:87" ht="16.5" customHeight="1" x14ac:dyDescent="0.3">
      <c r="A71" s="47" t="s">
        <v>519</v>
      </c>
      <c r="B71" s="47" t="s">
        <v>117</v>
      </c>
      <c r="C71" s="47" t="s">
        <v>145</v>
      </c>
      <c r="D71" s="43" t="str">
        <f t="shared" si="1"/>
        <v>경북 청송군</v>
      </c>
      <c r="E71" s="120">
        <v>114164</v>
      </c>
      <c r="F71" s="120">
        <v>48043</v>
      </c>
      <c r="G71" s="120">
        <v>59144</v>
      </c>
      <c r="H71" s="120">
        <v>6975</v>
      </c>
      <c r="I71" s="120">
        <v>78824</v>
      </c>
      <c r="J71" s="120">
        <v>36509</v>
      </c>
      <c r="K71" s="120">
        <v>13495</v>
      </c>
      <c r="L71" s="120">
        <v>5545</v>
      </c>
      <c r="M71" s="120">
        <v>1718</v>
      </c>
      <c r="N71" s="120">
        <v>23997</v>
      </c>
      <c r="O71" s="124">
        <v>4.8</v>
      </c>
      <c r="P71" s="124">
        <v>34.9</v>
      </c>
      <c r="Q71" s="124">
        <v>2.9</v>
      </c>
      <c r="R71" s="124">
        <v>13.1</v>
      </c>
      <c r="S71" s="124">
        <v>2.7</v>
      </c>
      <c r="T71" s="124">
        <v>69</v>
      </c>
      <c r="U71" s="120">
        <v>101</v>
      </c>
      <c r="V71" s="124">
        <v>38.1</v>
      </c>
      <c r="W71" s="147">
        <v>24315</v>
      </c>
      <c r="X71" s="147">
        <v>87936</v>
      </c>
      <c r="Y71" s="120">
        <v>17650</v>
      </c>
      <c r="Z71" s="120">
        <v>13342</v>
      </c>
      <c r="AA71" s="120">
        <v>1991</v>
      </c>
      <c r="AB71" s="120">
        <v>1047</v>
      </c>
      <c r="AC71" s="120">
        <v>1309</v>
      </c>
      <c r="AD71" s="120">
        <v>11333</v>
      </c>
      <c r="AE71" s="120">
        <v>12777</v>
      </c>
      <c r="AF71" s="120">
        <v>1046</v>
      </c>
      <c r="AG71" s="120">
        <v>312</v>
      </c>
      <c r="AH71" s="120">
        <v>521</v>
      </c>
      <c r="AI71" s="120">
        <v>19059</v>
      </c>
      <c r="AJ71" s="120">
        <v>30777</v>
      </c>
      <c r="AK71" s="120">
        <v>1672</v>
      </c>
      <c r="AL71" s="120">
        <v>384</v>
      </c>
      <c r="AM71" s="120">
        <v>944</v>
      </c>
      <c r="AN71" s="120">
        <v>35339</v>
      </c>
      <c r="AO71" s="120">
        <v>78825</v>
      </c>
      <c r="AP71" s="142" t="s">
        <v>261</v>
      </c>
      <c r="AQ71" s="142" t="s">
        <v>914</v>
      </c>
      <c r="AR71" s="142" t="s">
        <v>260</v>
      </c>
      <c r="AS71" s="143">
        <v>7797</v>
      </c>
      <c r="AT71" s="143">
        <v>6697</v>
      </c>
      <c r="AU71" s="143">
        <v>3569</v>
      </c>
      <c r="AV71" s="142" t="s">
        <v>217</v>
      </c>
      <c r="AW71" s="142" t="s">
        <v>218</v>
      </c>
      <c r="AX71" s="142" t="s">
        <v>220</v>
      </c>
      <c r="AY71" s="143">
        <v>5458</v>
      </c>
      <c r="AZ71" s="143">
        <v>5174</v>
      </c>
      <c r="BA71" s="143">
        <v>4468</v>
      </c>
      <c r="BB71" s="120">
        <v>5</v>
      </c>
      <c r="BC71" s="120">
        <v>17</v>
      </c>
      <c r="BD71" s="120">
        <v>50</v>
      </c>
      <c r="BE71" s="127">
        <v>36.299999999999997</v>
      </c>
      <c r="BF71" s="127">
        <v>10</v>
      </c>
      <c r="BG71" s="127">
        <v>0.8</v>
      </c>
      <c r="BH71" s="127">
        <v>1.9</v>
      </c>
      <c r="BI71" s="127">
        <v>15.5</v>
      </c>
      <c r="BJ71" s="127">
        <v>1</v>
      </c>
      <c r="BK71" s="127">
        <v>0.4</v>
      </c>
      <c r="BL71" s="127">
        <v>23.5</v>
      </c>
      <c r="BM71" s="127">
        <v>10.5</v>
      </c>
      <c r="BN71" s="127">
        <v>20.399999999999999</v>
      </c>
      <c r="BO71" s="127">
        <v>59.7</v>
      </c>
      <c r="BP71" s="127">
        <v>19.899999999999999</v>
      </c>
      <c r="BQ71" s="127">
        <v>4</v>
      </c>
      <c r="BR71" s="127">
        <v>3</v>
      </c>
      <c r="BS71" s="127">
        <v>3.4</v>
      </c>
      <c r="BT71" s="127">
        <v>3.6</v>
      </c>
      <c r="BU71" s="127">
        <v>3.1</v>
      </c>
      <c r="BV71" s="128">
        <v>20.8</v>
      </c>
      <c r="BW71" s="1">
        <v>8</v>
      </c>
      <c r="BX71" s="2" t="s">
        <v>748</v>
      </c>
      <c r="BY71" s="2" t="s">
        <v>749</v>
      </c>
      <c r="BZ71" s="2" t="s">
        <v>750</v>
      </c>
      <c r="CA71" s="2">
        <v>87654</v>
      </c>
      <c r="CB71" s="2">
        <v>74892</v>
      </c>
      <c r="CC71" s="2">
        <v>69660</v>
      </c>
      <c r="CD71" s="2">
        <v>24.9</v>
      </c>
      <c r="CE71" s="2">
        <v>21.2</v>
      </c>
      <c r="CF71" s="2">
        <v>19.8</v>
      </c>
      <c r="CG71" s="1">
        <v>44468</v>
      </c>
      <c r="CH71" s="1">
        <v>602</v>
      </c>
      <c r="CI71" s="1">
        <v>2601</v>
      </c>
    </row>
    <row r="72" spans="1:87" ht="16.5" customHeight="1" x14ac:dyDescent="0.3">
      <c r="A72" s="47" t="s">
        <v>519</v>
      </c>
      <c r="B72" s="47" t="s">
        <v>118</v>
      </c>
      <c r="C72" s="47" t="s">
        <v>145</v>
      </c>
      <c r="D72" s="43" t="str">
        <f t="shared" si="1"/>
        <v>경북 영양군</v>
      </c>
      <c r="E72" s="120">
        <v>55982</v>
      </c>
      <c r="F72" s="120">
        <v>26284</v>
      </c>
      <c r="G72" s="120">
        <v>26346</v>
      </c>
      <c r="H72" s="120">
        <v>3351</v>
      </c>
      <c r="I72" s="120">
        <v>34910</v>
      </c>
      <c r="J72" s="120">
        <v>12651</v>
      </c>
      <c r="K72" s="120">
        <v>8304</v>
      </c>
      <c r="L72" s="120">
        <v>3878</v>
      </c>
      <c r="M72" s="120">
        <v>865</v>
      </c>
      <c r="N72" s="120">
        <v>15492</v>
      </c>
      <c r="O72" s="124">
        <v>3.6</v>
      </c>
      <c r="P72" s="124">
        <v>32.1</v>
      </c>
      <c r="Q72" s="124">
        <v>2.9</v>
      </c>
      <c r="R72" s="124">
        <v>13.6</v>
      </c>
      <c r="S72" s="124">
        <v>3.1</v>
      </c>
      <c r="T72" s="124">
        <v>62.4</v>
      </c>
      <c r="U72" s="120">
        <v>71</v>
      </c>
      <c r="V72" s="124">
        <v>18</v>
      </c>
      <c r="W72" s="147">
        <v>15827</v>
      </c>
      <c r="X72" s="147">
        <v>35684</v>
      </c>
      <c r="Y72" s="120">
        <v>12262</v>
      </c>
      <c r="Z72" s="120">
        <v>6759</v>
      </c>
      <c r="AA72" s="120">
        <v>1162</v>
      </c>
      <c r="AB72" s="120">
        <v>416</v>
      </c>
      <c r="AC72" s="120">
        <v>472</v>
      </c>
      <c r="AD72" s="120">
        <v>6112</v>
      </c>
      <c r="AE72" s="120">
        <v>5235</v>
      </c>
      <c r="AF72" s="120">
        <v>535</v>
      </c>
      <c r="AG72" s="120">
        <v>95</v>
      </c>
      <c r="AH72" s="120">
        <v>198</v>
      </c>
      <c r="AI72" s="120">
        <v>7910</v>
      </c>
      <c r="AJ72" s="120">
        <v>12857</v>
      </c>
      <c r="AK72" s="120">
        <v>1292</v>
      </c>
      <c r="AL72" s="120">
        <v>170</v>
      </c>
      <c r="AM72" s="120">
        <v>506</v>
      </c>
      <c r="AN72" s="120">
        <v>21071</v>
      </c>
      <c r="AO72" s="120">
        <v>34910</v>
      </c>
      <c r="AP72" s="142" t="s">
        <v>261</v>
      </c>
      <c r="AQ72" s="142" t="s">
        <v>914</v>
      </c>
      <c r="AR72" s="142" t="s">
        <v>260</v>
      </c>
      <c r="AS72" s="143">
        <v>5156</v>
      </c>
      <c r="AT72" s="143">
        <v>4162</v>
      </c>
      <c r="AU72" s="143">
        <v>2514</v>
      </c>
      <c r="AV72" s="142" t="s">
        <v>217</v>
      </c>
      <c r="AW72" s="142" t="s">
        <v>218</v>
      </c>
      <c r="AX72" s="142" t="s">
        <v>315</v>
      </c>
      <c r="AY72" s="143">
        <v>2827</v>
      </c>
      <c r="AZ72" s="143">
        <v>2593</v>
      </c>
      <c r="BA72" s="143">
        <v>1640</v>
      </c>
      <c r="BB72" s="120">
        <v>4</v>
      </c>
      <c r="BC72" s="120">
        <v>14</v>
      </c>
      <c r="BD72" s="120">
        <v>44</v>
      </c>
      <c r="BE72" s="127">
        <v>37.6</v>
      </c>
      <c r="BF72" s="127">
        <v>2.4</v>
      </c>
      <c r="BG72" s="127">
        <v>1.3</v>
      </c>
      <c r="BH72" s="127">
        <v>1.1000000000000001</v>
      </c>
      <c r="BI72" s="127">
        <v>13.2</v>
      </c>
      <c r="BJ72" s="127">
        <v>1.2</v>
      </c>
      <c r="BK72" s="127">
        <v>0.2</v>
      </c>
      <c r="BL72" s="127">
        <v>25.6</v>
      </c>
      <c r="BM72" s="127">
        <v>17.399999999999999</v>
      </c>
      <c r="BN72" s="127">
        <v>19</v>
      </c>
      <c r="BO72" s="127">
        <v>65.3</v>
      </c>
      <c r="BP72" s="127">
        <v>15.8</v>
      </c>
      <c r="BQ72" s="127">
        <v>4.8</v>
      </c>
      <c r="BR72" s="127">
        <v>3.1</v>
      </c>
      <c r="BS72" s="127">
        <v>3.5</v>
      </c>
      <c r="BT72" s="127">
        <v>3.8</v>
      </c>
      <c r="BU72" s="127">
        <v>3.2</v>
      </c>
      <c r="BV72" s="128">
        <v>24.3</v>
      </c>
      <c r="BW72" s="1">
        <v>6</v>
      </c>
      <c r="BX72" s="2" t="s">
        <v>751</v>
      </c>
      <c r="BY72" s="2" t="s">
        <v>752</v>
      </c>
      <c r="BZ72" s="2" t="s">
        <v>753</v>
      </c>
      <c r="CA72" s="2">
        <v>47594</v>
      </c>
      <c r="CB72" s="2">
        <v>16430</v>
      </c>
      <c r="CC72" s="2">
        <v>15264</v>
      </c>
      <c r="CD72" s="2">
        <v>44</v>
      </c>
      <c r="CE72" s="2">
        <v>15.2</v>
      </c>
      <c r="CF72" s="2">
        <v>14.1</v>
      </c>
      <c r="CG72" s="1">
        <v>18708</v>
      </c>
      <c r="CH72" s="1">
        <v>219</v>
      </c>
      <c r="CI72" s="1">
        <v>1131</v>
      </c>
    </row>
    <row r="73" spans="1:87" ht="16.5" customHeight="1" x14ac:dyDescent="0.3">
      <c r="A73" s="47" t="s">
        <v>519</v>
      </c>
      <c r="B73" s="47" t="s">
        <v>119</v>
      </c>
      <c r="C73" s="47" t="s">
        <v>145</v>
      </c>
      <c r="D73" s="43" t="str">
        <f t="shared" si="1"/>
        <v>경북 영덕군</v>
      </c>
      <c r="E73" s="120">
        <v>306941</v>
      </c>
      <c r="F73" s="120">
        <v>164114</v>
      </c>
      <c r="G73" s="120">
        <v>132337</v>
      </c>
      <c r="H73" s="120">
        <v>10492</v>
      </c>
      <c r="I73" s="120">
        <v>206531</v>
      </c>
      <c r="J73" s="120">
        <v>84450</v>
      </c>
      <c r="K73" s="120">
        <v>27598</v>
      </c>
      <c r="L73" s="120">
        <v>8961</v>
      </c>
      <c r="M73" s="120">
        <v>2681</v>
      </c>
      <c r="N73" s="120">
        <v>34089</v>
      </c>
      <c r="O73" s="124">
        <v>9</v>
      </c>
      <c r="P73" s="124">
        <v>25.5</v>
      </c>
      <c r="Q73" s="124">
        <v>2.2999999999999998</v>
      </c>
      <c r="R73" s="124">
        <v>11.9</v>
      </c>
      <c r="S73" s="124">
        <v>2.2999999999999998</v>
      </c>
      <c r="T73" s="124">
        <v>67.3</v>
      </c>
      <c r="U73" s="120">
        <v>134</v>
      </c>
      <c r="V73" s="124">
        <v>53.1</v>
      </c>
      <c r="W73" s="147">
        <v>34998</v>
      </c>
      <c r="X73" s="147">
        <v>295181</v>
      </c>
      <c r="Y73" s="120">
        <v>61299</v>
      </c>
      <c r="Z73" s="120">
        <v>32664</v>
      </c>
      <c r="AA73" s="120">
        <v>3397</v>
      </c>
      <c r="AB73" s="120">
        <v>1140</v>
      </c>
      <c r="AC73" s="120">
        <v>1910</v>
      </c>
      <c r="AD73" s="120">
        <v>27581</v>
      </c>
      <c r="AE73" s="120">
        <v>18858</v>
      </c>
      <c r="AF73" s="120">
        <v>1135</v>
      </c>
      <c r="AG73" s="120">
        <v>214</v>
      </c>
      <c r="AH73" s="120">
        <v>470</v>
      </c>
      <c r="AI73" s="120">
        <v>75234</v>
      </c>
      <c r="AJ73" s="120">
        <v>76810</v>
      </c>
      <c r="AK73" s="120">
        <v>3871</v>
      </c>
      <c r="AL73" s="120">
        <v>638</v>
      </c>
      <c r="AM73" s="120">
        <v>1720</v>
      </c>
      <c r="AN73" s="120">
        <v>100410</v>
      </c>
      <c r="AO73" s="120">
        <v>206531</v>
      </c>
      <c r="AP73" s="142" t="s">
        <v>914</v>
      </c>
      <c r="AQ73" s="142" t="s">
        <v>260</v>
      </c>
      <c r="AR73" s="142" t="s">
        <v>261</v>
      </c>
      <c r="AS73" s="143">
        <v>26733</v>
      </c>
      <c r="AT73" s="143">
        <v>14822</v>
      </c>
      <c r="AU73" s="143">
        <v>12523</v>
      </c>
      <c r="AV73" s="142" t="s">
        <v>921</v>
      </c>
      <c r="AW73" s="142" t="s">
        <v>217</v>
      </c>
      <c r="AX73" s="142" t="s">
        <v>218</v>
      </c>
      <c r="AY73" s="143">
        <v>12610</v>
      </c>
      <c r="AZ73" s="143">
        <v>10873</v>
      </c>
      <c r="BA73" s="143">
        <v>9549</v>
      </c>
      <c r="BB73" s="120">
        <v>5</v>
      </c>
      <c r="BC73" s="120">
        <v>21</v>
      </c>
      <c r="BD73" s="120">
        <v>57</v>
      </c>
      <c r="BE73" s="127">
        <v>38.799999999999997</v>
      </c>
      <c r="BF73" s="127">
        <v>4.2</v>
      </c>
      <c r="BG73" s="127">
        <v>3.5</v>
      </c>
      <c r="BH73" s="127">
        <v>1.3</v>
      </c>
      <c r="BI73" s="127">
        <v>12.6</v>
      </c>
      <c r="BJ73" s="127">
        <v>1.5</v>
      </c>
      <c r="BK73" s="127">
        <v>0.1</v>
      </c>
      <c r="BL73" s="127">
        <v>12.2</v>
      </c>
      <c r="BM73" s="127">
        <v>25.8</v>
      </c>
      <c r="BN73" s="127">
        <v>20.399999999999999</v>
      </c>
      <c r="BO73" s="127">
        <v>64.2</v>
      </c>
      <c r="BP73" s="127">
        <v>15.4</v>
      </c>
      <c r="BQ73" s="127">
        <v>4.4000000000000004</v>
      </c>
      <c r="BR73" s="127">
        <v>2.8</v>
      </c>
      <c r="BS73" s="127">
        <v>3.1</v>
      </c>
      <c r="BT73" s="127">
        <v>3.3</v>
      </c>
      <c r="BU73" s="127">
        <v>2.8</v>
      </c>
      <c r="BV73" s="128">
        <v>21</v>
      </c>
      <c r="BW73" s="1">
        <v>9</v>
      </c>
      <c r="BX73" s="2" t="s">
        <v>754</v>
      </c>
      <c r="BY73" s="2" t="s">
        <v>755</v>
      </c>
      <c r="BZ73" s="2" t="s">
        <v>756</v>
      </c>
      <c r="CA73" s="2">
        <v>307602</v>
      </c>
      <c r="CB73" s="2">
        <v>159567</v>
      </c>
      <c r="CC73" s="2">
        <v>105360</v>
      </c>
      <c r="CD73" s="2">
        <v>35.4</v>
      </c>
      <c r="CE73" s="2">
        <v>18.399999999999999</v>
      </c>
      <c r="CF73" s="2">
        <v>12.1</v>
      </c>
      <c r="CG73" s="1">
        <v>100500</v>
      </c>
      <c r="CH73" s="1">
        <v>575</v>
      </c>
      <c r="CI73" s="1">
        <v>3834</v>
      </c>
    </row>
    <row r="74" spans="1:87" ht="16.5" customHeight="1" x14ac:dyDescent="0.3">
      <c r="A74" s="47" t="s">
        <v>519</v>
      </c>
      <c r="B74" s="47" t="s">
        <v>120</v>
      </c>
      <c r="C74" s="47" t="s">
        <v>145</v>
      </c>
      <c r="D74" s="43" t="str">
        <f t="shared" si="1"/>
        <v>경북 청도군</v>
      </c>
      <c r="E74" s="120">
        <v>294589</v>
      </c>
      <c r="F74" s="120">
        <v>175280</v>
      </c>
      <c r="G74" s="120">
        <v>105555</v>
      </c>
      <c r="H74" s="120">
        <v>13755</v>
      </c>
      <c r="I74" s="120">
        <v>246153</v>
      </c>
      <c r="J74" s="120">
        <v>56831</v>
      </c>
      <c r="K74" s="120">
        <v>17531</v>
      </c>
      <c r="L74" s="120">
        <v>8279</v>
      </c>
      <c r="M74" s="120">
        <v>2904</v>
      </c>
      <c r="N74" s="120">
        <v>41521</v>
      </c>
      <c r="O74" s="124">
        <v>7.1</v>
      </c>
      <c r="P74" s="124">
        <v>37.200000000000003</v>
      </c>
      <c r="Q74" s="124">
        <v>2.4</v>
      </c>
      <c r="R74" s="124">
        <v>11</v>
      </c>
      <c r="S74" s="124">
        <v>2.8</v>
      </c>
      <c r="T74" s="124">
        <v>83.6</v>
      </c>
      <c r="U74" s="120">
        <v>81</v>
      </c>
      <c r="V74" s="124">
        <v>42.1</v>
      </c>
      <c r="W74" s="147">
        <v>42108</v>
      </c>
      <c r="X74" s="147">
        <v>253998</v>
      </c>
      <c r="Y74" s="120">
        <v>27706</v>
      </c>
      <c r="Z74" s="120">
        <v>16554</v>
      </c>
      <c r="AA74" s="120">
        <v>2037</v>
      </c>
      <c r="AB74" s="120">
        <v>896</v>
      </c>
      <c r="AC74" s="120">
        <v>1244</v>
      </c>
      <c r="AD74" s="120">
        <v>68461</v>
      </c>
      <c r="AE74" s="120">
        <v>34418</v>
      </c>
      <c r="AF74" s="120">
        <v>3944</v>
      </c>
      <c r="AG74" s="120">
        <v>1365</v>
      </c>
      <c r="AH74" s="120">
        <v>1915</v>
      </c>
      <c r="AI74" s="120">
        <v>79113</v>
      </c>
      <c r="AJ74" s="120">
        <v>49609</v>
      </c>
      <c r="AK74" s="120">
        <v>4620</v>
      </c>
      <c r="AL74" s="120">
        <v>781</v>
      </c>
      <c r="AM74" s="120">
        <v>1927</v>
      </c>
      <c r="AN74" s="120">
        <v>48437</v>
      </c>
      <c r="AO74" s="120">
        <v>246153</v>
      </c>
      <c r="AP74" s="142" t="s">
        <v>263</v>
      </c>
      <c r="AQ74" s="142" t="s">
        <v>260</v>
      </c>
      <c r="AR74" s="142" t="s">
        <v>914</v>
      </c>
      <c r="AS74" s="143">
        <v>24006</v>
      </c>
      <c r="AT74" s="143">
        <v>6468</v>
      </c>
      <c r="AU74" s="143">
        <v>4785</v>
      </c>
      <c r="AV74" s="142" t="s">
        <v>219</v>
      </c>
      <c r="AW74" s="142" t="s">
        <v>217</v>
      </c>
      <c r="AX74" s="142" t="s">
        <v>220</v>
      </c>
      <c r="AY74" s="143">
        <v>28823</v>
      </c>
      <c r="AZ74" s="143">
        <v>21570</v>
      </c>
      <c r="BA74" s="143">
        <v>16311</v>
      </c>
      <c r="BB74" s="120">
        <v>3</v>
      </c>
      <c r="BC74" s="120">
        <v>10</v>
      </c>
      <c r="BD74" s="120">
        <v>27</v>
      </c>
      <c r="BE74" s="127">
        <v>35.200000000000003</v>
      </c>
      <c r="BF74" s="127">
        <v>2.8</v>
      </c>
      <c r="BG74" s="127">
        <v>8.9</v>
      </c>
      <c r="BH74" s="127">
        <v>4.3</v>
      </c>
      <c r="BI74" s="127">
        <v>15.8</v>
      </c>
      <c r="BJ74" s="127">
        <v>6.8</v>
      </c>
      <c r="BK74" s="127">
        <v>0.2</v>
      </c>
      <c r="BL74" s="127">
        <v>16.399999999999999</v>
      </c>
      <c r="BM74" s="127">
        <v>9.6</v>
      </c>
      <c r="BN74" s="127">
        <v>21.2</v>
      </c>
      <c r="BO74" s="127">
        <v>65.099999999999994</v>
      </c>
      <c r="BP74" s="127">
        <v>13.7</v>
      </c>
      <c r="BQ74" s="127">
        <v>4.2</v>
      </c>
      <c r="BR74" s="127">
        <v>2.2000000000000002</v>
      </c>
      <c r="BS74" s="127">
        <v>2.8</v>
      </c>
      <c r="BT74" s="127">
        <v>3.6</v>
      </c>
      <c r="BU74" s="127">
        <v>2.4</v>
      </c>
      <c r="BV74" s="128">
        <v>18.7</v>
      </c>
      <c r="BW74" s="1">
        <v>9</v>
      </c>
      <c r="BX74" s="2" t="s">
        <v>757</v>
      </c>
      <c r="BY74" s="2" t="s">
        <v>758</v>
      </c>
      <c r="BZ74" s="2" t="s">
        <v>759</v>
      </c>
      <c r="CA74" s="2">
        <v>507856</v>
      </c>
      <c r="CB74" s="2">
        <v>162817</v>
      </c>
      <c r="CC74" s="2">
        <v>77120</v>
      </c>
      <c r="CD74" s="2">
        <v>49.1</v>
      </c>
      <c r="CE74" s="2">
        <v>15.8</v>
      </c>
      <c r="CF74" s="2">
        <v>7.5</v>
      </c>
      <c r="CG74" s="1">
        <v>59030</v>
      </c>
      <c r="CH74" s="1">
        <v>1645</v>
      </c>
      <c r="CI74" s="1">
        <v>4298</v>
      </c>
    </row>
    <row r="75" spans="1:87" ht="16.5" customHeight="1" x14ac:dyDescent="0.3">
      <c r="A75" s="47" t="s">
        <v>519</v>
      </c>
      <c r="B75" s="47" t="s">
        <v>121</v>
      </c>
      <c r="C75" s="47" t="s">
        <v>145</v>
      </c>
      <c r="D75" s="43" t="str">
        <f t="shared" si="1"/>
        <v>경북 고령군</v>
      </c>
      <c r="E75" s="120">
        <v>123332</v>
      </c>
      <c r="F75" s="120">
        <v>61444</v>
      </c>
      <c r="G75" s="120">
        <v>45394</v>
      </c>
      <c r="H75" s="120">
        <v>16492</v>
      </c>
      <c r="I75" s="120">
        <v>108238</v>
      </c>
      <c r="J75" s="120">
        <v>17346</v>
      </c>
      <c r="K75" s="120">
        <v>7513</v>
      </c>
      <c r="L75" s="120">
        <v>4872</v>
      </c>
      <c r="M75" s="120">
        <v>2376</v>
      </c>
      <c r="N75" s="120">
        <v>32139</v>
      </c>
      <c r="O75" s="124">
        <v>3.8</v>
      </c>
      <c r="P75" s="124">
        <v>52.7</v>
      </c>
      <c r="Q75" s="124">
        <v>4.0999999999999996</v>
      </c>
      <c r="R75" s="124">
        <v>10.9</v>
      </c>
      <c r="S75" s="124">
        <v>4.4000000000000004</v>
      </c>
      <c r="T75" s="124">
        <v>87.8</v>
      </c>
      <c r="U75" s="120">
        <v>114</v>
      </c>
      <c r="V75" s="124">
        <v>33.700000000000003</v>
      </c>
      <c r="W75" s="147">
        <v>31759</v>
      </c>
      <c r="X75" s="147">
        <v>105977</v>
      </c>
      <c r="Y75" s="120">
        <v>8110</v>
      </c>
      <c r="Z75" s="120">
        <v>5047</v>
      </c>
      <c r="AA75" s="120">
        <v>882</v>
      </c>
      <c r="AB75" s="120">
        <v>432</v>
      </c>
      <c r="AC75" s="120">
        <v>623</v>
      </c>
      <c r="AD75" s="120">
        <v>37330</v>
      </c>
      <c r="AE75" s="120">
        <v>23835</v>
      </c>
      <c r="AF75" s="120">
        <v>5626</v>
      </c>
      <c r="AG75" s="120">
        <v>4796</v>
      </c>
      <c r="AH75" s="120">
        <v>4169</v>
      </c>
      <c r="AI75" s="120">
        <v>16005</v>
      </c>
      <c r="AJ75" s="120">
        <v>13270</v>
      </c>
      <c r="AK75" s="120">
        <v>1621</v>
      </c>
      <c r="AL75" s="120">
        <v>467</v>
      </c>
      <c r="AM75" s="120">
        <v>1119</v>
      </c>
      <c r="AN75" s="120">
        <v>15094</v>
      </c>
      <c r="AO75" s="120">
        <v>108238</v>
      </c>
      <c r="AP75" s="142" t="s">
        <v>263</v>
      </c>
      <c r="AQ75" s="142" t="s">
        <v>260</v>
      </c>
      <c r="AR75" s="142" t="s">
        <v>269</v>
      </c>
      <c r="AS75" s="143">
        <v>2940</v>
      </c>
      <c r="AT75" s="143">
        <v>2895</v>
      </c>
      <c r="AU75" s="143">
        <v>2365</v>
      </c>
      <c r="AV75" s="142" t="s">
        <v>217</v>
      </c>
      <c r="AW75" s="142" t="s">
        <v>315</v>
      </c>
      <c r="AX75" s="142" t="s">
        <v>218</v>
      </c>
      <c r="AY75" s="143">
        <v>26185</v>
      </c>
      <c r="AZ75" s="143">
        <v>18910</v>
      </c>
      <c r="BA75" s="143">
        <v>8457</v>
      </c>
      <c r="BB75" s="120">
        <v>2</v>
      </c>
      <c r="BC75" s="120">
        <v>5</v>
      </c>
      <c r="BD75" s="120">
        <v>16</v>
      </c>
      <c r="BE75" s="127">
        <v>22.5</v>
      </c>
      <c r="BF75" s="127">
        <v>0.3</v>
      </c>
      <c r="BG75" s="127">
        <v>12</v>
      </c>
      <c r="BH75" s="127">
        <v>5.7</v>
      </c>
      <c r="BI75" s="127">
        <v>20.9</v>
      </c>
      <c r="BJ75" s="127">
        <v>3.7</v>
      </c>
      <c r="BK75" s="127">
        <v>0.2</v>
      </c>
      <c r="BL75" s="127">
        <v>18.2</v>
      </c>
      <c r="BM75" s="127">
        <v>16.600000000000001</v>
      </c>
      <c r="BN75" s="127">
        <v>24.3</v>
      </c>
      <c r="BO75" s="127">
        <v>53.8</v>
      </c>
      <c r="BP75" s="127">
        <v>21.9</v>
      </c>
      <c r="BQ75" s="127">
        <v>3.1</v>
      </c>
      <c r="BR75" s="127">
        <v>1.8</v>
      </c>
      <c r="BS75" s="127">
        <v>3.2</v>
      </c>
      <c r="BT75" s="127">
        <v>3.8</v>
      </c>
      <c r="BU75" s="127">
        <v>2.1</v>
      </c>
      <c r="BV75" s="128">
        <v>19.100000000000001</v>
      </c>
      <c r="BW75" s="1">
        <v>8</v>
      </c>
      <c r="BX75" s="2" t="s">
        <v>760</v>
      </c>
      <c r="BY75" s="2" t="s">
        <v>761</v>
      </c>
      <c r="BZ75" s="2" t="s">
        <v>762</v>
      </c>
      <c r="CA75" s="2">
        <v>111230</v>
      </c>
      <c r="CB75" s="2">
        <v>83085</v>
      </c>
      <c r="CC75" s="2">
        <v>66626</v>
      </c>
      <c r="CD75" s="2">
        <v>27.4</v>
      </c>
      <c r="CE75" s="2">
        <v>20.5</v>
      </c>
      <c r="CF75" s="2">
        <v>16.399999999999999</v>
      </c>
      <c r="CG75" s="1">
        <v>16839</v>
      </c>
      <c r="CH75" s="1">
        <v>5348</v>
      </c>
      <c r="CI75" s="1">
        <v>4011</v>
      </c>
    </row>
    <row r="76" spans="1:87" ht="16.5" customHeight="1" x14ac:dyDescent="0.3">
      <c r="A76" s="47" t="s">
        <v>519</v>
      </c>
      <c r="B76" s="47" t="s">
        <v>122</v>
      </c>
      <c r="C76" s="47" t="s">
        <v>145</v>
      </c>
      <c r="D76" s="43" t="str">
        <f t="shared" si="1"/>
        <v>경북 성주군</v>
      </c>
      <c r="E76" s="120">
        <v>169733</v>
      </c>
      <c r="F76" s="120">
        <v>83471</v>
      </c>
      <c r="G76" s="120">
        <v>66542</v>
      </c>
      <c r="H76" s="120">
        <v>19717</v>
      </c>
      <c r="I76" s="120">
        <v>138794</v>
      </c>
      <c r="J76" s="120">
        <v>29129</v>
      </c>
      <c r="K76" s="120">
        <v>12226</v>
      </c>
      <c r="L76" s="120">
        <v>7601</v>
      </c>
      <c r="M76" s="120">
        <v>3117</v>
      </c>
      <c r="N76" s="120">
        <v>43415</v>
      </c>
      <c r="O76" s="124">
        <v>3.9</v>
      </c>
      <c r="P76" s="124">
        <v>49.5</v>
      </c>
      <c r="Q76" s="124">
        <v>3.8</v>
      </c>
      <c r="R76" s="124">
        <v>11.3</v>
      </c>
      <c r="S76" s="124">
        <v>3.9</v>
      </c>
      <c r="T76" s="124">
        <v>81.8</v>
      </c>
      <c r="U76" s="120">
        <v>128</v>
      </c>
      <c r="V76" s="124">
        <v>32.1</v>
      </c>
      <c r="W76" s="147">
        <v>43751</v>
      </c>
      <c r="X76" s="147">
        <v>135198</v>
      </c>
      <c r="Y76" s="120">
        <v>14608</v>
      </c>
      <c r="Z76" s="120">
        <v>10723</v>
      </c>
      <c r="AA76" s="120">
        <v>2239</v>
      </c>
      <c r="AB76" s="120">
        <v>1649</v>
      </c>
      <c r="AC76" s="120">
        <v>1720</v>
      </c>
      <c r="AD76" s="120">
        <v>38780</v>
      </c>
      <c r="AE76" s="120">
        <v>29169</v>
      </c>
      <c r="AF76" s="120">
        <v>5789</v>
      </c>
      <c r="AG76" s="120">
        <v>4409</v>
      </c>
      <c r="AH76" s="120">
        <v>4278</v>
      </c>
      <c r="AI76" s="120">
        <v>30082</v>
      </c>
      <c r="AJ76" s="120">
        <v>22048</v>
      </c>
      <c r="AK76" s="120">
        <v>2565</v>
      </c>
      <c r="AL76" s="120">
        <v>453</v>
      </c>
      <c r="AM76" s="120">
        <v>1221</v>
      </c>
      <c r="AN76" s="120">
        <v>30939</v>
      </c>
      <c r="AO76" s="120">
        <v>138794</v>
      </c>
      <c r="AP76" s="142" t="s">
        <v>260</v>
      </c>
      <c r="AQ76" s="142" t="s">
        <v>270</v>
      </c>
      <c r="AR76" s="142" t="s">
        <v>263</v>
      </c>
      <c r="AS76" s="143">
        <v>7953</v>
      </c>
      <c r="AT76" s="143">
        <v>7101</v>
      </c>
      <c r="AU76" s="143">
        <v>3964</v>
      </c>
      <c r="AV76" s="142" t="s">
        <v>217</v>
      </c>
      <c r="AW76" s="142" t="s">
        <v>315</v>
      </c>
      <c r="AX76" s="142" t="s">
        <v>218</v>
      </c>
      <c r="AY76" s="143">
        <v>26656</v>
      </c>
      <c r="AZ76" s="143">
        <v>18142</v>
      </c>
      <c r="BA76" s="143">
        <v>11785</v>
      </c>
      <c r="BB76" s="120">
        <v>2</v>
      </c>
      <c r="BC76" s="120">
        <v>7</v>
      </c>
      <c r="BD76" s="120">
        <v>30</v>
      </c>
      <c r="BE76" s="127">
        <v>20.399999999999999</v>
      </c>
      <c r="BF76" s="127">
        <v>1.6</v>
      </c>
      <c r="BG76" s="127">
        <v>1</v>
      </c>
      <c r="BH76" s="127">
        <v>3.9</v>
      </c>
      <c r="BI76" s="127">
        <v>47.2</v>
      </c>
      <c r="BJ76" s="127">
        <v>1.4</v>
      </c>
      <c r="BK76" s="127">
        <v>0.1</v>
      </c>
      <c r="BL76" s="127">
        <v>17.8</v>
      </c>
      <c r="BM76" s="127">
        <v>6.7</v>
      </c>
      <c r="BN76" s="127">
        <v>24.4</v>
      </c>
      <c r="BO76" s="127">
        <v>55.8</v>
      </c>
      <c r="BP76" s="127">
        <v>19.7</v>
      </c>
      <c r="BQ76" s="127">
        <v>3.2</v>
      </c>
      <c r="BR76" s="127">
        <v>2.1</v>
      </c>
      <c r="BS76" s="127">
        <v>3.2</v>
      </c>
      <c r="BT76" s="127">
        <v>3.7</v>
      </c>
      <c r="BU76" s="127">
        <v>2.2999999999999998</v>
      </c>
      <c r="BV76" s="128">
        <v>16.399999999999999</v>
      </c>
      <c r="BW76" s="1">
        <v>10</v>
      </c>
      <c r="BX76" s="2" t="s">
        <v>763</v>
      </c>
      <c r="BY76" s="2" t="s">
        <v>764</v>
      </c>
      <c r="BZ76" s="2" t="s">
        <v>765</v>
      </c>
      <c r="CA76" s="2">
        <v>173432</v>
      </c>
      <c r="CB76" s="2">
        <v>107311</v>
      </c>
      <c r="CC76" s="2">
        <v>103881</v>
      </c>
      <c r="CD76" s="2">
        <v>28.8</v>
      </c>
      <c r="CE76" s="2">
        <v>17.8</v>
      </c>
      <c r="CF76" s="2">
        <v>17.2</v>
      </c>
      <c r="CG76" s="1">
        <v>28751</v>
      </c>
      <c r="CH76" s="1">
        <v>5428</v>
      </c>
      <c r="CI76" s="1">
        <v>5252</v>
      </c>
    </row>
    <row r="77" spans="1:87" ht="16.5" customHeight="1" x14ac:dyDescent="0.3">
      <c r="A77" s="47" t="s">
        <v>519</v>
      </c>
      <c r="B77" s="47" t="s">
        <v>123</v>
      </c>
      <c r="C77" s="47" t="s">
        <v>145</v>
      </c>
      <c r="D77" s="43" t="str">
        <f t="shared" si="1"/>
        <v>경북 봉화군</v>
      </c>
      <c r="E77" s="120">
        <v>92762</v>
      </c>
      <c r="F77" s="120">
        <v>36319</v>
      </c>
      <c r="G77" s="120">
        <v>48172</v>
      </c>
      <c r="H77" s="120">
        <v>8271</v>
      </c>
      <c r="I77" s="120">
        <v>64576</v>
      </c>
      <c r="J77" s="120">
        <v>22225</v>
      </c>
      <c r="K77" s="120">
        <v>15464</v>
      </c>
      <c r="L77" s="120">
        <v>6786</v>
      </c>
      <c r="M77" s="120">
        <v>1822</v>
      </c>
      <c r="N77" s="120">
        <v>29104</v>
      </c>
      <c r="O77" s="124">
        <v>3.2</v>
      </c>
      <c r="P77" s="124">
        <v>42.5</v>
      </c>
      <c r="Q77" s="124">
        <v>3.6</v>
      </c>
      <c r="R77" s="124">
        <v>13.4</v>
      </c>
      <c r="S77" s="124">
        <v>3.4</v>
      </c>
      <c r="T77" s="124">
        <v>69.599999999999994</v>
      </c>
      <c r="U77" s="120">
        <v>104</v>
      </c>
      <c r="V77" s="124">
        <v>26.7</v>
      </c>
      <c r="W77" s="147">
        <v>29918</v>
      </c>
      <c r="X77" s="147">
        <v>67095</v>
      </c>
      <c r="Y77" s="120">
        <v>12238</v>
      </c>
      <c r="Z77" s="120">
        <v>10829</v>
      </c>
      <c r="AA77" s="120">
        <v>2369</v>
      </c>
      <c r="AB77" s="120">
        <v>1261</v>
      </c>
      <c r="AC77" s="120">
        <v>1489</v>
      </c>
      <c r="AD77" s="120">
        <v>4529</v>
      </c>
      <c r="AE77" s="120">
        <v>5404</v>
      </c>
      <c r="AF77" s="120">
        <v>588</v>
      </c>
      <c r="AG77" s="120">
        <v>125</v>
      </c>
      <c r="AH77" s="120">
        <v>180</v>
      </c>
      <c r="AI77" s="120">
        <v>19553</v>
      </c>
      <c r="AJ77" s="120">
        <v>28817</v>
      </c>
      <c r="AK77" s="120">
        <v>3206</v>
      </c>
      <c r="AL77" s="120">
        <v>589</v>
      </c>
      <c r="AM77" s="120">
        <v>1585</v>
      </c>
      <c r="AN77" s="120">
        <v>28186</v>
      </c>
      <c r="AO77" s="120">
        <v>64576</v>
      </c>
      <c r="AP77" s="142" t="s">
        <v>259</v>
      </c>
      <c r="AQ77" s="142" t="s">
        <v>261</v>
      </c>
      <c r="AR77" s="142" t="s">
        <v>260</v>
      </c>
      <c r="AS77" s="143">
        <v>11972</v>
      </c>
      <c r="AT77" s="143">
        <v>5206</v>
      </c>
      <c r="AU77" s="143">
        <v>2279</v>
      </c>
      <c r="AV77" s="142" t="s">
        <v>217</v>
      </c>
      <c r="AW77" s="142" t="s">
        <v>218</v>
      </c>
      <c r="AX77" s="142" t="s">
        <v>284</v>
      </c>
      <c r="AY77" s="143">
        <v>2411</v>
      </c>
      <c r="AZ77" s="143">
        <v>2409</v>
      </c>
      <c r="BA77" s="143">
        <v>1629</v>
      </c>
      <c r="BB77" s="120">
        <v>5</v>
      </c>
      <c r="BC77" s="120">
        <v>24</v>
      </c>
      <c r="BD77" s="120">
        <v>64</v>
      </c>
      <c r="BE77" s="127">
        <v>28.8</v>
      </c>
      <c r="BF77" s="127">
        <v>1.3</v>
      </c>
      <c r="BG77" s="127">
        <v>0.5</v>
      </c>
      <c r="BH77" s="127">
        <v>3.9</v>
      </c>
      <c r="BI77" s="127">
        <v>22.4</v>
      </c>
      <c r="BJ77" s="127">
        <v>2.2000000000000002</v>
      </c>
      <c r="BK77" s="127">
        <v>0.2</v>
      </c>
      <c r="BL77" s="127">
        <v>25.4</v>
      </c>
      <c r="BM77" s="127">
        <v>15.2</v>
      </c>
      <c r="BN77" s="127">
        <v>20.8</v>
      </c>
      <c r="BO77" s="127">
        <v>58.8</v>
      </c>
      <c r="BP77" s="127">
        <v>20.399999999999999</v>
      </c>
      <c r="BQ77" s="127">
        <v>3.9</v>
      </c>
      <c r="BR77" s="127">
        <v>3</v>
      </c>
      <c r="BS77" s="127">
        <v>3.6</v>
      </c>
      <c r="BT77" s="127">
        <v>3.8</v>
      </c>
      <c r="BU77" s="127">
        <v>3.1</v>
      </c>
      <c r="BV77" s="128">
        <v>17.2</v>
      </c>
      <c r="BW77" s="1">
        <v>10</v>
      </c>
      <c r="BX77" s="2" t="s">
        <v>766</v>
      </c>
      <c r="BY77" s="2" t="s">
        <v>767</v>
      </c>
      <c r="BZ77" s="2" t="s">
        <v>768</v>
      </c>
      <c r="CA77" s="2">
        <v>65341</v>
      </c>
      <c r="CB77" s="2">
        <v>64572</v>
      </c>
      <c r="CC77" s="2">
        <v>31084</v>
      </c>
      <c r="CD77" s="2">
        <v>23.2</v>
      </c>
      <c r="CE77" s="2">
        <v>22.9</v>
      </c>
      <c r="CF77" s="2">
        <v>11</v>
      </c>
      <c r="CG77" s="1">
        <v>32434</v>
      </c>
      <c r="CH77" s="1">
        <v>1076</v>
      </c>
      <c r="CI77" s="1">
        <v>2855</v>
      </c>
    </row>
    <row r="78" spans="1:87" ht="16.5" customHeight="1" x14ac:dyDescent="0.3">
      <c r="A78" s="47" t="s">
        <v>519</v>
      </c>
      <c r="B78" s="47" t="s">
        <v>124</v>
      </c>
      <c r="C78" s="47" t="s">
        <v>145</v>
      </c>
      <c r="D78" s="43" t="str">
        <f t="shared" si="1"/>
        <v>경북 울진군</v>
      </c>
      <c r="E78" s="120">
        <v>239948</v>
      </c>
      <c r="F78" s="120">
        <v>111004</v>
      </c>
      <c r="G78" s="120">
        <v>116225</v>
      </c>
      <c r="H78" s="120">
        <v>12721</v>
      </c>
      <c r="I78" s="120">
        <v>180299</v>
      </c>
      <c r="J78" s="120">
        <v>64789</v>
      </c>
      <c r="K78" s="120">
        <v>32319</v>
      </c>
      <c r="L78" s="120">
        <v>12571</v>
      </c>
      <c r="M78" s="120">
        <v>3753</v>
      </c>
      <c r="N78" s="120">
        <v>47299</v>
      </c>
      <c r="O78" s="124">
        <v>5.0999999999999996</v>
      </c>
      <c r="P78" s="124">
        <v>27.8</v>
      </c>
      <c r="Q78" s="124">
        <v>2.8</v>
      </c>
      <c r="R78" s="124">
        <v>13.9</v>
      </c>
      <c r="S78" s="124">
        <v>3</v>
      </c>
      <c r="T78" s="124">
        <v>75.099999999999994</v>
      </c>
      <c r="U78" s="120">
        <v>115</v>
      </c>
      <c r="V78" s="124">
        <v>39</v>
      </c>
      <c r="W78" s="147">
        <v>47716</v>
      </c>
      <c r="X78" s="147">
        <v>211516</v>
      </c>
      <c r="Y78" s="120">
        <v>34089</v>
      </c>
      <c r="Z78" s="120">
        <v>21333</v>
      </c>
      <c r="AA78" s="120">
        <v>2187</v>
      </c>
      <c r="AB78" s="120">
        <v>717</v>
      </c>
      <c r="AC78" s="120">
        <v>1322</v>
      </c>
      <c r="AD78" s="120">
        <v>10934</v>
      </c>
      <c r="AE78" s="120">
        <v>12760</v>
      </c>
      <c r="AF78" s="120">
        <v>934</v>
      </c>
      <c r="AG78" s="120">
        <v>252</v>
      </c>
      <c r="AH78" s="120">
        <v>510</v>
      </c>
      <c r="AI78" s="120">
        <v>65980</v>
      </c>
      <c r="AJ78" s="120">
        <v>77602</v>
      </c>
      <c r="AK78" s="120">
        <v>6168</v>
      </c>
      <c r="AL78" s="120">
        <v>1515</v>
      </c>
      <c r="AM78" s="120">
        <v>3644</v>
      </c>
      <c r="AN78" s="120">
        <v>59648</v>
      </c>
      <c r="AO78" s="120">
        <v>180299</v>
      </c>
      <c r="AP78" s="142" t="s">
        <v>914</v>
      </c>
      <c r="AQ78" s="142" t="s">
        <v>259</v>
      </c>
      <c r="AR78" s="142" t="s">
        <v>260</v>
      </c>
      <c r="AS78" s="143">
        <v>16059</v>
      </c>
      <c r="AT78" s="143">
        <v>7473</v>
      </c>
      <c r="AU78" s="143">
        <v>5681</v>
      </c>
      <c r="AV78" s="142" t="s">
        <v>217</v>
      </c>
      <c r="AW78" s="142" t="s">
        <v>218</v>
      </c>
      <c r="AX78" s="142" t="s">
        <v>921</v>
      </c>
      <c r="AY78" s="143">
        <v>5503</v>
      </c>
      <c r="AZ78" s="143">
        <v>5100</v>
      </c>
      <c r="BA78" s="143">
        <v>4641</v>
      </c>
      <c r="BB78" s="120">
        <v>10</v>
      </c>
      <c r="BC78" s="120">
        <v>30</v>
      </c>
      <c r="BD78" s="120">
        <v>72</v>
      </c>
      <c r="BE78" s="127">
        <v>36.700000000000003</v>
      </c>
      <c r="BF78" s="127">
        <v>8</v>
      </c>
      <c r="BG78" s="127">
        <v>2.4</v>
      </c>
      <c r="BH78" s="127">
        <v>3.8</v>
      </c>
      <c r="BI78" s="127">
        <v>11.4</v>
      </c>
      <c r="BJ78" s="127">
        <v>1.9</v>
      </c>
      <c r="BK78" s="127">
        <v>0.2</v>
      </c>
      <c r="BL78" s="127">
        <v>17.600000000000001</v>
      </c>
      <c r="BM78" s="127">
        <v>18.100000000000001</v>
      </c>
      <c r="BN78" s="127">
        <v>23.7</v>
      </c>
      <c r="BO78" s="127">
        <v>56.6</v>
      </c>
      <c r="BP78" s="127">
        <v>19.7</v>
      </c>
      <c r="BQ78" s="127">
        <v>3.3</v>
      </c>
      <c r="BR78" s="127">
        <v>3.3</v>
      </c>
      <c r="BS78" s="127">
        <v>3.6</v>
      </c>
      <c r="BT78" s="127">
        <v>3.7</v>
      </c>
      <c r="BU78" s="127">
        <v>3.3</v>
      </c>
      <c r="BV78" s="128">
        <v>21.5</v>
      </c>
      <c r="BW78" s="1">
        <v>10</v>
      </c>
      <c r="BX78" s="2" t="s">
        <v>769</v>
      </c>
      <c r="BY78" s="2" t="s">
        <v>770</v>
      </c>
      <c r="BZ78" s="2" t="s">
        <v>771</v>
      </c>
      <c r="CA78" s="2">
        <v>130968</v>
      </c>
      <c r="CB78" s="2">
        <v>115864</v>
      </c>
      <c r="CC78" s="2">
        <v>93141</v>
      </c>
      <c r="CD78" s="2">
        <v>18.8</v>
      </c>
      <c r="CE78" s="2">
        <v>16.600000000000001</v>
      </c>
      <c r="CF78" s="2">
        <v>13.4</v>
      </c>
      <c r="CG78" s="1">
        <v>89864</v>
      </c>
      <c r="CH78" s="1">
        <v>476</v>
      </c>
      <c r="CI78" s="1">
        <v>5309</v>
      </c>
    </row>
    <row r="79" spans="1:87" ht="16.5" customHeight="1" x14ac:dyDescent="0.3">
      <c r="A79" s="47" t="s">
        <v>519</v>
      </c>
      <c r="B79" s="47" t="s">
        <v>125</v>
      </c>
      <c r="C79" s="47" t="s">
        <v>145</v>
      </c>
      <c r="D79" s="43" t="str">
        <f t="shared" si="1"/>
        <v>경북 울릉군</v>
      </c>
      <c r="E79" s="120">
        <v>12974</v>
      </c>
      <c r="F79" s="120">
        <v>8476</v>
      </c>
      <c r="G79" s="120">
        <v>3300</v>
      </c>
      <c r="H79" s="120">
        <v>1198</v>
      </c>
      <c r="I79" s="120">
        <v>10887</v>
      </c>
      <c r="J79" s="120">
        <v>1417</v>
      </c>
      <c r="K79" s="120">
        <v>773</v>
      </c>
      <c r="L79" s="120">
        <v>1224</v>
      </c>
      <c r="M79" s="120">
        <v>329</v>
      </c>
      <c r="N79" s="120">
        <v>9208</v>
      </c>
      <c r="O79" s="124">
        <v>1.4</v>
      </c>
      <c r="P79" s="124">
        <v>20.100000000000001</v>
      </c>
      <c r="Q79" s="124">
        <v>3.1</v>
      </c>
      <c r="R79" s="124">
        <v>16.3</v>
      </c>
      <c r="S79" s="124">
        <v>5.9</v>
      </c>
      <c r="T79" s="124">
        <v>83.9</v>
      </c>
      <c r="U79" s="120">
        <v>134</v>
      </c>
      <c r="V79" s="124">
        <v>16.100000000000001</v>
      </c>
      <c r="W79" s="147">
        <v>9160</v>
      </c>
      <c r="X79" s="147">
        <v>12812</v>
      </c>
      <c r="Y79" s="120">
        <v>1135</v>
      </c>
      <c r="Z79" s="120">
        <v>536</v>
      </c>
      <c r="AA79" s="120">
        <v>253</v>
      </c>
      <c r="AB79" s="120">
        <v>55</v>
      </c>
      <c r="AC79" s="120">
        <v>108</v>
      </c>
      <c r="AD79" s="120">
        <v>354</v>
      </c>
      <c r="AE79" s="120">
        <v>301</v>
      </c>
      <c r="AF79" s="120">
        <v>95</v>
      </c>
      <c r="AG79" s="120">
        <v>22</v>
      </c>
      <c r="AH79" s="120">
        <v>31</v>
      </c>
      <c r="AI79" s="120">
        <v>6987</v>
      </c>
      <c r="AJ79" s="120">
        <v>2045</v>
      </c>
      <c r="AK79" s="120">
        <v>607</v>
      </c>
      <c r="AL79" s="120">
        <v>178</v>
      </c>
      <c r="AM79" s="120">
        <v>269</v>
      </c>
      <c r="AN79" s="120">
        <v>2087</v>
      </c>
      <c r="AO79" s="120">
        <v>10889</v>
      </c>
      <c r="AP79" s="142" t="s">
        <v>914</v>
      </c>
      <c r="AQ79" s="142" t="s">
        <v>260</v>
      </c>
      <c r="AR79" s="142" t="s">
        <v>297</v>
      </c>
      <c r="AS79" s="143">
        <v>932</v>
      </c>
      <c r="AT79" s="143">
        <v>395</v>
      </c>
      <c r="AU79" s="143">
        <v>158</v>
      </c>
      <c r="AV79" s="142" t="s">
        <v>304</v>
      </c>
      <c r="AW79" s="142" t="s">
        <v>924</v>
      </c>
      <c r="AX79" s="142" t="s">
        <v>913</v>
      </c>
      <c r="AY79" s="143">
        <v>440</v>
      </c>
      <c r="AZ79" s="143">
        <v>323</v>
      </c>
      <c r="BA79" s="143">
        <v>304</v>
      </c>
      <c r="BB79" s="120">
        <v>9</v>
      </c>
      <c r="BC79" s="120">
        <v>29</v>
      </c>
      <c r="BD79" s="120">
        <v>67</v>
      </c>
      <c r="BE79" s="127">
        <v>33.200000000000003</v>
      </c>
      <c r="BF79" s="127">
        <v>6</v>
      </c>
      <c r="BG79" s="127">
        <v>1.8</v>
      </c>
      <c r="BH79" s="127">
        <v>0.4</v>
      </c>
      <c r="BI79" s="127">
        <v>12.7</v>
      </c>
      <c r="BJ79" s="127">
        <v>1.6</v>
      </c>
      <c r="BK79" s="127">
        <v>0.2</v>
      </c>
      <c r="BL79" s="127">
        <v>23.3</v>
      </c>
      <c r="BM79" s="127">
        <v>20.8</v>
      </c>
      <c r="BN79" s="127">
        <v>38</v>
      </c>
      <c r="BO79" s="127">
        <v>38.5</v>
      </c>
      <c r="BP79" s="127">
        <v>23.5</v>
      </c>
      <c r="BQ79" s="127">
        <v>1.4</v>
      </c>
      <c r="BR79" s="127">
        <v>3.7</v>
      </c>
      <c r="BS79" s="127">
        <v>4.4000000000000004</v>
      </c>
      <c r="BT79" s="127">
        <v>4.3</v>
      </c>
      <c r="BU79" s="127">
        <v>3.9</v>
      </c>
      <c r="BV79" s="128">
        <v>58.2</v>
      </c>
      <c r="BW79" s="1">
        <v>3</v>
      </c>
      <c r="BX79" s="2" t="s">
        <v>772</v>
      </c>
      <c r="BY79" s="2" t="s">
        <v>773</v>
      </c>
      <c r="BZ79" s="2" t="s">
        <v>585</v>
      </c>
      <c r="CA79" s="2">
        <v>13478</v>
      </c>
      <c r="CB79" s="2">
        <v>5560</v>
      </c>
      <c r="CC79" s="2">
        <v>5425</v>
      </c>
      <c r="CD79" s="2">
        <v>55.1</v>
      </c>
      <c r="CE79" s="2">
        <v>22.7</v>
      </c>
      <c r="CF79" s="2">
        <v>22.2</v>
      </c>
      <c r="CG79" s="1">
        <v>2029</v>
      </c>
      <c r="CH79" s="1">
        <v>2</v>
      </c>
      <c r="CI79" s="1">
        <v>401</v>
      </c>
    </row>
    <row r="80" spans="1:87" ht="16.5" customHeight="1" x14ac:dyDescent="0.3">
      <c r="A80" s="47" t="s">
        <v>519</v>
      </c>
      <c r="B80" s="47" t="s">
        <v>126</v>
      </c>
      <c r="C80" s="47" t="s">
        <v>146</v>
      </c>
      <c r="D80" s="43" t="str">
        <f t="shared" si="1"/>
        <v>경남 밀양시</v>
      </c>
      <c r="E80" s="120">
        <v>353271</v>
      </c>
      <c r="F80" s="120">
        <v>178863</v>
      </c>
      <c r="G80" s="120">
        <v>145044</v>
      </c>
      <c r="H80" s="120">
        <v>29365</v>
      </c>
      <c r="I80" s="120">
        <v>236642</v>
      </c>
      <c r="J80" s="120">
        <v>70400</v>
      </c>
      <c r="K80" s="120">
        <v>31434</v>
      </c>
      <c r="L80" s="120">
        <v>18485</v>
      </c>
      <c r="M80" s="120">
        <v>6003</v>
      </c>
      <c r="N80" s="120">
        <v>105396</v>
      </c>
      <c r="O80" s="124">
        <v>3.4</v>
      </c>
      <c r="P80" s="124">
        <v>45.4</v>
      </c>
      <c r="Q80" s="124">
        <v>3.2</v>
      </c>
      <c r="R80" s="124">
        <v>12.5</v>
      </c>
      <c r="S80" s="124">
        <v>3.6</v>
      </c>
      <c r="T80" s="124">
        <v>67</v>
      </c>
      <c r="U80" s="120">
        <v>109</v>
      </c>
      <c r="V80" s="124">
        <v>24.7</v>
      </c>
      <c r="W80" s="147">
        <v>106056</v>
      </c>
      <c r="X80" s="147">
        <v>296937</v>
      </c>
      <c r="Y80" s="120">
        <v>59109</v>
      </c>
      <c r="Z80" s="120">
        <v>42085</v>
      </c>
      <c r="AA80" s="120">
        <v>7344</v>
      </c>
      <c r="AB80" s="120">
        <v>3793</v>
      </c>
      <c r="AC80" s="120">
        <v>4297</v>
      </c>
      <c r="AD80" s="120">
        <v>71005</v>
      </c>
      <c r="AE80" s="120">
        <v>48980</v>
      </c>
      <c r="AF80" s="120">
        <v>7303</v>
      </c>
      <c r="AG80" s="120">
        <v>2017</v>
      </c>
      <c r="AH80" s="120">
        <v>3297</v>
      </c>
      <c r="AI80" s="120">
        <v>48748</v>
      </c>
      <c r="AJ80" s="120">
        <v>44469</v>
      </c>
      <c r="AK80" s="120">
        <v>6049</v>
      </c>
      <c r="AL80" s="120">
        <v>1556</v>
      </c>
      <c r="AM80" s="120">
        <v>3218</v>
      </c>
      <c r="AN80" s="120">
        <v>116628</v>
      </c>
      <c r="AO80" s="120">
        <v>236642</v>
      </c>
      <c r="AP80" s="142" t="s">
        <v>913</v>
      </c>
      <c r="AQ80" s="142" t="s">
        <v>271</v>
      </c>
      <c r="AR80" s="142" t="s">
        <v>272</v>
      </c>
      <c r="AS80" s="143">
        <v>44957</v>
      </c>
      <c r="AT80" s="143">
        <v>37707</v>
      </c>
      <c r="AU80" s="143">
        <v>15100</v>
      </c>
      <c r="AV80" s="142" t="s">
        <v>316</v>
      </c>
      <c r="AW80" s="142" t="s">
        <v>214</v>
      </c>
      <c r="AX80" s="142" t="s">
        <v>317</v>
      </c>
      <c r="AY80" s="143">
        <v>12146</v>
      </c>
      <c r="AZ80" s="143">
        <v>11733</v>
      </c>
      <c r="BA80" s="143">
        <v>9603</v>
      </c>
      <c r="BB80" s="120">
        <v>3</v>
      </c>
      <c r="BC80" s="120">
        <v>12</v>
      </c>
      <c r="BD80" s="120">
        <v>30</v>
      </c>
      <c r="BE80" s="127">
        <v>31.7</v>
      </c>
      <c r="BF80" s="127">
        <v>1.7</v>
      </c>
      <c r="BG80" s="127">
        <v>9.8000000000000007</v>
      </c>
      <c r="BH80" s="127">
        <v>4</v>
      </c>
      <c r="BI80" s="127">
        <v>15.1</v>
      </c>
      <c r="BJ80" s="127">
        <v>4.9000000000000004</v>
      </c>
      <c r="BK80" s="127">
        <v>0.4</v>
      </c>
      <c r="BL80" s="127">
        <v>20.9</v>
      </c>
      <c r="BM80" s="127">
        <v>11.5</v>
      </c>
      <c r="BN80" s="127">
        <v>21</v>
      </c>
      <c r="BO80" s="127">
        <v>60.3</v>
      </c>
      <c r="BP80" s="127">
        <v>18.7</v>
      </c>
      <c r="BQ80" s="127">
        <v>4</v>
      </c>
      <c r="BR80" s="127">
        <v>2.6</v>
      </c>
      <c r="BS80" s="127">
        <v>3.3</v>
      </c>
      <c r="BT80" s="127">
        <v>3.8</v>
      </c>
      <c r="BU80" s="127">
        <v>2.8</v>
      </c>
      <c r="BV80" s="128">
        <v>13.5</v>
      </c>
      <c r="BW80" s="1">
        <v>16</v>
      </c>
      <c r="BX80" s="2" t="s">
        <v>774</v>
      </c>
      <c r="BY80" s="2" t="s">
        <v>775</v>
      </c>
      <c r="BZ80" s="2" t="s">
        <v>776</v>
      </c>
      <c r="CA80" s="2">
        <v>160974</v>
      </c>
      <c r="CB80" s="2">
        <v>114175</v>
      </c>
      <c r="CC80" s="2">
        <v>99123</v>
      </c>
      <c r="CD80" s="2">
        <v>13.3</v>
      </c>
      <c r="CE80" s="2">
        <v>9.5</v>
      </c>
      <c r="CF80" s="2">
        <v>8.1999999999999993</v>
      </c>
      <c r="CG80" s="1">
        <v>76588</v>
      </c>
      <c r="CH80" s="1">
        <v>3811</v>
      </c>
      <c r="CI80" s="1">
        <v>9354</v>
      </c>
    </row>
    <row r="81" spans="1:87" ht="16.5" customHeight="1" x14ac:dyDescent="0.3">
      <c r="A81" s="47" t="s">
        <v>519</v>
      </c>
      <c r="B81" s="47" t="s">
        <v>127</v>
      </c>
      <c r="C81" s="47" t="s">
        <v>146</v>
      </c>
      <c r="D81" s="43" t="str">
        <f t="shared" si="1"/>
        <v>경남 의령군</v>
      </c>
      <c r="E81" s="120">
        <v>97793</v>
      </c>
      <c r="F81" s="120">
        <v>48467</v>
      </c>
      <c r="G81" s="120">
        <v>40602</v>
      </c>
      <c r="H81" s="120">
        <v>8722</v>
      </c>
      <c r="I81" s="120">
        <v>42223</v>
      </c>
      <c r="J81" s="120">
        <v>20418</v>
      </c>
      <c r="K81" s="120">
        <v>9216</v>
      </c>
      <c r="L81" s="120">
        <v>5289</v>
      </c>
      <c r="M81" s="120">
        <v>1818</v>
      </c>
      <c r="N81" s="120">
        <v>25940</v>
      </c>
      <c r="O81" s="124">
        <v>3.8</v>
      </c>
      <c r="P81" s="124">
        <v>46.6</v>
      </c>
      <c r="Q81" s="124">
        <v>3.3</v>
      </c>
      <c r="R81" s="124">
        <v>12.4</v>
      </c>
      <c r="S81" s="124">
        <v>3.7</v>
      </c>
      <c r="T81" s="124">
        <v>43.2</v>
      </c>
      <c r="U81" s="120">
        <v>97</v>
      </c>
      <c r="V81" s="124">
        <v>25.4</v>
      </c>
      <c r="W81" s="147">
        <v>26171</v>
      </c>
      <c r="X81" s="147">
        <v>82202</v>
      </c>
      <c r="Y81" s="120">
        <v>28150</v>
      </c>
      <c r="Z81" s="120">
        <v>20095</v>
      </c>
      <c r="AA81" s="120">
        <v>3496</v>
      </c>
      <c r="AB81" s="120">
        <v>1664</v>
      </c>
      <c r="AC81" s="120">
        <v>2165</v>
      </c>
      <c r="AD81" s="120">
        <v>9767</v>
      </c>
      <c r="AE81" s="120">
        <v>7985</v>
      </c>
      <c r="AF81" s="120">
        <v>965</v>
      </c>
      <c r="AG81" s="120">
        <v>192</v>
      </c>
      <c r="AH81" s="120">
        <v>457</v>
      </c>
      <c r="AI81" s="120">
        <v>10550</v>
      </c>
      <c r="AJ81" s="120">
        <v>10049</v>
      </c>
      <c r="AK81" s="120">
        <v>1240</v>
      </c>
      <c r="AL81" s="120">
        <v>333</v>
      </c>
      <c r="AM81" s="120">
        <v>685</v>
      </c>
      <c r="AN81" s="120">
        <v>55570</v>
      </c>
      <c r="AO81" s="120">
        <v>42223</v>
      </c>
      <c r="AP81" s="142" t="s">
        <v>913</v>
      </c>
      <c r="AQ81" s="142" t="s">
        <v>273</v>
      </c>
      <c r="AR81" s="142" t="s">
        <v>271</v>
      </c>
      <c r="AS81" s="143">
        <v>27320</v>
      </c>
      <c r="AT81" s="143">
        <v>7208</v>
      </c>
      <c r="AU81" s="143">
        <v>6177</v>
      </c>
      <c r="AV81" s="142" t="s">
        <v>214</v>
      </c>
      <c r="AW81" s="142" t="s">
        <v>316</v>
      </c>
      <c r="AX81" s="142" t="s">
        <v>319</v>
      </c>
      <c r="AY81" s="143">
        <v>1988</v>
      </c>
      <c r="AZ81" s="143">
        <v>1791</v>
      </c>
      <c r="BA81" s="143">
        <v>1561</v>
      </c>
      <c r="BB81" s="120">
        <v>1</v>
      </c>
      <c r="BC81" s="120">
        <v>7</v>
      </c>
      <c r="BD81" s="120">
        <v>27</v>
      </c>
      <c r="BE81" s="127">
        <v>38.4</v>
      </c>
      <c r="BF81" s="127">
        <v>1.3</v>
      </c>
      <c r="BG81" s="127">
        <v>4</v>
      </c>
      <c r="BH81" s="127">
        <v>2.8</v>
      </c>
      <c r="BI81" s="127">
        <v>11.4</v>
      </c>
      <c r="BJ81" s="127">
        <v>4</v>
      </c>
      <c r="BK81" s="127">
        <v>0.1</v>
      </c>
      <c r="BL81" s="127">
        <v>27.9</v>
      </c>
      <c r="BM81" s="127">
        <v>10.3</v>
      </c>
      <c r="BN81" s="127">
        <v>20.5</v>
      </c>
      <c r="BO81" s="127">
        <v>61.8</v>
      </c>
      <c r="BP81" s="127">
        <v>17.7</v>
      </c>
      <c r="BQ81" s="127">
        <v>4.2</v>
      </c>
      <c r="BR81" s="127">
        <v>2.7</v>
      </c>
      <c r="BS81" s="127">
        <v>3.3</v>
      </c>
      <c r="BT81" s="127">
        <v>3.7</v>
      </c>
      <c r="BU81" s="127">
        <v>2.8</v>
      </c>
      <c r="BV81" s="128">
        <v>12.5</v>
      </c>
      <c r="BW81" s="1">
        <v>13</v>
      </c>
      <c r="BX81" s="2" t="s">
        <v>777</v>
      </c>
      <c r="BY81" s="2" t="s">
        <v>778</v>
      </c>
      <c r="BZ81" s="2" t="s">
        <v>779</v>
      </c>
      <c r="CA81" s="2">
        <v>96795</v>
      </c>
      <c r="CB81" s="2">
        <v>27719</v>
      </c>
      <c r="CC81" s="2">
        <v>24513</v>
      </c>
      <c r="CD81" s="2">
        <v>33.6</v>
      </c>
      <c r="CE81" s="2">
        <v>9.6</v>
      </c>
      <c r="CF81" s="2">
        <v>8.5</v>
      </c>
      <c r="CG81" s="1">
        <v>22288</v>
      </c>
      <c r="CH81" s="1">
        <v>1233</v>
      </c>
      <c r="CI81" s="1">
        <v>2915</v>
      </c>
    </row>
    <row r="82" spans="1:87" ht="16.5" customHeight="1" x14ac:dyDescent="0.3">
      <c r="A82" s="47" t="s">
        <v>519</v>
      </c>
      <c r="B82" s="47" t="s">
        <v>128</v>
      </c>
      <c r="C82" s="47" t="s">
        <v>146</v>
      </c>
      <c r="D82" s="43" t="str">
        <f t="shared" si="1"/>
        <v>경남 함안군</v>
      </c>
      <c r="E82" s="120">
        <v>209273</v>
      </c>
      <c r="F82" s="120">
        <v>98339</v>
      </c>
      <c r="G82" s="120">
        <v>73450</v>
      </c>
      <c r="H82" s="120">
        <v>37484</v>
      </c>
      <c r="I82" s="120">
        <v>78958</v>
      </c>
      <c r="J82" s="120">
        <v>27478</v>
      </c>
      <c r="K82" s="120">
        <v>12811</v>
      </c>
      <c r="L82" s="120">
        <v>11215</v>
      </c>
      <c r="M82" s="120">
        <v>4955</v>
      </c>
      <c r="N82" s="120">
        <v>63166</v>
      </c>
      <c r="O82" s="124">
        <v>3.3</v>
      </c>
      <c r="P82" s="124">
        <v>55.4</v>
      </c>
      <c r="Q82" s="124">
        <v>4.9000000000000004</v>
      </c>
      <c r="R82" s="124">
        <v>11.3</v>
      </c>
      <c r="S82" s="124">
        <v>5.0999999999999996</v>
      </c>
      <c r="T82" s="124">
        <v>37.700000000000003</v>
      </c>
      <c r="U82" s="120">
        <v>148</v>
      </c>
      <c r="V82" s="124">
        <v>37.4</v>
      </c>
      <c r="W82" s="147">
        <v>63869</v>
      </c>
      <c r="X82" s="147">
        <v>176156</v>
      </c>
      <c r="Y82" s="120">
        <v>56511</v>
      </c>
      <c r="Z82" s="120">
        <v>39708</v>
      </c>
      <c r="AA82" s="120">
        <v>10541</v>
      </c>
      <c r="AB82" s="120">
        <v>12500</v>
      </c>
      <c r="AC82" s="120">
        <v>11056</v>
      </c>
      <c r="AD82" s="120">
        <v>17752</v>
      </c>
      <c r="AE82" s="120">
        <v>9867</v>
      </c>
      <c r="AF82" s="120">
        <v>1556</v>
      </c>
      <c r="AG82" s="120">
        <v>790</v>
      </c>
      <c r="AH82" s="120">
        <v>1007</v>
      </c>
      <c r="AI82" s="120">
        <v>24076</v>
      </c>
      <c r="AJ82" s="120">
        <v>18012</v>
      </c>
      <c r="AK82" s="120">
        <v>3104</v>
      </c>
      <c r="AL82" s="120">
        <v>843</v>
      </c>
      <c r="AM82" s="120">
        <v>1952</v>
      </c>
      <c r="AN82" s="120">
        <v>130316</v>
      </c>
      <c r="AO82" s="120">
        <v>78959</v>
      </c>
      <c r="AP82" s="142" t="s">
        <v>913</v>
      </c>
      <c r="AQ82" s="142" t="s">
        <v>271</v>
      </c>
      <c r="AR82" s="142" t="s">
        <v>273</v>
      </c>
      <c r="AS82" s="143">
        <v>85872</v>
      </c>
      <c r="AT82" s="143">
        <v>12871</v>
      </c>
      <c r="AU82" s="143">
        <v>7837</v>
      </c>
      <c r="AV82" s="142" t="s">
        <v>214</v>
      </c>
      <c r="AW82" s="142" t="s">
        <v>316</v>
      </c>
      <c r="AX82" s="142" t="s">
        <v>317</v>
      </c>
      <c r="AY82" s="143">
        <v>2987</v>
      </c>
      <c r="AZ82" s="143">
        <v>2603</v>
      </c>
      <c r="BA82" s="143">
        <v>2547</v>
      </c>
      <c r="BB82" s="120">
        <v>1</v>
      </c>
      <c r="BC82" s="120">
        <v>3</v>
      </c>
      <c r="BD82" s="120">
        <v>27</v>
      </c>
      <c r="BE82" s="127">
        <v>22.2</v>
      </c>
      <c r="BF82" s="127">
        <v>0.4</v>
      </c>
      <c r="BG82" s="127">
        <v>4.7</v>
      </c>
      <c r="BH82" s="127">
        <v>7.6</v>
      </c>
      <c r="BI82" s="127">
        <v>38.799999999999997</v>
      </c>
      <c r="BJ82" s="127">
        <v>2.8</v>
      </c>
      <c r="BK82" s="127">
        <v>0.4</v>
      </c>
      <c r="BL82" s="127">
        <v>17.7</v>
      </c>
      <c r="BM82" s="127">
        <v>5.3</v>
      </c>
      <c r="BN82" s="127">
        <v>29.1</v>
      </c>
      <c r="BO82" s="127">
        <v>45.6</v>
      </c>
      <c r="BP82" s="127">
        <v>25.3</v>
      </c>
      <c r="BQ82" s="127">
        <v>2.2000000000000002</v>
      </c>
      <c r="BR82" s="127">
        <v>1.9</v>
      </c>
      <c r="BS82" s="127">
        <v>3.4</v>
      </c>
      <c r="BT82" s="127">
        <v>3.9</v>
      </c>
      <c r="BU82" s="127">
        <v>2.1</v>
      </c>
      <c r="BV82" s="128">
        <v>18.600000000000001</v>
      </c>
      <c r="BW82" s="1">
        <v>10</v>
      </c>
      <c r="BX82" s="2" t="s">
        <v>620</v>
      </c>
      <c r="BY82" s="2" t="s">
        <v>780</v>
      </c>
      <c r="BZ82" s="2" t="s">
        <v>781</v>
      </c>
      <c r="CA82" s="2">
        <v>326747</v>
      </c>
      <c r="CB82" s="2">
        <v>159414</v>
      </c>
      <c r="CC82" s="2">
        <v>151782</v>
      </c>
      <c r="CD82" s="2">
        <v>32.200000000000003</v>
      </c>
      <c r="CE82" s="2">
        <v>15.7</v>
      </c>
      <c r="CF82" s="2">
        <v>15</v>
      </c>
      <c r="CG82" s="1">
        <v>26357</v>
      </c>
      <c r="CH82" s="1">
        <v>13430</v>
      </c>
      <c r="CI82" s="1">
        <v>9236</v>
      </c>
    </row>
    <row r="83" spans="1:87" ht="16.5" customHeight="1" x14ac:dyDescent="0.3">
      <c r="A83" s="47" t="s">
        <v>519</v>
      </c>
      <c r="B83" s="47" t="s">
        <v>129</v>
      </c>
      <c r="C83" s="47" t="s">
        <v>146</v>
      </c>
      <c r="D83" s="43" t="str">
        <f t="shared" si="1"/>
        <v>경남 창녕군</v>
      </c>
      <c r="E83" s="120">
        <v>242029</v>
      </c>
      <c r="F83" s="120">
        <v>117208</v>
      </c>
      <c r="G83" s="120">
        <v>103281</v>
      </c>
      <c r="H83" s="120">
        <v>21542</v>
      </c>
      <c r="I83" s="120">
        <v>147378</v>
      </c>
      <c r="J83" s="120">
        <v>52482</v>
      </c>
      <c r="K83" s="120">
        <v>18827</v>
      </c>
      <c r="L83" s="120">
        <v>11314</v>
      </c>
      <c r="M83" s="120">
        <v>4249</v>
      </c>
      <c r="N83" s="120">
        <v>59612</v>
      </c>
      <c r="O83" s="124">
        <v>4.0999999999999996</v>
      </c>
      <c r="P83" s="124">
        <v>45.9</v>
      </c>
      <c r="Q83" s="124">
        <v>3.3</v>
      </c>
      <c r="R83" s="124">
        <v>11.8</v>
      </c>
      <c r="S83" s="124">
        <v>3.5</v>
      </c>
      <c r="T83" s="124">
        <v>60.9</v>
      </c>
      <c r="U83" s="120">
        <v>140</v>
      </c>
      <c r="V83" s="124">
        <v>34.9</v>
      </c>
      <c r="W83" s="147">
        <v>60323</v>
      </c>
      <c r="X83" s="147">
        <v>191390</v>
      </c>
      <c r="Y83" s="120">
        <v>48334</v>
      </c>
      <c r="Z83" s="120">
        <v>34826</v>
      </c>
      <c r="AA83" s="120">
        <v>5465</v>
      </c>
      <c r="AB83" s="120">
        <v>2559</v>
      </c>
      <c r="AC83" s="120">
        <v>3467</v>
      </c>
      <c r="AD83" s="120">
        <v>22639</v>
      </c>
      <c r="AE83" s="120">
        <v>20076</v>
      </c>
      <c r="AF83" s="120">
        <v>1936</v>
      </c>
      <c r="AG83" s="120">
        <v>531</v>
      </c>
      <c r="AH83" s="120">
        <v>1001</v>
      </c>
      <c r="AI83" s="120">
        <v>46234</v>
      </c>
      <c r="AJ83" s="120">
        <v>42522</v>
      </c>
      <c r="AK83" s="120">
        <v>5605</v>
      </c>
      <c r="AL83" s="120">
        <v>2947</v>
      </c>
      <c r="AM83" s="120">
        <v>3886</v>
      </c>
      <c r="AN83" s="120">
        <v>94651</v>
      </c>
      <c r="AO83" s="120">
        <v>147377</v>
      </c>
      <c r="AP83" s="142" t="s">
        <v>913</v>
      </c>
      <c r="AQ83" s="142" t="s">
        <v>271</v>
      </c>
      <c r="AR83" s="142" t="s">
        <v>925</v>
      </c>
      <c r="AS83" s="143">
        <v>48554</v>
      </c>
      <c r="AT83" s="143">
        <v>14886</v>
      </c>
      <c r="AU83" s="143">
        <v>5903</v>
      </c>
      <c r="AV83" s="142" t="s">
        <v>315</v>
      </c>
      <c r="AW83" s="142" t="s">
        <v>217</v>
      </c>
      <c r="AX83" s="142" t="s">
        <v>218</v>
      </c>
      <c r="AY83" s="143">
        <v>15374</v>
      </c>
      <c r="AZ83" s="143">
        <v>12442</v>
      </c>
      <c r="BA83" s="143">
        <v>5896</v>
      </c>
      <c r="BB83" s="120">
        <v>2</v>
      </c>
      <c r="BC83" s="120">
        <v>10</v>
      </c>
      <c r="BD83" s="120">
        <v>32</v>
      </c>
      <c r="BE83" s="127">
        <v>23.3</v>
      </c>
      <c r="BF83" s="127">
        <v>4.5</v>
      </c>
      <c r="BG83" s="127">
        <v>7.1</v>
      </c>
      <c r="BH83" s="127">
        <v>3.6</v>
      </c>
      <c r="BI83" s="127">
        <v>34.4</v>
      </c>
      <c r="BJ83" s="127">
        <v>3.3</v>
      </c>
      <c r="BK83" s="127">
        <v>0.2</v>
      </c>
      <c r="BL83" s="127">
        <v>16.5</v>
      </c>
      <c r="BM83" s="127">
        <v>7.1</v>
      </c>
      <c r="BN83" s="127">
        <v>22.4</v>
      </c>
      <c r="BO83" s="127">
        <v>57.9</v>
      </c>
      <c r="BP83" s="127">
        <v>19.7</v>
      </c>
      <c r="BQ83" s="127">
        <v>3.6</v>
      </c>
      <c r="BR83" s="127">
        <v>2.5</v>
      </c>
      <c r="BS83" s="127">
        <v>3.1</v>
      </c>
      <c r="BT83" s="127">
        <v>3.6</v>
      </c>
      <c r="BU83" s="127">
        <v>2.6</v>
      </c>
      <c r="BV83" s="128">
        <v>12.9</v>
      </c>
      <c r="BW83" s="1">
        <v>14</v>
      </c>
      <c r="BX83" s="2" t="s">
        <v>782</v>
      </c>
      <c r="BY83" s="2" t="s">
        <v>783</v>
      </c>
      <c r="BZ83" s="2" t="s">
        <v>784</v>
      </c>
      <c r="CA83" s="2">
        <v>129528</v>
      </c>
      <c r="CB83" s="2">
        <v>127647</v>
      </c>
      <c r="CC83" s="2">
        <v>123007</v>
      </c>
      <c r="CD83" s="2">
        <v>16.399999999999999</v>
      </c>
      <c r="CE83" s="2">
        <v>16.2</v>
      </c>
      <c r="CF83" s="2">
        <v>15.6</v>
      </c>
      <c r="CG83" s="1">
        <v>54808</v>
      </c>
      <c r="CH83" s="1">
        <v>3663</v>
      </c>
      <c r="CI83" s="1">
        <v>6908</v>
      </c>
    </row>
    <row r="84" spans="1:87" ht="16.5" customHeight="1" x14ac:dyDescent="0.3">
      <c r="A84" s="47" t="s">
        <v>519</v>
      </c>
      <c r="B84" s="47" t="s">
        <v>68</v>
      </c>
      <c r="C84" s="47" t="s">
        <v>146</v>
      </c>
      <c r="D84" s="43" t="str">
        <f t="shared" si="1"/>
        <v>경남 고성군</v>
      </c>
      <c r="E84" s="120">
        <v>204416</v>
      </c>
      <c r="F84" s="120">
        <v>96959</v>
      </c>
      <c r="G84" s="120">
        <v>86699</v>
      </c>
      <c r="H84" s="120">
        <v>20759</v>
      </c>
      <c r="I84" s="120">
        <v>86630</v>
      </c>
      <c r="J84" s="120">
        <v>40847</v>
      </c>
      <c r="K84" s="120">
        <v>19292</v>
      </c>
      <c r="L84" s="120">
        <v>10989</v>
      </c>
      <c r="M84" s="120">
        <v>3889</v>
      </c>
      <c r="N84" s="120">
        <v>49707</v>
      </c>
      <c r="O84" s="124">
        <v>4.0999999999999996</v>
      </c>
      <c r="P84" s="124">
        <v>46.5</v>
      </c>
      <c r="Q84" s="124">
        <v>3.6</v>
      </c>
      <c r="R84" s="124">
        <v>12.2</v>
      </c>
      <c r="S84" s="124">
        <v>3.7</v>
      </c>
      <c r="T84" s="124">
        <v>42.4</v>
      </c>
      <c r="U84" s="120">
        <v>116</v>
      </c>
      <c r="V84" s="124">
        <v>31</v>
      </c>
      <c r="W84" s="147">
        <v>50869</v>
      </c>
      <c r="X84" s="147">
        <v>176013</v>
      </c>
      <c r="Y84" s="120">
        <v>57542</v>
      </c>
      <c r="Z84" s="120">
        <v>42363</v>
      </c>
      <c r="AA84" s="120">
        <v>7552</v>
      </c>
      <c r="AB84" s="120">
        <v>4991</v>
      </c>
      <c r="AC84" s="120">
        <v>5338</v>
      </c>
      <c r="AD84" s="120">
        <v>16182</v>
      </c>
      <c r="AE84" s="120">
        <v>16465</v>
      </c>
      <c r="AF84" s="120">
        <v>1986</v>
      </c>
      <c r="AG84" s="120">
        <v>555</v>
      </c>
      <c r="AH84" s="120">
        <v>880</v>
      </c>
      <c r="AI84" s="120">
        <v>23235</v>
      </c>
      <c r="AJ84" s="120">
        <v>22240</v>
      </c>
      <c r="AK84" s="120">
        <v>2915</v>
      </c>
      <c r="AL84" s="120">
        <v>776</v>
      </c>
      <c r="AM84" s="120">
        <v>1394</v>
      </c>
      <c r="AN84" s="120">
        <v>117786</v>
      </c>
      <c r="AO84" s="120">
        <v>86628</v>
      </c>
      <c r="AP84" s="142" t="s">
        <v>913</v>
      </c>
      <c r="AQ84" s="142" t="s">
        <v>273</v>
      </c>
      <c r="AR84" s="142" t="s">
        <v>275</v>
      </c>
      <c r="AS84" s="143">
        <v>44980</v>
      </c>
      <c r="AT84" s="143">
        <v>16856</v>
      </c>
      <c r="AU84" s="143">
        <v>13357</v>
      </c>
      <c r="AV84" s="142" t="s">
        <v>214</v>
      </c>
      <c r="AW84" s="142" t="s">
        <v>213</v>
      </c>
      <c r="AX84" s="142" t="s">
        <v>316</v>
      </c>
      <c r="AY84" s="143">
        <v>3609</v>
      </c>
      <c r="AZ84" s="143">
        <v>3041</v>
      </c>
      <c r="BA84" s="143">
        <v>2879</v>
      </c>
      <c r="BB84" s="120">
        <v>2</v>
      </c>
      <c r="BC84" s="120">
        <v>6</v>
      </c>
      <c r="BD84" s="120">
        <v>31</v>
      </c>
      <c r="BE84" s="127">
        <v>26.5</v>
      </c>
      <c r="BF84" s="127">
        <v>1.9</v>
      </c>
      <c r="BG84" s="127">
        <v>8.3000000000000007</v>
      </c>
      <c r="BH84" s="127">
        <v>4.4000000000000004</v>
      </c>
      <c r="BI84" s="127">
        <v>26.2</v>
      </c>
      <c r="BJ84" s="127">
        <v>3.7</v>
      </c>
      <c r="BK84" s="127">
        <v>0.2</v>
      </c>
      <c r="BL84" s="127">
        <v>18.600000000000001</v>
      </c>
      <c r="BM84" s="127">
        <v>10.199999999999999</v>
      </c>
      <c r="BN84" s="127">
        <v>21.8</v>
      </c>
      <c r="BO84" s="127">
        <v>57.6</v>
      </c>
      <c r="BP84" s="127">
        <v>20.6</v>
      </c>
      <c r="BQ84" s="127">
        <v>3.7</v>
      </c>
      <c r="BR84" s="127">
        <v>2.5</v>
      </c>
      <c r="BS84" s="127">
        <v>3.4</v>
      </c>
      <c r="BT84" s="127">
        <v>3.7</v>
      </c>
      <c r="BU84" s="127">
        <v>2.6</v>
      </c>
      <c r="BV84" s="128">
        <v>12.7</v>
      </c>
      <c r="BW84" s="1">
        <v>14</v>
      </c>
      <c r="BX84" s="2" t="s">
        <v>785</v>
      </c>
      <c r="BY84" s="2" t="s">
        <v>786</v>
      </c>
      <c r="BZ84" s="2" t="s">
        <v>787</v>
      </c>
      <c r="CA84" s="2">
        <v>163918</v>
      </c>
      <c r="CB84" s="2">
        <v>76930</v>
      </c>
      <c r="CC84" s="2">
        <v>71729</v>
      </c>
      <c r="CD84" s="2">
        <v>24.8</v>
      </c>
      <c r="CE84" s="2">
        <v>11.6</v>
      </c>
      <c r="CF84" s="2">
        <v>10.9</v>
      </c>
      <c r="CG84" s="1">
        <v>46714</v>
      </c>
      <c r="CH84" s="1">
        <v>4749</v>
      </c>
      <c r="CI84" s="1">
        <v>5956</v>
      </c>
    </row>
    <row r="85" spans="1:87" ht="16.5" customHeight="1" x14ac:dyDescent="0.3">
      <c r="A85" s="47" t="s">
        <v>519</v>
      </c>
      <c r="B85" s="47" t="s">
        <v>130</v>
      </c>
      <c r="C85" s="47" t="s">
        <v>146</v>
      </c>
      <c r="D85" s="43" t="str">
        <f t="shared" si="1"/>
        <v>경남 남해군</v>
      </c>
      <c r="E85" s="120">
        <v>246865</v>
      </c>
      <c r="F85" s="120">
        <v>106169</v>
      </c>
      <c r="G85" s="120">
        <v>128223</v>
      </c>
      <c r="H85" s="120">
        <v>12474</v>
      </c>
      <c r="I85" s="120">
        <v>167483</v>
      </c>
      <c r="J85" s="120">
        <v>70179</v>
      </c>
      <c r="K85" s="120">
        <v>36115</v>
      </c>
      <c r="L85" s="120">
        <v>12070</v>
      </c>
      <c r="M85" s="120">
        <v>2957</v>
      </c>
      <c r="N85" s="120">
        <v>40589</v>
      </c>
      <c r="O85" s="124">
        <v>6.1</v>
      </c>
      <c r="P85" s="124">
        <v>30.5</v>
      </c>
      <c r="Q85" s="124">
        <v>2.8</v>
      </c>
      <c r="R85" s="124">
        <v>13.2</v>
      </c>
      <c r="S85" s="124">
        <v>2.6</v>
      </c>
      <c r="T85" s="124">
        <v>67.8</v>
      </c>
      <c r="U85" s="120">
        <v>98</v>
      </c>
      <c r="V85" s="124">
        <v>36.5</v>
      </c>
      <c r="W85" s="147">
        <v>41398</v>
      </c>
      <c r="X85" s="147">
        <v>212777</v>
      </c>
      <c r="Y85" s="120">
        <v>37243</v>
      </c>
      <c r="Z85" s="120">
        <v>34650</v>
      </c>
      <c r="AA85" s="120">
        <v>4354</v>
      </c>
      <c r="AB85" s="120">
        <v>1206</v>
      </c>
      <c r="AC85" s="120">
        <v>1928</v>
      </c>
      <c r="AD85" s="120">
        <v>17933</v>
      </c>
      <c r="AE85" s="120">
        <v>27090</v>
      </c>
      <c r="AF85" s="120">
        <v>2348</v>
      </c>
      <c r="AG85" s="120">
        <v>294</v>
      </c>
      <c r="AH85" s="120">
        <v>842</v>
      </c>
      <c r="AI85" s="120">
        <v>50993</v>
      </c>
      <c r="AJ85" s="120">
        <v>60797</v>
      </c>
      <c r="AK85" s="120">
        <v>4539</v>
      </c>
      <c r="AL85" s="120">
        <v>872</v>
      </c>
      <c r="AM85" s="120">
        <v>1777</v>
      </c>
      <c r="AN85" s="120">
        <v>79381</v>
      </c>
      <c r="AO85" s="120">
        <v>167485</v>
      </c>
      <c r="AP85" s="142" t="s">
        <v>273</v>
      </c>
      <c r="AQ85" s="142" t="s">
        <v>913</v>
      </c>
      <c r="AR85" s="142" t="s">
        <v>276</v>
      </c>
      <c r="AS85" s="143">
        <v>20115</v>
      </c>
      <c r="AT85" s="143">
        <v>18682</v>
      </c>
      <c r="AU85" s="143">
        <v>10972</v>
      </c>
      <c r="AV85" s="142" t="s">
        <v>248</v>
      </c>
      <c r="AW85" s="142" t="s">
        <v>213</v>
      </c>
      <c r="AX85" s="142" t="s">
        <v>245</v>
      </c>
      <c r="AY85" s="143">
        <v>5134</v>
      </c>
      <c r="AZ85" s="143">
        <v>4938</v>
      </c>
      <c r="BA85" s="143">
        <v>4500</v>
      </c>
      <c r="BB85" s="120">
        <v>5</v>
      </c>
      <c r="BC85" s="120">
        <v>23</v>
      </c>
      <c r="BD85" s="120">
        <v>60</v>
      </c>
      <c r="BE85" s="127">
        <v>43.6</v>
      </c>
      <c r="BF85" s="127">
        <v>2.7</v>
      </c>
      <c r="BG85" s="127">
        <v>8.6999999999999993</v>
      </c>
      <c r="BH85" s="127">
        <v>1.8</v>
      </c>
      <c r="BI85" s="127">
        <v>6.8</v>
      </c>
      <c r="BJ85" s="127">
        <v>2</v>
      </c>
      <c r="BK85" s="127">
        <v>0.4</v>
      </c>
      <c r="BL85" s="127">
        <v>20.3</v>
      </c>
      <c r="BM85" s="127">
        <v>13.8</v>
      </c>
      <c r="BN85" s="127">
        <v>18.600000000000001</v>
      </c>
      <c r="BO85" s="127">
        <v>61.1</v>
      </c>
      <c r="BP85" s="127">
        <v>20.3</v>
      </c>
      <c r="BQ85" s="127">
        <v>4.5</v>
      </c>
      <c r="BR85" s="127">
        <v>3.1</v>
      </c>
      <c r="BS85" s="127">
        <v>3.4</v>
      </c>
      <c r="BT85" s="127">
        <v>3.6</v>
      </c>
      <c r="BU85" s="127">
        <v>3.1</v>
      </c>
      <c r="BV85" s="128">
        <v>23.9</v>
      </c>
      <c r="BW85" s="1">
        <v>10</v>
      </c>
      <c r="BX85" s="2" t="s">
        <v>788</v>
      </c>
      <c r="BY85" s="2" t="s">
        <v>789</v>
      </c>
      <c r="BZ85" s="2" t="s">
        <v>790</v>
      </c>
      <c r="CA85" s="2">
        <v>142132</v>
      </c>
      <c r="CB85" s="2">
        <v>100935</v>
      </c>
      <c r="CC85" s="2">
        <v>84319</v>
      </c>
      <c r="CD85" s="2">
        <v>19.2</v>
      </c>
      <c r="CE85" s="2">
        <v>13.6</v>
      </c>
      <c r="CF85" s="2">
        <v>11.4</v>
      </c>
      <c r="CG85" s="1">
        <v>95323</v>
      </c>
      <c r="CH85" s="1">
        <v>621</v>
      </c>
      <c r="CI85" s="1">
        <v>4221</v>
      </c>
    </row>
    <row r="86" spans="1:87" ht="16.5" customHeight="1" x14ac:dyDescent="0.3">
      <c r="A86" s="47" t="s">
        <v>519</v>
      </c>
      <c r="B86" s="47" t="s">
        <v>131</v>
      </c>
      <c r="C86" s="47" t="s">
        <v>146</v>
      </c>
      <c r="D86" s="43" t="str">
        <f t="shared" si="1"/>
        <v>경남 하동군</v>
      </c>
      <c r="E86" s="120">
        <v>155054</v>
      </c>
      <c r="F86" s="120">
        <v>65702</v>
      </c>
      <c r="G86" s="120">
        <v>76330</v>
      </c>
      <c r="H86" s="120">
        <v>13019</v>
      </c>
      <c r="I86" s="120">
        <v>94306</v>
      </c>
      <c r="J86" s="120">
        <v>38726</v>
      </c>
      <c r="K86" s="120">
        <v>20925</v>
      </c>
      <c r="L86" s="120">
        <v>9078</v>
      </c>
      <c r="M86" s="120">
        <v>3110</v>
      </c>
      <c r="N86" s="120">
        <v>41522</v>
      </c>
      <c r="O86" s="124">
        <v>3.7</v>
      </c>
      <c r="P86" s="124">
        <v>41.7</v>
      </c>
      <c r="Q86" s="124">
        <v>3.4</v>
      </c>
      <c r="R86" s="124">
        <v>12.9</v>
      </c>
      <c r="S86" s="124">
        <v>3.3</v>
      </c>
      <c r="T86" s="124">
        <v>60.8</v>
      </c>
      <c r="U86" s="120">
        <v>109</v>
      </c>
      <c r="V86" s="124">
        <v>27.1</v>
      </c>
      <c r="W86" s="147">
        <v>42161</v>
      </c>
      <c r="X86" s="147">
        <v>123293</v>
      </c>
      <c r="Y86" s="120">
        <v>27276</v>
      </c>
      <c r="Z86" s="120">
        <v>25860</v>
      </c>
      <c r="AA86" s="120">
        <v>3706</v>
      </c>
      <c r="AB86" s="120">
        <v>1556</v>
      </c>
      <c r="AC86" s="120">
        <v>2350</v>
      </c>
      <c r="AD86" s="120">
        <v>11216</v>
      </c>
      <c r="AE86" s="120">
        <v>15811</v>
      </c>
      <c r="AF86" s="120">
        <v>1370</v>
      </c>
      <c r="AG86" s="120">
        <v>301</v>
      </c>
      <c r="AH86" s="120">
        <v>667</v>
      </c>
      <c r="AI86" s="120">
        <v>27210</v>
      </c>
      <c r="AJ86" s="120">
        <v>30322</v>
      </c>
      <c r="AK86" s="120">
        <v>3752</v>
      </c>
      <c r="AL86" s="120">
        <v>1174</v>
      </c>
      <c r="AM86" s="120">
        <v>2482</v>
      </c>
      <c r="AN86" s="120">
        <v>60748</v>
      </c>
      <c r="AO86" s="120">
        <v>94305</v>
      </c>
      <c r="AP86" s="142" t="s">
        <v>273</v>
      </c>
      <c r="AQ86" s="142" t="s">
        <v>913</v>
      </c>
      <c r="AR86" s="142" t="s">
        <v>271</v>
      </c>
      <c r="AS86" s="143">
        <v>21907</v>
      </c>
      <c r="AT86" s="143">
        <v>12741</v>
      </c>
      <c r="AU86" s="143">
        <v>6366</v>
      </c>
      <c r="AV86" s="142" t="s">
        <v>248</v>
      </c>
      <c r="AW86" s="142" t="s">
        <v>245</v>
      </c>
      <c r="AX86" s="142" t="s">
        <v>214</v>
      </c>
      <c r="AY86" s="143">
        <v>9510</v>
      </c>
      <c r="AZ86" s="143">
        <v>4007</v>
      </c>
      <c r="BA86" s="143">
        <v>2808</v>
      </c>
      <c r="BB86" s="120">
        <v>3</v>
      </c>
      <c r="BC86" s="120">
        <v>13</v>
      </c>
      <c r="BD86" s="120">
        <v>47</v>
      </c>
      <c r="BE86" s="127">
        <v>28.4</v>
      </c>
      <c r="BF86" s="127">
        <v>2.1</v>
      </c>
      <c r="BG86" s="127">
        <v>1.8</v>
      </c>
      <c r="BH86" s="127">
        <v>5.2</v>
      </c>
      <c r="BI86" s="127">
        <v>20</v>
      </c>
      <c r="BJ86" s="127">
        <v>4.2</v>
      </c>
      <c r="BK86" s="127">
        <v>0.3</v>
      </c>
      <c r="BL86" s="127">
        <v>27.9</v>
      </c>
      <c r="BM86" s="127">
        <v>10</v>
      </c>
      <c r="BN86" s="127">
        <v>18.100000000000001</v>
      </c>
      <c r="BO86" s="127">
        <v>62.6</v>
      </c>
      <c r="BP86" s="127">
        <v>19.399999999999999</v>
      </c>
      <c r="BQ86" s="127">
        <v>4.8</v>
      </c>
      <c r="BR86" s="127">
        <v>2.9</v>
      </c>
      <c r="BS86" s="127">
        <v>3.4</v>
      </c>
      <c r="BT86" s="127">
        <v>3.6</v>
      </c>
      <c r="BU86" s="127">
        <v>3</v>
      </c>
      <c r="BV86" s="128">
        <v>13.8</v>
      </c>
      <c r="BW86" s="1">
        <v>13</v>
      </c>
      <c r="BX86" s="2" t="s">
        <v>791</v>
      </c>
      <c r="BY86" s="2" t="s">
        <v>792</v>
      </c>
      <c r="BZ86" s="2" t="s">
        <v>793</v>
      </c>
      <c r="CA86" s="2">
        <v>81475</v>
      </c>
      <c r="CB86" s="2">
        <v>79019</v>
      </c>
      <c r="CC86" s="2">
        <v>69878</v>
      </c>
      <c r="CD86" s="2">
        <v>16.600000000000001</v>
      </c>
      <c r="CE86" s="2">
        <v>16.100000000000001</v>
      </c>
      <c r="CF86" s="2">
        <v>14.2</v>
      </c>
      <c r="CG86" s="1">
        <v>49471</v>
      </c>
      <c r="CH86" s="1">
        <v>1595</v>
      </c>
      <c r="CI86" s="1">
        <v>4891</v>
      </c>
    </row>
    <row r="87" spans="1:87" ht="16.5" customHeight="1" x14ac:dyDescent="0.3">
      <c r="A87" s="47" t="s">
        <v>519</v>
      </c>
      <c r="B87" s="47" t="s">
        <v>132</v>
      </c>
      <c r="C87" s="47" t="s">
        <v>146</v>
      </c>
      <c r="D87" s="43" t="str">
        <f t="shared" si="1"/>
        <v>경남 산청군</v>
      </c>
      <c r="E87" s="120">
        <v>159602</v>
      </c>
      <c r="F87" s="120">
        <v>75130</v>
      </c>
      <c r="G87" s="120">
        <v>72443</v>
      </c>
      <c r="H87" s="120">
        <v>12030</v>
      </c>
      <c r="I87" s="120">
        <v>79325</v>
      </c>
      <c r="J87" s="120">
        <v>37050</v>
      </c>
      <c r="K87" s="120">
        <v>16758</v>
      </c>
      <c r="L87" s="120">
        <v>8511</v>
      </c>
      <c r="M87" s="120">
        <v>2527</v>
      </c>
      <c r="N87" s="120">
        <v>34215</v>
      </c>
      <c r="O87" s="124">
        <v>4.7</v>
      </c>
      <c r="P87" s="124">
        <v>43</v>
      </c>
      <c r="Q87" s="124">
        <v>3.2</v>
      </c>
      <c r="R87" s="124">
        <v>12.4</v>
      </c>
      <c r="S87" s="124">
        <v>3.2</v>
      </c>
      <c r="T87" s="124">
        <v>49.7</v>
      </c>
      <c r="U87" s="120">
        <v>118</v>
      </c>
      <c r="V87" s="124">
        <v>33.9</v>
      </c>
      <c r="W87" s="147">
        <v>34547</v>
      </c>
      <c r="X87" s="147">
        <v>132363</v>
      </c>
      <c r="Y87" s="120">
        <v>38091</v>
      </c>
      <c r="Z87" s="120">
        <v>31539</v>
      </c>
      <c r="AA87" s="120">
        <v>5220</v>
      </c>
      <c r="AB87" s="120">
        <v>2168</v>
      </c>
      <c r="AC87" s="120">
        <v>3260</v>
      </c>
      <c r="AD87" s="120">
        <v>12364</v>
      </c>
      <c r="AE87" s="120">
        <v>13309</v>
      </c>
      <c r="AF87" s="120">
        <v>1409</v>
      </c>
      <c r="AG87" s="120">
        <v>204</v>
      </c>
      <c r="AH87" s="120">
        <v>466</v>
      </c>
      <c r="AI87" s="120">
        <v>24675</v>
      </c>
      <c r="AJ87" s="120">
        <v>22870</v>
      </c>
      <c r="AK87" s="120">
        <v>2805</v>
      </c>
      <c r="AL87" s="120">
        <v>404</v>
      </c>
      <c r="AM87" s="120">
        <v>817</v>
      </c>
      <c r="AN87" s="120">
        <v>80278</v>
      </c>
      <c r="AO87" s="120">
        <v>79323</v>
      </c>
      <c r="AP87" s="142" t="s">
        <v>273</v>
      </c>
      <c r="AQ87" s="142" t="s">
        <v>913</v>
      </c>
      <c r="AR87" s="142" t="s">
        <v>271</v>
      </c>
      <c r="AS87" s="143">
        <v>34033</v>
      </c>
      <c r="AT87" s="143">
        <v>16067</v>
      </c>
      <c r="AU87" s="143">
        <v>6276</v>
      </c>
      <c r="AV87" s="142" t="s">
        <v>214</v>
      </c>
      <c r="AW87" s="142" t="s">
        <v>316</v>
      </c>
      <c r="AX87" s="142" t="s">
        <v>213</v>
      </c>
      <c r="AY87" s="143">
        <v>2494</v>
      </c>
      <c r="AZ87" s="143">
        <v>2493</v>
      </c>
      <c r="BA87" s="143">
        <v>2095</v>
      </c>
      <c r="BB87" s="120">
        <v>2</v>
      </c>
      <c r="BC87" s="120">
        <v>12</v>
      </c>
      <c r="BD87" s="120">
        <v>45</v>
      </c>
      <c r="BE87" s="127">
        <v>27.4</v>
      </c>
      <c r="BF87" s="127">
        <v>1</v>
      </c>
      <c r="BG87" s="127">
        <v>0.6</v>
      </c>
      <c r="BH87" s="127">
        <v>2.4</v>
      </c>
      <c r="BI87" s="127">
        <v>34</v>
      </c>
      <c r="BJ87" s="127">
        <v>3.3</v>
      </c>
      <c r="BK87" s="127">
        <v>0.1</v>
      </c>
      <c r="BL87" s="127">
        <v>21.8</v>
      </c>
      <c r="BM87" s="127">
        <v>9.3000000000000007</v>
      </c>
      <c r="BN87" s="127">
        <v>19.399999999999999</v>
      </c>
      <c r="BO87" s="127">
        <v>61.8</v>
      </c>
      <c r="BP87" s="127">
        <v>18.8</v>
      </c>
      <c r="BQ87" s="127">
        <v>4.4000000000000004</v>
      </c>
      <c r="BR87" s="127">
        <v>2.7</v>
      </c>
      <c r="BS87" s="127">
        <v>3.3</v>
      </c>
      <c r="BT87" s="127">
        <v>3.7</v>
      </c>
      <c r="BU87" s="127">
        <v>2.8</v>
      </c>
      <c r="BV87" s="128">
        <v>17</v>
      </c>
      <c r="BW87" s="1">
        <v>11</v>
      </c>
      <c r="BX87" s="2" t="s">
        <v>629</v>
      </c>
      <c r="BY87" s="2" t="s">
        <v>794</v>
      </c>
      <c r="BZ87" s="2" t="s">
        <v>795</v>
      </c>
      <c r="CA87" s="2">
        <v>256386</v>
      </c>
      <c r="CB87" s="2">
        <v>94097</v>
      </c>
      <c r="CC87" s="2">
        <v>62488</v>
      </c>
      <c r="CD87" s="2">
        <v>41.1</v>
      </c>
      <c r="CE87" s="2">
        <v>15.1</v>
      </c>
      <c r="CF87" s="2">
        <v>10</v>
      </c>
      <c r="CG87" s="1">
        <v>43008</v>
      </c>
      <c r="CH87" s="1">
        <v>1651</v>
      </c>
      <c r="CI87" s="1">
        <v>3790</v>
      </c>
    </row>
    <row r="88" spans="1:87" ht="16.5" customHeight="1" x14ac:dyDescent="0.3">
      <c r="A88" s="47" t="s">
        <v>519</v>
      </c>
      <c r="B88" s="47" t="s">
        <v>133</v>
      </c>
      <c r="C88" s="47" t="s">
        <v>146</v>
      </c>
      <c r="D88" s="43" t="str">
        <f t="shared" si="1"/>
        <v>경남 함양군</v>
      </c>
      <c r="E88" s="120">
        <v>124853</v>
      </c>
      <c r="F88" s="120">
        <v>58300</v>
      </c>
      <c r="G88" s="120">
        <v>57837</v>
      </c>
      <c r="H88" s="120">
        <v>8714</v>
      </c>
      <c r="I88" s="120">
        <v>86053</v>
      </c>
      <c r="J88" s="120">
        <v>26767</v>
      </c>
      <c r="K88" s="120">
        <v>17980</v>
      </c>
      <c r="L88" s="120">
        <v>8445</v>
      </c>
      <c r="M88" s="120">
        <v>2134</v>
      </c>
      <c r="N88" s="120">
        <v>36501</v>
      </c>
      <c r="O88" s="124">
        <v>3.4</v>
      </c>
      <c r="P88" s="124">
        <v>36.799999999999997</v>
      </c>
      <c r="Q88" s="124">
        <v>3.1</v>
      </c>
      <c r="R88" s="124">
        <v>13.6</v>
      </c>
      <c r="S88" s="124">
        <v>3.4</v>
      </c>
      <c r="T88" s="124">
        <v>68.900000000000006</v>
      </c>
      <c r="U88" s="120">
        <v>102</v>
      </c>
      <c r="V88" s="124">
        <v>23.7</v>
      </c>
      <c r="W88" s="147">
        <v>37365</v>
      </c>
      <c r="X88" s="147">
        <v>95699</v>
      </c>
      <c r="Y88" s="120">
        <v>18393</v>
      </c>
      <c r="Z88" s="120">
        <v>15643</v>
      </c>
      <c r="AA88" s="120">
        <v>2534</v>
      </c>
      <c r="AB88" s="120">
        <v>814</v>
      </c>
      <c r="AC88" s="120">
        <v>1417</v>
      </c>
      <c r="AD88" s="120">
        <v>7762</v>
      </c>
      <c r="AE88" s="120">
        <v>10032</v>
      </c>
      <c r="AF88" s="120">
        <v>1057</v>
      </c>
      <c r="AG88" s="120">
        <v>176</v>
      </c>
      <c r="AH88" s="120">
        <v>400</v>
      </c>
      <c r="AI88" s="120">
        <v>32146</v>
      </c>
      <c r="AJ88" s="120">
        <v>28497</v>
      </c>
      <c r="AK88" s="120">
        <v>3871</v>
      </c>
      <c r="AL88" s="120">
        <v>664</v>
      </c>
      <c r="AM88" s="120">
        <v>1447</v>
      </c>
      <c r="AN88" s="120">
        <v>38801</v>
      </c>
      <c r="AO88" s="120">
        <v>86052</v>
      </c>
      <c r="AP88" s="142" t="s">
        <v>913</v>
      </c>
      <c r="AQ88" s="142" t="s">
        <v>273</v>
      </c>
      <c r="AR88" s="142" t="s">
        <v>277</v>
      </c>
      <c r="AS88" s="143">
        <v>9077</v>
      </c>
      <c r="AT88" s="143">
        <v>8735</v>
      </c>
      <c r="AU88" s="143">
        <v>4982</v>
      </c>
      <c r="AV88" s="142" t="s">
        <v>217</v>
      </c>
      <c r="AW88" s="142" t="s">
        <v>214</v>
      </c>
      <c r="AX88" s="142" t="s">
        <v>917</v>
      </c>
      <c r="AY88" s="143">
        <v>2386</v>
      </c>
      <c r="AZ88" s="143">
        <v>1777</v>
      </c>
      <c r="BA88" s="143">
        <v>1731</v>
      </c>
      <c r="BB88" s="120">
        <v>6</v>
      </c>
      <c r="BC88" s="120">
        <v>26</v>
      </c>
      <c r="BD88" s="120">
        <v>66</v>
      </c>
      <c r="BE88" s="127">
        <v>30.6</v>
      </c>
      <c r="BF88" s="127">
        <v>1.5</v>
      </c>
      <c r="BG88" s="127">
        <v>1.8</v>
      </c>
      <c r="BH88" s="127">
        <v>4.9000000000000004</v>
      </c>
      <c r="BI88" s="127">
        <v>17.2</v>
      </c>
      <c r="BJ88" s="127">
        <v>6</v>
      </c>
      <c r="BK88" s="127">
        <v>0.5</v>
      </c>
      <c r="BL88" s="127">
        <v>22.8</v>
      </c>
      <c r="BM88" s="127">
        <v>14.7</v>
      </c>
      <c r="BN88" s="127">
        <v>19.100000000000001</v>
      </c>
      <c r="BO88" s="127">
        <v>62.7</v>
      </c>
      <c r="BP88" s="127">
        <v>18.2</v>
      </c>
      <c r="BQ88" s="127">
        <v>4.5</v>
      </c>
      <c r="BR88" s="127">
        <v>3.2</v>
      </c>
      <c r="BS88" s="127">
        <v>3.5</v>
      </c>
      <c r="BT88" s="127">
        <v>3.7</v>
      </c>
      <c r="BU88" s="127">
        <v>3.2</v>
      </c>
      <c r="BV88" s="128">
        <v>14.5</v>
      </c>
      <c r="BW88" s="1">
        <v>11</v>
      </c>
      <c r="BX88" s="2" t="s">
        <v>796</v>
      </c>
      <c r="BY88" s="2" t="s">
        <v>797</v>
      </c>
      <c r="BZ88" s="2" t="s">
        <v>798</v>
      </c>
      <c r="CA88" s="2">
        <v>131047</v>
      </c>
      <c r="CB88" s="2">
        <v>105436</v>
      </c>
      <c r="CC88" s="2">
        <v>45977</v>
      </c>
      <c r="CD88" s="2">
        <v>28.2</v>
      </c>
      <c r="CE88" s="2">
        <v>22.7</v>
      </c>
      <c r="CF88" s="2">
        <v>9.9</v>
      </c>
      <c r="CG88" s="1">
        <v>38227</v>
      </c>
      <c r="CH88" s="1">
        <v>546</v>
      </c>
      <c r="CI88" s="1">
        <v>2989</v>
      </c>
    </row>
    <row r="89" spans="1:87" ht="16.5" customHeight="1" x14ac:dyDescent="0.3">
      <c r="A89" s="47" t="s">
        <v>519</v>
      </c>
      <c r="B89" s="47" t="s">
        <v>134</v>
      </c>
      <c r="C89" s="47" t="s">
        <v>146</v>
      </c>
      <c r="D89" s="43" t="str">
        <f t="shared" si="1"/>
        <v>경남 거창군</v>
      </c>
      <c r="E89" s="120">
        <v>162578</v>
      </c>
      <c r="F89" s="120">
        <v>78688</v>
      </c>
      <c r="G89" s="120">
        <v>73700</v>
      </c>
      <c r="H89" s="120">
        <v>10190</v>
      </c>
      <c r="I89" s="120">
        <v>117152</v>
      </c>
      <c r="J89" s="120">
        <v>35243</v>
      </c>
      <c r="K89" s="120">
        <v>21555</v>
      </c>
      <c r="L89" s="120">
        <v>10479</v>
      </c>
      <c r="M89" s="120">
        <v>2874</v>
      </c>
      <c r="N89" s="120">
        <v>60480</v>
      </c>
      <c r="O89" s="124">
        <v>2.7</v>
      </c>
      <c r="P89" s="124">
        <v>37.1</v>
      </c>
      <c r="Q89" s="124">
        <v>3</v>
      </c>
      <c r="R89" s="124">
        <v>13.7</v>
      </c>
      <c r="S89" s="124">
        <v>3.4</v>
      </c>
      <c r="T89" s="124">
        <v>72.099999999999994</v>
      </c>
      <c r="U89" s="120">
        <v>112</v>
      </c>
      <c r="V89" s="124">
        <v>18.600000000000001</v>
      </c>
      <c r="W89" s="147">
        <v>60716</v>
      </c>
      <c r="X89" s="147">
        <v>129266</v>
      </c>
      <c r="Y89" s="120">
        <v>24982</v>
      </c>
      <c r="Z89" s="120">
        <v>16209</v>
      </c>
      <c r="AA89" s="120">
        <v>2276</v>
      </c>
      <c r="AB89" s="120">
        <v>661</v>
      </c>
      <c r="AC89" s="120">
        <v>1297</v>
      </c>
      <c r="AD89" s="120">
        <v>11181</v>
      </c>
      <c r="AE89" s="120">
        <v>11945</v>
      </c>
      <c r="AF89" s="120">
        <v>1152</v>
      </c>
      <c r="AG89" s="120">
        <v>146</v>
      </c>
      <c r="AH89" s="120">
        <v>474</v>
      </c>
      <c r="AI89" s="120">
        <v>42525</v>
      </c>
      <c r="AJ89" s="120">
        <v>40793</v>
      </c>
      <c r="AK89" s="120">
        <v>5791</v>
      </c>
      <c r="AL89" s="120">
        <v>876</v>
      </c>
      <c r="AM89" s="120">
        <v>2270</v>
      </c>
      <c r="AN89" s="120">
        <v>45425</v>
      </c>
      <c r="AO89" s="120">
        <v>117153</v>
      </c>
      <c r="AP89" s="142" t="s">
        <v>913</v>
      </c>
      <c r="AQ89" s="142" t="s">
        <v>273</v>
      </c>
      <c r="AR89" s="142" t="s">
        <v>278</v>
      </c>
      <c r="AS89" s="143">
        <v>11324</v>
      </c>
      <c r="AT89" s="143">
        <v>7928</v>
      </c>
      <c r="AU89" s="143">
        <v>5660</v>
      </c>
      <c r="AV89" s="142" t="s">
        <v>217</v>
      </c>
      <c r="AW89" s="142" t="s">
        <v>315</v>
      </c>
      <c r="AX89" s="142" t="s">
        <v>218</v>
      </c>
      <c r="AY89" s="143">
        <v>9257</v>
      </c>
      <c r="AZ89" s="143">
        <v>5371</v>
      </c>
      <c r="BA89" s="143">
        <v>4993</v>
      </c>
      <c r="BB89" s="120">
        <v>6</v>
      </c>
      <c r="BC89" s="120">
        <v>20</v>
      </c>
      <c r="BD89" s="120">
        <v>55</v>
      </c>
      <c r="BE89" s="127">
        <v>32.299999999999997</v>
      </c>
      <c r="BF89" s="127">
        <v>1.6</v>
      </c>
      <c r="BG89" s="127">
        <v>3.6</v>
      </c>
      <c r="BH89" s="127">
        <v>5.3</v>
      </c>
      <c r="BI89" s="127">
        <v>12.4</v>
      </c>
      <c r="BJ89" s="127">
        <v>5.7</v>
      </c>
      <c r="BK89" s="127">
        <v>0.4</v>
      </c>
      <c r="BL89" s="127">
        <v>24.6</v>
      </c>
      <c r="BM89" s="127">
        <v>14</v>
      </c>
      <c r="BN89" s="127">
        <v>20.5</v>
      </c>
      <c r="BO89" s="127">
        <v>61.9</v>
      </c>
      <c r="BP89" s="127">
        <v>17.600000000000001</v>
      </c>
      <c r="BQ89" s="127">
        <v>4.2</v>
      </c>
      <c r="BR89" s="127">
        <v>3.2</v>
      </c>
      <c r="BS89" s="127">
        <v>3.5</v>
      </c>
      <c r="BT89" s="127">
        <v>3.8</v>
      </c>
      <c r="BU89" s="127">
        <v>3.3</v>
      </c>
      <c r="BV89" s="128">
        <v>14.3</v>
      </c>
      <c r="BW89" s="1">
        <v>12</v>
      </c>
      <c r="BX89" s="2" t="s">
        <v>799</v>
      </c>
      <c r="BY89" s="2" t="s">
        <v>800</v>
      </c>
      <c r="BZ89" s="2" t="s">
        <v>801</v>
      </c>
      <c r="CA89" s="2">
        <v>145369</v>
      </c>
      <c r="CB89" s="2">
        <v>143005</v>
      </c>
      <c r="CC89" s="2">
        <v>44868</v>
      </c>
      <c r="CD89" s="2">
        <v>30.2</v>
      </c>
      <c r="CE89" s="2">
        <v>29.7</v>
      </c>
      <c r="CF89" s="2">
        <v>9.3000000000000007</v>
      </c>
      <c r="CG89" s="1">
        <v>48500</v>
      </c>
      <c r="CH89" s="1">
        <v>396</v>
      </c>
      <c r="CI89" s="1">
        <v>3871</v>
      </c>
    </row>
    <row r="90" spans="1:87" ht="16.5" customHeight="1" x14ac:dyDescent="0.3">
      <c r="A90" s="47" t="s">
        <v>519</v>
      </c>
      <c r="B90" s="47" t="s">
        <v>135</v>
      </c>
      <c r="C90" s="47" t="s">
        <v>146</v>
      </c>
      <c r="D90" s="43" t="str">
        <f t="shared" si="1"/>
        <v>경남 합천군</v>
      </c>
      <c r="E90" s="120">
        <v>165099</v>
      </c>
      <c r="F90" s="120">
        <v>78856</v>
      </c>
      <c r="G90" s="120">
        <v>74545</v>
      </c>
      <c r="H90" s="120">
        <v>11696</v>
      </c>
      <c r="I90" s="120">
        <v>115606</v>
      </c>
      <c r="J90" s="120">
        <v>39215</v>
      </c>
      <c r="K90" s="120">
        <v>18645</v>
      </c>
      <c r="L90" s="120">
        <v>9408</v>
      </c>
      <c r="M90" s="120">
        <v>2623</v>
      </c>
      <c r="N90" s="120">
        <v>41006</v>
      </c>
      <c r="O90" s="124">
        <v>4</v>
      </c>
      <c r="P90" s="124">
        <v>42.1</v>
      </c>
      <c r="Q90" s="124">
        <v>3</v>
      </c>
      <c r="R90" s="124">
        <v>13</v>
      </c>
      <c r="S90" s="124">
        <v>3.3</v>
      </c>
      <c r="T90" s="124">
        <v>70</v>
      </c>
      <c r="U90" s="120">
        <v>91</v>
      </c>
      <c r="V90" s="124">
        <v>25.6</v>
      </c>
      <c r="W90" s="147">
        <v>41943</v>
      </c>
      <c r="X90" s="147">
        <v>135447</v>
      </c>
      <c r="Y90" s="120">
        <v>25100</v>
      </c>
      <c r="Z90" s="120">
        <v>19255</v>
      </c>
      <c r="AA90" s="120">
        <v>2707</v>
      </c>
      <c r="AB90" s="120">
        <v>1082</v>
      </c>
      <c r="AC90" s="120">
        <v>1350</v>
      </c>
      <c r="AD90" s="120">
        <v>12971</v>
      </c>
      <c r="AE90" s="120">
        <v>13546</v>
      </c>
      <c r="AF90" s="120">
        <v>1308</v>
      </c>
      <c r="AG90" s="120">
        <v>186</v>
      </c>
      <c r="AH90" s="120">
        <v>475</v>
      </c>
      <c r="AI90" s="120">
        <v>40785</v>
      </c>
      <c r="AJ90" s="120">
        <v>37490</v>
      </c>
      <c r="AK90" s="120">
        <v>5222</v>
      </c>
      <c r="AL90" s="120">
        <v>1291</v>
      </c>
      <c r="AM90" s="120">
        <v>2331</v>
      </c>
      <c r="AN90" s="120">
        <v>49494</v>
      </c>
      <c r="AO90" s="120">
        <v>115605</v>
      </c>
      <c r="AP90" s="142" t="s">
        <v>913</v>
      </c>
      <c r="AQ90" s="142" t="s">
        <v>273</v>
      </c>
      <c r="AR90" s="142" t="s">
        <v>271</v>
      </c>
      <c r="AS90" s="143">
        <v>15272</v>
      </c>
      <c r="AT90" s="143">
        <v>11046</v>
      </c>
      <c r="AU90" s="143">
        <v>6046</v>
      </c>
      <c r="AV90" s="142" t="s">
        <v>217</v>
      </c>
      <c r="AW90" s="142" t="s">
        <v>315</v>
      </c>
      <c r="AX90" s="142" t="s">
        <v>218</v>
      </c>
      <c r="AY90" s="143">
        <v>13096</v>
      </c>
      <c r="AZ90" s="143">
        <v>6818</v>
      </c>
      <c r="BA90" s="143">
        <v>5272</v>
      </c>
      <c r="BB90" s="120">
        <v>4</v>
      </c>
      <c r="BC90" s="120">
        <v>15</v>
      </c>
      <c r="BD90" s="120">
        <v>43</v>
      </c>
      <c r="BE90" s="127">
        <v>34.5</v>
      </c>
      <c r="BF90" s="127">
        <v>1.9</v>
      </c>
      <c r="BG90" s="127">
        <v>2</v>
      </c>
      <c r="BH90" s="127">
        <v>3.8</v>
      </c>
      <c r="BI90" s="127">
        <v>10.7</v>
      </c>
      <c r="BJ90" s="127">
        <v>3.6</v>
      </c>
      <c r="BK90" s="127">
        <v>0.2</v>
      </c>
      <c r="BL90" s="127">
        <v>23.6</v>
      </c>
      <c r="BM90" s="127">
        <v>19.8</v>
      </c>
      <c r="BN90" s="127">
        <v>16.100000000000001</v>
      </c>
      <c r="BO90" s="127">
        <v>67</v>
      </c>
      <c r="BP90" s="127">
        <v>16.8</v>
      </c>
      <c r="BQ90" s="127">
        <v>5.7</v>
      </c>
      <c r="BR90" s="127">
        <v>2.9</v>
      </c>
      <c r="BS90" s="127">
        <v>3.4</v>
      </c>
      <c r="BT90" s="127">
        <v>3.8</v>
      </c>
      <c r="BU90" s="127">
        <v>3</v>
      </c>
      <c r="BV90" s="128">
        <v>9.9</v>
      </c>
      <c r="BW90" s="1">
        <v>17</v>
      </c>
      <c r="BX90" s="2" t="s">
        <v>802</v>
      </c>
      <c r="BY90" s="2" t="s">
        <v>803</v>
      </c>
      <c r="BZ90" s="2" t="s">
        <v>804</v>
      </c>
      <c r="CA90" s="2">
        <v>70409</v>
      </c>
      <c r="CB90" s="2">
        <v>65323</v>
      </c>
      <c r="CC90" s="2">
        <v>45302</v>
      </c>
      <c r="CD90" s="2">
        <v>16.3</v>
      </c>
      <c r="CE90" s="2">
        <v>15.1</v>
      </c>
      <c r="CF90" s="2">
        <v>10.5</v>
      </c>
      <c r="CG90" s="1">
        <v>45650</v>
      </c>
      <c r="CH90" s="1">
        <v>876</v>
      </c>
      <c r="CI90" s="1">
        <v>3806</v>
      </c>
    </row>
    <row r="91" spans="1:87" x14ac:dyDescent="0.3">
      <c r="A91" s="47" t="s">
        <v>520</v>
      </c>
      <c r="B91" s="47" t="s">
        <v>49</v>
      </c>
      <c r="C91" s="47" t="s">
        <v>136</v>
      </c>
      <c r="D91" s="43" t="str">
        <f t="shared" si="1"/>
        <v>부산 서구</v>
      </c>
      <c r="E91" s="120">
        <v>331353</v>
      </c>
      <c r="F91" s="120">
        <v>167558</v>
      </c>
      <c r="G91" s="120">
        <v>106631</v>
      </c>
      <c r="H91" s="120">
        <v>57164</v>
      </c>
      <c r="I91" s="120">
        <v>115535</v>
      </c>
      <c r="J91" s="120">
        <v>36500</v>
      </c>
      <c r="K91" s="120">
        <v>16370</v>
      </c>
      <c r="L91" s="120">
        <v>17637</v>
      </c>
      <c r="M91" s="120">
        <v>7300</v>
      </c>
      <c r="N91" s="120">
        <v>105525</v>
      </c>
      <c r="O91" s="124">
        <v>3.1</v>
      </c>
      <c r="P91" s="124">
        <v>52.6</v>
      </c>
      <c r="Q91" s="124">
        <v>4.5999999999999996</v>
      </c>
      <c r="R91" s="124">
        <v>10.199999999999999</v>
      </c>
      <c r="S91" s="124">
        <v>5.4</v>
      </c>
      <c r="T91" s="124">
        <v>34.9</v>
      </c>
      <c r="U91" s="120">
        <v>159</v>
      </c>
      <c r="V91" s="124">
        <v>58.3</v>
      </c>
      <c r="W91" s="147">
        <v>105940</v>
      </c>
      <c r="X91" s="147">
        <v>390611</v>
      </c>
      <c r="Y91" s="120">
        <v>105066</v>
      </c>
      <c r="Z91" s="120">
        <v>54945</v>
      </c>
      <c r="AA91" s="120">
        <v>22363</v>
      </c>
      <c r="AB91" s="120">
        <v>17437</v>
      </c>
      <c r="AC91" s="120">
        <v>16007</v>
      </c>
      <c r="AD91" s="120">
        <v>30590</v>
      </c>
      <c r="AE91" s="120">
        <v>13880</v>
      </c>
      <c r="AF91" s="120">
        <v>3318</v>
      </c>
      <c r="AG91" s="120">
        <v>1308</v>
      </c>
      <c r="AH91" s="120">
        <v>1667</v>
      </c>
      <c r="AI91" s="120">
        <v>31903</v>
      </c>
      <c r="AJ91" s="120">
        <v>28143</v>
      </c>
      <c r="AK91" s="120">
        <v>2389</v>
      </c>
      <c r="AL91" s="120">
        <v>746</v>
      </c>
      <c r="AM91" s="120">
        <v>1590</v>
      </c>
      <c r="AN91" s="120">
        <v>215818</v>
      </c>
      <c r="AO91" s="120">
        <v>115534</v>
      </c>
      <c r="AP91" s="142" t="s">
        <v>213</v>
      </c>
      <c r="AQ91" s="142" t="s">
        <v>214</v>
      </c>
      <c r="AR91" s="142" t="s">
        <v>215</v>
      </c>
      <c r="AS91" s="143">
        <v>52879</v>
      </c>
      <c r="AT91" s="143">
        <v>19842</v>
      </c>
      <c r="AU91" s="143">
        <v>18650</v>
      </c>
      <c r="AV91" s="142" t="s">
        <v>271</v>
      </c>
      <c r="AW91" s="142" t="s">
        <v>913</v>
      </c>
      <c r="AX91" s="142" t="s">
        <v>272</v>
      </c>
      <c r="AY91" s="143">
        <v>11077</v>
      </c>
      <c r="AZ91" s="143">
        <v>10338</v>
      </c>
      <c r="BA91" s="143">
        <v>6827</v>
      </c>
      <c r="BB91" s="120">
        <v>3</v>
      </c>
      <c r="BC91" s="120">
        <v>9</v>
      </c>
      <c r="BD91" s="120">
        <v>19</v>
      </c>
      <c r="BE91" s="127">
        <v>18.600000000000001</v>
      </c>
      <c r="BF91" s="127">
        <v>1.8</v>
      </c>
      <c r="BG91" s="127">
        <v>1.2</v>
      </c>
      <c r="BH91" s="127">
        <v>1.8</v>
      </c>
      <c r="BI91" s="127">
        <v>5.0999999999999996</v>
      </c>
      <c r="BJ91" s="127">
        <v>53</v>
      </c>
      <c r="BK91" s="127">
        <v>0.8</v>
      </c>
      <c r="BL91" s="127">
        <v>5.9</v>
      </c>
      <c r="BM91" s="127">
        <v>11.8</v>
      </c>
      <c r="BN91" s="127">
        <v>53</v>
      </c>
      <c r="BO91" s="127">
        <v>22.5</v>
      </c>
      <c r="BP91" s="127">
        <v>24.4</v>
      </c>
      <c r="BQ91" s="127">
        <v>1.1000000000000001</v>
      </c>
      <c r="BR91" s="127">
        <v>1.9</v>
      </c>
      <c r="BS91" s="127">
        <v>2.9</v>
      </c>
      <c r="BT91" s="127">
        <v>3.3</v>
      </c>
      <c r="BU91" s="127">
        <v>2.1</v>
      </c>
      <c r="BV91" s="128">
        <v>15.6</v>
      </c>
      <c r="BW91" s="1">
        <v>13</v>
      </c>
      <c r="BX91" s="2" t="s">
        <v>548</v>
      </c>
      <c r="BY91" s="2" t="s">
        <v>550</v>
      </c>
      <c r="BZ91" s="2" t="s">
        <v>805</v>
      </c>
      <c r="CA91" s="2">
        <v>336499</v>
      </c>
      <c r="CB91" s="2">
        <v>138032</v>
      </c>
      <c r="CC91" s="2">
        <v>136726</v>
      </c>
      <c r="CD91" s="2">
        <v>26.3</v>
      </c>
      <c r="CE91" s="2">
        <v>10.8</v>
      </c>
      <c r="CF91" s="2">
        <v>10.7</v>
      </c>
      <c r="CG91" s="1">
        <v>36736</v>
      </c>
      <c r="CH91" s="1">
        <v>16623</v>
      </c>
      <c r="CI91" s="1">
        <v>13435</v>
      </c>
    </row>
    <row r="92" spans="1:87" x14ac:dyDescent="0.3">
      <c r="A92" s="47" t="s">
        <v>520</v>
      </c>
      <c r="B92" s="47" t="s">
        <v>50</v>
      </c>
      <c r="C92" s="47" t="s">
        <v>136</v>
      </c>
      <c r="D92" s="43" t="str">
        <f t="shared" si="1"/>
        <v>부산 동구</v>
      </c>
      <c r="E92" s="120">
        <v>610533</v>
      </c>
      <c r="F92" s="120">
        <v>377459</v>
      </c>
      <c r="G92" s="120">
        <v>153266</v>
      </c>
      <c r="H92" s="120">
        <v>79805</v>
      </c>
      <c r="I92" s="120">
        <v>288880</v>
      </c>
      <c r="J92" s="120">
        <v>44454</v>
      </c>
      <c r="K92" s="120">
        <v>17371</v>
      </c>
      <c r="L92" s="120">
        <v>15921</v>
      </c>
      <c r="M92" s="120">
        <v>8512</v>
      </c>
      <c r="N92" s="120">
        <v>88021</v>
      </c>
      <c r="O92" s="124">
        <v>6.9</v>
      </c>
      <c r="P92" s="124">
        <v>42.9</v>
      </c>
      <c r="Q92" s="124">
        <v>3.7</v>
      </c>
      <c r="R92" s="124">
        <v>9.1</v>
      </c>
      <c r="S92" s="124">
        <v>5.2</v>
      </c>
      <c r="T92" s="124">
        <v>47.3</v>
      </c>
      <c r="U92" s="120">
        <v>96</v>
      </c>
      <c r="V92" s="124">
        <v>65</v>
      </c>
      <c r="W92" s="147">
        <v>89586</v>
      </c>
      <c r="X92" s="147">
        <v>539398</v>
      </c>
      <c r="Y92" s="120">
        <v>170115</v>
      </c>
      <c r="Z92" s="120">
        <v>73891</v>
      </c>
      <c r="AA92" s="120">
        <v>27787</v>
      </c>
      <c r="AB92" s="120">
        <v>26722</v>
      </c>
      <c r="AC92" s="120">
        <v>23137</v>
      </c>
      <c r="AD92" s="120">
        <v>47402</v>
      </c>
      <c r="AE92" s="120">
        <v>14687</v>
      </c>
      <c r="AF92" s="120">
        <v>3137</v>
      </c>
      <c r="AG92" s="120">
        <v>1975</v>
      </c>
      <c r="AH92" s="120">
        <v>2035</v>
      </c>
      <c r="AI92" s="120">
        <v>159942</v>
      </c>
      <c r="AJ92" s="120">
        <v>53267</v>
      </c>
      <c r="AK92" s="120">
        <v>3004</v>
      </c>
      <c r="AL92" s="120">
        <v>1187</v>
      </c>
      <c r="AM92" s="120">
        <v>2243</v>
      </c>
      <c r="AN92" s="120">
        <v>321652</v>
      </c>
      <c r="AO92" s="120">
        <v>288879</v>
      </c>
      <c r="AP92" s="142" t="s">
        <v>214</v>
      </c>
      <c r="AQ92" s="142" t="s">
        <v>216</v>
      </c>
      <c r="AR92" s="142" t="s">
        <v>317</v>
      </c>
      <c r="AS92" s="143">
        <v>52685</v>
      </c>
      <c r="AT92" s="143">
        <v>44220</v>
      </c>
      <c r="AU92" s="143">
        <v>28412</v>
      </c>
      <c r="AV92" s="142" t="s">
        <v>271</v>
      </c>
      <c r="AW92" s="142" t="s">
        <v>913</v>
      </c>
      <c r="AX92" s="142" t="s">
        <v>272</v>
      </c>
      <c r="AY92" s="143">
        <v>13574</v>
      </c>
      <c r="AZ92" s="143">
        <v>12809</v>
      </c>
      <c r="BA92" s="143">
        <v>12222</v>
      </c>
      <c r="BB92" s="120">
        <v>4</v>
      </c>
      <c r="BC92" s="120">
        <v>13</v>
      </c>
      <c r="BD92" s="120">
        <v>42</v>
      </c>
      <c r="BE92" s="127">
        <v>32.5</v>
      </c>
      <c r="BF92" s="127">
        <v>1.7</v>
      </c>
      <c r="BG92" s="127">
        <v>1.4</v>
      </c>
      <c r="BH92" s="127">
        <v>2.7</v>
      </c>
      <c r="BI92" s="127">
        <v>9.6</v>
      </c>
      <c r="BJ92" s="127">
        <v>21.4</v>
      </c>
      <c r="BK92" s="127">
        <v>0.6</v>
      </c>
      <c r="BL92" s="127">
        <v>18.7</v>
      </c>
      <c r="BM92" s="127">
        <v>11.5</v>
      </c>
      <c r="BN92" s="127">
        <v>51.6</v>
      </c>
      <c r="BO92" s="127">
        <v>29.8</v>
      </c>
      <c r="BP92" s="127">
        <v>18.7</v>
      </c>
      <c r="BQ92" s="127">
        <v>1.4</v>
      </c>
      <c r="BR92" s="127">
        <v>1.4</v>
      </c>
      <c r="BS92" s="127">
        <v>2.5</v>
      </c>
      <c r="BT92" s="127">
        <v>3.2</v>
      </c>
      <c r="BU92" s="127">
        <v>1.9</v>
      </c>
      <c r="BV92" s="128">
        <v>16.899999999999999</v>
      </c>
      <c r="BW92" s="1">
        <v>12</v>
      </c>
      <c r="BX92" s="2" t="s">
        <v>551</v>
      </c>
      <c r="BY92" s="2" t="s">
        <v>552</v>
      </c>
      <c r="BZ92" s="2" t="s">
        <v>553</v>
      </c>
      <c r="CA92" s="2">
        <v>1007132</v>
      </c>
      <c r="CB92" s="2">
        <v>441737</v>
      </c>
      <c r="CC92" s="2">
        <v>301842</v>
      </c>
      <c r="CD92" s="2">
        <v>40</v>
      </c>
      <c r="CE92" s="2">
        <v>17.5</v>
      </c>
      <c r="CF92" s="2">
        <v>12</v>
      </c>
      <c r="CG92" s="1">
        <v>43321</v>
      </c>
      <c r="CH92" s="1">
        <v>30875</v>
      </c>
      <c r="CI92" s="1">
        <v>16798</v>
      </c>
    </row>
    <row r="93" spans="1:87" x14ac:dyDescent="0.3">
      <c r="A93" s="47" t="s">
        <v>520</v>
      </c>
      <c r="B93" s="47" t="s">
        <v>51</v>
      </c>
      <c r="C93" s="47" t="s">
        <v>136</v>
      </c>
      <c r="D93" s="43" t="str">
        <f t="shared" si="1"/>
        <v>부산 영도구</v>
      </c>
      <c r="E93" s="120">
        <v>273014</v>
      </c>
      <c r="F93" s="120">
        <v>168082</v>
      </c>
      <c r="G93" s="120">
        <v>69811</v>
      </c>
      <c r="H93" s="120">
        <v>35119</v>
      </c>
      <c r="I93" s="120">
        <v>126094</v>
      </c>
      <c r="J93" s="120">
        <v>25077</v>
      </c>
      <c r="K93" s="120">
        <v>9607</v>
      </c>
      <c r="L93" s="120">
        <v>10081</v>
      </c>
      <c r="M93" s="120">
        <v>5122</v>
      </c>
      <c r="N93" s="120">
        <v>105551</v>
      </c>
      <c r="O93" s="124">
        <v>2.6</v>
      </c>
      <c r="P93" s="124">
        <v>42.1</v>
      </c>
      <c r="Q93" s="124">
        <v>3.8</v>
      </c>
      <c r="R93" s="124">
        <v>10.5</v>
      </c>
      <c r="S93" s="124">
        <v>5.4</v>
      </c>
      <c r="T93" s="124">
        <v>46.2</v>
      </c>
      <c r="U93" s="120">
        <v>84</v>
      </c>
      <c r="V93" s="124">
        <v>27.5</v>
      </c>
      <c r="W93" s="147">
        <v>108368</v>
      </c>
      <c r="X93" s="147">
        <v>345401</v>
      </c>
      <c r="Y93" s="120">
        <v>82511</v>
      </c>
      <c r="Z93" s="120">
        <v>33563</v>
      </c>
      <c r="AA93" s="120">
        <v>10762</v>
      </c>
      <c r="AB93" s="120">
        <v>10033</v>
      </c>
      <c r="AC93" s="120">
        <v>10051</v>
      </c>
      <c r="AD93" s="120">
        <v>26225</v>
      </c>
      <c r="AE93" s="120">
        <v>9229</v>
      </c>
      <c r="AF93" s="120">
        <v>1987</v>
      </c>
      <c r="AG93" s="120">
        <v>980</v>
      </c>
      <c r="AH93" s="120">
        <v>1583</v>
      </c>
      <c r="AI93" s="120">
        <v>59347</v>
      </c>
      <c r="AJ93" s="120">
        <v>21389</v>
      </c>
      <c r="AK93" s="120">
        <v>2669</v>
      </c>
      <c r="AL93" s="120">
        <v>763</v>
      </c>
      <c r="AM93" s="120">
        <v>1922</v>
      </c>
      <c r="AN93" s="120">
        <v>146920</v>
      </c>
      <c r="AO93" s="120">
        <v>126094</v>
      </c>
      <c r="AP93" s="142" t="s">
        <v>213</v>
      </c>
      <c r="AQ93" s="142" t="s">
        <v>214</v>
      </c>
      <c r="AR93" s="142" t="s">
        <v>926</v>
      </c>
      <c r="AS93" s="143">
        <v>20235</v>
      </c>
      <c r="AT93" s="143">
        <v>16411</v>
      </c>
      <c r="AU93" s="143">
        <v>14667</v>
      </c>
      <c r="AV93" s="142" t="s">
        <v>913</v>
      </c>
      <c r="AW93" s="142" t="s">
        <v>271</v>
      </c>
      <c r="AX93" s="142" t="s">
        <v>272</v>
      </c>
      <c r="AY93" s="143">
        <v>8094</v>
      </c>
      <c r="AZ93" s="143">
        <v>7894</v>
      </c>
      <c r="BA93" s="143">
        <v>6382</v>
      </c>
      <c r="BB93" s="120">
        <v>5</v>
      </c>
      <c r="BC93" s="120">
        <v>13</v>
      </c>
      <c r="BD93" s="120">
        <v>39</v>
      </c>
      <c r="BE93" s="127">
        <v>47.2</v>
      </c>
      <c r="BF93" s="127">
        <v>2.1</v>
      </c>
      <c r="BG93" s="127">
        <v>2.7</v>
      </c>
      <c r="BH93" s="127">
        <v>5</v>
      </c>
      <c r="BI93" s="127">
        <v>4.5999999999999996</v>
      </c>
      <c r="BJ93" s="127">
        <v>12.2</v>
      </c>
      <c r="BK93" s="127">
        <v>2</v>
      </c>
      <c r="BL93" s="127">
        <v>14</v>
      </c>
      <c r="BM93" s="127">
        <v>10.1</v>
      </c>
      <c r="BN93" s="127">
        <v>46.9</v>
      </c>
      <c r="BO93" s="127">
        <v>33.1</v>
      </c>
      <c r="BP93" s="127">
        <v>19.899999999999999</v>
      </c>
      <c r="BQ93" s="127">
        <v>1.8</v>
      </c>
      <c r="BR93" s="127">
        <v>1.8</v>
      </c>
      <c r="BS93" s="127">
        <v>2.9</v>
      </c>
      <c r="BT93" s="127">
        <v>3.6</v>
      </c>
      <c r="BU93" s="127">
        <v>2.1</v>
      </c>
      <c r="BV93" s="128">
        <v>19.899999999999999</v>
      </c>
      <c r="BW93" s="1">
        <v>11</v>
      </c>
      <c r="BX93" s="2" t="s">
        <v>554</v>
      </c>
      <c r="BY93" s="2" t="s">
        <v>555</v>
      </c>
      <c r="BZ93" s="2" t="s">
        <v>556</v>
      </c>
      <c r="CA93" s="2">
        <v>172618</v>
      </c>
      <c r="CB93" s="2">
        <v>166719</v>
      </c>
      <c r="CC93" s="2">
        <v>141419</v>
      </c>
      <c r="CD93" s="2">
        <v>17.100000000000001</v>
      </c>
      <c r="CE93" s="2">
        <v>16.5</v>
      </c>
      <c r="CF93" s="2">
        <v>14</v>
      </c>
      <c r="CG93" s="1">
        <v>25346</v>
      </c>
      <c r="CH93" s="1">
        <v>11966</v>
      </c>
      <c r="CI93" s="1">
        <v>8744</v>
      </c>
    </row>
    <row r="94" spans="1:87" x14ac:dyDescent="0.3">
      <c r="A94" s="47" t="s">
        <v>520</v>
      </c>
      <c r="B94" s="47" t="s">
        <v>49</v>
      </c>
      <c r="C94" s="47" t="s">
        <v>137</v>
      </c>
      <c r="D94" s="43" t="str">
        <f t="shared" si="1"/>
        <v>대구 서구</v>
      </c>
      <c r="E94" s="120">
        <v>358159</v>
      </c>
      <c r="F94" s="120">
        <v>158147</v>
      </c>
      <c r="G94" s="120">
        <v>110358</v>
      </c>
      <c r="H94" s="120">
        <v>89656</v>
      </c>
      <c r="I94" s="120">
        <v>98837</v>
      </c>
      <c r="J94" s="120">
        <v>28622</v>
      </c>
      <c r="K94" s="120">
        <v>12857</v>
      </c>
      <c r="L94" s="120">
        <v>19837</v>
      </c>
      <c r="M94" s="120">
        <v>13545</v>
      </c>
      <c r="N94" s="120">
        <v>165148</v>
      </c>
      <c r="O94" s="124">
        <v>2.2000000000000002</v>
      </c>
      <c r="P94" s="124">
        <v>67.3</v>
      </c>
      <c r="Q94" s="124">
        <v>6.2</v>
      </c>
      <c r="R94" s="124">
        <v>10.199999999999999</v>
      </c>
      <c r="S94" s="124">
        <v>8</v>
      </c>
      <c r="T94" s="124">
        <v>27.6</v>
      </c>
      <c r="U94" s="120">
        <v>148</v>
      </c>
      <c r="V94" s="124">
        <v>41.8</v>
      </c>
      <c r="W94" s="147">
        <v>167118</v>
      </c>
      <c r="X94" s="147">
        <v>446735</v>
      </c>
      <c r="Y94" s="120">
        <v>108629</v>
      </c>
      <c r="Z94" s="120">
        <v>66994</v>
      </c>
      <c r="AA94" s="120">
        <v>28328</v>
      </c>
      <c r="AB94" s="120">
        <v>24429</v>
      </c>
      <c r="AC94" s="120">
        <v>30941</v>
      </c>
      <c r="AD94" s="120">
        <v>22612</v>
      </c>
      <c r="AE94" s="120">
        <v>11481</v>
      </c>
      <c r="AF94" s="120">
        <v>3540</v>
      </c>
      <c r="AG94" s="120">
        <v>1968</v>
      </c>
      <c r="AH94" s="120">
        <v>4572</v>
      </c>
      <c r="AI94" s="120">
        <v>26907</v>
      </c>
      <c r="AJ94" s="120">
        <v>19840</v>
      </c>
      <c r="AK94" s="120">
        <v>3366</v>
      </c>
      <c r="AL94" s="120">
        <v>1278</v>
      </c>
      <c r="AM94" s="120">
        <v>3273</v>
      </c>
      <c r="AN94" s="120">
        <v>259321</v>
      </c>
      <c r="AO94" s="120">
        <v>98837</v>
      </c>
      <c r="AP94" s="142" t="s">
        <v>217</v>
      </c>
      <c r="AQ94" s="142" t="s">
        <v>218</v>
      </c>
      <c r="AR94" s="142" t="s">
        <v>219</v>
      </c>
      <c r="AS94" s="143">
        <v>84220</v>
      </c>
      <c r="AT94" s="143">
        <v>65532</v>
      </c>
      <c r="AU94" s="143">
        <v>25549</v>
      </c>
      <c r="AV94" s="142" t="s">
        <v>263</v>
      </c>
      <c r="AW94" s="142" t="s">
        <v>260</v>
      </c>
      <c r="AX94" s="142" t="s">
        <v>270</v>
      </c>
      <c r="AY94" s="143">
        <v>9345</v>
      </c>
      <c r="AZ94" s="143">
        <v>7080</v>
      </c>
      <c r="BA94" s="143">
        <v>4226</v>
      </c>
      <c r="BB94" s="120">
        <v>2</v>
      </c>
      <c r="BC94" s="120">
        <v>4</v>
      </c>
      <c r="BD94" s="120">
        <v>9</v>
      </c>
      <c r="BE94" s="127">
        <v>23.9</v>
      </c>
      <c r="BF94" s="127">
        <v>0.7</v>
      </c>
      <c r="BG94" s="127">
        <v>2.9</v>
      </c>
      <c r="BH94" s="127">
        <v>9.1</v>
      </c>
      <c r="BI94" s="127">
        <v>24.2</v>
      </c>
      <c r="BJ94" s="127">
        <v>9.3000000000000007</v>
      </c>
      <c r="BK94" s="127">
        <v>1.9</v>
      </c>
      <c r="BL94" s="127">
        <v>18.100000000000001</v>
      </c>
      <c r="BM94" s="127">
        <v>10.1</v>
      </c>
      <c r="BN94" s="127">
        <v>44.5</v>
      </c>
      <c r="BO94" s="127">
        <v>23.5</v>
      </c>
      <c r="BP94" s="127">
        <v>32</v>
      </c>
      <c r="BQ94" s="127">
        <v>1.3</v>
      </c>
      <c r="BR94" s="127">
        <v>1.8</v>
      </c>
      <c r="BS94" s="127">
        <v>2.8</v>
      </c>
      <c r="BT94" s="127">
        <v>3.4</v>
      </c>
      <c r="BU94" s="127">
        <v>2.2000000000000002</v>
      </c>
      <c r="BV94" s="128">
        <v>14.9</v>
      </c>
      <c r="BW94" s="1">
        <v>17</v>
      </c>
      <c r="BX94" s="2" t="s">
        <v>557</v>
      </c>
      <c r="BY94" s="2" t="s">
        <v>558</v>
      </c>
      <c r="BZ94" s="2" t="s">
        <v>559</v>
      </c>
      <c r="CA94" s="2">
        <v>330667</v>
      </c>
      <c r="CB94" s="2">
        <v>214656</v>
      </c>
      <c r="CC94" s="2">
        <v>143512</v>
      </c>
      <c r="CD94" s="2">
        <v>19.3</v>
      </c>
      <c r="CE94" s="2">
        <v>12.5</v>
      </c>
      <c r="CF94" s="2">
        <v>8.4</v>
      </c>
      <c r="CG94" s="1">
        <v>21710</v>
      </c>
      <c r="CH94" s="1">
        <v>31260</v>
      </c>
      <c r="CI94" s="1">
        <v>24730</v>
      </c>
    </row>
    <row r="95" spans="1:87" x14ac:dyDescent="0.3">
      <c r="A95" s="47" t="s">
        <v>520</v>
      </c>
      <c r="B95" s="47" t="s">
        <v>52</v>
      </c>
      <c r="C95" s="47" t="s">
        <v>137</v>
      </c>
      <c r="D95" s="43" t="str">
        <f t="shared" si="1"/>
        <v>대구 남구</v>
      </c>
      <c r="E95" s="120">
        <v>417900</v>
      </c>
      <c r="F95" s="120">
        <v>203756</v>
      </c>
      <c r="G95" s="120">
        <v>128562</v>
      </c>
      <c r="H95" s="120">
        <v>85583</v>
      </c>
      <c r="I95" s="120">
        <v>128157</v>
      </c>
      <c r="J95" s="120">
        <v>29518</v>
      </c>
      <c r="K95" s="120">
        <v>16184</v>
      </c>
      <c r="L95" s="120">
        <v>23291</v>
      </c>
      <c r="M95" s="120">
        <v>15797</v>
      </c>
      <c r="N95" s="120">
        <v>138984</v>
      </c>
      <c r="O95" s="124">
        <v>3</v>
      </c>
      <c r="P95" s="124">
        <v>62.9</v>
      </c>
      <c r="Q95" s="124">
        <v>5.4</v>
      </c>
      <c r="R95" s="124">
        <v>10.6</v>
      </c>
      <c r="S95" s="124">
        <v>8.1999999999999993</v>
      </c>
      <c r="T95" s="124">
        <v>30.7</v>
      </c>
      <c r="U95" s="120">
        <v>144</v>
      </c>
      <c r="V95" s="124">
        <v>53</v>
      </c>
      <c r="W95" s="147">
        <v>140425</v>
      </c>
      <c r="X95" s="147">
        <v>493619</v>
      </c>
      <c r="Y95" s="120">
        <v>134640</v>
      </c>
      <c r="Z95" s="120">
        <v>76673</v>
      </c>
      <c r="AA95" s="120">
        <v>29744</v>
      </c>
      <c r="AB95" s="120">
        <v>20335</v>
      </c>
      <c r="AC95" s="120">
        <v>28350</v>
      </c>
      <c r="AD95" s="120">
        <v>34447</v>
      </c>
      <c r="AE95" s="120">
        <v>15265</v>
      </c>
      <c r="AF95" s="120">
        <v>4518</v>
      </c>
      <c r="AG95" s="120">
        <v>1856</v>
      </c>
      <c r="AH95" s="120">
        <v>4418</v>
      </c>
      <c r="AI95" s="120">
        <v>34669</v>
      </c>
      <c r="AJ95" s="120">
        <v>23281</v>
      </c>
      <c r="AK95" s="120">
        <v>4178</v>
      </c>
      <c r="AL95" s="120">
        <v>1445</v>
      </c>
      <c r="AM95" s="120">
        <v>4079</v>
      </c>
      <c r="AN95" s="120">
        <v>289742</v>
      </c>
      <c r="AO95" s="120">
        <v>128156</v>
      </c>
      <c r="AP95" s="142" t="s">
        <v>217</v>
      </c>
      <c r="AQ95" s="142" t="s">
        <v>219</v>
      </c>
      <c r="AR95" s="142" t="s">
        <v>218</v>
      </c>
      <c r="AS95" s="143">
        <v>87381</v>
      </c>
      <c r="AT95" s="143">
        <v>60058</v>
      </c>
      <c r="AU95" s="143">
        <v>35871</v>
      </c>
      <c r="AV95" s="142" t="s">
        <v>263</v>
      </c>
      <c r="AW95" s="142" t="s">
        <v>260</v>
      </c>
      <c r="AX95" s="142" t="s">
        <v>914</v>
      </c>
      <c r="AY95" s="143">
        <v>14705</v>
      </c>
      <c r="AZ95" s="143">
        <v>8286</v>
      </c>
      <c r="BA95" s="143">
        <v>6039</v>
      </c>
      <c r="BB95" s="120">
        <v>2</v>
      </c>
      <c r="BC95" s="120">
        <v>4</v>
      </c>
      <c r="BD95" s="120">
        <v>10</v>
      </c>
      <c r="BE95" s="127">
        <v>24</v>
      </c>
      <c r="BF95" s="127">
        <v>0.4</v>
      </c>
      <c r="BG95" s="127">
        <v>2</v>
      </c>
      <c r="BH95" s="127">
        <v>3.3</v>
      </c>
      <c r="BI95" s="127">
        <v>5</v>
      </c>
      <c r="BJ95" s="127">
        <v>41.9</v>
      </c>
      <c r="BK95" s="127">
        <v>1.3</v>
      </c>
      <c r="BL95" s="127">
        <v>10</v>
      </c>
      <c r="BM95" s="127">
        <v>12</v>
      </c>
      <c r="BN95" s="127">
        <v>48.1</v>
      </c>
      <c r="BO95" s="127">
        <v>22.7</v>
      </c>
      <c r="BP95" s="127">
        <v>29.3</v>
      </c>
      <c r="BQ95" s="127">
        <v>1.2</v>
      </c>
      <c r="BR95" s="127">
        <v>2.1</v>
      </c>
      <c r="BS95" s="127">
        <v>2.8</v>
      </c>
      <c r="BT95" s="127">
        <v>3.2</v>
      </c>
      <c r="BU95" s="127">
        <v>2.4</v>
      </c>
      <c r="BV95" s="128">
        <v>18.600000000000001</v>
      </c>
      <c r="BW95" s="1">
        <v>13</v>
      </c>
      <c r="BX95" s="2" t="s">
        <v>560</v>
      </c>
      <c r="BY95" s="2" t="s">
        <v>561</v>
      </c>
      <c r="BZ95" s="2" t="s">
        <v>562</v>
      </c>
      <c r="CA95" s="2">
        <v>201662</v>
      </c>
      <c r="CB95" s="2">
        <v>197485</v>
      </c>
      <c r="CC95" s="2">
        <v>177617</v>
      </c>
      <c r="CD95" s="2">
        <v>11.3</v>
      </c>
      <c r="CE95" s="2">
        <v>11</v>
      </c>
      <c r="CF95" s="2">
        <v>9.9</v>
      </c>
      <c r="CG95" s="1">
        <v>23800</v>
      </c>
      <c r="CH95" s="1">
        <v>22184</v>
      </c>
      <c r="CI95" s="1">
        <v>27115</v>
      </c>
    </row>
    <row r="96" spans="1:87" x14ac:dyDescent="0.3">
      <c r="A96" s="47" t="s">
        <v>520</v>
      </c>
      <c r="B96" s="47" t="s">
        <v>53</v>
      </c>
      <c r="C96" s="47" t="s">
        <v>137</v>
      </c>
      <c r="D96" s="43" t="str">
        <f t="shared" si="1"/>
        <v>대구 군위군</v>
      </c>
      <c r="E96" s="120">
        <v>109337</v>
      </c>
      <c r="F96" s="120">
        <v>73905</v>
      </c>
      <c r="G96" s="120">
        <v>27382</v>
      </c>
      <c r="H96" s="120">
        <v>8050</v>
      </c>
      <c r="I96" s="120">
        <v>61872</v>
      </c>
      <c r="J96" s="120">
        <v>11653</v>
      </c>
      <c r="K96" s="120">
        <v>3085</v>
      </c>
      <c r="L96" s="120">
        <v>3001</v>
      </c>
      <c r="M96" s="120">
        <v>1457</v>
      </c>
      <c r="N96" s="120">
        <v>22938</v>
      </c>
      <c r="O96" s="124">
        <v>4.8</v>
      </c>
      <c r="P96" s="124">
        <v>39</v>
      </c>
      <c r="Q96" s="124">
        <v>2.7</v>
      </c>
      <c r="R96" s="124">
        <v>10.4</v>
      </c>
      <c r="S96" s="124">
        <v>4.3</v>
      </c>
      <c r="T96" s="124">
        <v>56.6</v>
      </c>
      <c r="U96" s="120">
        <v>120</v>
      </c>
      <c r="V96" s="124">
        <v>50</v>
      </c>
      <c r="W96" s="147">
        <v>23305</v>
      </c>
      <c r="X96" s="147">
        <v>159346</v>
      </c>
      <c r="Y96" s="120">
        <v>30671</v>
      </c>
      <c r="Z96" s="120">
        <v>12008</v>
      </c>
      <c r="AA96" s="120">
        <v>2029</v>
      </c>
      <c r="AB96" s="120">
        <v>1401</v>
      </c>
      <c r="AC96" s="120">
        <v>1357</v>
      </c>
      <c r="AD96" s="120">
        <v>17435</v>
      </c>
      <c r="AE96" s="120">
        <v>6145</v>
      </c>
      <c r="AF96" s="120">
        <v>1302</v>
      </c>
      <c r="AG96" s="120">
        <v>885</v>
      </c>
      <c r="AH96" s="120">
        <v>954</v>
      </c>
      <c r="AI96" s="120">
        <v>25799</v>
      </c>
      <c r="AJ96" s="120">
        <v>7396</v>
      </c>
      <c r="AK96" s="120">
        <v>1108</v>
      </c>
      <c r="AL96" s="120">
        <v>252</v>
      </c>
      <c r="AM96" s="120">
        <v>597</v>
      </c>
      <c r="AN96" s="120">
        <v>47466</v>
      </c>
      <c r="AO96" s="120">
        <v>61873</v>
      </c>
      <c r="AP96" s="142" t="s">
        <v>218</v>
      </c>
      <c r="AQ96" s="142" t="s">
        <v>217</v>
      </c>
      <c r="AR96" s="142" t="s">
        <v>219</v>
      </c>
      <c r="AS96" s="143">
        <v>12913</v>
      </c>
      <c r="AT96" s="143">
        <v>9539</v>
      </c>
      <c r="AU96" s="143">
        <v>6720</v>
      </c>
      <c r="AV96" s="142" t="s">
        <v>260</v>
      </c>
      <c r="AW96" s="142" t="s">
        <v>263</v>
      </c>
      <c r="AX96" s="142" t="s">
        <v>927</v>
      </c>
      <c r="AY96" s="143">
        <v>6527</v>
      </c>
      <c r="AZ96" s="143">
        <v>3599</v>
      </c>
      <c r="BA96" s="143">
        <v>2725</v>
      </c>
      <c r="BB96" s="120">
        <v>3</v>
      </c>
      <c r="BC96" s="120">
        <v>9</v>
      </c>
      <c r="BD96" s="120">
        <v>33</v>
      </c>
      <c r="BE96" s="127">
        <v>16.7</v>
      </c>
      <c r="BF96" s="127">
        <v>0.4</v>
      </c>
      <c r="BG96" s="127">
        <v>18.899999999999999</v>
      </c>
      <c r="BH96" s="127">
        <v>1.4</v>
      </c>
      <c r="BI96" s="127">
        <v>44.1</v>
      </c>
      <c r="BJ96" s="127">
        <v>1.6</v>
      </c>
      <c r="BK96" s="127">
        <v>0</v>
      </c>
      <c r="BL96" s="127">
        <v>8.8000000000000007</v>
      </c>
      <c r="BM96" s="127">
        <v>8</v>
      </c>
      <c r="BN96" s="127">
        <v>45.8</v>
      </c>
      <c r="BO96" s="127">
        <v>39.799999999999997</v>
      </c>
      <c r="BP96" s="127">
        <v>14.4</v>
      </c>
      <c r="BQ96" s="127">
        <v>2.2000000000000002</v>
      </c>
      <c r="BR96" s="127">
        <v>1.9</v>
      </c>
      <c r="BS96" s="127">
        <v>2.8</v>
      </c>
      <c r="BT96" s="127">
        <v>3.5</v>
      </c>
      <c r="BU96" s="127">
        <v>2.1</v>
      </c>
      <c r="BV96" s="128">
        <v>18.8</v>
      </c>
      <c r="BW96" s="1">
        <v>8</v>
      </c>
      <c r="BX96" s="2" t="s">
        <v>563</v>
      </c>
      <c r="BY96" s="2" t="s">
        <v>564</v>
      </c>
      <c r="BZ96" s="2" t="s">
        <v>565</v>
      </c>
      <c r="CA96" s="2">
        <v>196720</v>
      </c>
      <c r="CB96" s="2">
        <v>174008</v>
      </c>
      <c r="CC96" s="2">
        <v>67655</v>
      </c>
      <c r="CD96" s="2">
        <v>35.4</v>
      </c>
      <c r="CE96" s="2">
        <v>31.3</v>
      </c>
      <c r="CF96" s="2">
        <v>12.2</v>
      </c>
      <c r="CG96" s="1">
        <v>11045</v>
      </c>
      <c r="CH96" s="1">
        <v>1871</v>
      </c>
      <c r="CI96" s="1">
        <v>2334</v>
      </c>
    </row>
    <row r="97" spans="1:87" x14ac:dyDescent="0.3">
      <c r="A97" s="47" t="s">
        <v>520</v>
      </c>
      <c r="B97" s="47" t="s">
        <v>54</v>
      </c>
      <c r="C97" s="47" t="s">
        <v>138</v>
      </c>
      <c r="D97" s="43" t="str">
        <f t="shared" si="1"/>
        <v>인천 강화군</v>
      </c>
      <c r="E97" s="120">
        <v>336158</v>
      </c>
      <c r="F97" s="120">
        <v>205640</v>
      </c>
      <c r="G97" s="120">
        <v>113137</v>
      </c>
      <c r="H97" s="120">
        <v>17381</v>
      </c>
      <c r="I97" s="120">
        <v>246314</v>
      </c>
      <c r="J97" s="120">
        <v>72003</v>
      </c>
      <c r="K97" s="120">
        <v>15584</v>
      </c>
      <c r="L97" s="120">
        <v>9092</v>
      </c>
      <c r="M97" s="120">
        <v>4501</v>
      </c>
      <c r="N97" s="120">
        <v>70795</v>
      </c>
      <c r="O97" s="124">
        <v>4.7</v>
      </c>
      <c r="P97" s="124">
        <v>30.7</v>
      </c>
      <c r="Q97" s="124">
        <v>2.4</v>
      </c>
      <c r="R97" s="124">
        <v>11.7</v>
      </c>
      <c r="S97" s="124">
        <v>3</v>
      </c>
      <c r="T97" s="124">
        <v>73.3</v>
      </c>
      <c r="U97" s="120">
        <v>84</v>
      </c>
      <c r="V97" s="124">
        <v>31.6</v>
      </c>
      <c r="W97" s="147">
        <v>70069</v>
      </c>
      <c r="X97" s="147">
        <v>457601</v>
      </c>
      <c r="Y97" s="120">
        <v>53857</v>
      </c>
      <c r="Z97" s="120">
        <v>29706</v>
      </c>
      <c r="AA97" s="120">
        <v>3051</v>
      </c>
      <c r="AB97" s="120">
        <v>1197</v>
      </c>
      <c r="AC97" s="120">
        <v>2032</v>
      </c>
      <c r="AD97" s="120">
        <v>137107</v>
      </c>
      <c r="AE97" s="120">
        <v>70468</v>
      </c>
      <c r="AF97" s="120">
        <v>5527</v>
      </c>
      <c r="AG97" s="120">
        <v>2320</v>
      </c>
      <c r="AH97" s="120">
        <v>4291</v>
      </c>
      <c r="AI97" s="120">
        <v>14676</v>
      </c>
      <c r="AJ97" s="120">
        <v>9289</v>
      </c>
      <c r="AK97" s="120">
        <v>817</v>
      </c>
      <c r="AL97" s="120">
        <v>501</v>
      </c>
      <c r="AM97" s="120">
        <v>1318</v>
      </c>
      <c r="AN97" s="120">
        <v>89843</v>
      </c>
      <c r="AO97" s="120">
        <v>246314</v>
      </c>
      <c r="AP97" s="142" t="s">
        <v>221</v>
      </c>
      <c r="AQ97" s="142" t="s">
        <v>222</v>
      </c>
      <c r="AR97" s="142" t="s">
        <v>224</v>
      </c>
      <c r="AS97" s="143">
        <v>27305</v>
      </c>
      <c r="AT97" s="143">
        <v>13422</v>
      </c>
      <c r="AU97" s="143">
        <v>11480</v>
      </c>
      <c r="AV97" s="142" t="s">
        <v>298</v>
      </c>
      <c r="AW97" s="142" t="s">
        <v>915</v>
      </c>
      <c r="AX97" s="142" t="s">
        <v>299</v>
      </c>
      <c r="AY97" s="143">
        <v>29068</v>
      </c>
      <c r="AZ97" s="143">
        <v>18927</v>
      </c>
      <c r="BA97" s="143">
        <v>14290</v>
      </c>
      <c r="BB97" s="120">
        <v>4</v>
      </c>
      <c r="BC97" s="120">
        <v>12</v>
      </c>
      <c r="BD97" s="120">
        <v>30</v>
      </c>
      <c r="BE97" s="127">
        <v>48</v>
      </c>
      <c r="BF97" s="127">
        <v>1.8</v>
      </c>
      <c r="BG97" s="127">
        <v>4.9000000000000004</v>
      </c>
      <c r="BH97" s="127">
        <v>3.1</v>
      </c>
      <c r="BI97" s="127">
        <v>7.8</v>
      </c>
      <c r="BJ97" s="127">
        <v>3.3</v>
      </c>
      <c r="BK97" s="127">
        <v>0.8</v>
      </c>
      <c r="BL97" s="127">
        <v>17.899999999999999</v>
      </c>
      <c r="BM97" s="127">
        <v>12.4</v>
      </c>
      <c r="BN97" s="127">
        <v>36.9</v>
      </c>
      <c r="BO97" s="127">
        <v>46.9</v>
      </c>
      <c r="BP97" s="127">
        <v>16.2</v>
      </c>
      <c r="BQ97" s="127">
        <v>3.2</v>
      </c>
      <c r="BR97" s="127">
        <v>2.4</v>
      </c>
      <c r="BS97" s="127">
        <v>2.9</v>
      </c>
      <c r="BT97" s="127">
        <v>3.7</v>
      </c>
      <c r="BU97" s="127">
        <v>2.7</v>
      </c>
      <c r="BV97" s="128">
        <v>16.399999999999999</v>
      </c>
      <c r="BW97" s="1">
        <v>13</v>
      </c>
      <c r="BX97" s="2" t="s">
        <v>566</v>
      </c>
      <c r="BY97" s="2" t="s">
        <v>567</v>
      </c>
      <c r="BZ97" s="2" t="s">
        <v>568</v>
      </c>
      <c r="CA97" s="2">
        <v>196039</v>
      </c>
      <c r="CB97" s="2">
        <v>169811</v>
      </c>
      <c r="CC97" s="2">
        <v>128529</v>
      </c>
      <c r="CD97" s="2">
        <v>20.7</v>
      </c>
      <c r="CE97" s="2">
        <v>18</v>
      </c>
      <c r="CF97" s="2">
        <v>13.6</v>
      </c>
      <c r="CG97" s="1">
        <v>76464</v>
      </c>
      <c r="CH97" s="1">
        <v>1964</v>
      </c>
      <c r="CI97" s="1">
        <v>6825</v>
      </c>
    </row>
    <row r="98" spans="1:87" x14ac:dyDescent="0.3">
      <c r="A98" s="47" t="s">
        <v>520</v>
      </c>
      <c r="B98" s="47" t="s">
        <v>55</v>
      </c>
      <c r="C98" s="47" t="s">
        <v>138</v>
      </c>
      <c r="D98" s="43" t="str">
        <f t="shared" si="1"/>
        <v>인천 옹진군</v>
      </c>
      <c r="E98" s="120">
        <v>134396</v>
      </c>
      <c r="F98" s="120">
        <v>83361</v>
      </c>
      <c r="G98" s="120">
        <v>41873</v>
      </c>
      <c r="H98" s="120">
        <v>9160</v>
      </c>
      <c r="I98" s="120">
        <v>110308</v>
      </c>
      <c r="J98" s="120">
        <v>28848</v>
      </c>
      <c r="K98" s="120">
        <v>4355</v>
      </c>
      <c r="L98" s="120">
        <v>6048</v>
      </c>
      <c r="M98" s="120">
        <v>2449</v>
      </c>
      <c r="N98" s="120">
        <v>20332</v>
      </c>
      <c r="O98" s="124">
        <v>6.6</v>
      </c>
      <c r="P98" s="124">
        <v>24.9</v>
      </c>
      <c r="Q98" s="124">
        <v>2.7</v>
      </c>
      <c r="R98" s="124">
        <v>12.7</v>
      </c>
      <c r="S98" s="124">
        <v>3.9</v>
      </c>
      <c r="T98" s="124">
        <v>82.1</v>
      </c>
      <c r="U98" s="120">
        <v>89</v>
      </c>
      <c r="V98" s="124">
        <v>36</v>
      </c>
      <c r="W98" s="147">
        <v>20675</v>
      </c>
      <c r="X98" s="147">
        <v>169464</v>
      </c>
      <c r="Y98" s="120">
        <v>11440</v>
      </c>
      <c r="Z98" s="120">
        <v>10063</v>
      </c>
      <c r="AA98" s="120">
        <v>1302</v>
      </c>
      <c r="AB98" s="120">
        <v>617</v>
      </c>
      <c r="AC98" s="120">
        <v>666</v>
      </c>
      <c r="AD98" s="120">
        <v>55247</v>
      </c>
      <c r="AE98" s="120">
        <v>25328</v>
      </c>
      <c r="AF98" s="120">
        <v>1698</v>
      </c>
      <c r="AG98" s="120">
        <v>1189</v>
      </c>
      <c r="AH98" s="120">
        <v>1570</v>
      </c>
      <c r="AI98" s="120">
        <v>16674</v>
      </c>
      <c r="AJ98" s="120">
        <v>5086</v>
      </c>
      <c r="AK98" s="120">
        <v>1145</v>
      </c>
      <c r="AL98" s="120">
        <v>742</v>
      </c>
      <c r="AM98" s="120">
        <v>1629</v>
      </c>
      <c r="AN98" s="120">
        <v>24088</v>
      </c>
      <c r="AO98" s="120">
        <v>110308</v>
      </c>
      <c r="AP98" s="142" t="s">
        <v>225</v>
      </c>
      <c r="AQ98" s="142" t="s">
        <v>221</v>
      </c>
      <c r="AR98" s="142" t="s">
        <v>224</v>
      </c>
      <c r="AS98" s="143">
        <v>4495</v>
      </c>
      <c r="AT98" s="143">
        <v>4333</v>
      </c>
      <c r="AU98" s="143">
        <v>4312</v>
      </c>
      <c r="AV98" s="142" t="s">
        <v>300</v>
      </c>
      <c r="AW98" s="142" t="s">
        <v>917</v>
      </c>
      <c r="AX98" s="142" t="s">
        <v>916</v>
      </c>
      <c r="AY98" s="143">
        <v>4711</v>
      </c>
      <c r="AZ98" s="143">
        <v>4540</v>
      </c>
      <c r="BA98" s="143">
        <v>4416</v>
      </c>
      <c r="BB98" s="120">
        <v>8</v>
      </c>
      <c r="BC98" s="120">
        <v>20</v>
      </c>
      <c r="BD98" s="120">
        <v>45</v>
      </c>
      <c r="BE98" s="127">
        <v>42.9</v>
      </c>
      <c r="BF98" s="127">
        <v>5.3</v>
      </c>
      <c r="BG98" s="127">
        <v>2.6</v>
      </c>
      <c r="BH98" s="127">
        <v>0.4</v>
      </c>
      <c r="BI98" s="127">
        <v>3.8</v>
      </c>
      <c r="BJ98" s="127">
        <v>0.4</v>
      </c>
      <c r="BK98" s="127">
        <v>0.4</v>
      </c>
      <c r="BL98" s="127">
        <v>36.799999999999997</v>
      </c>
      <c r="BM98" s="127">
        <v>7.3</v>
      </c>
      <c r="BN98" s="127">
        <v>51</v>
      </c>
      <c r="BO98" s="127">
        <v>32.299999999999997</v>
      </c>
      <c r="BP98" s="127">
        <v>16.600000000000001</v>
      </c>
      <c r="BQ98" s="127">
        <v>1.6</v>
      </c>
      <c r="BR98" s="127">
        <v>2.9</v>
      </c>
      <c r="BS98" s="127">
        <v>3</v>
      </c>
      <c r="BT98" s="127">
        <v>3.4</v>
      </c>
      <c r="BU98" s="127">
        <v>3.4</v>
      </c>
      <c r="BV98" s="128">
        <v>17.3</v>
      </c>
      <c r="BW98" s="1">
        <v>7</v>
      </c>
      <c r="BX98" s="2" t="s">
        <v>569</v>
      </c>
      <c r="BY98" s="2" t="s">
        <v>570</v>
      </c>
      <c r="BZ98" s="2" t="s">
        <v>571</v>
      </c>
      <c r="CA98" s="2">
        <v>119229</v>
      </c>
      <c r="CB98" s="2">
        <v>34647</v>
      </c>
      <c r="CC98" s="2">
        <v>34497</v>
      </c>
      <c r="CD98" s="2">
        <v>48.3</v>
      </c>
      <c r="CE98" s="2">
        <v>14</v>
      </c>
      <c r="CF98" s="2">
        <v>14</v>
      </c>
      <c r="CG98" s="1">
        <v>30070</v>
      </c>
      <c r="CH98" s="1">
        <v>497</v>
      </c>
      <c r="CI98" s="1">
        <v>3639</v>
      </c>
    </row>
    <row r="99" spans="1:87" x14ac:dyDescent="0.3">
      <c r="A99" s="47" t="s">
        <v>520</v>
      </c>
      <c r="B99" s="47" t="s">
        <v>56</v>
      </c>
      <c r="C99" s="47" t="s">
        <v>139</v>
      </c>
      <c r="D99" s="43" t="str">
        <f t="shared" si="1"/>
        <v>경기 연천군</v>
      </c>
      <c r="E99" s="120">
        <v>127861</v>
      </c>
      <c r="F99" s="120">
        <v>59423</v>
      </c>
      <c r="G99" s="120">
        <v>43663</v>
      </c>
      <c r="H99" s="120">
        <v>24773</v>
      </c>
      <c r="I99" s="120">
        <v>58016</v>
      </c>
      <c r="J99" s="120">
        <v>20484</v>
      </c>
      <c r="K99" s="120">
        <v>8385</v>
      </c>
      <c r="L99" s="120">
        <v>11218</v>
      </c>
      <c r="M99" s="120">
        <v>7344</v>
      </c>
      <c r="N99" s="120">
        <v>42330</v>
      </c>
      <c r="O99" s="124">
        <v>3</v>
      </c>
      <c r="P99" s="124">
        <v>52.1</v>
      </c>
      <c r="Q99" s="124">
        <v>5.4</v>
      </c>
      <c r="R99" s="124">
        <v>14.1</v>
      </c>
      <c r="S99" s="124">
        <v>7.3</v>
      </c>
      <c r="T99" s="124">
        <v>45.4</v>
      </c>
      <c r="U99" s="120">
        <v>103</v>
      </c>
      <c r="V99" s="124">
        <v>28.7</v>
      </c>
      <c r="W99" s="147">
        <v>42524</v>
      </c>
      <c r="X99" s="147">
        <v>182373</v>
      </c>
      <c r="Y99" s="120">
        <v>33078</v>
      </c>
      <c r="Z99" s="120">
        <v>22160</v>
      </c>
      <c r="AA99" s="120">
        <v>4848</v>
      </c>
      <c r="AB99" s="120">
        <v>3579</v>
      </c>
      <c r="AC99" s="120">
        <v>6181</v>
      </c>
      <c r="AD99" s="120">
        <v>19557</v>
      </c>
      <c r="AE99" s="120">
        <v>12925</v>
      </c>
      <c r="AF99" s="120">
        <v>2284</v>
      </c>
      <c r="AG99" s="120">
        <v>952</v>
      </c>
      <c r="AH99" s="120">
        <v>3170</v>
      </c>
      <c r="AI99" s="120">
        <v>6788</v>
      </c>
      <c r="AJ99" s="120">
        <v>5114</v>
      </c>
      <c r="AK99" s="120">
        <v>1633</v>
      </c>
      <c r="AL99" s="120">
        <v>1079</v>
      </c>
      <c r="AM99" s="120">
        <v>4514</v>
      </c>
      <c r="AN99" s="120">
        <v>69846</v>
      </c>
      <c r="AO99" s="120">
        <v>58016</v>
      </c>
      <c r="AP99" s="142" t="s">
        <v>226</v>
      </c>
      <c r="AQ99" s="142" t="s">
        <v>227</v>
      </c>
      <c r="AR99" s="142" t="s">
        <v>918</v>
      </c>
      <c r="AS99" s="143">
        <v>9838</v>
      </c>
      <c r="AT99" s="143">
        <v>8048</v>
      </c>
      <c r="AU99" s="143">
        <v>7598</v>
      </c>
      <c r="AV99" s="142" t="s">
        <v>301</v>
      </c>
      <c r="AW99" s="142" t="s">
        <v>302</v>
      </c>
      <c r="AX99" s="142" t="s">
        <v>221</v>
      </c>
      <c r="AY99" s="143">
        <v>2960</v>
      </c>
      <c r="AZ99" s="143">
        <v>2317</v>
      </c>
      <c r="BA99" s="143">
        <v>2222</v>
      </c>
      <c r="BB99" s="120">
        <v>4</v>
      </c>
      <c r="BC99" s="120">
        <v>15</v>
      </c>
      <c r="BD99" s="120">
        <v>39</v>
      </c>
      <c r="BE99" s="127">
        <v>34</v>
      </c>
      <c r="BF99" s="127">
        <v>1.4</v>
      </c>
      <c r="BG99" s="127">
        <v>5.2</v>
      </c>
      <c r="BH99" s="127">
        <v>6.3</v>
      </c>
      <c r="BI99" s="127">
        <v>15.7</v>
      </c>
      <c r="BJ99" s="127">
        <v>2.8</v>
      </c>
      <c r="BK99" s="127">
        <v>0.6</v>
      </c>
      <c r="BL99" s="127">
        <v>25.1</v>
      </c>
      <c r="BM99" s="127">
        <v>8.9</v>
      </c>
      <c r="BN99" s="127">
        <v>37.700000000000003</v>
      </c>
      <c r="BO99" s="127">
        <v>32.5</v>
      </c>
      <c r="BP99" s="127">
        <v>29.8</v>
      </c>
      <c r="BQ99" s="127">
        <v>2.2000000000000002</v>
      </c>
      <c r="BR99" s="127">
        <v>3</v>
      </c>
      <c r="BS99" s="127">
        <v>3.4</v>
      </c>
      <c r="BT99" s="127">
        <v>4</v>
      </c>
      <c r="BU99" s="127">
        <v>3.7</v>
      </c>
      <c r="BV99" s="128">
        <v>18.5</v>
      </c>
      <c r="BW99" s="1">
        <v>10</v>
      </c>
      <c r="BX99" s="2" t="s">
        <v>572</v>
      </c>
      <c r="BY99" s="2" t="s">
        <v>573</v>
      </c>
      <c r="BZ99" s="2" t="s">
        <v>574</v>
      </c>
      <c r="CA99" s="2">
        <v>115682</v>
      </c>
      <c r="CB99" s="2">
        <v>66669</v>
      </c>
      <c r="CC99" s="2">
        <v>56737</v>
      </c>
      <c r="CD99" s="2">
        <v>30.5</v>
      </c>
      <c r="CE99" s="2">
        <v>17.600000000000001</v>
      </c>
      <c r="CF99" s="2">
        <v>15</v>
      </c>
      <c r="CG99" s="1">
        <v>21260</v>
      </c>
      <c r="CH99" s="1">
        <v>2850</v>
      </c>
      <c r="CI99" s="1">
        <v>12463</v>
      </c>
    </row>
    <row r="100" spans="1:87" x14ac:dyDescent="0.3">
      <c r="A100" s="47" t="s">
        <v>520</v>
      </c>
      <c r="B100" s="47" t="s">
        <v>57</v>
      </c>
      <c r="C100" s="47" t="s">
        <v>139</v>
      </c>
      <c r="D100" s="43" t="str">
        <f t="shared" si="1"/>
        <v>경기 가평군</v>
      </c>
      <c r="E100" s="120">
        <v>460087</v>
      </c>
      <c r="F100" s="120">
        <v>180509</v>
      </c>
      <c r="G100" s="120">
        <v>253910</v>
      </c>
      <c r="H100" s="120">
        <v>25668</v>
      </c>
      <c r="I100" s="120">
        <v>252854</v>
      </c>
      <c r="J100" s="120">
        <v>184893</v>
      </c>
      <c r="K100" s="120">
        <v>37435</v>
      </c>
      <c r="L100" s="120">
        <v>13079</v>
      </c>
      <c r="M100" s="120">
        <v>7086</v>
      </c>
      <c r="N100" s="120">
        <v>64001</v>
      </c>
      <c r="O100" s="124">
        <v>7.2</v>
      </c>
      <c r="P100" s="124">
        <v>28</v>
      </c>
      <c r="Q100" s="124">
        <v>2.8</v>
      </c>
      <c r="R100" s="124">
        <v>12.5</v>
      </c>
      <c r="S100" s="124">
        <v>2.4</v>
      </c>
      <c r="T100" s="124">
        <v>55</v>
      </c>
      <c r="U100" s="120">
        <v>98</v>
      </c>
      <c r="V100" s="124">
        <v>46</v>
      </c>
      <c r="W100" s="147">
        <v>63791</v>
      </c>
      <c r="X100" s="147">
        <v>543620</v>
      </c>
      <c r="Y100" s="120">
        <v>80644</v>
      </c>
      <c r="Z100" s="120">
        <v>112780</v>
      </c>
      <c r="AA100" s="120">
        <v>5803</v>
      </c>
      <c r="AB100" s="120">
        <v>2972</v>
      </c>
      <c r="AC100" s="120">
        <v>5034</v>
      </c>
      <c r="AD100" s="120">
        <v>72016</v>
      </c>
      <c r="AE100" s="120">
        <v>102083</v>
      </c>
      <c r="AF100" s="120">
        <v>4273</v>
      </c>
      <c r="AG100" s="120">
        <v>1338</v>
      </c>
      <c r="AH100" s="120">
        <v>3451</v>
      </c>
      <c r="AI100" s="120">
        <v>27849</v>
      </c>
      <c r="AJ100" s="120">
        <v>33754</v>
      </c>
      <c r="AK100" s="120">
        <v>2684</v>
      </c>
      <c r="AL100" s="120">
        <v>1579</v>
      </c>
      <c r="AM100" s="120">
        <v>3828</v>
      </c>
      <c r="AN100" s="120">
        <v>207233</v>
      </c>
      <c r="AO100" s="120">
        <v>252855</v>
      </c>
      <c r="AP100" s="142" t="s">
        <v>228</v>
      </c>
      <c r="AQ100" s="142" t="s">
        <v>919</v>
      </c>
      <c r="AR100" s="142" t="s">
        <v>915</v>
      </c>
      <c r="AS100" s="143">
        <v>38023</v>
      </c>
      <c r="AT100" s="143">
        <v>13434</v>
      </c>
      <c r="AU100" s="143">
        <v>13129</v>
      </c>
      <c r="AV100" s="142" t="s">
        <v>303</v>
      </c>
      <c r="AW100" s="142" t="s">
        <v>285</v>
      </c>
      <c r="AX100" s="142" t="s">
        <v>514</v>
      </c>
      <c r="AY100" s="143">
        <v>12803</v>
      </c>
      <c r="AZ100" s="143">
        <v>12733</v>
      </c>
      <c r="BA100" s="143">
        <v>10730</v>
      </c>
      <c r="BB100" s="120">
        <v>7</v>
      </c>
      <c r="BC100" s="120">
        <v>21</v>
      </c>
      <c r="BD100" s="120">
        <v>41</v>
      </c>
      <c r="BE100" s="127">
        <v>34</v>
      </c>
      <c r="BF100" s="127">
        <v>7.6</v>
      </c>
      <c r="BG100" s="127">
        <v>4.9000000000000004</v>
      </c>
      <c r="BH100" s="127">
        <v>2.8</v>
      </c>
      <c r="BI100" s="127">
        <v>10.5</v>
      </c>
      <c r="BJ100" s="127">
        <v>6.3</v>
      </c>
      <c r="BK100" s="127">
        <v>1.6</v>
      </c>
      <c r="BL100" s="127">
        <v>24.3</v>
      </c>
      <c r="BM100" s="127">
        <v>8</v>
      </c>
      <c r="BN100" s="127">
        <v>39.9</v>
      </c>
      <c r="BO100" s="127">
        <v>36.1</v>
      </c>
      <c r="BP100" s="127">
        <v>24</v>
      </c>
      <c r="BQ100" s="127">
        <v>2.2999999999999998</v>
      </c>
      <c r="BR100" s="127">
        <v>2.9</v>
      </c>
      <c r="BS100" s="127">
        <v>3.2</v>
      </c>
      <c r="BT100" s="127">
        <v>3.4</v>
      </c>
      <c r="BU100" s="127">
        <v>3.1</v>
      </c>
      <c r="BV100" s="128">
        <v>26.4</v>
      </c>
      <c r="BW100" s="1">
        <v>6</v>
      </c>
      <c r="BX100" s="2" t="s">
        <v>575</v>
      </c>
      <c r="BY100" s="2" t="s">
        <v>576</v>
      </c>
      <c r="BZ100" s="2" t="s">
        <v>577</v>
      </c>
      <c r="CA100" s="2">
        <v>666353</v>
      </c>
      <c r="CB100" s="2">
        <v>329774</v>
      </c>
      <c r="CC100" s="2">
        <v>228831</v>
      </c>
      <c r="CD100" s="2">
        <v>44.7</v>
      </c>
      <c r="CE100" s="2">
        <v>22.1</v>
      </c>
      <c r="CF100" s="2">
        <v>15.3</v>
      </c>
      <c r="CG100" s="1">
        <v>204072</v>
      </c>
      <c r="CH100" s="1">
        <v>2570</v>
      </c>
      <c r="CI100" s="1">
        <v>11139</v>
      </c>
    </row>
    <row r="101" spans="1:87" ht="16.5" customHeight="1" x14ac:dyDescent="0.3">
      <c r="A101" s="47" t="s">
        <v>520</v>
      </c>
      <c r="B101" s="47" t="s">
        <v>58</v>
      </c>
      <c r="C101" s="47" t="s">
        <v>140</v>
      </c>
      <c r="D101" s="43" t="str">
        <f t="shared" si="1"/>
        <v>강원 태백시</v>
      </c>
      <c r="E101" s="120">
        <v>147559</v>
      </c>
      <c r="F101" s="120">
        <v>94212</v>
      </c>
      <c r="G101" s="120">
        <v>46315</v>
      </c>
      <c r="H101" s="120">
        <v>7031</v>
      </c>
      <c r="I101" s="120">
        <v>119934</v>
      </c>
      <c r="J101" s="120">
        <v>26540</v>
      </c>
      <c r="K101" s="120">
        <v>10278</v>
      </c>
      <c r="L101" s="120">
        <v>5047</v>
      </c>
      <c r="M101" s="120">
        <v>2283</v>
      </c>
      <c r="N101" s="120">
        <v>38125</v>
      </c>
      <c r="O101" s="124">
        <v>3.9</v>
      </c>
      <c r="P101" s="124">
        <v>23.8</v>
      </c>
      <c r="Q101" s="124">
        <v>2.4</v>
      </c>
      <c r="R101" s="124">
        <v>12.8</v>
      </c>
      <c r="S101" s="124">
        <v>3.5</v>
      </c>
      <c r="T101" s="124">
        <v>81.3</v>
      </c>
      <c r="U101" s="120">
        <v>119</v>
      </c>
      <c r="V101" s="124">
        <v>30.5</v>
      </c>
      <c r="W101" s="147">
        <v>38821</v>
      </c>
      <c r="X101" s="147">
        <v>152347</v>
      </c>
      <c r="Y101" s="120">
        <v>16280</v>
      </c>
      <c r="Z101" s="120">
        <v>8049</v>
      </c>
      <c r="AA101" s="120">
        <v>1353</v>
      </c>
      <c r="AB101" s="120">
        <v>692</v>
      </c>
      <c r="AC101" s="120">
        <v>1251</v>
      </c>
      <c r="AD101" s="120">
        <v>5647</v>
      </c>
      <c r="AE101" s="120">
        <v>2503</v>
      </c>
      <c r="AF101" s="120">
        <v>353</v>
      </c>
      <c r="AG101" s="120">
        <v>123</v>
      </c>
      <c r="AH101" s="120">
        <v>284</v>
      </c>
      <c r="AI101" s="120">
        <v>72285</v>
      </c>
      <c r="AJ101" s="120">
        <v>34095</v>
      </c>
      <c r="AK101" s="120">
        <v>2108</v>
      </c>
      <c r="AL101" s="120">
        <v>662</v>
      </c>
      <c r="AM101" s="120">
        <v>1876</v>
      </c>
      <c r="AN101" s="120">
        <v>27625</v>
      </c>
      <c r="AO101" s="120">
        <v>119936</v>
      </c>
      <c r="AP101" s="142" t="s">
        <v>280</v>
      </c>
      <c r="AQ101" s="142" t="s">
        <v>279</v>
      </c>
      <c r="AR101" s="142" t="s">
        <v>282</v>
      </c>
      <c r="AS101" s="143">
        <v>4548</v>
      </c>
      <c r="AT101" s="143">
        <v>4542</v>
      </c>
      <c r="AU101" s="143">
        <v>4169</v>
      </c>
      <c r="AV101" s="142" t="s">
        <v>914</v>
      </c>
      <c r="AW101" s="142" t="s">
        <v>917</v>
      </c>
      <c r="AX101" s="142" t="s">
        <v>920</v>
      </c>
      <c r="AY101" s="143">
        <v>3329</v>
      </c>
      <c r="AZ101" s="143">
        <v>2950</v>
      </c>
      <c r="BA101" s="143">
        <v>2886</v>
      </c>
      <c r="BB101" s="120">
        <v>11</v>
      </c>
      <c r="BC101" s="120">
        <v>34</v>
      </c>
      <c r="BD101" s="120">
        <v>72</v>
      </c>
      <c r="BE101" s="127">
        <v>37.6</v>
      </c>
      <c r="BF101" s="127">
        <v>3.5</v>
      </c>
      <c r="BG101" s="127">
        <v>6.2</v>
      </c>
      <c r="BH101" s="127">
        <v>5.0999999999999996</v>
      </c>
      <c r="BI101" s="127">
        <v>9</v>
      </c>
      <c r="BJ101" s="127">
        <v>3.7</v>
      </c>
      <c r="BK101" s="127">
        <v>0.5</v>
      </c>
      <c r="BL101" s="127">
        <v>19.100000000000001</v>
      </c>
      <c r="BM101" s="127">
        <v>15.4</v>
      </c>
      <c r="BN101" s="127">
        <v>32.700000000000003</v>
      </c>
      <c r="BO101" s="127">
        <v>52</v>
      </c>
      <c r="BP101" s="127">
        <v>15.3</v>
      </c>
      <c r="BQ101" s="127">
        <v>4</v>
      </c>
      <c r="BR101" s="127">
        <v>2.9</v>
      </c>
      <c r="BS101" s="127">
        <v>3.2</v>
      </c>
      <c r="BT101" s="127">
        <v>3.8</v>
      </c>
      <c r="BU101" s="127">
        <v>2.9</v>
      </c>
      <c r="BV101" s="128">
        <v>28.5</v>
      </c>
      <c r="BW101" s="1">
        <v>8</v>
      </c>
      <c r="BX101" s="2" t="s">
        <v>579</v>
      </c>
      <c r="BY101" s="2" t="s">
        <v>578</v>
      </c>
      <c r="BZ101" s="2" t="s">
        <v>580</v>
      </c>
      <c r="CA101" s="2">
        <v>110080</v>
      </c>
      <c r="CB101" s="2">
        <v>97014</v>
      </c>
      <c r="CC101" s="2">
        <v>76472</v>
      </c>
      <c r="CD101" s="2">
        <v>24.6</v>
      </c>
      <c r="CE101" s="2">
        <v>21.7</v>
      </c>
      <c r="CF101" s="2">
        <v>17.100000000000001</v>
      </c>
      <c r="CG101" s="1">
        <v>33306</v>
      </c>
      <c r="CH101" s="1">
        <v>249</v>
      </c>
      <c r="CI101" s="1">
        <v>3305</v>
      </c>
    </row>
    <row r="102" spans="1:87" ht="16.5" customHeight="1" x14ac:dyDescent="0.3">
      <c r="A102" s="47" t="s">
        <v>520</v>
      </c>
      <c r="B102" s="47" t="s">
        <v>59</v>
      </c>
      <c r="C102" s="47" t="s">
        <v>140</v>
      </c>
      <c r="D102" s="43" t="str">
        <f t="shared" si="1"/>
        <v>강원 삼척시</v>
      </c>
      <c r="E102" s="120">
        <v>195963</v>
      </c>
      <c r="F102" s="120">
        <v>87099</v>
      </c>
      <c r="G102" s="120">
        <v>92842</v>
      </c>
      <c r="H102" s="120">
        <v>16024</v>
      </c>
      <c r="I102" s="120">
        <v>140230</v>
      </c>
      <c r="J102" s="120">
        <v>55819</v>
      </c>
      <c r="K102" s="120">
        <v>20493</v>
      </c>
      <c r="L102" s="120">
        <v>7607</v>
      </c>
      <c r="M102" s="120">
        <v>3966</v>
      </c>
      <c r="N102" s="120">
        <v>61931</v>
      </c>
      <c r="O102" s="124">
        <v>3.2</v>
      </c>
      <c r="P102" s="124">
        <v>33.299999999999997</v>
      </c>
      <c r="Q102" s="124">
        <v>3.2</v>
      </c>
      <c r="R102" s="124">
        <v>12.8</v>
      </c>
      <c r="S102" s="124">
        <v>3.1</v>
      </c>
      <c r="T102" s="124">
        <v>71.599999999999994</v>
      </c>
      <c r="U102" s="120">
        <v>122</v>
      </c>
      <c r="V102" s="124">
        <v>33.200000000000003</v>
      </c>
      <c r="W102" s="147">
        <v>62758</v>
      </c>
      <c r="X102" s="147">
        <v>243178</v>
      </c>
      <c r="Y102" s="120">
        <v>26808</v>
      </c>
      <c r="Z102" s="120">
        <v>18839</v>
      </c>
      <c r="AA102" s="120">
        <v>3913</v>
      </c>
      <c r="AB102" s="120">
        <v>2771</v>
      </c>
      <c r="AC102" s="120">
        <v>3402</v>
      </c>
      <c r="AD102" s="120">
        <v>7179</v>
      </c>
      <c r="AE102" s="120">
        <v>4251</v>
      </c>
      <c r="AF102" s="120">
        <v>364</v>
      </c>
      <c r="AG102" s="120">
        <v>153</v>
      </c>
      <c r="AH102" s="120">
        <v>261</v>
      </c>
      <c r="AI102" s="120">
        <v>53111</v>
      </c>
      <c r="AJ102" s="120">
        <v>66849</v>
      </c>
      <c r="AK102" s="120">
        <v>3023</v>
      </c>
      <c r="AL102" s="120">
        <v>1189</v>
      </c>
      <c r="AM102" s="120">
        <v>3850</v>
      </c>
      <c r="AN102" s="120">
        <v>55733</v>
      </c>
      <c r="AO102" s="120">
        <v>140230</v>
      </c>
      <c r="AP102" s="142" t="s">
        <v>282</v>
      </c>
      <c r="AQ102" s="142" t="s">
        <v>283</v>
      </c>
      <c r="AR102" s="142" t="s">
        <v>284</v>
      </c>
      <c r="AS102" s="143">
        <v>21427</v>
      </c>
      <c r="AT102" s="143">
        <v>10127</v>
      </c>
      <c r="AU102" s="143">
        <v>7301</v>
      </c>
      <c r="AV102" s="142" t="s">
        <v>920</v>
      </c>
      <c r="AW102" s="142" t="s">
        <v>917</v>
      </c>
      <c r="AX102" s="142" t="s">
        <v>305</v>
      </c>
      <c r="AY102" s="143">
        <v>4538</v>
      </c>
      <c r="AZ102" s="143">
        <v>4505</v>
      </c>
      <c r="BA102" s="143">
        <v>3979</v>
      </c>
      <c r="BB102" s="120">
        <v>6</v>
      </c>
      <c r="BC102" s="120">
        <v>24</v>
      </c>
      <c r="BD102" s="120">
        <v>63</v>
      </c>
      <c r="BE102" s="127">
        <v>42.4</v>
      </c>
      <c r="BF102" s="127">
        <v>8.5</v>
      </c>
      <c r="BG102" s="127">
        <v>3.8</v>
      </c>
      <c r="BH102" s="127">
        <v>4</v>
      </c>
      <c r="BI102" s="127">
        <v>7.3</v>
      </c>
      <c r="BJ102" s="127">
        <v>4.0999999999999996</v>
      </c>
      <c r="BK102" s="127">
        <v>1.5</v>
      </c>
      <c r="BL102" s="127">
        <v>17.5</v>
      </c>
      <c r="BM102" s="127">
        <v>10.9</v>
      </c>
      <c r="BN102" s="127">
        <v>42.8</v>
      </c>
      <c r="BO102" s="127">
        <v>31.8</v>
      </c>
      <c r="BP102" s="127">
        <v>25.4</v>
      </c>
      <c r="BQ102" s="127">
        <v>1.9</v>
      </c>
      <c r="BR102" s="127">
        <v>2.8</v>
      </c>
      <c r="BS102" s="127">
        <v>3.3</v>
      </c>
      <c r="BT102" s="127">
        <v>3.6</v>
      </c>
      <c r="BU102" s="127">
        <v>3</v>
      </c>
      <c r="BV102" s="128">
        <v>19.7</v>
      </c>
      <c r="BW102" s="1">
        <v>12</v>
      </c>
      <c r="BX102" s="2" t="s">
        <v>581</v>
      </c>
      <c r="BY102" s="2" t="s">
        <v>582</v>
      </c>
      <c r="BZ102" s="2" t="s">
        <v>583</v>
      </c>
      <c r="CA102" s="2">
        <v>141855</v>
      </c>
      <c r="CB102" s="2">
        <v>108535</v>
      </c>
      <c r="CC102" s="2">
        <v>84789</v>
      </c>
      <c r="CD102" s="2">
        <v>21.7</v>
      </c>
      <c r="CE102" s="2">
        <v>16.600000000000001</v>
      </c>
      <c r="CF102" s="2">
        <v>13</v>
      </c>
      <c r="CG102" s="1">
        <v>70722</v>
      </c>
      <c r="CH102" s="1">
        <v>2823</v>
      </c>
      <c r="CI102" s="1">
        <v>6056</v>
      </c>
    </row>
    <row r="103" spans="1:87" ht="16.5" customHeight="1" x14ac:dyDescent="0.3">
      <c r="A103" s="47" t="s">
        <v>520</v>
      </c>
      <c r="B103" s="47" t="s">
        <v>60</v>
      </c>
      <c r="C103" s="47" t="s">
        <v>140</v>
      </c>
      <c r="D103" s="43" t="str">
        <f t="shared" si="1"/>
        <v>강원 홍천군</v>
      </c>
      <c r="E103" s="120">
        <v>409790</v>
      </c>
      <c r="F103" s="120">
        <v>149669</v>
      </c>
      <c r="G103" s="120">
        <v>232302</v>
      </c>
      <c r="H103" s="120">
        <v>27819</v>
      </c>
      <c r="I103" s="120">
        <v>354073</v>
      </c>
      <c r="J103" s="120">
        <v>146871</v>
      </c>
      <c r="K103" s="120">
        <v>57872</v>
      </c>
      <c r="L103" s="120">
        <v>15541</v>
      </c>
      <c r="M103" s="120">
        <v>7642</v>
      </c>
      <c r="N103" s="120">
        <v>67650</v>
      </c>
      <c r="O103" s="124">
        <v>6.1</v>
      </c>
      <c r="P103" s="124">
        <v>34.299999999999997</v>
      </c>
      <c r="Q103" s="124">
        <v>3.1</v>
      </c>
      <c r="R103" s="124">
        <v>13.6</v>
      </c>
      <c r="S103" s="124">
        <v>2.7</v>
      </c>
      <c r="T103" s="124">
        <v>86.4</v>
      </c>
      <c r="U103" s="120">
        <v>124</v>
      </c>
      <c r="V103" s="124">
        <v>42.1</v>
      </c>
      <c r="W103" s="147">
        <v>68303</v>
      </c>
      <c r="X103" s="147">
        <v>474334</v>
      </c>
      <c r="Y103" s="120">
        <v>27125</v>
      </c>
      <c r="Z103" s="120">
        <v>18878</v>
      </c>
      <c r="AA103" s="120">
        <v>3591</v>
      </c>
      <c r="AB103" s="120">
        <v>3217</v>
      </c>
      <c r="AC103" s="120">
        <v>2906</v>
      </c>
      <c r="AD103" s="120">
        <v>6614</v>
      </c>
      <c r="AE103" s="120">
        <v>5408</v>
      </c>
      <c r="AF103" s="120">
        <v>761</v>
      </c>
      <c r="AG103" s="120">
        <v>389</v>
      </c>
      <c r="AH103" s="120">
        <v>737</v>
      </c>
      <c r="AI103" s="120">
        <v>115930</v>
      </c>
      <c r="AJ103" s="120">
        <v>201640</v>
      </c>
      <c r="AK103" s="120">
        <v>10061</v>
      </c>
      <c r="AL103" s="120">
        <v>2797</v>
      </c>
      <c r="AM103" s="120">
        <v>9735</v>
      </c>
      <c r="AN103" s="120">
        <v>55717</v>
      </c>
      <c r="AO103" s="120">
        <v>354072</v>
      </c>
      <c r="AP103" s="142" t="s">
        <v>285</v>
      </c>
      <c r="AQ103" s="142" t="s">
        <v>279</v>
      </c>
      <c r="AR103" s="142" t="s">
        <v>286</v>
      </c>
      <c r="AS103" s="143">
        <v>26670</v>
      </c>
      <c r="AT103" s="143">
        <v>11051</v>
      </c>
      <c r="AU103" s="143">
        <v>5120</v>
      </c>
      <c r="AV103" s="142" t="s">
        <v>228</v>
      </c>
      <c r="AW103" s="142" t="s">
        <v>915</v>
      </c>
      <c r="AX103" s="142" t="s">
        <v>920</v>
      </c>
      <c r="AY103" s="143">
        <v>14370</v>
      </c>
      <c r="AZ103" s="143">
        <v>13382</v>
      </c>
      <c r="BA103" s="143">
        <v>11392</v>
      </c>
      <c r="BB103" s="120">
        <v>8</v>
      </c>
      <c r="BC103" s="120">
        <v>23</v>
      </c>
      <c r="BD103" s="120">
        <v>46</v>
      </c>
      <c r="BE103" s="127">
        <v>25.5</v>
      </c>
      <c r="BF103" s="127">
        <v>29.1</v>
      </c>
      <c r="BG103" s="127">
        <v>3.1</v>
      </c>
      <c r="BH103" s="127">
        <v>2</v>
      </c>
      <c r="BI103" s="127">
        <v>9.9</v>
      </c>
      <c r="BJ103" s="127">
        <v>1.7</v>
      </c>
      <c r="BK103" s="127">
        <v>0.3</v>
      </c>
      <c r="BL103" s="127">
        <v>16.399999999999999</v>
      </c>
      <c r="BM103" s="127">
        <v>12</v>
      </c>
      <c r="BN103" s="127">
        <v>37.4</v>
      </c>
      <c r="BO103" s="127">
        <v>35.1</v>
      </c>
      <c r="BP103" s="127">
        <v>27.5</v>
      </c>
      <c r="BQ103" s="127">
        <v>2.2999999999999998</v>
      </c>
      <c r="BR103" s="127">
        <v>3.1</v>
      </c>
      <c r="BS103" s="127">
        <v>3.4</v>
      </c>
      <c r="BT103" s="127">
        <v>3.8</v>
      </c>
      <c r="BU103" s="127">
        <v>3.3</v>
      </c>
      <c r="BV103" s="128">
        <v>14</v>
      </c>
      <c r="BW103" s="1">
        <v>10</v>
      </c>
      <c r="BX103" s="2" t="s">
        <v>584</v>
      </c>
      <c r="BY103" s="2" t="s">
        <v>585</v>
      </c>
      <c r="BZ103" s="2" t="s">
        <v>586</v>
      </c>
      <c r="CA103" s="2">
        <v>335475</v>
      </c>
      <c r="CB103" s="2">
        <v>295345</v>
      </c>
      <c r="CC103" s="2">
        <v>187099</v>
      </c>
      <c r="CD103" s="2">
        <v>30.9</v>
      </c>
      <c r="CE103" s="2">
        <v>27.2</v>
      </c>
      <c r="CF103" s="2">
        <v>17.2</v>
      </c>
      <c r="CG103" s="1">
        <v>184780</v>
      </c>
      <c r="CH103" s="1">
        <v>2564</v>
      </c>
      <c r="CI103" s="1">
        <v>12252</v>
      </c>
    </row>
    <row r="104" spans="1:87" ht="16.5" customHeight="1" x14ac:dyDescent="0.3">
      <c r="A104" s="47" t="s">
        <v>520</v>
      </c>
      <c r="B104" s="47" t="s">
        <v>61</v>
      </c>
      <c r="C104" s="47" t="s">
        <v>140</v>
      </c>
      <c r="D104" s="43" t="str">
        <f t="shared" si="1"/>
        <v>강원 횡성군</v>
      </c>
      <c r="E104" s="120">
        <v>215869</v>
      </c>
      <c r="F104" s="120">
        <v>99601</v>
      </c>
      <c r="G104" s="120">
        <v>98152</v>
      </c>
      <c r="H104" s="120">
        <v>18117</v>
      </c>
      <c r="I104" s="120">
        <v>163556</v>
      </c>
      <c r="J104" s="120">
        <v>55870</v>
      </c>
      <c r="K104" s="120">
        <v>21819</v>
      </c>
      <c r="L104" s="120">
        <v>8587</v>
      </c>
      <c r="M104" s="120">
        <v>3346</v>
      </c>
      <c r="N104" s="120">
        <v>47249</v>
      </c>
      <c r="O104" s="124">
        <v>4.5999999999999996</v>
      </c>
      <c r="P104" s="124">
        <v>40.9</v>
      </c>
      <c r="Q104" s="124">
        <v>3.2</v>
      </c>
      <c r="R104" s="124">
        <v>12.4</v>
      </c>
      <c r="S104" s="124">
        <v>2.9</v>
      </c>
      <c r="T104" s="124">
        <v>75.8</v>
      </c>
      <c r="U104" s="120">
        <v>118</v>
      </c>
      <c r="V104" s="124">
        <v>38.9</v>
      </c>
      <c r="W104" s="147">
        <v>47287</v>
      </c>
      <c r="X104" s="147">
        <v>265811</v>
      </c>
      <c r="Y104" s="120">
        <v>26037</v>
      </c>
      <c r="Z104" s="120">
        <v>14968</v>
      </c>
      <c r="AA104" s="120">
        <v>3955</v>
      </c>
      <c r="AB104" s="120">
        <v>3957</v>
      </c>
      <c r="AC104" s="120">
        <v>3396</v>
      </c>
      <c r="AD104" s="120">
        <v>4270</v>
      </c>
      <c r="AE104" s="120">
        <v>2495</v>
      </c>
      <c r="AF104" s="120">
        <v>292</v>
      </c>
      <c r="AG104" s="120">
        <v>115</v>
      </c>
      <c r="AH104" s="120">
        <v>183</v>
      </c>
      <c r="AI104" s="120">
        <v>69294</v>
      </c>
      <c r="AJ104" s="120">
        <v>76371</v>
      </c>
      <c r="AK104" s="120">
        <v>5957</v>
      </c>
      <c r="AL104" s="120">
        <v>1319</v>
      </c>
      <c r="AM104" s="120">
        <v>3258</v>
      </c>
      <c r="AN104" s="120">
        <v>52313</v>
      </c>
      <c r="AO104" s="120">
        <v>163554</v>
      </c>
      <c r="AP104" s="142" t="s">
        <v>279</v>
      </c>
      <c r="AQ104" s="142" t="s">
        <v>285</v>
      </c>
      <c r="AR104" s="142" t="s">
        <v>283</v>
      </c>
      <c r="AS104" s="143">
        <v>35066</v>
      </c>
      <c r="AT104" s="143">
        <v>4731</v>
      </c>
      <c r="AU104" s="143">
        <v>2746</v>
      </c>
      <c r="AV104" s="142" t="s">
        <v>920</v>
      </c>
      <c r="AW104" s="142" t="s">
        <v>917</v>
      </c>
      <c r="AX104" s="142" t="s">
        <v>305</v>
      </c>
      <c r="AY104" s="143">
        <v>7264</v>
      </c>
      <c r="AZ104" s="143">
        <v>6492</v>
      </c>
      <c r="BA104" s="143">
        <v>5794</v>
      </c>
      <c r="BB104" s="120">
        <v>4</v>
      </c>
      <c r="BC104" s="120">
        <v>20</v>
      </c>
      <c r="BD104" s="120">
        <v>48</v>
      </c>
      <c r="BE104" s="127">
        <v>25.3</v>
      </c>
      <c r="BF104" s="127">
        <v>13.5</v>
      </c>
      <c r="BG104" s="127">
        <v>11.5</v>
      </c>
      <c r="BH104" s="127">
        <v>1.7</v>
      </c>
      <c r="BI104" s="127">
        <v>17</v>
      </c>
      <c r="BJ104" s="127">
        <v>2.2999999999999998</v>
      </c>
      <c r="BK104" s="127">
        <v>0.4</v>
      </c>
      <c r="BL104" s="127">
        <v>19.2</v>
      </c>
      <c r="BM104" s="127">
        <v>9.1</v>
      </c>
      <c r="BN104" s="127">
        <v>35.799999999999997</v>
      </c>
      <c r="BO104" s="127">
        <v>39.1</v>
      </c>
      <c r="BP104" s="127">
        <v>25.1</v>
      </c>
      <c r="BQ104" s="127">
        <v>2.7</v>
      </c>
      <c r="BR104" s="127">
        <v>2.5</v>
      </c>
      <c r="BS104" s="127">
        <v>3.4</v>
      </c>
      <c r="BT104" s="127">
        <v>3.8</v>
      </c>
      <c r="BU104" s="127">
        <v>2.7</v>
      </c>
      <c r="BV104" s="128">
        <v>16.899999999999999</v>
      </c>
      <c r="BW104" s="1">
        <v>9</v>
      </c>
      <c r="BX104" s="2" t="s">
        <v>588</v>
      </c>
      <c r="BY104" s="2" t="s">
        <v>587</v>
      </c>
      <c r="BZ104" s="2" t="s">
        <v>806</v>
      </c>
      <c r="CA104" s="2">
        <v>233818</v>
      </c>
      <c r="CB104" s="2">
        <v>177471</v>
      </c>
      <c r="CC104" s="2">
        <v>129576</v>
      </c>
      <c r="CD104" s="2">
        <v>30.8</v>
      </c>
      <c r="CE104" s="2">
        <v>23.4</v>
      </c>
      <c r="CF104" s="2">
        <v>17.100000000000001</v>
      </c>
      <c r="CG104" s="1">
        <v>65523</v>
      </c>
      <c r="CH104" s="1">
        <v>4161</v>
      </c>
      <c r="CI104" s="1">
        <v>5350</v>
      </c>
    </row>
    <row r="105" spans="1:87" ht="16.5" customHeight="1" x14ac:dyDescent="0.3">
      <c r="A105" s="47" t="s">
        <v>520</v>
      </c>
      <c r="B105" s="47" t="s">
        <v>62</v>
      </c>
      <c r="C105" s="47" t="s">
        <v>140</v>
      </c>
      <c r="D105" s="43" t="str">
        <f t="shared" si="1"/>
        <v>강원 영월군</v>
      </c>
      <c r="E105" s="120">
        <v>101763</v>
      </c>
      <c r="F105" s="120">
        <v>46911</v>
      </c>
      <c r="G105" s="120">
        <v>44387</v>
      </c>
      <c r="H105" s="120">
        <v>10467</v>
      </c>
      <c r="I105" s="120">
        <v>81672</v>
      </c>
      <c r="J105" s="120">
        <v>22815</v>
      </c>
      <c r="K105" s="120">
        <v>12289</v>
      </c>
      <c r="L105" s="120">
        <v>5531</v>
      </c>
      <c r="M105" s="120">
        <v>2546</v>
      </c>
      <c r="N105" s="120">
        <v>37052</v>
      </c>
      <c r="O105" s="124">
        <v>2.7</v>
      </c>
      <c r="P105" s="124">
        <v>39.799999999999997</v>
      </c>
      <c r="Q105" s="124">
        <v>3.6</v>
      </c>
      <c r="R105" s="124">
        <v>13.2</v>
      </c>
      <c r="S105" s="124">
        <v>3.8</v>
      </c>
      <c r="T105" s="124">
        <v>80.3</v>
      </c>
      <c r="U105" s="120">
        <v>114</v>
      </c>
      <c r="V105" s="124">
        <v>29</v>
      </c>
      <c r="W105" s="147">
        <v>37609</v>
      </c>
      <c r="X105" s="147">
        <v>141969</v>
      </c>
      <c r="Y105" s="120">
        <v>10435</v>
      </c>
      <c r="Z105" s="120">
        <v>6525</v>
      </c>
      <c r="AA105" s="120">
        <v>1381</v>
      </c>
      <c r="AB105" s="120">
        <v>771</v>
      </c>
      <c r="AC105" s="120">
        <v>979</v>
      </c>
      <c r="AD105" s="120">
        <v>6869</v>
      </c>
      <c r="AE105" s="120">
        <v>3938</v>
      </c>
      <c r="AF105" s="120">
        <v>1012</v>
      </c>
      <c r="AG105" s="120">
        <v>1057</v>
      </c>
      <c r="AH105" s="120">
        <v>1598</v>
      </c>
      <c r="AI105" s="120">
        <v>29607</v>
      </c>
      <c r="AJ105" s="120">
        <v>31728</v>
      </c>
      <c r="AK105" s="120">
        <v>2685</v>
      </c>
      <c r="AL105" s="120">
        <v>888</v>
      </c>
      <c r="AM105" s="120">
        <v>2290</v>
      </c>
      <c r="AN105" s="120">
        <v>20091</v>
      </c>
      <c r="AO105" s="120">
        <v>81672</v>
      </c>
      <c r="AP105" s="142" t="s">
        <v>279</v>
      </c>
      <c r="AQ105" s="142" t="s">
        <v>281</v>
      </c>
      <c r="AR105" s="142" t="s">
        <v>453</v>
      </c>
      <c r="AS105" s="143">
        <v>8026</v>
      </c>
      <c r="AT105" s="143">
        <v>3232</v>
      </c>
      <c r="AU105" s="143">
        <v>2013</v>
      </c>
      <c r="AV105" s="142" t="s">
        <v>235</v>
      </c>
      <c r="AW105" s="142" t="s">
        <v>917</v>
      </c>
      <c r="AX105" s="142" t="s">
        <v>920</v>
      </c>
      <c r="AY105" s="143">
        <v>10021</v>
      </c>
      <c r="AZ105" s="143">
        <v>2855</v>
      </c>
      <c r="BA105" s="143">
        <v>2623</v>
      </c>
      <c r="BB105" s="120">
        <v>5</v>
      </c>
      <c r="BC105" s="120">
        <v>21</v>
      </c>
      <c r="BD105" s="120">
        <v>54</v>
      </c>
      <c r="BE105" s="127">
        <v>30.5</v>
      </c>
      <c r="BF105" s="127">
        <v>3.6</v>
      </c>
      <c r="BG105" s="127">
        <v>2.5</v>
      </c>
      <c r="BH105" s="127">
        <v>4</v>
      </c>
      <c r="BI105" s="127">
        <v>24.4</v>
      </c>
      <c r="BJ105" s="127">
        <v>6.7</v>
      </c>
      <c r="BK105" s="127">
        <v>0.9</v>
      </c>
      <c r="BL105" s="127">
        <v>18.899999999999999</v>
      </c>
      <c r="BM105" s="127">
        <v>8.6</v>
      </c>
      <c r="BN105" s="127">
        <v>41.8</v>
      </c>
      <c r="BO105" s="127">
        <v>33.4</v>
      </c>
      <c r="BP105" s="127">
        <v>24.8</v>
      </c>
      <c r="BQ105" s="127">
        <v>2</v>
      </c>
      <c r="BR105" s="127">
        <v>2.9</v>
      </c>
      <c r="BS105" s="127">
        <v>3.5</v>
      </c>
      <c r="BT105" s="127">
        <v>3.7</v>
      </c>
      <c r="BU105" s="127">
        <v>3</v>
      </c>
      <c r="BV105" s="128">
        <v>18.600000000000001</v>
      </c>
      <c r="BW105" s="1">
        <v>9</v>
      </c>
      <c r="BX105" s="2" t="s">
        <v>590</v>
      </c>
      <c r="BY105" s="2" t="s">
        <v>591</v>
      </c>
      <c r="BZ105" s="2" t="s">
        <v>592</v>
      </c>
      <c r="CA105" s="2">
        <v>122185</v>
      </c>
      <c r="CB105" s="2">
        <v>42420</v>
      </c>
      <c r="CC105" s="2">
        <v>34815</v>
      </c>
      <c r="CD105" s="2">
        <v>36.4</v>
      </c>
      <c r="CE105" s="2">
        <v>12.6</v>
      </c>
      <c r="CF105" s="2">
        <v>10.4</v>
      </c>
      <c r="CG105" s="1">
        <v>30206</v>
      </c>
      <c r="CH105" s="1">
        <v>1633</v>
      </c>
      <c r="CI105" s="1">
        <v>4061</v>
      </c>
    </row>
    <row r="106" spans="1:87" ht="16.5" customHeight="1" x14ac:dyDescent="0.3">
      <c r="A106" s="47" t="s">
        <v>520</v>
      </c>
      <c r="B106" s="47" t="s">
        <v>63</v>
      </c>
      <c r="C106" s="47" t="s">
        <v>140</v>
      </c>
      <c r="D106" s="43" t="str">
        <f t="shared" si="1"/>
        <v>강원 평창군</v>
      </c>
      <c r="E106" s="120">
        <v>473427</v>
      </c>
      <c r="F106" s="120">
        <v>197859</v>
      </c>
      <c r="G106" s="120">
        <v>249407</v>
      </c>
      <c r="H106" s="120">
        <v>26160</v>
      </c>
      <c r="I106" s="120">
        <v>417106</v>
      </c>
      <c r="J106" s="120">
        <v>139278</v>
      </c>
      <c r="K106" s="120">
        <v>82805</v>
      </c>
      <c r="L106" s="120">
        <v>22314</v>
      </c>
      <c r="M106" s="120">
        <v>5986</v>
      </c>
      <c r="N106" s="120">
        <v>40861</v>
      </c>
      <c r="O106" s="124">
        <v>11.6</v>
      </c>
      <c r="P106" s="124">
        <v>31.2</v>
      </c>
      <c r="Q106" s="124">
        <v>2.8</v>
      </c>
      <c r="R106" s="124">
        <v>14.2</v>
      </c>
      <c r="S106" s="124">
        <v>2.6</v>
      </c>
      <c r="T106" s="124">
        <v>88.1</v>
      </c>
      <c r="U106" s="120">
        <v>130</v>
      </c>
      <c r="V106" s="124">
        <v>62.6</v>
      </c>
      <c r="W106" s="147">
        <v>41215</v>
      </c>
      <c r="X106" s="147">
        <v>575835</v>
      </c>
      <c r="Y106" s="120">
        <v>29945</v>
      </c>
      <c r="Z106" s="120">
        <v>18108</v>
      </c>
      <c r="AA106" s="120">
        <v>3198</v>
      </c>
      <c r="AB106" s="120">
        <v>2338</v>
      </c>
      <c r="AC106" s="120">
        <v>2734</v>
      </c>
      <c r="AD106" s="120">
        <v>6822</v>
      </c>
      <c r="AE106" s="120">
        <v>4259</v>
      </c>
      <c r="AF106" s="120">
        <v>395</v>
      </c>
      <c r="AG106" s="120">
        <v>141</v>
      </c>
      <c r="AH106" s="120">
        <v>269</v>
      </c>
      <c r="AI106" s="120">
        <v>161092</v>
      </c>
      <c r="AJ106" s="120">
        <v>218491</v>
      </c>
      <c r="AK106" s="120">
        <v>16243</v>
      </c>
      <c r="AL106" s="120">
        <v>2950</v>
      </c>
      <c r="AM106" s="120">
        <v>6445</v>
      </c>
      <c r="AN106" s="120">
        <v>56323</v>
      </c>
      <c r="AO106" s="120">
        <v>417107</v>
      </c>
      <c r="AP106" s="142" t="s">
        <v>283</v>
      </c>
      <c r="AQ106" s="142" t="s">
        <v>279</v>
      </c>
      <c r="AR106" s="142" t="s">
        <v>285</v>
      </c>
      <c r="AS106" s="143">
        <v>18548</v>
      </c>
      <c r="AT106" s="143">
        <v>14605</v>
      </c>
      <c r="AU106" s="143">
        <v>4929</v>
      </c>
      <c r="AV106" s="142" t="s">
        <v>920</v>
      </c>
      <c r="AW106" s="142" t="s">
        <v>917</v>
      </c>
      <c r="AX106" s="142" t="s">
        <v>919</v>
      </c>
      <c r="AY106" s="143">
        <v>16732</v>
      </c>
      <c r="AZ106" s="143">
        <v>15588</v>
      </c>
      <c r="BA106" s="143">
        <v>13953</v>
      </c>
      <c r="BB106" s="120">
        <v>9</v>
      </c>
      <c r="BC106" s="120">
        <v>27</v>
      </c>
      <c r="BD106" s="120">
        <v>57</v>
      </c>
      <c r="BE106" s="127">
        <v>30.5</v>
      </c>
      <c r="BF106" s="127">
        <v>28.9</v>
      </c>
      <c r="BG106" s="127">
        <v>3.9</v>
      </c>
      <c r="BH106" s="127">
        <v>1</v>
      </c>
      <c r="BI106" s="127">
        <v>7.2</v>
      </c>
      <c r="BJ106" s="127">
        <v>0.7</v>
      </c>
      <c r="BK106" s="127">
        <v>0.8</v>
      </c>
      <c r="BL106" s="127">
        <v>16.2</v>
      </c>
      <c r="BM106" s="127">
        <v>10.6</v>
      </c>
      <c r="BN106" s="127">
        <v>34.799999999999997</v>
      </c>
      <c r="BO106" s="127">
        <v>39.299999999999997</v>
      </c>
      <c r="BP106" s="127">
        <v>25.9</v>
      </c>
      <c r="BQ106" s="127">
        <v>2.8</v>
      </c>
      <c r="BR106" s="127">
        <v>3.3</v>
      </c>
      <c r="BS106" s="127">
        <v>3.7</v>
      </c>
      <c r="BT106" s="127">
        <v>4</v>
      </c>
      <c r="BU106" s="127">
        <v>3.3</v>
      </c>
      <c r="BV106" s="128">
        <v>18.8</v>
      </c>
      <c r="BW106" s="1">
        <v>8</v>
      </c>
      <c r="BX106" s="2" t="s">
        <v>593</v>
      </c>
      <c r="BY106" s="2" t="s">
        <v>594</v>
      </c>
      <c r="BZ106" s="2" t="s">
        <v>595</v>
      </c>
      <c r="CA106" s="2">
        <v>402181</v>
      </c>
      <c r="CB106" s="2">
        <v>232332</v>
      </c>
      <c r="CC106" s="2">
        <v>181037</v>
      </c>
      <c r="CD106" s="2">
        <v>38</v>
      </c>
      <c r="CE106" s="2">
        <v>21.9</v>
      </c>
      <c r="CF106" s="2">
        <v>17.100000000000001</v>
      </c>
      <c r="CG106" s="1">
        <v>200052</v>
      </c>
      <c r="CH106" s="1">
        <v>1189</v>
      </c>
      <c r="CI106" s="1">
        <v>8882</v>
      </c>
    </row>
    <row r="107" spans="1:87" ht="16.5" customHeight="1" x14ac:dyDescent="0.3">
      <c r="A107" s="47" t="s">
        <v>520</v>
      </c>
      <c r="B107" s="47" t="s">
        <v>64</v>
      </c>
      <c r="C107" s="47" t="s">
        <v>140</v>
      </c>
      <c r="D107" s="43" t="str">
        <f t="shared" si="1"/>
        <v>강원 정선군</v>
      </c>
      <c r="E107" s="120">
        <v>295708</v>
      </c>
      <c r="F107" s="120">
        <v>93747</v>
      </c>
      <c r="G107" s="120">
        <v>180012</v>
      </c>
      <c r="H107" s="120">
        <v>21948</v>
      </c>
      <c r="I107" s="120">
        <v>256541</v>
      </c>
      <c r="J107" s="120">
        <v>96196</v>
      </c>
      <c r="K107" s="120">
        <v>63739</v>
      </c>
      <c r="L107" s="120">
        <v>17839</v>
      </c>
      <c r="M107" s="120">
        <v>3678</v>
      </c>
      <c r="N107" s="120">
        <v>33747</v>
      </c>
      <c r="O107" s="124">
        <v>8.8000000000000007</v>
      </c>
      <c r="P107" s="124">
        <v>37.299999999999997</v>
      </c>
      <c r="Q107" s="124">
        <v>3.2</v>
      </c>
      <c r="R107" s="124">
        <v>13.8</v>
      </c>
      <c r="S107" s="124">
        <v>2.6</v>
      </c>
      <c r="T107" s="124">
        <v>86.8</v>
      </c>
      <c r="U107" s="120">
        <v>109</v>
      </c>
      <c r="V107" s="124">
        <v>52.9</v>
      </c>
      <c r="W107" s="147">
        <v>34355</v>
      </c>
      <c r="X107" s="147">
        <v>328642</v>
      </c>
      <c r="Y107" s="120">
        <v>15870</v>
      </c>
      <c r="Z107" s="120">
        <v>13997</v>
      </c>
      <c r="AA107" s="120">
        <v>3370</v>
      </c>
      <c r="AB107" s="120">
        <v>3615</v>
      </c>
      <c r="AC107" s="120">
        <v>2316</v>
      </c>
      <c r="AD107" s="120">
        <v>6198</v>
      </c>
      <c r="AE107" s="120">
        <v>6274</v>
      </c>
      <c r="AF107" s="120">
        <v>1148</v>
      </c>
      <c r="AG107" s="120">
        <v>331</v>
      </c>
      <c r="AH107" s="120">
        <v>296</v>
      </c>
      <c r="AI107" s="120">
        <v>71679</v>
      </c>
      <c r="AJ107" s="120">
        <v>150844</v>
      </c>
      <c r="AK107" s="120">
        <v>14367</v>
      </c>
      <c r="AL107" s="120">
        <v>1997</v>
      </c>
      <c r="AM107" s="120">
        <v>3406</v>
      </c>
      <c r="AN107" s="120">
        <v>39168</v>
      </c>
      <c r="AO107" s="120">
        <v>256540</v>
      </c>
      <c r="AP107" s="142" t="s">
        <v>279</v>
      </c>
      <c r="AQ107" s="142" t="s">
        <v>283</v>
      </c>
      <c r="AR107" s="142" t="s">
        <v>284</v>
      </c>
      <c r="AS107" s="143">
        <v>7989</v>
      </c>
      <c r="AT107" s="143">
        <v>6572</v>
      </c>
      <c r="AU107" s="143">
        <v>6242</v>
      </c>
      <c r="AV107" s="142" t="s">
        <v>917</v>
      </c>
      <c r="AW107" s="142" t="s">
        <v>920</v>
      </c>
      <c r="AX107" s="142" t="s">
        <v>305</v>
      </c>
      <c r="AY107" s="143">
        <v>7476</v>
      </c>
      <c r="AZ107" s="143">
        <v>7378</v>
      </c>
      <c r="BA107" s="143">
        <v>6669</v>
      </c>
      <c r="BB107" s="120">
        <v>12</v>
      </c>
      <c r="BC107" s="120">
        <v>36</v>
      </c>
      <c r="BD107" s="120">
        <v>71</v>
      </c>
      <c r="BE107" s="127">
        <v>35.799999999999997</v>
      </c>
      <c r="BF107" s="127">
        <v>20.8</v>
      </c>
      <c r="BG107" s="127">
        <v>12.5</v>
      </c>
      <c r="BH107" s="127">
        <v>1.3</v>
      </c>
      <c r="BI107" s="127">
        <v>4.7</v>
      </c>
      <c r="BJ107" s="127">
        <v>0.8</v>
      </c>
      <c r="BK107" s="127">
        <v>0.1</v>
      </c>
      <c r="BL107" s="127">
        <v>15.7</v>
      </c>
      <c r="BM107" s="127">
        <v>8.1999999999999993</v>
      </c>
      <c r="BN107" s="127">
        <v>38</v>
      </c>
      <c r="BO107" s="127">
        <v>31</v>
      </c>
      <c r="BP107" s="127">
        <v>31</v>
      </c>
      <c r="BQ107" s="127">
        <v>2</v>
      </c>
      <c r="BR107" s="127">
        <v>3.3</v>
      </c>
      <c r="BS107" s="127">
        <v>3.4</v>
      </c>
      <c r="BT107" s="127">
        <v>3.7</v>
      </c>
      <c r="BU107" s="127">
        <v>3.3</v>
      </c>
      <c r="BV107" s="128">
        <v>20.5</v>
      </c>
      <c r="BW107" s="1">
        <v>9</v>
      </c>
      <c r="BX107" s="2" t="s">
        <v>596</v>
      </c>
      <c r="BY107" s="2" t="s">
        <v>597</v>
      </c>
      <c r="BZ107" s="2" t="s">
        <v>592</v>
      </c>
      <c r="CA107" s="2">
        <v>216700</v>
      </c>
      <c r="CB107" s="2">
        <v>200808</v>
      </c>
      <c r="CC107" s="2">
        <v>62316</v>
      </c>
      <c r="CD107" s="2">
        <v>33.799999999999997</v>
      </c>
      <c r="CE107" s="2">
        <v>31.3</v>
      </c>
      <c r="CF107" s="2">
        <v>9.6999999999999993</v>
      </c>
      <c r="CG107" s="1">
        <v>135567</v>
      </c>
      <c r="CH107" s="1">
        <v>1281</v>
      </c>
      <c r="CI107" s="1">
        <v>5604</v>
      </c>
    </row>
    <row r="108" spans="1:87" ht="16.5" customHeight="1" x14ac:dyDescent="0.3">
      <c r="A108" s="47" t="s">
        <v>520</v>
      </c>
      <c r="B108" s="47" t="s">
        <v>65</v>
      </c>
      <c r="C108" s="47" t="s">
        <v>140</v>
      </c>
      <c r="D108" s="43" t="str">
        <f t="shared" si="1"/>
        <v>강원 철원군</v>
      </c>
      <c r="E108" s="120">
        <v>120535</v>
      </c>
      <c r="F108" s="120">
        <v>64907</v>
      </c>
      <c r="G108" s="120">
        <v>31708</v>
      </c>
      <c r="H108" s="120">
        <v>23921</v>
      </c>
      <c r="I108" s="120">
        <v>111577</v>
      </c>
      <c r="J108" s="120">
        <v>15272</v>
      </c>
      <c r="K108" s="120">
        <v>6091</v>
      </c>
      <c r="L108" s="120">
        <v>12202</v>
      </c>
      <c r="M108" s="120">
        <v>8424</v>
      </c>
      <c r="N108" s="120">
        <v>40968</v>
      </c>
      <c r="O108" s="124">
        <v>2.9</v>
      </c>
      <c r="P108" s="124">
        <v>42.5</v>
      </c>
      <c r="Q108" s="124">
        <v>5.5</v>
      </c>
      <c r="R108" s="124">
        <v>15.2</v>
      </c>
      <c r="S108" s="124">
        <v>9</v>
      </c>
      <c r="T108" s="124">
        <v>92.6</v>
      </c>
      <c r="U108" s="120">
        <v>102</v>
      </c>
      <c r="V108" s="124">
        <v>23.9</v>
      </c>
      <c r="W108" s="147">
        <v>41861</v>
      </c>
      <c r="X108" s="147">
        <v>188673</v>
      </c>
      <c r="Y108" s="120">
        <v>4323</v>
      </c>
      <c r="Z108" s="120">
        <v>2595</v>
      </c>
      <c r="AA108" s="120">
        <v>662</v>
      </c>
      <c r="AB108" s="120">
        <v>470</v>
      </c>
      <c r="AC108" s="120">
        <v>908</v>
      </c>
      <c r="AD108" s="120">
        <v>5442</v>
      </c>
      <c r="AE108" s="120">
        <v>3147</v>
      </c>
      <c r="AF108" s="120">
        <v>1163</v>
      </c>
      <c r="AG108" s="120">
        <v>583</v>
      </c>
      <c r="AH108" s="120">
        <v>1369</v>
      </c>
      <c r="AI108" s="120">
        <v>55142</v>
      </c>
      <c r="AJ108" s="120">
        <v>23430</v>
      </c>
      <c r="AK108" s="120">
        <v>5326</v>
      </c>
      <c r="AL108" s="120">
        <v>3387</v>
      </c>
      <c r="AM108" s="120">
        <v>12588</v>
      </c>
      <c r="AN108" s="120">
        <v>8958</v>
      </c>
      <c r="AO108" s="120">
        <v>111577</v>
      </c>
      <c r="AP108" s="142" t="s">
        <v>285</v>
      </c>
      <c r="AQ108" s="142" t="s">
        <v>287</v>
      </c>
      <c r="AR108" s="142" t="s">
        <v>279</v>
      </c>
      <c r="AS108" s="143">
        <v>3963</v>
      </c>
      <c r="AT108" s="143">
        <v>1362</v>
      </c>
      <c r="AU108" s="143">
        <v>1348</v>
      </c>
      <c r="AV108" s="142" t="s">
        <v>318</v>
      </c>
      <c r="AW108" s="142" t="s">
        <v>915</v>
      </c>
      <c r="AX108" s="142" t="s">
        <v>227</v>
      </c>
      <c r="AY108" s="143">
        <v>7901</v>
      </c>
      <c r="AZ108" s="143">
        <v>4029</v>
      </c>
      <c r="BA108" s="143">
        <v>3953</v>
      </c>
      <c r="BB108" s="120">
        <v>8</v>
      </c>
      <c r="BC108" s="120">
        <v>25</v>
      </c>
      <c r="BD108" s="120">
        <v>54</v>
      </c>
      <c r="BE108" s="127">
        <v>44.2</v>
      </c>
      <c r="BF108" s="127">
        <v>2.9</v>
      </c>
      <c r="BG108" s="127">
        <v>6.2</v>
      </c>
      <c r="BH108" s="127">
        <v>3.5</v>
      </c>
      <c r="BI108" s="127">
        <v>8.5</v>
      </c>
      <c r="BJ108" s="127">
        <v>2.4</v>
      </c>
      <c r="BK108" s="127">
        <v>1.8</v>
      </c>
      <c r="BL108" s="127">
        <v>19</v>
      </c>
      <c r="BM108" s="127">
        <v>11.4</v>
      </c>
      <c r="BN108" s="127">
        <v>35.1</v>
      </c>
      <c r="BO108" s="127">
        <v>36.200000000000003</v>
      </c>
      <c r="BP108" s="127">
        <v>28.6</v>
      </c>
      <c r="BQ108" s="127">
        <v>2.6</v>
      </c>
      <c r="BR108" s="127">
        <v>3.4</v>
      </c>
      <c r="BS108" s="127">
        <v>3.5</v>
      </c>
      <c r="BT108" s="127">
        <v>4.0999999999999996</v>
      </c>
      <c r="BU108" s="127">
        <v>4.2</v>
      </c>
      <c r="BV108" s="128">
        <v>16.899999999999999</v>
      </c>
      <c r="BW108" s="1">
        <v>11</v>
      </c>
      <c r="BX108" s="2" t="s">
        <v>599</v>
      </c>
      <c r="BY108" s="2" t="s">
        <v>600</v>
      </c>
      <c r="BZ108" s="2" t="s">
        <v>585</v>
      </c>
      <c r="CA108" s="2">
        <v>102992</v>
      </c>
      <c r="CB108" s="2">
        <v>100329</v>
      </c>
      <c r="CC108" s="2">
        <v>36871</v>
      </c>
      <c r="CD108" s="2">
        <v>32.9</v>
      </c>
      <c r="CE108" s="2">
        <v>32.1</v>
      </c>
      <c r="CF108" s="2">
        <v>11.8</v>
      </c>
      <c r="CG108" s="1">
        <v>16438</v>
      </c>
      <c r="CH108" s="1">
        <v>1206</v>
      </c>
      <c r="CI108" s="1">
        <v>13855</v>
      </c>
    </row>
    <row r="109" spans="1:87" ht="16.5" customHeight="1" x14ac:dyDescent="0.3">
      <c r="A109" s="47" t="s">
        <v>520</v>
      </c>
      <c r="B109" s="47" t="s">
        <v>66</v>
      </c>
      <c r="C109" s="47" t="s">
        <v>140</v>
      </c>
      <c r="D109" s="43" t="str">
        <f t="shared" si="1"/>
        <v>강원 화천군</v>
      </c>
      <c r="E109" s="120">
        <v>75021</v>
      </c>
      <c r="F109" s="120">
        <v>39308</v>
      </c>
      <c r="G109" s="120">
        <v>19664</v>
      </c>
      <c r="H109" s="120">
        <v>16048</v>
      </c>
      <c r="I109" s="120">
        <v>56401</v>
      </c>
      <c r="J109" s="120">
        <v>10642</v>
      </c>
      <c r="K109" s="120">
        <v>3993</v>
      </c>
      <c r="L109" s="120">
        <v>7407</v>
      </c>
      <c r="M109" s="120">
        <v>5267</v>
      </c>
      <c r="N109" s="120">
        <v>22877</v>
      </c>
      <c r="O109" s="124">
        <v>3.3</v>
      </c>
      <c r="P109" s="124">
        <v>49.3</v>
      </c>
      <c r="Q109" s="124">
        <v>5.7</v>
      </c>
      <c r="R109" s="124">
        <v>15.1</v>
      </c>
      <c r="S109" s="124">
        <v>8.5</v>
      </c>
      <c r="T109" s="124">
        <v>75.2</v>
      </c>
      <c r="U109" s="120">
        <v>84</v>
      </c>
      <c r="V109" s="124">
        <v>31.5</v>
      </c>
      <c r="W109" s="147">
        <v>23107</v>
      </c>
      <c r="X109" s="147">
        <v>74842</v>
      </c>
      <c r="Y109" s="120">
        <v>10008</v>
      </c>
      <c r="Z109" s="120">
        <v>4385</v>
      </c>
      <c r="AA109" s="120">
        <v>1547</v>
      </c>
      <c r="AB109" s="120">
        <v>1482</v>
      </c>
      <c r="AC109" s="120">
        <v>1197</v>
      </c>
      <c r="AD109" s="120">
        <v>1721</v>
      </c>
      <c r="AE109" s="120">
        <v>613</v>
      </c>
      <c r="AF109" s="120">
        <v>211</v>
      </c>
      <c r="AG109" s="120">
        <v>83</v>
      </c>
      <c r="AH109" s="120">
        <v>225</v>
      </c>
      <c r="AI109" s="120">
        <v>27579</v>
      </c>
      <c r="AJ109" s="120">
        <v>12901</v>
      </c>
      <c r="AK109" s="120">
        <v>3493</v>
      </c>
      <c r="AL109" s="120">
        <v>1687</v>
      </c>
      <c r="AM109" s="120">
        <v>7889</v>
      </c>
      <c r="AN109" s="120">
        <v>18619</v>
      </c>
      <c r="AO109" s="120">
        <v>56402</v>
      </c>
      <c r="AP109" s="142" t="s">
        <v>285</v>
      </c>
      <c r="AQ109" s="142" t="s">
        <v>279</v>
      </c>
      <c r="AR109" s="142" t="s">
        <v>288</v>
      </c>
      <c r="AS109" s="143">
        <v>13250</v>
      </c>
      <c r="AT109" s="143">
        <v>1672</v>
      </c>
      <c r="AU109" s="143">
        <v>824</v>
      </c>
      <c r="AV109" s="142" t="s">
        <v>228</v>
      </c>
      <c r="AW109" s="142" t="s">
        <v>917</v>
      </c>
      <c r="AX109" s="142" t="s">
        <v>915</v>
      </c>
      <c r="AY109" s="143">
        <v>2308</v>
      </c>
      <c r="AZ109" s="143">
        <v>1598</v>
      </c>
      <c r="BA109" s="143">
        <v>1591</v>
      </c>
      <c r="BB109" s="120">
        <v>4</v>
      </c>
      <c r="BC109" s="120">
        <v>23</v>
      </c>
      <c r="BD109" s="120">
        <v>55</v>
      </c>
      <c r="BE109" s="127">
        <v>49.4</v>
      </c>
      <c r="BF109" s="127">
        <v>2.8</v>
      </c>
      <c r="BG109" s="127">
        <v>4.4000000000000004</v>
      </c>
      <c r="BH109" s="127">
        <v>3</v>
      </c>
      <c r="BI109" s="127">
        <v>8.3000000000000007</v>
      </c>
      <c r="BJ109" s="127">
        <v>1.2</v>
      </c>
      <c r="BK109" s="127">
        <v>0.6</v>
      </c>
      <c r="BL109" s="127">
        <v>21.8</v>
      </c>
      <c r="BM109" s="127">
        <v>8.5</v>
      </c>
      <c r="BN109" s="127">
        <v>27.9</v>
      </c>
      <c r="BO109" s="127">
        <v>43.7</v>
      </c>
      <c r="BP109" s="127">
        <v>28.4</v>
      </c>
      <c r="BQ109" s="127">
        <v>3.9</v>
      </c>
      <c r="BR109" s="127">
        <v>3.3</v>
      </c>
      <c r="BS109" s="127">
        <v>3.5</v>
      </c>
      <c r="BT109" s="127">
        <v>4.0999999999999996</v>
      </c>
      <c r="BU109" s="127">
        <v>4.0999999999999996</v>
      </c>
      <c r="BV109" s="128">
        <v>30.9</v>
      </c>
      <c r="BW109" s="1">
        <v>5</v>
      </c>
      <c r="BX109" s="2" t="s">
        <v>601</v>
      </c>
      <c r="BY109" s="2" t="s">
        <v>603</v>
      </c>
      <c r="BZ109" s="2" t="s">
        <v>602</v>
      </c>
      <c r="CA109" s="2">
        <v>66977</v>
      </c>
      <c r="CB109" s="2">
        <v>33532</v>
      </c>
      <c r="CC109" s="2">
        <v>26635</v>
      </c>
      <c r="CD109" s="2">
        <v>38.799999999999997</v>
      </c>
      <c r="CE109" s="2">
        <v>19.399999999999999</v>
      </c>
      <c r="CF109" s="2">
        <v>15.4</v>
      </c>
      <c r="CG109" s="1">
        <v>10817</v>
      </c>
      <c r="CH109" s="1">
        <v>1209</v>
      </c>
      <c r="CI109" s="1">
        <v>8683</v>
      </c>
    </row>
    <row r="110" spans="1:87" ht="16.5" customHeight="1" x14ac:dyDescent="0.3">
      <c r="A110" s="47" t="s">
        <v>520</v>
      </c>
      <c r="B110" s="47" t="s">
        <v>67</v>
      </c>
      <c r="C110" s="47" t="s">
        <v>140</v>
      </c>
      <c r="D110" s="43" t="str">
        <f t="shared" si="1"/>
        <v>강원 양구군</v>
      </c>
      <c r="E110" s="120">
        <v>44642</v>
      </c>
      <c r="F110" s="120">
        <v>18076</v>
      </c>
      <c r="G110" s="120">
        <v>15538</v>
      </c>
      <c r="H110" s="120">
        <v>11027</v>
      </c>
      <c r="I110" s="120">
        <v>30326</v>
      </c>
      <c r="J110" s="120">
        <v>7340</v>
      </c>
      <c r="K110" s="120">
        <v>4077</v>
      </c>
      <c r="L110" s="120">
        <v>5606</v>
      </c>
      <c r="M110" s="120">
        <v>3889</v>
      </c>
      <c r="N110" s="120">
        <v>20699</v>
      </c>
      <c r="O110" s="124">
        <v>2.2000000000000002</v>
      </c>
      <c r="P110" s="124">
        <v>50.9</v>
      </c>
      <c r="Q110" s="124">
        <v>6.7</v>
      </c>
      <c r="R110" s="124">
        <v>15.8</v>
      </c>
      <c r="S110" s="124">
        <v>8.1999999999999993</v>
      </c>
      <c r="T110" s="124">
        <v>67.900000000000006</v>
      </c>
      <c r="U110" s="120">
        <v>110</v>
      </c>
      <c r="V110" s="124">
        <v>22.2</v>
      </c>
      <c r="W110" s="147">
        <v>21333</v>
      </c>
      <c r="X110" s="147">
        <v>55096</v>
      </c>
      <c r="Y110" s="120">
        <v>7635</v>
      </c>
      <c r="Z110" s="120">
        <v>4062</v>
      </c>
      <c r="AA110" s="120">
        <v>1098</v>
      </c>
      <c r="AB110" s="120">
        <v>708</v>
      </c>
      <c r="AC110" s="120">
        <v>814</v>
      </c>
      <c r="AD110" s="120">
        <v>504</v>
      </c>
      <c r="AE110" s="120">
        <v>355</v>
      </c>
      <c r="AF110" s="120">
        <v>92</v>
      </c>
      <c r="AG110" s="120">
        <v>36</v>
      </c>
      <c r="AH110" s="120">
        <v>168</v>
      </c>
      <c r="AI110" s="120">
        <v>9937</v>
      </c>
      <c r="AJ110" s="120">
        <v>9618</v>
      </c>
      <c r="AK110" s="120">
        <v>2455</v>
      </c>
      <c r="AL110" s="120">
        <v>1370</v>
      </c>
      <c r="AM110" s="120">
        <v>5790</v>
      </c>
      <c r="AN110" s="120">
        <v>14317</v>
      </c>
      <c r="AO110" s="120">
        <v>30325</v>
      </c>
      <c r="AP110" s="142" t="s">
        <v>285</v>
      </c>
      <c r="AQ110" s="142" t="s">
        <v>286</v>
      </c>
      <c r="AR110" s="142" t="s">
        <v>279</v>
      </c>
      <c r="AS110" s="143">
        <v>8278</v>
      </c>
      <c r="AT110" s="143">
        <v>1499</v>
      </c>
      <c r="AU110" s="143">
        <v>1305</v>
      </c>
      <c r="AV110" s="142" t="s">
        <v>228</v>
      </c>
      <c r="AW110" s="142" t="s">
        <v>915</v>
      </c>
      <c r="AX110" s="142" t="s">
        <v>305</v>
      </c>
      <c r="AY110" s="143">
        <v>975</v>
      </c>
      <c r="AZ110" s="143">
        <v>876</v>
      </c>
      <c r="BA110" s="143">
        <v>865</v>
      </c>
      <c r="BB110" s="120">
        <v>4</v>
      </c>
      <c r="BC110" s="120">
        <v>21</v>
      </c>
      <c r="BD110" s="120">
        <v>53</v>
      </c>
      <c r="BE110" s="127">
        <v>42.8</v>
      </c>
      <c r="BF110" s="127">
        <v>2.5</v>
      </c>
      <c r="BG110" s="127">
        <v>3.7</v>
      </c>
      <c r="BH110" s="127">
        <v>4.3</v>
      </c>
      <c r="BI110" s="127">
        <v>12</v>
      </c>
      <c r="BJ110" s="127">
        <v>2</v>
      </c>
      <c r="BK110" s="127">
        <v>1</v>
      </c>
      <c r="BL110" s="127">
        <v>23</v>
      </c>
      <c r="BM110" s="127">
        <v>8.6999999999999993</v>
      </c>
      <c r="BN110" s="127">
        <v>37.200000000000003</v>
      </c>
      <c r="BO110" s="127">
        <v>24.8</v>
      </c>
      <c r="BP110" s="127">
        <v>38</v>
      </c>
      <c r="BQ110" s="127">
        <v>1.7</v>
      </c>
      <c r="BR110" s="127">
        <v>3.5</v>
      </c>
      <c r="BS110" s="127">
        <v>3.7</v>
      </c>
      <c r="BT110" s="127">
        <v>4.2</v>
      </c>
      <c r="BU110" s="127">
        <v>4.4000000000000004</v>
      </c>
      <c r="BV110" s="128">
        <v>34.5</v>
      </c>
      <c r="BW110" s="1">
        <v>5</v>
      </c>
      <c r="BX110" s="2" t="s">
        <v>604</v>
      </c>
      <c r="BY110" s="2" t="s">
        <v>605</v>
      </c>
      <c r="BZ110" s="2" t="s">
        <v>606</v>
      </c>
      <c r="CA110" s="2">
        <v>54519</v>
      </c>
      <c r="CB110" s="2">
        <v>29115</v>
      </c>
      <c r="CC110" s="2">
        <v>10080</v>
      </c>
      <c r="CD110" s="2">
        <v>50.5</v>
      </c>
      <c r="CE110" s="2">
        <v>27</v>
      </c>
      <c r="CF110" s="2">
        <v>9.3000000000000007</v>
      </c>
      <c r="CG110" s="1">
        <v>8739</v>
      </c>
      <c r="CH110" s="1">
        <v>879</v>
      </c>
      <c r="CI110" s="1">
        <v>6133</v>
      </c>
    </row>
    <row r="111" spans="1:87" ht="16.5" customHeight="1" x14ac:dyDescent="0.3">
      <c r="A111" s="47" t="s">
        <v>520</v>
      </c>
      <c r="B111" s="47" t="s">
        <v>68</v>
      </c>
      <c r="C111" s="47" t="s">
        <v>140</v>
      </c>
      <c r="D111" s="43" t="str">
        <f t="shared" si="1"/>
        <v>강원 고성군</v>
      </c>
      <c r="E111" s="120">
        <v>260465</v>
      </c>
      <c r="F111" s="120">
        <v>92190</v>
      </c>
      <c r="G111" s="120">
        <v>147873</v>
      </c>
      <c r="H111" s="120">
        <v>20402</v>
      </c>
      <c r="I111" s="120">
        <v>215368</v>
      </c>
      <c r="J111" s="120">
        <v>97620</v>
      </c>
      <c r="K111" s="120">
        <v>36044</v>
      </c>
      <c r="L111" s="120">
        <v>9616</v>
      </c>
      <c r="M111" s="120">
        <v>5850</v>
      </c>
      <c r="N111" s="120">
        <v>28487</v>
      </c>
      <c r="O111" s="124">
        <v>9.1</v>
      </c>
      <c r="P111" s="124">
        <v>26.5</v>
      </c>
      <c r="Q111" s="124">
        <v>3.3</v>
      </c>
      <c r="R111" s="124">
        <v>12.9</v>
      </c>
      <c r="S111" s="124">
        <v>2.8</v>
      </c>
      <c r="T111" s="124">
        <v>82.7</v>
      </c>
      <c r="U111" s="120">
        <v>87</v>
      </c>
      <c r="V111" s="124">
        <v>52</v>
      </c>
      <c r="W111" s="147">
        <v>28794</v>
      </c>
      <c r="X111" s="147">
        <v>271435</v>
      </c>
      <c r="Y111" s="120">
        <v>18829</v>
      </c>
      <c r="Z111" s="120">
        <v>17594</v>
      </c>
      <c r="AA111" s="120">
        <v>3181</v>
      </c>
      <c r="AB111" s="120">
        <v>2726</v>
      </c>
      <c r="AC111" s="120">
        <v>2767</v>
      </c>
      <c r="AD111" s="120">
        <v>2980</v>
      </c>
      <c r="AE111" s="120">
        <v>4329</v>
      </c>
      <c r="AF111" s="120">
        <v>171</v>
      </c>
      <c r="AG111" s="120">
        <v>71</v>
      </c>
      <c r="AH111" s="120">
        <v>210</v>
      </c>
      <c r="AI111" s="120">
        <v>70381</v>
      </c>
      <c r="AJ111" s="120">
        <v>123240</v>
      </c>
      <c r="AK111" s="120">
        <v>3655</v>
      </c>
      <c r="AL111" s="120">
        <v>2096</v>
      </c>
      <c r="AM111" s="120">
        <v>8233</v>
      </c>
      <c r="AN111" s="120">
        <v>45097</v>
      </c>
      <c r="AO111" s="120">
        <v>215366</v>
      </c>
      <c r="AP111" s="142" t="s">
        <v>289</v>
      </c>
      <c r="AQ111" s="142" t="s">
        <v>285</v>
      </c>
      <c r="AR111" s="142" t="s">
        <v>283</v>
      </c>
      <c r="AS111" s="143">
        <v>18551</v>
      </c>
      <c r="AT111" s="143">
        <v>6446</v>
      </c>
      <c r="AU111" s="143">
        <v>5222</v>
      </c>
      <c r="AV111" s="142" t="s">
        <v>228</v>
      </c>
      <c r="AW111" s="142" t="s">
        <v>920</v>
      </c>
      <c r="AX111" s="142" t="s">
        <v>915</v>
      </c>
      <c r="AY111" s="143">
        <v>8777</v>
      </c>
      <c r="AZ111" s="143">
        <v>7885</v>
      </c>
      <c r="BA111" s="143">
        <v>7808</v>
      </c>
      <c r="BB111" s="120">
        <v>8</v>
      </c>
      <c r="BC111" s="120">
        <v>24</v>
      </c>
      <c r="BD111" s="120">
        <v>51</v>
      </c>
      <c r="BE111" s="127">
        <v>35</v>
      </c>
      <c r="BF111" s="127">
        <v>24</v>
      </c>
      <c r="BG111" s="127">
        <v>7.1</v>
      </c>
      <c r="BH111" s="127">
        <v>1.4</v>
      </c>
      <c r="BI111" s="127">
        <v>8.6</v>
      </c>
      <c r="BJ111" s="127">
        <v>0.4</v>
      </c>
      <c r="BK111" s="127">
        <v>0.4</v>
      </c>
      <c r="BL111" s="127">
        <v>17.899999999999999</v>
      </c>
      <c r="BM111" s="127">
        <v>5.0999999999999996</v>
      </c>
      <c r="BN111" s="127">
        <v>38.6</v>
      </c>
      <c r="BO111" s="127">
        <v>31.9</v>
      </c>
      <c r="BP111" s="127">
        <v>29.4</v>
      </c>
      <c r="BQ111" s="127">
        <v>2.1</v>
      </c>
      <c r="BR111" s="127">
        <v>3</v>
      </c>
      <c r="BS111" s="127">
        <v>3.3</v>
      </c>
      <c r="BT111" s="127">
        <v>3.3</v>
      </c>
      <c r="BU111" s="127">
        <v>3.2</v>
      </c>
      <c r="BV111" s="128">
        <v>28.8</v>
      </c>
      <c r="BW111" s="1">
        <v>6</v>
      </c>
      <c r="BX111" s="2" t="s">
        <v>607</v>
      </c>
      <c r="BY111" s="2" t="s">
        <v>608</v>
      </c>
      <c r="BZ111" s="2" t="s">
        <v>609</v>
      </c>
      <c r="CA111" s="2">
        <v>304009</v>
      </c>
      <c r="CB111" s="2">
        <v>96276</v>
      </c>
      <c r="CC111" s="2">
        <v>65851</v>
      </c>
      <c r="CD111" s="2">
        <v>51.3</v>
      </c>
      <c r="CE111" s="2">
        <v>16.2</v>
      </c>
      <c r="CF111" s="2">
        <v>11.1</v>
      </c>
      <c r="CG111" s="1">
        <v>126765</v>
      </c>
      <c r="CH111" s="1">
        <v>2670</v>
      </c>
      <c r="CI111" s="1">
        <v>9579</v>
      </c>
    </row>
    <row r="112" spans="1:87" ht="16.5" customHeight="1" x14ac:dyDescent="0.3">
      <c r="A112" s="47" t="s">
        <v>520</v>
      </c>
      <c r="B112" s="47" t="s">
        <v>69</v>
      </c>
      <c r="C112" s="47" t="s">
        <v>140</v>
      </c>
      <c r="D112" s="43" t="str">
        <f t="shared" si="1"/>
        <v>강원 양양군</v>
      </c>
      <c r="E112" s="120">
        <v>265043</v>
      </c>
      <c r="F112" s="120">
        <v>109195</v>
      </c>
      <c r="G112" s="120">
        <v>142492</v>
      </c>
      <c r="H112" s="120">
        <v>13357</v>
      </c>
      <c r="I112" s="120">
        <v>217174</v>
      </c>
      <c r="J112" s="120">
        <v>99687</v>
      </c>
      <c r="K112" s="120">
        <v>28615</v>
      </c>
      <c r="L112" s="120">
        <v>6752</v>
      </c>
      <c r="M112" s="120">
        <v>3166</v>
      </c>
      <c r="N112" s="120">
        <v>28006</v>
      </c>
      <c r="O112" s="124">
        <v>9.5</v>
      </c>
      <c r="P112" s="124">
        <v>24.7</v>
      </c>
      <c r="Q112" s="124">
        <v>2.7</v>
      </c>
      <c r="R112" s="124">
        <v>12</v>
      </c>
      <c r="S112" s="124">
        <v>2.2000000000000002</v>
      </c>
      <c r="T112" s="124">
        <v>81.900000000000006</v>
      </c>
      <c r="U112" s="120">
        <v>93</v>
      </c>
      <c r="V112" s="124">
        <v>51.1</v>
      </c>
      <c r="W112" s="147">
        <v>28109</v>
      </c>
      <c r="X112" s="147">
        <v>295485</v>
      </c>
      <c r="Y112" s="120">
        <v>22470</v>
      </c>
      <c r="Z112" s="120">
        <v>17627</v>
      </c>
      <c r="AA112" s="120">
        <v>3074</v>
      </c>
      <c r="AB112" s="120">
        <v>2311</v>
      </c>
      <c r="AC112" s="120">
        <v>2386</v>
      </c>
      <c r="AD112" s="120">
        <v>4094</v>
      </c>
      <c r="AE112" s="120">
        <v>4742</v>
      </c>
      <c r="AF112" s="120">
        <v>130</v>
      </c>
      <c r="AG112" s="120">
        <v>41</v>
      </c>
      <c r="AH112" s="120">
        <v>117</v>
      </c>
      <c r="AI112" s="120">
        <v>82630</v>
      </c>
      <c r="AJ112" s="120">
        <v>117573</v>
      </c>
      <c r="AK112" s="120">
        <v>3188</v>
      </c>
      <c r="AL112" s="120">
        <v>1056</v>
      </c>
      <c r="AM112" s="120">
        <v>3602</v>
      </c>
      <c r="AN112" s="120">
        <v>47868</v>
      </c>
      <c r="AO112" s="120">
        <v>217173</v>
      </c>
      <c r="AP112" s="142" t="s">
        <v>289</v>
      </c>
      <c r="AQ112" s="142" t="s">
        <v>283</v>
      </c>
      <c r="AR112" s="142" t="s">
        <v>285</v>
      </c>
      <c r="AS112" s="143">
        <v>13032</v>
      </c>
      <c r="AT112" s="143">
        <v>12990</v>
      </c>
      <c r="AU112" s="143">
        <v>6268</v>
      </c>
      <c r="AV112" s="142" t="s">
        <v>228</v>
      </c>
      <c r="AW112" s="142" t="s">
        <v>920</v>
      </c>
      <c r="AX112" s="142" t="s">
        <v>915</v>
      </c>
      <c r="AY112" s="143">
        <v>9687</v>
      </c>
      <c r="AZ112" s="143">
        <v>8503</v>
      </c>
      <c r="BA112" s="143">
        <v>8172</v>
      </c>
      <c r="BB112" s="120">
        <v>7</v>
      </c>
      <c r="BC112" s="120">
        <v>23</v>
      </c>
      <c r="BD112" s="120">
        <v>49</v>
      </c>
      <c r="BE112" s="127">
        <v>46.4</v>
      </c>
      <c r="BF112" s="127">
        <v>10.6</v>
      </c>
      <c r="BG112" s="127">
        <v>8.6999999999999993</v>
      </c>
      <c r="BH112" s="127">
        <v>2.6</v>
      </c>
      <c r="BI112" s="127">
        <v>7.6</v>
      </c>
      <c r="BJ112" s="127">
        <v>0.4</v>
      </c>
      <c r="BK112" s="127">
        <v>0.1</v>
      </c>
      <c r="BL112" s="127">
        <v>16.8</v>
      </c>
      <c r="BM112" s="127">
        <v>6.7</v>
      </c>
      <c r="BN112" s="127">
        <v>39</v>
      </c>
      <c r="BO112" s="127">
        <v>36.1</v>
      </c>
      <c r="BP112" s="127">
        <v>24.9</v>
      </c>
      <c r="BQ112" s="127">
        <v>2.2999999999999998</v>
      </c>
      <c r="BR112" s="127">
        <v>2.8</v>
      </c>
      <c r="BS112" s="127">
        <v>3.2</v>
      </c>
      <c r="BT112" s="127">
        <v>3.2</v>
      </c>
      <c r="BU112" s="127">
        <v>2.9</v>
      </c>
      <c r="BV112" s="128">
        <v>33.1</v>
      </c>
      <c r="BW112" s="1">
        <v>6</v>
      </c>
      <c r="BX112" s="2" t="s">
        <v>610</v>
      </c>
      <c r="BY112" s="2" t="s">
        <v>611</v>
      </c>
      <c r="BZ112" s="2" t="s">
        <v>807</v>
      </c>
      <c r="CA112" s="2">
        <v>250449</v>
      </c>
      <c r="CB112" s="2">
        <v>150956</v>
      </c>
      <c r="CC112" s="2">
        <v>145065</v>
      </c>
      <c r="CD112" s="2">
        <v>29.6</v>
      </c>
      <c r="CE112" s="2">
        <v>17.899999999999999</v>
      </c>
      <c r="CF112" s="2">
        <v>17.2</v>
      </c>
      <c r="CG112" s="1">
        <v>121409</v>
      </c>
      <c r="CH112" s="1">
        <v>1944</v>
      </c>
      <c r="CI112" s="1">
        <v>5087</v>
      </c>
    </row>
    <row r="113" spans="1:87" ht="16.5" customHeight="1" x14ac:dyDescent="0.3">
      <c r="A113" s="47" t="s">
        <v>520</v>
      </c>
      <c r="B113" s="47" t="s">
        <v>70</v>
      </c>
      <c r="C113" s="47" t="s">
        <v>141</v>
      </c>
      <c r="D113" s="43" t="str">
        <f t="shared" si="1"/>
        <v>충북 제천시</v>
      </c>
      <c r="E113" s="120">
        <v>258825</v>
      </c>
      <c r="F113" s="120">
        <v>118268</v>
      </c>
      <c r="G113" s="120">
        <v>119336</v>
      </c>
      <c r="H113" s="120">
        <v>21221</v>
      </c>
      <c r="I113" s="120">
        <v>217106</v>
      </c>
      <c r="J113" s="120">
        <v>70653</v>
      </c>
      <c r="K113" s="120">
        <v>22392</v>
      </c>
      <c r="L113" s="120">
        <v>12341</v>
      </c>
      <c r="M113" s="120">
        <v>7307</v>
      </c>
      <c r="N113" s="120">
        <v>130997</v>
      </c>
      <c r="O113" s="124">
        <v>2</v>
      </c>
      <c r="P113" s="124">
        <v>39.4</v>
      </c>
      <c r="Q113" s="124">
        <v>3.3</v>
      </c>
      <c r="R113" s="124">
        <v>13.7</v>
      </c>
      <c r="S113" s="124">
        <v>3.7</v>
      </c>
      <c r="T113" s="124">
        <v>83.9</v>
      </c>
      <c r="U113" s="120">
        <v>192</v>
      </c>
      <c r="V113" s="124">
        <v>24.7</v>
      </c>
      <c r="W113" s="147">
        <v>131795</v>
      </c>
      <c r="X113" s="147">
        <v>352205</v>
      </c>
      <c r="Y113" s="120">
        <v>20748</v>
      </c>
      <c r="Z113" s="120">
        <v>14704</v>
      </c>
      <c r="AA113" s="120">
        <v>2703</v>
      </c>
      <c r="AB113" s="120">
        <v>1086</v>
      </c>
      <c r="AC113" s="120">
        <v>2478</v>
      </c>
      <c r="AD113" s="120">
        <v>8614</v>
      </c>
      <c r="AE113" s="120">
        <v>9597</v>
      </c>
      <c r="AF113" s="120">
        <v>690</v>
      </c>
      <c r="AG113" s="120">
        <v>231</v>
      </c>
      <c r="AH113" s="120">
        <v>612</v>
      </c>
      <c r="AI113" s="120">
        <v>88906</v>
      </c>
      <c r="AJ113" s="120">
        <v>90055</v>
      </c>
      <c r="AK113" s="120">
        <v>8095</v>
      </c>
      <c r="AL113" s="120">
        <v>2612</v>
      </c>
      <c r="AM113" s="120">
        <v>7695</v>
      </c>
      <c r="AN113" s="120">
        <v>41719</v>
      </c>
      <c r="AO113" s="120">
        <v>217107</v>
      </c>
      <c r="AP113" s="142" t="s">
        <v>229</v>
      </c>
      <c r="AQ113" s="142" t="s">
        <v>230</v>
      </c>
      <c r="AR113" s="142" t="s">
        <v>921</v>
      </c>
      <c r="AS113" s="143">
        <v>12898</v>
      </c>
      <c r="AT113" s="143">
        <v>11920</v>
      </c>
      <c r="AU113" s="143">
        <v>11902</v>
      </c>
      <c r="AV113" s="142" t="s">
        <v>279</v>
      </c>
      <c r="AW113" s="142" t="s">
        <v>452</v>
      </c>
      <c r="AX113" s="142" t="s">
        <v>920</v>
      </c>
      <c r="AY113" s="143">
        <v>15610</v>
      </c>
      <c r="AZ113" s="143">
        <v>11179</v>
      </c>
      <c r="BA113" s="143">
        <v>6957</v>
      </c>
      <c r="BB113" s="120">
        <v>6</v>
      </c>
      <c r="BC113" s="120">
        <v>22</v>
      </c>
      <c r="BD113" s="120">
        <v>58</v>
      </c>
      <c r="BE113" s="127">
        <v>25.1</v>
      </c>
      <c r="BF113" s="127">
        <v>5</v>
      </c>
      <c r="BG113" s="127">
        <v>1.7</v>
      </c>
      <c r="BH113" s="127">
        <v>13.3</v>
      </c>
      <c r="BI113" s="127">
        <v>17.7</v>
      </c>
      <c r="BJ113" s="127">
        <v>8.6999999999999993</v>
      </c>
      <c r="BK113" s="127">
        <v>0.5</v>
      </c>
      <c r="BL113" s="127">
        <v>15.5</v>
      </c>
      <c r="BM113" s="127">
        <v>12.5</v>
      </c>
      <c r="BN113" s="127">
        <v>42.8</v>
      </c>
      <c r="BO113" s="127">
        <v>32.700000000000003</v>
      </c>
      <c r="BP113" s="127">
        <v>24.5</v>
      </c>
      <c r="BQ113" s="127">
        <v>1.9</v>
      </c>
      <c r="BR113" s="127">
        <v>3.2</v>
      </c>
      <c r="BS113" s="127">
        <v>3.4</v>
      </c>
      <c r="BT113" s="127">
        <v>3.8</v>
      </c>
      <c r="BU113" s="127">
        <v>3.4</v>
      </c>
      <c r="BV113" s="128">
        <v>16.3</v>
      </c>
      <c r="BW113" s="1">
        <v>17</v>
      </c>
      <c r="BX113" s="2" t="s">
        <v>613</v>
      </c>
      <c r="BY113" s="2" t="s">
        <v>612</v>
      </c>
      <c r="BZ113" s="2" t="s">
        <v>614</v>
      </c>
      <c r="CA113" s="2">
        <v>91063</v>
      </c>
      <c r="CB113" s="2">
        <v>89417</v>
      </c>
      <c r="CC113" s="2">
        <v>80681</v>
      </c>
      <c r="CD113" s="2">
        <v>9.5</v>
      </c>
      <c r="CE113" s="2">
        <v>9.3000000000000007</v>
      </c>
      <c r="CF113" s="2">
        <v>8.4</v>
      </c>
      <c r="CG113" s="1">
        <v>82199</v>
      </c>
      <c r="CH113" s="1">
        <v>1534</v>
      </c>
      <c r="CI113" s="1">
        <v>10081</v>
      </c>
    </row>
    <row r="114" spans="1:87" ht="16.5" customHeight="1" x14ac:dyDescent="0.3">
      <c r="A114" s="47" t="s">
        <v>520</v>
      </c>
      <c r="B114" s="47" t="s">
        <v>71</v>
      </c>
      <c r="C114" s="47" t="s">
        <v>141</v>
      </c>
      <c r="D114" s="43" t="str">
        <f t="shared" si="1"/>
        <v>충북 보은군</v>
      </c>
      <c r="E114" s="120">
        <v>97524</v>
      </c>
      <c r="F114" s="120">
        <v>53197</v>
      </c>
      <c r="G114" s="120">
        <v>35744</v>
      </c>
      <c r="H114" s="120">
        <v>8583</v>
      </c>
      <c r="I114" s="120">
        <v>68730</v>
      </c>
      <c r="J114" s="120">
        <v>16418</v>
      </c>
      <c r="K114" s="120">
        <v>5898</v>
      </c>
      <c r="L114" s="120">
        <v>6965</v>
      </c>
      <c r="M114" s="120">
        <v>2086</v>
      </c>
      <c r="N114" s="120">
        <v>31180</v>
      </c>
      <c r="O114" s="124">
        <v>3.1</v>
      </c>
      <c r="P114" s="124">
        <v>37.700000000000003</v>
      </c>
      <c r="Q114" s="124">
        <v>3.3</v>
      </c>
      <c r="R114" s="124">
        <v>13</v>
      </c>
      <c r="S114" s="124">
        <v>4.3</v>
      </c>
      <c r="T114" s="124">
        <v>70.5</v>
      </c>
      <c r="U114" s="120">
        <v>100</v>
      </c>
      <c r="V114" s="124">
        <v>23.9</v>
      </c>
      <c r="W114" s="147">
        <v>31601</v>
      </c>
      <c r="X114" s="147">
        <v>150932</v>
      </c>
      <c r="Y114" s="120">
        <v>15450</v>
      </c>
      <c r="Z114" s="120">
        <v>8461</v>
      </c>
      <c r="AA114" s="120">
        <v>1730</v>
      </c>
      <c r="AB114" s="120">
        <v>1660</v>
      </c>
      <c r="AC114" s="120">
        <v>1493</v>
      </c>
      <c r="AD114" s="120">
        <v>12272</v>
      </c>
      <c r="AE114" s="120">
        <v>6271</v>
      </c>
      <c r="AF114" s="120">
        <v>974</v>
      </c>
      <c r="AG114" s="120">
        <v>477</v>
      </c>
      <c r="AH114" s="120">
        <v>616</v>
      </c>
      <c r="AI114" s="120">
        <v>25474</v>
      </c>
      <c r="AJ114" s="120">
        <v>19266</v>
      </c>
      <c r="AK114" s="120">
        <v>1376</v>
      </c>
      <c r="AL114" s="120">
        <v>512</v>
      </c>
      <c r="AM114" s="120">
        <v>1491</v>
      </c>
      <c r="AN114" s="120">
        <v>28794</v>
      </c>
      <c r="AO114" s="120">
        <v>68729</v>
      </c>
      <c r="AP114" s="142" t="s">
        <v>921</v>
      </c>
      <c r="AQ114" s="142" t="s">
        <v>231</v>
      </c>
      <c r="AR114" s="142" t="s">
        <v>229</v>
      </c>
      <c r="AS114" s="143">
        <v>22638</v>
      </c>
      <c r="AT114" s="143">
        <v>2585</v>
      </c>
      <c r="AU114" s="143">
        <v>745</v>
      </c>
      <c r="AV114" s="142" t="s">
        <v>306</v>
      </c>
      <c r="AW114" s="142" t="s">
        <v>515</v>
      </c>
      <c r="AX114" s="142" t="s">
        <v>307</v>
      </c>
      <c r="AY114" s="143">
        <v>3323</v>
      </c>
      <c r="AZ114" s="143">
        <v>2877</v>
      </c>
      <c r="BA114" s="143">
        <v>2859</v>
      </c>
      <c r="BB114" s="120">
        <v>2</v>
      </c>
      <c r="BC114" s="120">
        <v>14</v>
      </c>
      <c r="BD114" s="120">
        <v>53</v>
      </c>
      <c r="BE114" s="127">
        <v>34</v>
      </c>
      <c r="BF114" s="127">
        <v>2.1</v>
      </c>
      <c r="BG114" s="127">
        <v>10.1</v>
      </c>
      <c r="BH114" s="127">
        <v>3.3</v>
      </c>
      <c r="BI114" s="127">
        <v>14.6</v>
      </c>
      <c r="BJ114" s="127">
        <v>8.4</v>
      </c>
      <c r="BK114" s="127">
        <v>0.4</v>
      </c>
      <c r="BL114" s="127">
        <v>16.5</v>
      </c>
      <c r="BM114" s="127">
        <v>10.5</v>
      </c>
      <c r="BN114" s="127">
        <v>42.5</v>
      </c>
      <c r="BO114" s="127">
        <v>38.5</v>
      </c>
      <c r="BP114" s="127">
        <v>19.100000000000001</v>
      </c>
      <c r="BQ114" s="127">
        <v>2.2999999999999998</v>
      </c>
      <c r="BR114" s="127">
        <v>2.7</v>
      </c>
      <c r="BS114" s="127">
        <v>3.5</v>
      </c>
      <c r="BT114" s="127">
        <v>4</v>
      </c>
      <c r="BU114" s="127">
        <v>2.8</v>
      </c>
      <c r="BV114" s="128">
        <v>14.8</v>
      </c>
      <c r="BW114" s="1">
        <v>11</v>
      </c>
      <c r="BX114" s="2" t="s">
        <v>615</v>
      </c>
      <c r="BY114" s="2" t="s">
        <v>616</v>
      </c>
      <c r="BZ114" s="2" t="s">
        <v>617</v>
      </c>
      <c r="CA114" s="2">
        <v>81402</v>
      </c>
      <c r="CB114" s="2">
        <v>75177</v>
      </c>
      <c r="CC114" s="2">
        <v>47983</v>
      </c>
      <c r="CD114" s="2">
        <v>26</v>
      </c>
      <c r="CE114" s="2">
        <v>24</v>
      </c>
      <c r="CF114" s="2">
        <v>15.3</v>
      </c>
      <c r="CG114" s="1">
        <v>21291</v>
      </c>
      <c r="CH114" s="1">
        <v>1637</v>
      </c>
      <c r="CI114" s="1">
        <v>3237</v>
      </c>
    </row>
    <row r="115" spans="1:87" ht="16.5" customHeight="1" x14ac:dyDescent="0.3">
      <c r="A115" s="47" t="s">
        <v>520</v>
      </c>
      <c r="B115" s="47" t="s">
        <v>72</v>
      </c>
      <c r="C115" s="47" t="s">
        <v>141</v>
      </c>
      <c r="D115" s="43" t="str">
        <f t="shared" si="1"/>
        <v>충북 옥천군</v>
      </c>
      <c r="E115" s="120">
        <v>125560</v>
      </c>
      <c r="F115" s="120">
        <v>70938</v>
      </c>
      <c r="G115" s="120">
        <v>39689</v>
      </c>
      <c r="H115" s="120">
        <v>14932</v>
      </c>
      <c r="I115" s="120">
        <v>110018</v>
      </c>
      <c r="J115" s="120">
        <v>17352</v>
      </c>
      <c r="K115" s="120">
        <v>5907</v>
      </c>
      <c r="L115" s="120">
        <v>5814</v>
      </c>
      <c r="M115" s="120">
        <v>2747</v>
      </c>
      <c r="N115" s="120">
        <v>49315</v>
      </c>
      <c r="O115" s="124">
        <v>2.5</v>
      </c>
      <c r="P115" s="124">
        <v>48.9</v>
      </c>
      <c r="Q115" s="124">
        <v>3.7</v>
      </c>
      <c r="R115" s="124">
        <v>11.2</v>
      </c>
      <c r="S115" s="124">
        <v>5</v>
      </c>
      <c r="T115" s="124">
        <v>87.6</v>
      </c>
      <c r="U115" s="120">
        <v>126</v>
      </c>
      <c r="V115" s="124">
        <v>29.5</v>
      </c>
      <c r="W115" s="147">
        <v>49755</v>
      </c>
      <c r="X115" s="147">
        <v>196179</v>
      </c>
      <c r="Y115" s="120">
        <v>8324</v>
      </c>
      <c r="Z115" s="120">
        <v>4780</v>
      </c>
      <c r="AA115" s="120">
        <v>946</v>
      </c>
      <c r="AB115" s="120">
        <v>630</v>
      </c>
      <c r="AC115" s="120">
        <v>863</v>
      </c>
      <c r="AD115" s="120">
        <v>31142</v>
      </c>
      <c r="AE115" s="120">
        <v>16706</v>
      </c>
      <c r="AF115" s="120">
        <v>3877</v>
      </c>
      <c r="AG115" s="120">
        <v>3056</v>
      </c>
      <c r="AH115" s="120">
        <v>3547</v>
      </c>
      <c r="AI115" s="120">
        <v>31472</v>
      </c>
      <c r="AJ115" s="120">
        <v>15422</v>
      </c>
      <c r="AK115" s="120">
        <v>2085</v>
      </c>
      <c r="AL115" s="120">
        <v>951</v>
      </c>
      <c r="AM115" s="120">
        <v>1760</v>
      </c>
      <c r="AN115" s="120">
        <v>15543</v>
      </c>
      <c r="AO115" s="120">
        <v>110018</v>
      </c>
      <c r="AP115" s="142" t="s">
        <v>921</v>
      </c>
      <c r="AQ115" s="142" t="s">
        <v>232</v>
      </c>
      <c r="AR115" s="142" t="s">
        <v>233</v>
      </c>
      <c r="AS115" s="143">
        <v>7652</v>
      </c>
      <c r="AT115" s="143">
        <v>3701</v>
      </c>
      <c r="AU115" s="143">
        <v>2433</v>
      </c>
      <c r="AV115" s="142" t="s">
        <v>308</v>
      </c>
      <c r="AW115" s="142" t="s">
        <v>306</v>
      </c>
      <c r="AX115" s="142" t="s">
        <v>928</v>
      </c>
      <c r="AY115" s="143">
        <v>13274</v>
      </c>
      <c r="AZ115" s="143">
        <v>10739</v>
      </c>
      <c r="BA115" s="143">
        <v>7465</v>
      </c>
      <c r="BB115" s="120">
        <v>3</v>
      </c>
      <c r="BC115" s="120">
        <v>9</v>
      </c>
      <c r="BD115" s="120">
        <v>45</v>
      </c>
      <c r="BE115" s="127">
        <v>25.7</v>
      </c>
      <c r="BF115" s="127">
        <v>1.1000000000000001</v>
      </c>
      <c r="BG115" s="127">
        <v>0.7</v>
      </c>
      <c r="BH115" s="127">
        <v>9.4</v>
      </c>
      <c r="BI115" s="127">
        <v>32.9</v>
      </c>
      <c r="BJ115" s="127">
        <v>5</v>
      </c>
      <c r="BK115" s="127">
        <v>0.9</v>
      </c>
      <c r="BL115" s="127">
        <v>13.7</v>
      </c>
      <c r="BM115" s="127">
        <v>10.6</v>
      </c>
      <c r="BN115" s="127">
        <v>42.3</v>
      </c>
      <c r="BO115" s="127">
        <v>36.9</v>
      </c>
      <c r="BP115" s="127">
        <v>20.8</v>
      </c>
      <c r="BQ115" s="127">
        <v>2.2000000000000002</v>
      </c>
      <c r="BR115" s="127">
        <v>2.2999999999999998</v>
      </c>
      <c r="BS115" s="127">
        <v>3</v>
      </c>
      <c r="BT115" s="127">
        <v>3.5</v>
      </c>
      <c r="BU115" s="127">
        <v>2.4</v>
      </c>
      <c r="BV115" s="128">
        <v>17.8</v>
      </c>
      <c r="BW115" s="1">
        <v>9</v>
      </c>
      <c r="BX115" s="2" t="s">
        <v>618</v>
      </c>
      <c r="BY115" s="2" t="s">
        <v>619</v>
      </c>
      <c r="BZ115" s="2" t="s">
        <v>620</v>
      </c>
      <c r="CA115" s="2">
        <v>208423</v>
      </c>
      <c r="CB115" s="2">
        <v>93714</v>
      </c>
      <c r="CC115" s="2">
        <v>62614</v>
      </c>
      <c r="CD115" s="2">
        <v>42.8</v>
      </c>
      <c r="CE115" s="2">
        <v>19.3</v>
      </c>
      <c r="CF115" s="2">
        <v>12.9</v>
      </c>
      <c r="CG115" s="1">
        <v>16940</v>
      </c>
      <c r="CH115" s="1">
        <v>3671</v>
      </c>
      <c r="CI115" s="1">
        <v>4827</v>
      </c>
    </row>
    <row r="116" spans="1:87" ht="16.5" customHeight="1" x14ac:dyDescent="0.3">
      <c r="A116" s="47" t="s">
        <v>520</v>
      </c>
      <c r="B116" s="47" t="s">
        <v>73</v>
      </c>
      <c r="C116" s="47" t="s">
        <v>141</v>
      </c>
      <c r="D116" s="43" t="str">
        <f t="shared" si="1"/>
        <v>충북 영동군</v>
      </c>
      <c r="E116" s="120">
        <v>88035</v>
      </c>
      <c r="F116" s="120">
        <v>50428</v>
      </c>
      <c r="G116" s="120">
        <v>27901</v>
      </c>
      <c r="H116" s="120">
        <v>9707</v>
      </c>
      <c r="I116" s="120">
        <v>77564</v>
      </c>
      <c r="J116" s="120">
        <v>13299</v>
      </c>
      <c r="K116" s="120">
        <v>4728</v>
      </c>
      <c r="L116" s="120">
        <v>5381</v>
      </c>
      <c r="M116" s="120">
        <v>2587</v>
      </c>
      <c r="N116" s="120">
        <v>44279</v>
      </c>
      <c r="O116" s="124">
        <v>2</v>
      </c>
      <c r="P116" s="124">
        <v>44.3</v>
      </c>
      <c r="Q116" s="124">
        <v>3.6</v>
      </c>
      <c r="R116" s="124">
        <v>13.4</v>
      </c>
      <c r="S116" s="124">
        <v>5.4</v>
      </c>
      <c r="T116" s="124">
        <v>88.1</v>
      </c>
      <c r="U116" s="120">
        <v>131</v>
      </c>
      <c r="V116" s="124">
        <v>17.5</v>
      </c>
      <c r="W116" s="147">
        <v>44906</v>
      </c>
      <c r="X116" s="147">
        <v>146882</v>
      </c>
      <c r="Y116" s="120">
        <v>5728</v>
      </c>
      <c r="Z116" s="120">
        <v>3028</v>
      </c>
      <c r="AA116" s="120">
        <v>704</v>
      </c>
      <c r="AB116" s="120">
        <v>451</v>
      </c>
      <c r="AC116" s="120">
        <v>560</v>
      </c>
      <c r="AD116" s="120">
        <v>13793</v>
      </c>
      <c r="AE116" s="120">
        <v>6946</v>
      </c>
      <c r="AF116" s="120">
        <v>1495</v>
      </c>
      <c r="AG116" s="120">
        <v>799</v>
      </c>
      <c r="AH116" s="120">
        <v>1178</v>
      </c>
      <c r="AI116" s="120">
        <v>30908</v>
      </c>
      <c r="AJ116" s="120">
        <v>15937</v>
      </c>
      <c r="AK116" s="120">
        <v>2752</v>
      </c>
      <c r="AL116" s="120">
        <v>1051</v>
      </c>
      <c r="AM116" s="120">
        <v>2706</v>
      </c>
      <c r="AN116" s="120">
        <v>10471</v>
      </c>
      <c r="AO116" s="120">
        <v>77565</v>
      </c>
      <c r="AP116" s="142" t="s">
        <v>921</v>
      </c>
      <c r="AQ116" s="142" t="s">
        <v>231</v>
      </c>
      <c r="AR116" s="142" t="s">
        <v>233</v>
      </c>
      <c r="AS116" s="143">
        <v>5480</v>
      </c>
      <c r="AT116" s="143">
        <v>3258</v>
      </c>
      <c r="AU116" s="143">
        <v>425</v>
      </c>
      <c r="AV116" s="142" t="s">
        <v>306</v>
      </c>
      <c r="AW116" s="142" t="s">
        <v>307</v>
      </c>
      <c r="AX116" s="142" t="s">
        <v>308</v>
      </c>
      <c r="AY116" s="143">
        <v>4839</v>
      </c>
      <c r="AZ116" s="143">
        <v>3437</v>
      </c>
      <c r="BA116" s="143">
        <v>3437</v>
      </c>
      <c r="BB116" s="120">
        <v>6</v>
      </c>
      <c r="BC116" s="120">
        <v>18</v>
      </c>
      <c r="BD116" s="120">
        <v>59</v>
      </c>
      <c r="BE116" s="127">
        <v>29.8</v>
      </c>
      <c r="BF116" s="127">
        <v>3.9</v>
      </c>
      <c r="BG116" s="127">
        <v>3.4</v>
      </c>
      <c r="BH116" s="127">
        <v>5.5</v>
      </c>
      <c r="BI116" s="127">
        <v>18.899999999999999</v>
      </c>
      <c r="BJ116" s="127">
        <v>7.4</v>
      </c>
      <c r="BK116" s="127">
        <v>0.7</v>
      </c>
      <c r="BL116" s="127">
        <v>21</v>
      </c>
      <c r="BM116" s="127">
        <v>9.4</v>
      </c>
      <c r="BN116" s="127">
        <v>40</v>
      </c>
      <c r="BO116" s="127">
        <v>39.200000000000003</v>
      </c>
      <c r="BP116" s="127">
        <v>20.8</v>
      </c>
      <c r="BQ116" s="127">
        <v>2.5</v>
      </c>
      <c r="BR116" s="127">
        <v>2.9</v>
      </c>
      <c r="BS116" s="127">
        <v>3.5</v>
      </c>
      <c r="BT116" s="127">
        <v>3.9</v>
      </c>
      <c r="BU116" s="127">
        <v>3.1</v>
      </c>
      <c r="BV116" s="128">
        <v>15.1</v>
      </c>
      <c r="BW116" s="1">
        <v>11</v>
      </c>
      <c r="BX116" s="2" t="s">
        <v>621</v>
      </c>
      <c r="BY116" s="2" t="s">
        <v>622</v>
      </c>
      <c r="BZ116" s="2" t="s">
        <v>623</v>
      </c>
      <c r="CA116" s="2">
        <v>74833</v>
      </c>
      <c r="CB116" s="2">
        <v>72555</v>
      </c>
      <c r="CC116" s="2">
        <v>26017</v>
      </c>
      <c r="CD116" s="2">
        <v>26.1</v>
      </c>
      <c r="CE116" s="2">
        <v>25.3</v>
      </c>
      <c r="CF116" s="2">
        <v>9.1</v>
      </c>
      <c r="CG116" s="1">
        <v>14221</v>
      </c>
      <c r="CH116" s="1">
        <v>1045</v>
      </c>
      <c r="CI116" s="1">
        <v>4079</v>
      </c>
    </row>
    <row r="117" spans="1:87" ht="16.5" customHeight="1" x14ac:dyDescent="0.3">
      <c r="A117" s="47" t="s">
        <v>520</v>
      </c>
      <c r="B117" s="47" t="s">
        <v>74</v>
      </c>
      <c r="C117" s="47" t="s">
        <v>141</v>
      </c>
      <c r="D117" s="43" t="str">
        <f t="shared" si="1"/>
        <v>충북 괴산군</v>
      </c>
      <c r="E117" s="120">
        <v>139778</v>
      </c>
      <c r="F117" s="120">
        <v>77939</v>
      </c>
      <c r="G117" s="120">
        <v>47898</v>
      </c>
      <c r="H117" s="120">
        <v>13944</v>
      </c>
      <c r="I117" s="120">
        <v>94404</v>
      </c>
      <c r="J117" s="120">
        <v>23540</v>
      </c>
      <c r="K117" s="120">
        <v>10635</v>
      </c>
      <c r="L117" s="120">
        <v>6194</v>
      </c>
      <c r="M117" s="120">
        <v>2804</v>
      </c>
      <c r="N117" s="120">
        <v>37109</v>
      </c>
      <c r="O117" s="124">
        <v>3.8</v>
      </c>
      <c r="P117" s="124">
        <v>40.4</v>
      </c>
      <c r="Q117" s="124">
        <v>3.4</v>
      </c>
      <c r="R117" s="124">
        <v>12</v>
      </c>
      <c r="S117" s="124">
        <v>4.0999999999999996</v>
      </c>
      <c r="T117" s="124">
        <v>67.5</v>
      </c>
      <c r="U117" s="120">
        <v>109</v>
      </c>
      <c r="V117" s="124">
        <v>31.1</v>
      </c>
      <c r="W117" s="147">
        <v>37374</v>
      </c>
      <c r="X117" s="147">
        <v>197927</v>
      </c>
      <c r="Y117" s="120">
        <v>22107</v>
      </c>
      <c r="Z117" s="120">
        <v>14173</v>
      </c>
      <c r="AA117" s="120">
        <v>3575</v>
      </c>
      <c r="AB117" s="120">
        <v>2772</v>
      </c>
      <c r="AC117" s="120">
        <v>2746</v>
      </c>
      <c r="AD117" s="120">
        <v>8220</v>
      </c>
      <c r="AE117" s="120">
        <v>6216</v>
      </c>
      <c r="AF117" s="120">
        <v>531</v>
      </c>
      <c r="AG117" s="120">
        <v>266</v>
      </c>
      <c r="AH117" s="120">
        <v>483</v>
      </c>
      <c r="AI117" s="120">
        <v>47611</v>
      </c>
      <c r="AJ117" s="120">
        <v>24778</v>
      </c>
      <c r="AK117" s="120">
        <v>2757</v>
      </c>
      <c r="AL117" s="120">
        <v>988</v>
      </c>
      <c r="AM117" s="120">
        <v>2555</v>
      </c>
      <c r="AN117" s="120">
        <v>45373</v>
      </c>
      <c r="AO117" s="120">
        <v>94405</v>
      </c>
      <c r="AP117" s="142" t="s">
        <v>921</v>
      </c>
      <c r="AQ117" s="142" t="s">
        <v>229</v>
      </c>
      <c r="AR117" s="142" t="s">
        <v>234</v>
      </c>
      <c r="AS117" s="143">
        <v>27934</v>
      </c>
      <c r="AT117" s="143">
        <v>5906</v>
      </c>
      <c r="AU117" s="143">
        <v>5604</v>
      </c>
      <c r="AV117" s="142" t="s">
        <v>922</v>
      </c>
      <c r="AW117" s="142" t="s">
        <v>920</v>
      </c>
      <c r="AX117" s="142" t="s">
        <v>917</v>
      </c>
      <c r="AY117" s="143">
        <v>4094</v>
      </c>
      <c r="AZ117" s="143">
        <v>2928</v>
      </c>
      <c r="BA117" s="143">
        <v>2746</v>
      </c>
      <c r="BB117" s="120">
        <v>3</v>
      </c>
      <c r="BC117" s="120">
        <v>17</v>
      </c>
      <c r="BD117" s="120">
        <v>57</v>
      </c>
      <c r="BE117" s="127">
        <v>29.4</v>
      </c>
      <c r="BF117" s="127">
        <v>1.1000000000000001</v>
      </c>
      <c r="BG117" s="127">
        <v>1.3</v>
      </c>
      <c r="BH117" s="127">
        <v>2.5</v>
      </c>
      <c r="BI117" s="127">
        <v>32.799999999999997</v>
      </c>
      <c r="BJ117" s="127">
        <v>10</v>
      </c>
      <c r="BK117" s="127">
        <v>1</v>
      </c>
      <c r="BL117" s="127">
        <v>14.6</v>
      </c>
      <c r="BM117" s="127">
        <v>7.3</v>
      </c>
      <c r="BN117" s="127">
        <v>47.5</v>
      </c>
      <c r="BO117" s="127">
        <v>32.799999999999997</v>
      </c>
      <c r="BP117" s="127">
        <v>19.7</v>
      </c>
      <c r="BQ117" s="127">
        <v>1.7</v>
      </c>
      <c r="BR117" s="127">
        <v>2.5</v>
      </c>
      <c r="BS117" s="127">
        <v>3.3</v>
      </c>
      <c r="BT117" s="127">
        <v>3.7</v>
      </c>
      <c r="BU117" s="127">
        <v>2.6</v>
      </c>
      <c r="BV117" s="128">
        <v>14</v>
      </c>
      <c r="BW117" s="1">
        <v>11</v>
      </c>
      <c r="BX117" s="2" t="s">
        <v>624</v>
      </c>
      <c r="BY117" s="2" t="s">
        <v>625</v>
      </c>
      <c r="BZ117" s="2" t="s">
        <v>626</v>
      </c>
      <c r="CA117" s="2">
        <v>158384</v>
      </c>
      <c r="CB117" s="2">
        <v>101269</v>
      </c>
      <c r="CC117" s="2">
        <v>59217</v>
      </c>
      <c r="CD117" s="2">
        <v>29.8</v>
      </c>
      <c r="CE117" s="2">
        <v>19.100000000000001</v>
      </c>
      <c r="CF117" s="2">
        <v>11.1</v>
      </c>
      <c r="CG117" s="1">
        <v>27733</v>
      </c>
      <c r="CH117" s="1">
        <v>2890</v>
      </c>
      <c r="CI117" s="1">
        <v>4831</v>
      </c>
    </row>
    <row r="118" spans="1:87" ht="16.5" customHeight="1" x14ac:dyDescent="0.3">
      <c r="A118" s="47" t="s">
        <v>520</v>
      </c>
      <c r="B118" s="47" t="s">
        <v>75</v>
      </c>
      <c r="C118" s="47" t="s">
        <v>141</v>
      </c>
      <c r="D118" s="43" t="str">
        <f t="shared" si="1"/>
        <v>충북 단양군</v>
      </c>
      <c r="E118" s="120">
        <v>134607</v>
      </c>
      <c r="F118" s="120">
        <v>73230</v>
      </c>
      <c r="G118" s="120">
        <v>53037</v>
      </c>
      <c r="H118" s="120">
        <v>8341</v>
      </c>
      <c r="I118" s="120">
        <v>112503</v>
      </c>
      <c r="J118" s="120">
        <v>34381</v>
      </c>
      <c r="K118" s="120">
        <v>9385</v>
      </c>
      <c r="L118" s="120">
        <v>4820</v>
      </c>
      <c r="M118" s="120">
        <v>1734</v>
      </c>
      <c r="N118" s="120">
        <v>27530</v>
      </c>
      <c r="O118" s="124">
        <v>4.9000000000000004</v>
      </c>
      <c r="P118" s="124">
        <v>27.7</v>
      </c>
      <c r="Q118" s="124">
        <v>2.7</v>
      </c>
      <c r="R118" s="124">
        <v>12.2</v>
      </c>
      <c r="S118" s="124">
        <v>2.7</v>
      </c>
      <c r="T118" s="124">
        <v>83.6</v>
      </c>
      <c r="U118" s="120">
        <v>101</v>
      </c>
      <c r="V118" s="124">
        <v>35.299999999999997</v>
      </c>
      <c r="W118" s="147">
        <v>27964</v>
      </c>
      <c r="X118" s="147">
        <v>214405</v>
      </c>
      <c r="Y118" s="120">
        <v>10972</v>
      </c>
      <c r="Z118" s="120">
        <v>6471</v>
      </c>
      <c r="AA118" s="120">
        <v>1365</v>
      </c>
      <c r="AB118" s="120">
        <v>1468</v>
      </c>
      <c r="AC118" s="120">
        <v>1827</v>
      </c>
      <c r="AD118" s="120">
        <v>5352</v>
      </c>
      <c r="AE118" s="120">
        <v>4213</v>
      </c>
      <c r="AF118" s="120">
        <v>180</v>
      </c>
      <c r="AG118" s="120">
        <v>71</v>
      </c>
      <c r="AH118" s="120">
        <v>143</v>
      </c>
      <c r="AI118" s="120">
        <v>56906</v>
      </c>
      <c r="AJ118" s="120">
        <v>40842</v>
      </c>
      <c r="AK118" s="120">
        <v>2188</v>
      </c>
      <c r="AL118" s="120">
        <v>726</v>
      </c>
      <c r="AM118" s="120">
        <v>1882</v>
      </c>
      <c r="AN118" s="120">
        <v>22103</v>
      </c>
      <c r="AO118" s="120">
        <v>112503</v>
      </c>
      <c r="AP118" s="142" t="s">
        <v>235</v>
      </c>
      <c r="AQ118" s="142" t="s">
        <v>921</v>
      </c>
      <c r="AR118" s="142" t="s">
        <v>229</v>
      </c>
      <c r="AS118" s="143">
        <v>11451</v>
      </c>
      <c r="AT118" s="143">
        <v>5503</v>
      </c>
      <c r="AU118" s="143">
        <v>3013</v>
      </c>
      <c r="AV118" s="142" t="s">
        <v>279</v>
      </c>
      <c r="AW118" s="142" t="s">
        <v>917</v>
      </c>
      <c r="AX118" s="142" t="s">
        <v>920</v>
      </c>
      <c r="AY118" s="143">
        <v>3523</v>
      </c>
      <c r="AZ118" s="143">
        <v>3112</v>
      </c>
      <c r="BA118" s="143">
        <v>3080</v>
      </c>
      <c r="BB118" s="120">
        <v>8</v>
      </c>
      <c r="BC118" s="120">
        <v>30</v>
      </c>
      <c r="BD118" s="120">
        <v>72</v>
      </c>
      <c r="BE118" s="127">
        <v>40.6</v>
      </c>
      <c r="BF118" s="127">
        <v>6.7</v>
      </c>
      <c r="BG118" s="127">
        <v>4.5</v>
      </c>
      <c r="BH118" s="127">
        <v>5.4</v>
      </c>
      <c r="BI118" s="127">
        <v>22.5</v>
      </c>
      <c r="BJ118" s="127">
        <v>0.5</v>
      </c>
      <c r="BK118" s="127">
        <v>0.2</v>
      </c>
      <c r="BL118" s="127">
        <v>13.7</v>
      </c>
      <c r="BM118" s="127">
        <v>5.9</v>
      </c>
      <c r="BN118" s="127">
        <v>33.9</v>
      </c>
      <c r="BO118" s="127">
        <v>46.2</v>
      </c>
      <c r="BP118" s="127">
        <v>19.8</v>
      </c>
      <c r="BQ118" s="127">
        <v>3.4</v>
      </c>
      <c r="BR118" s="127">
        <v>2.5</v>
      </c>
      <c r="BS118" s="127">
        <v>3.4</v>
      </c>
      <c r="BT118" s="127">
        <v>3.8</v>
      </c>
      <c r="BU118" s="127">
        <v>2.6</v>
      </c>
      <c r="BV118" s="128">
        <v>23.4</v>
      </c>
      <c r="BW118" s="1">
        <v>8</v>
      </c>
      <c r="BX118" s="2" t="s">
        <v>627</v>
      </c>
      <c r="BY118" s="2" t="s">
        <v>628</v>
      </c>
      <c r="BZ118" s="2" t="s">
        <v>629</v>
      </c>
      <c r="CA118" s="2">
        <v>108003</v>
      </c>
      <c r="CB118" s="2">
        <v>73954</v>
      </c>
      <c r="CC118" s="2">
        <v>52681</v>
      </c>
      <c r="CD118" s="2">
        <v>26.9</v>
      </c>
      <c r="CE118" s="2">
        <v>18.399999999999999</v>
      </c>
      <c r="CF118" s="2">
        <v>13.1</v>
      </c>
      <c r="CG118" s="1">
        <v>41129</v>
      </c>
      <c r="CH118" s="1">
        <v>1818</v>
      </c>
      <c r="CI118" s="1">
        <v>2847</v>
      </c>
    </row>
    <row r="119" spans="1:87" ht="16.5" customHeight="1" x14ac:dyDescent="0.3">
      <c r="A119" s="47" t="s">
        <v>520</v>
      </c>
      <c r="B119" s="47" t="s">
        <v>76</v>
      </c>
      <c r="C119" s="47" t="s">
        <v>142</v>
      </c>
      <c r="D119" s="43" t="str">
        <f t="shared" si="1"/>
        <v>충남 공주시</v>
      </c>
      <c r="E119" s="120">
        <v>384409</v>
      </c>
      <c r="F119" s="120">
        <v>226012</v>
      </c>
      <c r="G119" s="120">
        <v>123256</v>
      </c>
      <c r="H119" s="120">
        <v>35142</v>
      </c>
      <c r="I119" s="120">
        <v>314785</v>
      </c>
      <c r="J119" s="120">
        <v>58809</v>
      </c>
      <c r="K119" s="120">
        <v>14929</v>
      </c>
      <c r="L119" s="120">
        <v>14004</v>
      </c>
      <c r="M119" s="120">
        <v>7503</v>
      </c>
      <c r="N119" s="120">
        <v>103466</v>
      </c>
      <c r="O119" s="124">
        <v>3.7</v>
      </c>
      <c r="P119" s="124">
        <v>42.9</v>
      </c>
      <c r="Q119" s="124">
        <v>3.2</v>
      </c>
      <c r="R119" s="124">
        <v>11.4</v>
      </c>
      <c r="S119" s="124">
        <v>4.4000000000000004</v>
      </c>
      <c r="T119" s="124">
        <v>81.900000000000006</v>
      </c>
      <c r="U119" s="120">
        <v>111</v>
      </c>
      <c r="V119" s="124">
        <v>33.299999999999997</v>
      </c>
      <c r="W119" s="147">
        <v>104102</v>
      </c>
      <c r="X119" s="147">
        <v>473322</v>
      </c>
      <c r="Y119" s="120">
        <v>40529</v>
      </c>
      <c r="Z119" s="120">
        <v>19830</v>
      </c>
      <c r="AA119" s="120">
        <v>3800</v>
      </c>
      <c r="AB119" s="120">
        <v>1917</v>
      </c>
      <c r="AC119" s="120">
        <v>3547</v>
      </c>
      <c r="AD119" s="120">
        <v>72380</v>
      </c>
      <c r="AE119" s="120">
        <v>42060</v>
      </c>
      <c r="AF119" s="120">
        <v>8352</v>
      </c>
      <c r="AG119" s="120">
        <v>6093</v>
      </c>
      <c r="AH119" s="120">
        <v>6490</v>
      </c>
      <c r="AI119" s="120">
        <v>113103</v>
      </c>
      <c r="AJ119" s="120">
        <v>54229</v>
      </c>
      <c r="AK119" s="120">
        <v>5559</v>
      </c>
      <c r="AL119" s="120">
        <v>1816</v>
      </c>
      <c r="AM119" s="120">
        <v>4702</v>
      </c>
      <c r="AN119" s="120">
        <v>69623</v>
      </c>
      <c r="AO119" s="120">
        <v>314784</v>
      </c>
      <c r="AP119" s="142" t="s">
        <v>922</v>
      </c>
      <c r="AQ119" s="142" t="s">
        <v>236</v>
      </c>
      <c r="AR119" s="142" t="s">
        <v>237</v>
      </c>
      <c r="AS119" s="143">
        <v>18317</v>
      </c>
      <c r="AT119" s="143">
        <v>10697</v>
      </c>
      <c r="AU119" s="143">
        <v>8239</v>
      </c>
      <c r="AV119" s="142" t="s">
        <v>515</v>
      </c>
      <c r="AW119" s="142" t="s">
        <v>307</v>
      </c>
      <c r="AX119" s="142" t="s">
        <v>306</v>
      </c>
      <c r="AY119" s="143">
        <v>41821</v>
      </c>
      <c r="AZ119" s="143">
        <v>25949</v>
      </c>
      <c r="BA119" s="143">
        <v>25363</v>
      </c>
      <c r="BB119" s="120">
        <v>4</v>
      </c>
      <c r="BC119" s="120">
        <v>14</v>
      </c>
      <c r="BD119" s="120">
        <v>48</v>
      </c>
      <c r="BE119" s="127">
        <v>32.5</v>
      </c>
      <c r="BF119" s="127">
        <v>1.5</v>
      </c>
      <c r="BG119" s="127">
        <v>2.2999999999999998</v>
      </c>
      <c r="BH119" s="127">
        <v>5.3</v>
      </c>
      <c r="BI119" s="127">
        <v>28.9</v>
      </c>
      <c r="BJ119" s="127">
        <v>3.9</v>
      </c>
      <c r="BK119" s="127">
        <v>0.6</v>
      </c>
      <c r="BL119" s="127">
        <v>12.8</v>
      </c>
      <c r="BM119" s="127">
        <v>12.2</v>
      </c>
      <c r="BN119" s="127">
        <v>47.6</v>
      </c>
      <c r="BO119" s="127">
        <v>34.1</v>
      </c>
      <c r="BP119" s="127">
        <v>18.399999999999999</v>
      </c>
      <c r="BQ119" s="127">
        <v>1.8</v>
      </c>
      <c r="BR119" s="127">
        <v>2.2000000000000002</v>
      </c>
      <c r="BS119" s="127">
        <v>3</v>
      </c>
      <c r="BT119" s="127">
        <v>3.7</v>
      </c>
      <c r="BU119" s="127">
        <v>2.5</v>
      </c>
      <c r="BV119" s="128">
        <v>13</v>
      </c>
      <c r="BW119" s="1">
        <v>16</v>
      </c>
      <c r="BX119" s="2" t="s">
        <v>630</v>
      </c>
      <c r="BY119" s="2" t="s">
        <v>632</v>
      </c>
      <c r="BZ119" s="2" t="s">
        <v>631</v>
      </c>
      <c r="CA119" s="2">
        <v>591017</v>
      </c>
      <c r="CB119" s="2">
        <v>188154</v>
      </c>
      <c r="CC119" s="2">
        <v>181533</v>
      </c>
      <c r="CD119" s="2">
        <v>30.8</v>
      </c>
      <c r="CE119" s="2">
        <v>9.8000000000000007</v>
      </c>
      <c r="CF119" s="2">
        <v>9.5</v>
      </c>
      <c r="CG119" s="1">
        <v>57711</v>
      </c>
      <c r="CH119" s="1">
        <v>7352</v>
      </c>
      <c r="CI119" s="1">
        <v>12012</v>
      </c>
    </row>
    <row r="120" spans="1:87" ht="16.5" customHeight="1" x14ac:dyDescent="0.3">
      <c r="A120" s="47" t="s">
        <v>520</v>
      </c>
      <c r="B120" s="47" t="s">
        <v>77</v>
      </c>
      <c r="C120" s="47" t="s">
        <v>142</v>
      </c>
      <c r="D120" s="43" t="str">
        <f t="shared" si="1"/>
        <v>충남 보령시</v>
      </c>
      <c r="E120" s="120">
        <v>321711</v>
      </c>
      <c r="F120" s="120">
        <v>151858</v>
      </c>
      <c r="G120" s="120">
        <v>150578</v>
      </c>
      <c r="H120" s="120">
        <v>19275</v>
      </c>
      <c r="I120" s="120">
        <v>246471</v>
      </c>
      <c r="J120" s="120">
        <v>106124</v>
      </c>
      <c r="K120" s="120">
        <v>23429</v>
      </c>
      <c r="L120" s="120">
        <v>11905</v>
      </c>
      <c r="M120" s="120">
        <v>6263</v>
      </c>
      <c r="N120" s="120">
        <v>97303</v>
      </c>
      <c r="O120" s="124">
        <v>3.3</v>
      </c>
      <c r="P120" s="124">
        <v>30.8</v>
      </c>
      <c r="Q120" s="124">
        <v>2.8</v>
      </c>
      <c r="R120" s="124">
        <v>13.2</v>
      </c>
      <c r="S120" s="124">
        <v>2.9</v>
      </c>
      <c r="T120" s="124">
        <v>76.599999999999994</v>
      </c>
      <c r="U120" s="120">
        <v>124</v>
      </c>
      <c r="V120" s="124">
        <v>26.6</v>
      </c>
      <c r="W120" s="147">
        <v>98722</v>
      </c>
      <c r="X120" s="147">
        <v>422220</v>
      </c>
      <c r="Y120" s="120">
        <v>40423</v>
      </c>
      <c r="Z120" s="120">
        <v>27486</v>
      </c>
      <c r="AA120" s="120">
        <v>3098</v>
      </c>
      <c r="AB120" s="120">
        <v>1506</v>
      </c>
      <c r="AC120" s="120">
        <v>2728</v>
      </c>
      <c r="AD120" s="120">
        <v>37128</v>
      </c>
      <c r="AE120" s="120">
        <v>30600</v>
      </c>
      <c r="AF120" s="120">
        <v>1320</v>
      </c>
      <c r="AG120" s="120">
        <v>595</v>
      </c>
      <c r="AH120" s="120">
        <v>1183</v>
      </c>
      <c r="AI120" s="120">
        <v>74307</v>
      </c>
      <c r="AJ120" s="120">
        <v>88259</v>
      </c>
      <c r="AK120" s="120">
        <v>5514</v>
      </c>
      <c r="AL120" s="120">
        <v>1744</v>
      </c>
      <c r="AM120" s="120">
        <v>5819</v>
      </c>
      <c r="AN120" s="120">
        <v>75241</v>
      </c>
      <c r="AO120" s="120">
        <v>246469</v>
      </c>
      <c r="AP120" s="142" t="s">
        <v>922</v>
      </c>
      <c r="AQ120" s="142" t="s">
        <v>238</v>
      </c>
      <c r="AR120" s="142" t="s">
        <v>236</v>
      </c>
      <c r="AS120" s="143">
        <v>14068</v>
      </c>
      <c r="AT120" s="143">
        <v>11104</v>
      </c>
      <c r="AU120" s="143">
        <v>9448</v>
      </c>
      <c r="AV120" s="142" t="s">
        <v>921</v>
      </c>
      <c r="AW120" s="142" t="s">
        <v>306</v>
      </c>
      <c r="AX120" s="142" t="s">
        <v>515</v>
      </c>
      <c r="AY120" s="143">
        <v>16844</v>
      </c>
      <c r="AZ120" s="143">
        <v>12050</v>
      </c>
      <c r="BA120" s="143">
        <v>10862</v>
      </c>
      <c r="BB120" s="120">
        <v>7</v>
      </c>
      <c r="BC120" s="120">
        <v>20</v>
      </c>
      <c r="BD120" s="120">
        <v>49</v>
      </c>
      <c r="BE120" s="127">
        <v>41</v>
      </c>
      <c r="BF120" s="127">
        <v>4.9000000000000004</v>
      </c>
      <c r="BG120" s="127">
        <v>2.1</v>
      </c>
      <c r="BH120" s="127">
        <v>2.9</v>
      </c>
      <c r="BI120" s="127">
        <v>9.6</v>
      </c>
      <c r="BJ120" s="127">
        <v>3.2</v>
      </c>
      <c r="BK120" s="127">
        <v>0.5</v>
      </c>
      <c r="BL120" s="127">
        <v>18.100000000000001</v>
      </c>
      <c r="BM120" s="127">
        <v>17.600000000000001</v>
      </c>
      <c r="BN120" s="127">
        <v>39.6</v>
      </c>
      <c r="BO120" s="127">
        <v>39.700000000000003</v>
      </c>
      <c r="BP120" s="127">
        <v>20.6</v>
      </c>
      <c r="BQ120" s="127">
        <v>2.5</v>
      </c>
      <c r="BR120" s="127">
        <v>3.1</v>
      </c>
      <c r="BS120" s="127">
        <v>3.3</v>
      </c>
      <c r="BT120" s="127">
        <v>3.5</v>
      </c>
      <c r="BU120" s="127">
        <v>3.2</v>
      </c>
      <c r="BV120" s="128">
        <v>12.9</v>
      </c>
      <c r="BW120" s="1">
        <v>16</v>
      </c>
      <c r="BX120" s="2" t="s">
        <v>633</v>
      </c>
      <c r="BY120" s="2" t="s">
        <v>635</v>
      </c>
      <c r="BZ120" s="2" t="s">
        <v>634</v>
      </c>
      <c r="CA120" s="2">
        <v>257624</v>
      </c>
      <c r="CB120" s="2">
        <v>93490</v>
      </c>
      <c r="CC120" s="2">
        <v>82238</v>
      </c>
      <c r="CD120" s="2">
        <v>28.5</v>
      </c>
      <c r="CE120" s="2">
        <v>10.4</v>
      </c>
      <c r="CF120" s="2">
        <v>9.1</v>
      </c>
      <c r="CG120" s="1">
        <v>118104</v>
      </c>
      <c r="CH120" s="1">
        <v>1150</v>
      </c>
      <c r="CI120" s="1">
        <v>9237</v>
      </c>
    </row>
    <row r="121" spans="1:87" ht="16.5" customHeight="1" x14ac:dyDescent="0.3">
      <c r="A121" s="47" t="s">
        <v>520</v>
      </c>
      <c r="B121" s="47" t="s">
        <v>78</v>
      </c>
      <c r="C121" s="47" t="s">
        <v>142</v>
      </c>
      <c r="D121" s="43" t="str">
        <f t="shared" si="1"/>
        <v>충남 논산시</v>
      </c>
      <c r="E121" s="120">
        <v>283824</v>
      </c>
      <c r="F121" s="120">
        <v>156416</v>
      </c>
      <c r="G121" s="120">
        <v>85739</v>
      </c>
      <c r="H121" s="120">
        <v>41669</v>
      </c>
      <c r="I121" s="120">
        <v>234660</v>
      </c>
      <c r="J121" s="120">
        <v>34896</v>
      </c>
      <c r="K121" s="120">
        <v>13842</v>
      </c>
      <c r="L121" s="120">
        <v>18470</v>
      </c>
      <c r="M121" s="120">
        <v>9385</v>
      </c>
      <c r="N121" s="120">
        <v>114192</v>
      </c>
      <c r="O121" s="124">
        <v>2.5</v>
      </c>
      <c r="P121" s="124">
        <v>49.2</v>
      </c>
      <c r="Q121" s="124">
        <v>4.2</v>
      </c>
      <c r="R121" s="124">
        <v>13.1</v>
      </c>
      <c r="S121" s="124">
        <v>6.3</v>
      </c>
      <c r="T121" s="124">
        <v>82.7</v>
      </c>
      <c r="U121" s="120">
        <v>148</v>
      </c>
      <c r="V121" s="124">
        <v>24.1</v>
      </c>
      <c r="W121" s="147">
        <v>115229</v>
      </c>
      <c r="X121" s="147">
        <v>381440</v>
      </c>
      <c r="Y121" s="120">
        <v>24304</v>
      </c>
      <c r="Z121" s="120">
        <v>13720</v>
      </c>
      <c r="AA121" s="120">
        <v>4277</v>
      </c>
      <c r="AB121" s="120">
        <v>2600</v>
      </c>
      <c r="AC121" s="120">
        <v>4264</v>
      </c>
      <c r="AD121" s="120">
        <v>46799</v>
      </c>
      <c r="AE121" s="120">
        <v>23336</v>
      </c>
      <c r="AF121" s="120">
        <v>5776</v>
      </c>
      <c r="AG121" s="120">
        <v>3692</v>
      </c>
      <c r="AH121" s="120">
        <v>4463</v>
      </c>
      <c r="AI121" s="120">
        <v>85313</v>
      </c>
      <c r="AJ121" s="120">
        <v>40255</v>
      </c>
      <c r="AK121" s="120">
        <v>12866</v>
      </c>
      <c r="AL121" s="120">
        <v>3803</v>
      </c>
      <c r="AM121" s="120">
        <v>8357</v>
      </c>
      <c r="AN121" s="120">
        <v>49165</v>
      </c>
      <c r="AO121" s="120">
        <v>234660</v>
      </c>
      <c r="AP121" s="142" t="s">
        <v>239</v>
      </c>
      <c r="AQ121" s="142" t="s">
        <v>240</v>
      </c>
      <c r="AR121" s="142" t="s">
        <v>922</v>
      </c>
      <c r="AS121" s="143">
        <v>14099</v>
      </c>
      <c r="AT121" s="143">
        <v>9536</v>
      </c>
      <c r="AU121" s="143">
        <v>6632</v>
      </c>
      <c r="AV121" s="142" t="s">
        <v>306</v>
      </c>
      <c r="AW121" s="142" t="s">
        <v>307</v>
      </c>
      <c r="AX121" s="142" t="s">
        <v>515</v>
      </c>
      <c r="AY121" s="143">
        <v>24410</v>
      </c>
      <c r="AZ121" s="143">
        <v>16249</v>
      </c>
      <c r="BA121" s="143">
        <v>10880</v>
      </c>
      <c r="BB121" s="120">
        <v>5</v>
      </c>
      <c r="BC121" s="120">
        <v>15</v>
      </c>
      <c r="BD121" s="120">
        <v>54</v>
      </c>
      <c r="BE121" s="127">
        <v>28.7</v>
      </c>
      <c r="BF121" s="127">
        <v>1</v>
      </c>
      <c r="BG121" s="127">
        <v>3.2</v>
      </c>
      <c r="BH121" s="127">
        <v>5.9</v>
      </c>
      <c r="BI121" s="127">
        <v>22.1</v>
      </c>
      <c r="BJ121" s="127">
        <v>7.8</v>
      </c>
      <c r="BK121" s="127">
        <v>0.8</v>
      </c>
      <c r="BL121" s="127">
        <v>17.3</v>
      </c>
      <c r="BM121" s="127">
        <v>13.2</v>
      </c>
      <c r="BN121" s="127">
        <v>48.3</v>
      </c>
      <c r="BO121" s="127">
        <v>27.4</v>
      </c>
      <c r="BP121" s="127">
        <v>24.2</v>
      </c>
      <c r="BQ121" s="127">
        <v>1.4</v>
      </c>
      <c r="BR121" s="127">
        <v>2.7</v>
      </c>
      <c r="BS121" s="127">
        <v>3.4</v>
      </c>
      <c r="BT121" s="127">
        <v>4</v>
      </c>
      <c r="BU121" s="127">
        <v>3.1</v>
      </c>
      <c r="BV121" s="128">
        <v>13.9</v>
      </c>
      <c r="BW121" s="1">
        <v>15</v>
      </c>
      <c r="BX121" s="2" t="s">
        <v>636</v>
      </c>
      <c r="BY121" s="2" t="s">
        <v>637</v>
      </c>
      <c r="BZ121" s="2" t="s">
        <v>638</v>
      </c>
      <c r="CA121" s="2">
        <v>203638</v>
      </c>
      <c r="CB121" s="2">
        <v>167231</v>
      </c>
      <c r="CC121" s="2">
        <v>106827</v>
      </c>
      <c r="CD121" s="2">
        <v>20.5</v>
      </c>
      <c r="CE121" s="2">
        <v>16.8</v>
      </c>
      <c r="CF121" s="2">
        <v>10.8</v>
      </c>
      <c r="CG121" s="1">
        <v>32973</v>
      </c>
      <c r="CH121" s="1">
        <v>6115</v>
      </c>
      <c r="CI121" s="1">
        <v>14681</v>
      </c>
    </row>
    <row r="122" spans="1:87" ht="16.5" customHeight="1" x14ac:dyDescent="0.3">
      <c r="A122" s="47" t="s">
        <v>520</v>
      </c>
      <c r="B122" s="47" t="s">
        <v>79</v>
      </c>
      <c r="C122" s="47" t="s">
        <v>142</v>
      </c>
      <c r="D122" s="43" t="str">
        <f t="shared" si="1"/>
        <v>충남 금산군</v>
      </c>
      <c r="E122" s="120">
        <v>135628</v>
      </c>
      <c r="F122" s="120">
        <v>75684</v>
      </c>
      <c r="G122" s="120">
        <v>42438</v>
      </c>
      <c r="H122" s="120">
        <v>17506</v>
      </c>
      <c r="I122" s="120">
        <v>125672</v>
      </c>
      <c r="J122" s="120">
        <v>18213</v>
      </c>
      <c r="K122" s="120">
        <v>6783</v>
      </c>
      <c r="L122" s="120">
        <v>6308</v>
      </c>
      <c r="M122" s="120">
        <v>3092</v>
      </c>
      <c r="N122" s="120">
        <v>52170</v>
      </c>
      <c r="O122" s="124">
        <v>2.6</v>
      </c>
      <c r="P122" s="124">
        <v>47.6</v>
      </c>
      <c r="Q122" s="124">
        <v>3.9</v>
      </c>
      <c r="R122" s="124">
        <v>11.5</v>
      </c>
      <c r="S122" s="124">
        <v>4.9000000000000004</v>
      </c>
      <c r="T122" s="124">
        <v>92.7</v>
      </c>
      <c r="U122" s="120">
        <v>113</v>
      </c>
      <c r="V122" s="124">
        <v>26</v>
      </c>
      <c r="W122" s="147">
        <v>52483</v>
      </c>
      <c r="X122" s="147">
        <v>206455</v>
      </c>
      <c r="Y122" s="120">
        <v>6007</v>
      </c>
      <c r="Z122" s="120">
        <v>2947</v>
      </c>
      <c r="AA122" s="120">
        <v>411</v>
      </c>
      <c r="AB122" s="120">
        <v>176</v>
      </c>
      <c r="AC122" s="120">
        <v>415</v>
      </c>
      <c r="AD122" s="120">
        <v>32952</v>
      </c>
      <c r="AE122" s="120">
        <v>19745</v>
      </c>
      <c r="AF122" s="120">
        <v>4910</v>
      </c>
      <c r="AG122" s="120">
        <v>4695</v>
      </c>
      <c r="AH122" s="120">
        <v>5262</v>
      </c>
      <c r="AI122" s="120">
        <v>36725</v>
      </c>
      <c r="AJ122" s="120">
        <v>17101</v>
      </c>
      <c r="AK122" s="120">
        <v>1854</v>
      </c>
      <c r="AL122" s="120">
        <v>640</v>
      </c>
      <c r="AM122" s="120">
        <v>1789</v>
      </c>
      <c r="AN122" s="120">
        <v>9956</v>
      </c>
      <c r="AO122" s="120">
        <v>125673</v>
      </c>
      <c r="AP122" s="142" t="s">
        <v>922</v>
      </c>
      <c r="AQ122" s="142" t="s">
        <v>237</v>
      </c>
      <c r="AR122" s="142" t="s">
        <v>236</v>
      </c>
      <c r="AS122" s="143">
        <v>2398</v>
      </c>
      <c r="AT122" s="143">
        <v>1621</v>
      </c>
      <c r="AU122" s="143">
        <v>1130</v>
      </c>
      <c r="AV122" s="142" t="s">
        <v>306</v>
      </c>
      <c r="AW122" s="142" t="s">
        <v>308</v>
      </c>
      <c r="AX122" s="142" t="s">
        <v>309</v>
      </c>
      <c r="AY122" s="143">
        <v>16213</v>
      </c>
      <c r="AZ122" s="143">
        <v>12470</v>
      </c>
      <c r="BA122" s="143">
        <v>11522</v>
      </c>
      <c r="BB122" s="120">
        <v>3</v>
      </c>
      <c r="BC122" s="120">
        <v>9</v>
      </c>
      <c r="BD122" s="120">
        <v>45</v>
      </c>
      <c r="BE122" s="127">
        <v>29.8</v>
      </c>
      <c r="BF122" s="127">
        <v>0.9</v>
      </c>
      <c r="BG122" s="127">
        <v>1.9</v>
      </c>
      <c r="BH122" s="127">
        <v>3.5</v>
      </c>
      <c r="BI122" s="127">
        <v>22.7</v>
      </c>
      <c r="BJ122" s="127">
        <v>4.3</v>
      </c>
      <c r="BK122" s="127">
        <v>0.9</v>
      </c>
      <c r="BL122" s="127">
        <v>17.399999999999999</v>
      </c>
      <c r="BM122" s="127">
        <v>18.7</v>
      </c>
      <c r="BN122" s="127">
        <v>42.3</v>
      </c>
      <c r="BO122" s="127">
        <v>36.299999999999997</v>
      </c>
      <c r="BP122" s="127">
        <v>21.5</v>
      </c>
      <c r="BQ122" s="127">
        <v>2.1</v>
      </c>
      <c r="BR122" s="127">
        <v>2.1</v>
      </c>
      <c r="BS122" s="127">
        <v>3.2</v>
      </c>
      <c r="BT122" s="127">
        <v>3.9</v>
      </c>
      <c r="BU122" s="127">
        <v>2.2999999999999998</v>
      </c>
      <c r="BV122" s="128">
        <v>17.5</v>
      </c>
      <c r="BW122" s="1">
        <v>10</v>
      </c>
      <c r="BX122" s="2" t="s">
        <v>620</v>
      </c>
      <c r="BY122" s="2" t="s">
        <v>639</v>
      </c>
      <c r="BZ122" s="2" t="s">
        <v>640</v>
      </c>
      <c r="CA122" s="2">
        <v>115586</v>
      </c>
      <c r="CB122" s="2">
        <v>99475</v>
      </c>
      <c r="CC122" s="2">
        <v>80420</v>
      </c>
      <c r="CD122" s="2">
        <v>22.9</v>
      </c>
      <c r="CE122" s="2">
        <v>19.7</v>
      </c>
      <c r="CF122" s="2">
        <v>16</v>
      </c>
      <c r="CG122" s="1">
        <v>19495</v>
      </c>
      <c r="CH122" s="1">
        <v>4936</v>
      </c>
      <c r="CI122" s="1">
        <v>5728</v>
      </c>
    </row>
    <row r="123" spans="1:87" ht="16.5" customHeight="1" x14ac:dyDescent="0.3">
      <c r="A123" s="47" t="s">
        <v>520</v>
      </c>
      <c r="B123" s="47" t="s">
        <v>80</v>
      </c>
      <c r="C123" s="47" t="s">
        <v>142</v>
      </c>
      <c r="D123" s="43" t="str">
        <f t="shared" si="1"/>
        <v>충남 부여군</v>
      </c>
      <c r="E123" s="120">
        <v>143705</v>
      </c>
      <c r="F123" s="120">
        <v>77869</v>
      </c>
      <c r="G123" s="120">
        <v>53157</v>
      </c>
      <c r="H123" s="120">
        <v>12677</v>
      </c>
      <c r="I123" s="120">
        <v>108257</v>
      </c>
      <c r="J123" s="120">
        <v>30161</v>
      </c>
      <c r="K123" s="120">
        <v>9723</v>
      </c>
      <c r="L123" s="120">
        <v>5545</v>
      </c>
      <c r="M123" s="120">
        <v>3509</v>
      </c>
      <c r="N123" s="120">
        <v>61009</v>
      </c>
      <c r="O123" s="124">
        <v>2.4</v>
      </c>
      <c r="P123" s="124">
        <v>39.4</v>
      </c>
      <c r="Q123" s="124">
        <v>3.2</v>
      </c>
      <c r="R123" s="124">
        <v>12.8</v>
      </c>
      <c r="S123" s="124">
        <v>4</v>
      </c>
      <c r="T123" s="124">
        <v>75.3</v>
      </c>
      <c r="U123" s="120">
        <v>145</v>
      </c>
      <c r="V123" s="124">
        <v>27.4</v>
      </c>
      <c r="W123" s="147">
        <v>62365</v>
      </c>
      <c r="X123" s="147">
        <v>235689</v>
      </c>
      <c r="Y123" s="120">
        <v>19314</v>
      </c>
      <c r="Z123" s="120">
        <v>9709</v>
      </c>
      <c r="AA123" s="120">
        <v>2337</v>
      </c>
      <c r="AB123" s="120">
        <v>1529</v>
      </c>
      <c r="AC123" s="120">
        <v>2559</v>
      </c>
      <c r="AD123" s="120">
        <v>16810</v>
      </c>
      <c r="AE123" s="120">
        <v>9652</v>
      </c>
      <c r="AF123" s="120">
        <v>1322</v>
      </c>
      <c r="AG123" s="120">
        <v>874</v>
      </c>
      <c r="AH123" s="120">
        <v>1063</v>
      </c>
      <c r="AI123" s="120">
        <v>41744</v>
      </c>
      <c r="AJ123" s="120">
        <v>31538</v>
      </c>
      <c r="AK123" s="120">
        <v>2248</v>
      </c>
      <c r="AL123" s="120">
        <v>783</v>
      </c>
      <c r="AM123" s="120">
        <v>2223</v>
      </c>
      <c r="AN123" s="120">
        <v>35448</v>
      </c>
      <c r="AO123" s="120">
        <v>108257</v>
      </c>
      <c r="AP123" s="142" t="s">
        <v>237</v>
      </c>
      <c r="AQ123" s="142" t="s">
        <v>922</v>
      </c>
      <c r="AR123" s="142" t="s">
        <v>241</v>
      </c>
      <c r="AS123" s="143">
        <v>9052</v>
      </c>
      <c r="AT123" s="143">
        <v>4109</v>
      </c>
      <c r="AU123" s="143">
        <v>3718</v>
      </c>
      <c r="AV123" s="142" t="s">
        <v>306</v>
      </c>
      <c r="AW123" s="142" t="s">
        <v>515</v>
      </c>
      <c r="AX123" s="142" t="s">
        <v>307</v>
      </c>
      <c r="AY123" s="143">
        <v>7223</v>
      </c>
      <c r="AZ123" s="143">
        <v>5902</v>
      </c>
      <c r="BA123" s="143">
        <v>5380</v>
      </c>
      <c r="BB123" s="120">
        <v>7</v>
      </c>
      <c r="BC123" s="120">
        <v>18</v>
      </c>
      <c r="BD123" s="120">
        <v>48</v>
      </c>
      <c r="BE123" s="127">
        <v>22.6</v>
      </c>
      <c r="BF123" s="127">
        <v>9.8000000000000007</v>
      </c>
      <c r="BG123" s="127">
        <v>4.8</v>
      </c>
      <c r="BH123" s="127">
        <v>3.6</v>
      </c>
      <c r="BI123" s="127">
        <v>15.1</v>
      </c>
      <c r="BJ123" s="127">
        <v>2.6</v>
      </c>
      <c r="BK123" s="127">
        <v>0.5</v>
      </c>
      <c r="BL123" s="127">
        <v>29.3</v>
      </c>
      <c r="BM123" s="127">
        <v>11.7</v>
      </c>
      <c r="BN123" s="127">
        <v>40.9</v>
      </c>
      <c r="BO123" s="127">
        <v>38.200000000000003</v>
      </c>
      <c r="BP123" s="127">
        <v>21</v>
      </c>
      <c r="BQ123" s="127">
        <v>2.2999999999999998</v>
      </c>
      <c r="BR123" s="127">
        <v>2.8</v>
      </c>
      <c r="BS123" s="127">
        <v>3.3</v>
      </c>
      <c r="BT123" s="127">
        <v>3.8</v>
      </c>
      <c r="BU123" s="127">
        <v>2.9</v>
      </c>
      <c r="BV123" s="128">
        <v>10.9</v>
      </c>
      <c r="BW123" s="1">
        <v>16</v>
      </c>
      <c r="BX123" s="2" t="s">
        <v>641</v>
      </c>
      <c r="BY123" s="2" t="s">
        <v>642</v>
      </c>
      <c r="BZ123" s="2" t="s">
        <v>643</v>
      </c>
      <c r="CA123" s="2">
        <v>120542</v>
      </c>
      <c r="CB123" s="2">
        <v>108939</v>
      </c>
      <c r="CC123" s="2">
        <v>65973</v>
      </c>
      <c r="CD123" s="2">
        <v>27.1</v>
      </c>
      <c r="CE123" s="2">
        <v>24.5</v>
      </c>
      <c r="CF123" s="2">
        <v>14.8</v>
      </c>
      <c r="CG123" s="1">
        <v>34319</v>
      </c>
      <c r="CH123" s="1">
        <v>1867</v>
      </c>
      <c r="CI123" s="1">
        <v>5109</v>
      </c>
    </row>
    <row r="124" spans="1:87" ht="16.5" customHeight="1" x14ac:dyDescent="0.3">
      <c r="A124" s="47" t="s">
        <v>520</v>
      </c>
      <c r="B124" s="47" t="s">
        <v>81</v>
      </c>
      <c r="C124" s="47" t="s">
        <v>142</v>
      </c>
      <c r="D124" s="43" t="str">
        <f t="shared" si="1"/>
        <v>충남 서천군</v>
      </c>
      <c r="E124" s="120">
        <v>126770</v>
      </c>
      <c r="F124" s="120">
        <v>71647</v>
      </c>
      <c r="G124" s="120">
        <v>41699</v>
      </c>
      <c r="H124" s="120">
        <v>13425</v>
      </c>
      <c r="I124" s="120">
        <v>105958</v>
      </c>
      <c r="J124" s="120">
        <v>22087</v>
      </c>
      <c r="K124" s="120">
        <v>7745</v>
      </c>
      <c r="L124" s="120">
        <v>6001</v>
      </c>
      <c r="M124" s="120">
        <v>2749</v>
      </c>
      <c r="N124" s="120">
        <v>49721</v>
      </c>
      <c r="O124" s="124">
        <v>2.5</v>
      </c>
      <c r="P124" s="124">
        <v>40.4</v>
      </c>
      <c r="Q124" s="124">
        <v>3.5</v>
      </c>
      <c r="R124" s="124">
        <v>12.1</v>
      </c>
      <c r="S124" s="124">
        <v>4.2</v>
      </c>
      <c r="T124" s="124">
        <v>83.6</v>
      </c>
      <c r="U124" s="120">
        <v>97</v>
      </c>
      <c r="V124" s="124">
        <v>21.7</v>
      </c>
      <c r="W124" s="147">
        <v>50460</v>
      </c>
      <c r="X124" s="147">
        <v>213471</v>
      </c>
      <c r="Y124" s="120">
        <v>13255</v>
      </c>
      <c r="Z124" s="120">
        <v>5297</v>
      </c>
      <c r="AA124" s="120">
        <v>976</v>
      </c>
      <c r="AB124" s="120">
        <v>436</v>
      </c>
      <c r="AC124" s="120">
        <v>847</v>
      </c>
      <c r="AD124" s="120">
        <v>11553</v>
      </c>
      <c r="AE124" s="120">
        <v>4910</v>
      </c>
      <c r="AF124" s="120">
        <v>585</v>
      </c>
      <c r="AG124" s="120">
        <v>221</v>
      </c>
      <c r="AH124" s="120">
        <v>460</v>
      </c>
      <c r="AI124" s="120">
        <v>46839</v>
      </c>
      <c r="AJ124" s="120">
        <v>29335</v>
      </c>
      <c r="AK124" s="120">
        <v>4015</v>
      </c>
      <c r="AL124" s="120">
        <v>3355</v>
      </c>
      <c r="AM124" s="120">
        <v>4685</v>
      </c>
      <c r="AN124" s="120">
        <v>20811</v>
      </c>
      <c r="AO124" s="120">
        <v>105958</v>
      </c>
      <c r="AP124" s="142" t="s">
        <v>242</v>
      </c>
      <c r="AQ124" s="142" t="s">
        <v>922</v>
      </c>
      <c r="AR124" s="142" t="s">
        <v>239</v>
      </c>
      <c r="AS124" s="143">
        <v>3945</v>
      </c>
      <c r="AT124" s="143">
        <v>3541</v>
      </c>
      <c r="AU124" s="143">
        <v>2896</v>
      </c>
      <c r="AV124" s="142" t="s">
        <v>292</v>
      </c>
      <c r="AW124" s="142" t="s">
        <v>923</v>
      </c>
      <c r="AX124" s="142" t="s">
        <v>290</v>
      </c>
      <c r="AY124" s="143">
        <v>20247</v>
      </c>
      <c r="AZ124" s="143">
        <v>6061</v>
      </c>
      <c r="BA124" s="143">
        <v>5186</v>
      </c>
      <c r="BB124" s="120">
        <v>4</v>
      </c>
      <c r="BC124" s="120">
        <v>15</v>
      </c>
      <c r="BD124" s="120">
        <v>44</v>
      </c>
      <c r="BE124" s="127">
        <v>35.1</v>
      </c>
      <c r="BF124" s="127">
        <v>1.8</v>
      </c>
      <c r="BG124" s="127">
        <v>2.2000000000000002</v>
      </c>
      <c r="BH124" s="127">
        <v>4.5999999999999996</v>
      </c>
      <c r="BI124" s="127">
        <v>16.100000000000001</v>
      </c>
      <c r="BJ124" s="127">
        <v>3</v>
      </c>
      <c r="BK124" s="127">
        <v>0.8</v>
      </c>
      <c r="BL124" s="127">
        <v>21.7</v>
      </c>
      <c r="BM124" s="127">
        <v>14.7</v>
      </c>
      <c r="BN124" s="127">
        <v>40.5</v>
      </c>
      <c r="BO124" s="127">
        <v>39.1</v>
      </c>
      <c r="BP124" s="127">
        <v>20.399999999999999</v>
      </c>
      <c r="BQ124" s="127">
        <v>2.4</v>
      </c>
      <c r="BR124" s="127">
        <v>2.5</v>
      </c>
      <c r="BS124" s="127">
        <v>3.2</v>
      </c>
      <c r="BT124" s="127">
        <v>3.7</v>
      </c>
      <c r="BU124" s="127">
        <v>2.6</v>
      </c>
      <c r="BV124" s="128">
        <v>14.4</v>
      </c>
      <c r="BW124" s="1">
        <v>13</v>
      </c>
      <c r="BX124" s="2" t="s">
        <v>646</v>
      </c>
      <c r="BY124" s="2" t="s">
        <v>644</v>
      </c>
      <c r="BZ124" s="2" t="s">
        <v>645</v>
      </c>
      <c r="CA124" s="2">
        <v>88785</v>
      </c>
      <c r="CB124" s="2">
        <v>87361</v>
      </c>
      <c r="CC124" s="2">
        <v>85989</v>
      </c>
      <c r="CD124" s="2">
        <v>20</v>
      </c>
      <c r="CE124" s="2">
        <v>19.7</v>
      </c>
      <c r="CF124" s="2">
        <v>19.399999999999999</v>
      </c>
      <c r="CG124" s="1">
        <v>24627</v>
      </c>
      <c r="CH124" s="1">
        <v>2909</v>
      </c>
      <c r="CI124" s="1">
        <v>4902</v>
      </c>
    </row>
    <row r="125" spans="1:87" ht="16.5" customHeight="1" x14ac:dyDescent="0.3">
      <c r="A125" s="47" t="s">
        <v>520</v>
      </c>
      <c r="B125" s="47" t="s">
        <v>82</v>
      </c>
      <c r="C125" s="47" t="s">
        <v>142</v>
      </c>
      <c r="D125" s="43" t="str">
        <f t="shared" si="1"/>
        <v>충남 청양군</v>
      </c>
      <c r="E125" s="120">
        <v>96529</v>
      </c>
      <c r="F125" s="120">
        <v>60912</v>
      </c>
      <c r="G125" s="120">
        <v>27636</v>
      </c>
      <c r="H125" s="120">
        <v>7983</v>
      </c>
      <c r="I125" s="120">
        <v>66792</v>
      </c>
      <c r="J125" s="120">
        <v>15367</v>
      </c>
      <c r="K125" s="120">
        <v>4312</v>
      </c>
      <c r="L125" s="120">
        <v>3762</v>
      </c>
      <c r="M125" s="120">
        <v>1963</v>
      </c>
      <c r="N125" s="120">
        <v>30365</v>
      </c>
      <c r="O125" s="124">
        <v>3.2</v>
      </c>
      <c r="P125" s="124">
        <v>34.1</v>
      </c>
      <c r="Q125" s="124">
        <v>3</v>
      </c>
      <c r="R125" s="124">
        <v>12.3</v>
      </c>
      <c r="S125" s="124">
        <v>4.4000000000000004</v>
      </c>
      <c r="T125" s="124">
        <v>69.2</v>
      </c>
      <c r="U125" s="120">
        <v>90</v>
      </c>
      <c r="V125" s="124">
        <v>23</v>
      </c>
      <c r="W125" s="147">
        <v>30909</v>
      </c>
      <c r="X125" s="147">
        <v>139529</v>
      </c>
      <c r="Y125" s="120">
        <v>18171</v>
      </c>
      <c r="Z125" s="120">
        <v>6920</v>
      </c>
      <c r="AA125" s="120">
        <v>1629</v>
      </c>
      <c r="AB125" s="120">
        <v>1219</v>
      </c>
      <c r="AC125" s="120">
        <v>1798</v>
      </c>
      <c r="AD125" s="120">
        <v>12695</v>
      </c>
      <c r="AE125" s="120">
        <v>4887</v>
      </c>
      <c r="AF125" s="120">
        <v>760</v>
      </c>
      <c r="AG125" s="120">
        <v>539</v>
      </c>
      <c r="AH125" s="120">
        <v>619</v>
      </c>
      <c r="AI125" s="120">
        <v>30046</v>
      </c>
      <c r="AJ125" s="120">
        <v>14397</v>
      </c>
      <c r="AK125" s="120">
        <v>1266</v>
      </c>
      <c r="AL125" s="120">
        <v>405</v>
      </c>
      <c r="AM125" s="120">
        <v>1179</v>
      </c>
      <c r="AN125" s="120">
        <v>29737</v>
      </c>
      <c r="AO125" s="120">
        <v>66793</v>
      </c>
      <c r="AP125" s="142" t="s">
        <v>922</v>
      </c>
      <c r="AQ125" s="142" t="s">
        <v>241</v>
      </c>
      <c r="AR125" s="142" t="s">
        <v>238</v>
      </c>
      <c r="AS125" s="143">
        <v>5250</v>
      </c>
      <c r="AT125" s="143">
        <v>3753</v>
      </c>
      <c r="AU125" s="143">
        <v>3706</v>
      </c>
      <c r="AV125" s="142" t="s">
        <v>515</v>
      </c>
      <c r="AW125" s="142" t="s">
        <v>306</v>
      </c>
      <c r="AX125" s="142" t="s">
        <v>307</v>
      </c>
      <c r="AY125" s="143">
        <v>4261</v>
      </c>
      <c r="AZ125" s="143">
        <v>3667</v>
      </c>
      <c r="BA125" s="143">
        <v>3231</v>
      </c>
      <c r="BB125" s="120">
        <v>7</v>
      </c>
      <c r="BC125" s="120">
        <v>16</v>
      </c>
      <c r="BD125" s="120">
        <v>43</v>
      </c>
      <c r="BE125" s="127">
        <v>37.5</v>
      </c>
      <c r="BF125" s="127">
        <v>2.1</v>
      </c>
      <c r="BG125" s="127">
        <v>4.8</v>
      </c>
      <c r="BH125" s="127">
        <v>4.4000000000000004</v>
      </c>
      <c r="BI125" s="127">
        <v>13.2</v>
      </c>
      <c r="BJ125" s="127">
        <v>2.6</v>
      </c>
      <c r="BK125" s="127">
        <v>0.3</v>
      </c>
      <c r="BL125" s="127">
        <v>20</v>
      </c>
      <c r="BM125" s="127">
        <v>15.2</v>
      </c>
      <c r="BN125" s="127">
        <v>37.5</v>
      </c>
      <c r="BO125" s="127">
        <v>46</v>
      </c>
      <c r="BP125" s="127">
        <v>16.5</v>
      </c>
      <c r="BQ125" s="127">
        <v>3.1</v>
      </c>
      <c r="BR125" s="127">
        <v>2.5</v>
      </c>
      <c r="BS125" s="127">
        <v>3.3</v>
      </c>
      <c r="BT125" s="127">
        <v>3.8</v>
      </c>
      <c r="BU125" s="127">
        <v>2.6</v>
      </c>
      <c r="BV125" s="128">
        <v>16.100000000000001</v>
      </c>
      <c r="BW125" s="1">
        <v>10</v>
      </c>
      <c r="BX125" s="2" t="s">
        <v>647</v>
      </c>
      <c r="BY125" s="2" t="s">
        <v>648</v>
      </c>
      <c r="BZ125" s="2" t="s">
        <v>649</v>
      </c>
      <c r="CA125" s="2">
        <v>73846</v>
      </c>
      <c r="CB125" s="2">
        <v>60095</v>
      </c>
      <c r="CC125" s="2">
        <v>37741</v>
      </c>
      <c r="CD125" s="2">
        <v>27.5</v>
      </c>
      <c r="CE125" s="2">
        <v>22.4</v>
      </c>
      <c r="CF125" s="2">
        <v>14.1</v>
      </c>
      <c r="CG125" s="1">
        <v>16285</v>
      </c>
      <c r="CH125" s="1">
        <v>1266</v>
      </c>
      <c r="CI125" s="1">
        <v>3139</v>
      </c>
    </row>
    <row r="126" spans="1:87" ht="16.5" customHeight="1" x14ac:dyDescent="0.3">
      <c r="A126" s="47" t="s">
        <v>520</v>
      </c>
      <c r="B126" s="47" t="s">
        <v>83</v>
      </c>
      <c r="C126" s="47" t="s">
        <v>142</v>
      </c>
      <c r="D126" s="43" t="str">
        <f t="shared" si="1"/>
        <v>충남 예산군</v>
      </c>
      <c r="E126" s="120">
        <v>290456</v>
      </c>
      <c r="F126" s="120">
        <v>163596</v>
      </c>
      <c r="G126" s="120">
        <v>100567</v>
      </c>
      <c r="H126" s="120">
        <v>26293</v>
      </c>
      <c r="I126" s="120">
        <v>185632</v>
      </c>
      <c r="J126" s="120">
        <v>50941</v>
      </c>
      <c r="K126" s="120">
        <v>17830</v>
      </c>
      <c r="L126" s="120">
        <v>10906</v>
      </c>
      <c r="M126" s="120">
        <v>5752</v>
      </c>
      <c r="N126" s="120">
        <v>82633</v>
      </c>
      <c r="O126" s="124">
        <v>3.5</v>
      </c>
      <c r="P126" s="124">
        <v>38.9</v>
      </c>
      <c r="Q126" s="124">
        <v>3.2</v>
      </c>
      <c r="R126" s="124">
        <v>11.8</v>
      </c>
      <c r="S126" s="124">
        <v>4</v>
      </c>
      <c r="T126" s="124">
        <v>63.9</v>
      </c>
      <c r="U126" s="120">
        <v>118</v>
      </c>
      <c r="V126" s="124">
        <v>32.9</v>
      </c>
      <c r="W126" s="147">
        <v>81494</v>
      </c>
      <c r="X126" s="147">
        <v>408569</v>
      </c>
      <c r="Y126" s="120">
        <v>58133</v>
      </c>
      <c r="Z126" s="120">
        <v>28522</v>
      </c>
      <c r="AA126" s="120">
        <v>6722</v>
      </c>
      <c r="AB126" s="120">
        <v>4540</v>
      </c>
      <c r="AC126" s="120">
        <v>6907</v>
      </c>
      <c r="AD126" s="120">
        <v>21710</v>
      </c>
      <c r="AE126" s="120">
        <v>9740</v>
      </c>
      <c r="AF126" s="120">
        <v>1115</v>
      </c>
      <c r="AG126" s="120">
        <v>568</v>
      </c>
      <c r="AH126" s="120">
        <v>856</v>
      </c>
      <c r="AI126" s="120">
        <v>83753</v>
      </c>
      <c r="AJ126" s="120">
        <v>57480</v>
      </c>
      <c r="AK126" s="120">
        <v>4539</v>
      </c>
      <c r="AL126" s="120">
        <v>1696</v>
      </c>
      <c r="AM126" s="120">
        <v>4175</v>
      </c>
      <c r="AN126" s="120">
        <v>104824</v>
      </c>
      <c r="AO126" s="120">
        <v>185632</v>
      </c>
      <c r="AP126" s="142" t="s">
        <v>238</v>
      </c>
      <c r="AQ126" s="142" t="s">
        <v>922</v>
      </c>
      <c r="AR126" s="142" t="s">
        <v>236</v>
      </c>
      <c r="AS126" s="143">
        <v>27120</v>
      </c>
      <c r="AT126" s="143">
        <v>17582</v>
      </c>
      <c r="AU126" s="143">
        <v>17529</v>
      </c>
      <c r="AV126" s="142" t="s">
        <v>917</v>
      </c>
      <c r="AW126" s="142" t="s">
        <v>305</v>
      </c>
      <c r="AX126" s="142" t="s">
        <v>515</v>
      </c>
      <c r="AY126" s="143">
        <v>7924</v>
      </c>
      <c r="AZ126" s="143">
        <v>7430</v>
      </c>
      <c r="BA126" s="143">
        <v>6650</v>
      </c>
      <c r="BB126" s="120">
        <v>4</v>
      </c>
      <c r="BC126" s="120">
        <v>15</v>
      </c>
      <c r="BD126" s="120">
        <v>44</v>
      </c>
      <c r="BE126" s="127">
        <v>35.5</v>
      </c>
      <c r="BF126" s="127">
        <v>9</v>
      </c>
      <c r="BG126" s="127">
        <v>1.7</v>
      </c>
      <c r="BH126" s="127">
        <v>4.3</v>
      </c>
      <c r="BI126" s="127">
        <v>16.7</v>
      </c>
      <c r="BJ126" s="127">
        <v>3.9</v>
      </c>
      <c r="BK126" s="127">
        <v>0.6</v>
      </c>
      <c r="BL126" s="127">
        <v>19.7</v>
      </c>
      <c r="BM126" s="127">
        <v>8.6</v>
      </c>
      <c r="BN126" s="127">
        <v>43.8</v>
      </c>
      <c r="BO126" s="127">
        <v>36.5</v>
      </c>
      <c r="BP126" s="127">
        <v>19.7</v>
      </c>
      <c r="BQ126" s="127">
        <v>2.1</v>
      </c>
      <c r="BR126" s="127">
        <v>2.4</v>
      </c>
      <c r="BS126" s="127">
        <v>3.1</v>
      </c>
      <c r="BT126" s="127">
        <v>3.7</v>
      </c>
      <c r="BU126" s="127">
        <v>2.6</v>
      </c>
      <c r="BV126" s="128">
        <v>16.2</v>
      </c>
      <c r="BW126" s="1">
        <v>12</v>
      </c>
      <c r="BX126" s="2" t="s">
        <v>650</v>
      </c>
      <c r="BY126" s="2" t="s">
        <v>651</v>
      </c>
      <c r="BZ126" s="2" t="s">
        <v>808</v>
      </c>
      <c r="CA126" s="2">
        <v>224894</v>
      </c>
      <c r="CB126" s="2">
        <v>185871</v>
      </c>
      <c r="CC126" s="2">
        <v>148233</v>
      </c>
      <c r="CD126" s="2">
        <v>22.3</v>
      </c>
      <c r="CE126" s="2">
        <v>18.5</v>
      </c>
      <c r="CF126" s="2">
        <v>14.7</v>
      </c>
      <c r="CG126" s="1">
        <v>57498</v>
      </c>
      <c r="CH126" s="1">
        <v>4919</v>
      </c>
      <c r="CI126" s="1">
        <v>9904</v>
      </c>
    </row>
    <row r="127" spans="1:87" ht="16.5" customHeight="1" x14ac:dyDescent="0.3">
      <c r="A127" s="47" t="s">
        <v>520</v>
      </c>
      <c r="B127" s="47" t="s">
        <v>84</v>
      </c>
      <c r="C127" s="47" t="s">
        <v>142</v>
      </c>
      <c r="D127" s="43" t="str">
        <f t="shared" si="1"/>
        <v>충남 태안군</v>
      </c>
      <c r="E127" s="120">
        <v>218370</v>
      </c>
      <c r="F127" s="120">
        <v>88277</v>
      </c>
      <c r="G127" s="120">
        <v>114706</v>
      </c>
      <c r="H127" s="120">
        <v>15388</v>
      </c>
      <c r="I127" s="120">
        <v>165609</v>
      </c>
      <c r="J127" s="120">
        <v>80588</v>
      </c>
      <c r="K127" s="120">
        <v>18034</v>
      </c>
      <c r="L127" s="120">
        <v>8852</v>
      </c>
      <c r="M127" s="120">
        <v>4246</v>
      </c>
      <c r="N127" s="120">
        <v>61833</v>
      </c>
      <c r="O127" s="124">
        <v>3.5</v>
      </c>
      <c r="P127" s="124">
        <v>32.5</v>
      </c>
      <c r="Q127" s="124">
        <v>3</v>
      </c>
      <c r="R127" s="124">
        <v>13.5</v>
      </c>
      <c r="S127" s="124">
        <v>2.8</v>
      </c>
      <c r="T127" s="124">
        <v>75.8</v>
      </c>
      <c r="U127" s="120">
        <v>120</v>
      </c>
      <c r="V127" s="124">
        <v>29.9</v>
      </c>
      <c r="W127" s="147">
        <v>62254</v>
      </c>
      <c r="X127" s="147">
        <v>351352</v>
      </c>
      <c r="Y127" s="120">
        <v>23146</v>
      </c>
      <c r="Z127" s="120">
        <v>22372</v>
      </c>
      <c r="AA127" s="120">
        <v>2742</v>
      </c>
      <c r="AB127" s="120">
        <v>2078</v>
      </c>
      <c r="AC127" s="120">
        <v>2423</v>
      </c>
      <c r="AD127" s="120">
        <v>10116</v>
      </c>
      <c r="AE127" s="120">
        <v>13629</v>
      </c>
      <c r="AF127" s="120">
        <v>590</v>
      </c>
      <c r="AG127" s="120">
        <v>219</v>
      </c>
      <c r="AH127" s="120">
        <v>506</v>
      </c>
      <c r="AI127" s="120">
        <v>55015</v>
      </c>
      <c r="AJ127" s="120">
        <v>75624</v>
      </c>
      <c r="AK127" s="120">
        <v>4091</v>
      </c>
      <c r="AL127" s="120">
        <v>1596</v>
      </c>
      <c r="AM127" s="120">
        <v>4223</v>
      </c>
      <c r="AN127" s="120">
        <v>52761</v>
      </c>
      <c r="AO127" s="120">
        <v>165609</v>
      </c>
      <c r="AP127" s="142" t="s">
        <v>243</v>
      </c>
      <c r="AQ127" s="142" t="s">
        <v>922</v>
      </c>
      <c r="AR127" s="142" t="s">
        <v>236</v>
      </c>
      <c r="AS127" s="143">
        <v>20783</v>
      </c>
      <c r="AT127" s="143">
        <v>8440</v>
      </c>
      <c r="AU127" s="143">
        <v>5472</v>
      </c>
      <c r="AV127" s="142" t="s">
        <v>917</v>
      </c>
      <c r="AW127" s="142" t="s">
        <v>305</v>
      </c>
      <c r="AX127" s="142" t="s">
        <v>310</v>
      </c>
      <c r="AY127" s="143">
        <v>7634</v>
      </c>
      <c r="AZ127" s="143">
        <v>7486</v>
      </c>
      <c r="BA127" s="143">
        <v>5806</v>
      </c>
      <c r="BB127" s="120">
        <v>6</v>
      </c>
      <c r="BC127" s="120">
        <v>20</v>
      </c>
      <c r="BD127" s="120">
        <v>48</v>
      </c>
      <c r="BE127" s="127">
        <v>31.8</v>
      </c>
      <c r="BF127" s="127">
        <v>8.4</v>
      </c>
      <c r="BG127" s="127">
        <v>6.1</v>
      </c>
      <c r="BH127" s="127">
        <v>2.1</v>
      </c>
      <c r="BI127" s="127">
        <v>14.1</v>
      </c>
      <c r="BJ127" s="127">
        <v>1.9</v>
      </c>
      <c r="BK127" s="127">
        <v>0.4</v>
      </c>
      <c r="BL127" s="127">
        <v>21.1</v>
      </c>
      <c r="BM127" s="127">
        <v>14.2</v>
      </c>
      <c r="BN127" s="127">
        <v>39.4</v>
      </c>
      <c r="BO127" s="127">
        <v>36.5</v>
      </c>
      <c r="BP127" s="127">
        <v>24.1</v>
      </c>
      <c r="BQ127" s="127">
        <v>2.2999999999999998</v>
      </c>
      <c r="BR127" s="127">
        <v>3.1</v>
      </c>
      <c r="BS127" s="127">
        <v>3.5</v>
      </c>
      <c r="BT127" s="127">
        <v>3.7</v>
      </c>
      <c r="BU127" s="127">
        <v>3.2</v>
      </c>
      <c r="BV127" s="128">
        <v>21.7</v>
      </c>
      <c r="BW127" s="1">
        <v>8</v>
      </c>
      <c r="BX127" s="2" t="s">
        <v>653</v>
      </c>
      <c r="BY127" s="2" t="s">
        <v>654</v>
      </c>
      <c r="BZ127" s="2" t="s">
        <v>592</v>
      </c>
      <c r="CA127" s="2">
        <v>131139</v>
      </c>
      <c r="CB127" s="2">
        <v>113336</v>
      </c>
      <c r="CC127" s="2">
        <v>76598</v>
      </c>
      <c r="CD127" s="2">
        <v>25.7</v>
      </c>
      <c r="CE127" s="2">
        <v>22.2</v>
      </c>
      <c r="CF127" s="2">
        <v>15</v>
      </c>
      <c r="CG127" s="1">
        <v>90316</v>
      </c>
      <c r="CH127" s="1">
        <v>1635</v>
      </c>
      <c r="CI127" s="1">
        <v>6559</v>
      </c>
    </row>
    <row r="128" spans="1:87" ht="16.5" customHeight="1" x14ac:dyDescent="0.3">
      <c r="A128" s="47" t="s">
        <v>520</v>
      </c>
      <c r="B128" s="47" t="s">
        <v>85</v>
      </c>
      <c r="C128" s="47" t="s">
        <v>143</v>
      </c>
      <c r="D128" s="43" t="str">
        <f t="shared" si="1"/>
        <v>전북 정읍시</v>
      </c>
      <c r="E128" s="120">
        <v>167553</v>
      </c>
      <c r="F128" s="120">
        <v>88062</v>
      </c>
      <c r="G128" s="120">
        <v>58388</v>
      </c>
      <c r="H128" s="120">
        <v>21104</v>
      </c>
      <c r="I128" s="120">
        <v>96991</v>
      </c>
      <c r="J128" s="120">
        <v>26089</v>
      </c>
      <c r="K128" s="120">
        <v>10521</v>
      </c>
      <c r="L128" s="120">
        <v>9670</v>
      </c>
      <c r="M128" s="120">
        <v>6010</v>
      </c>
      <c r="N128" s="120">
        <v>104624</v>
      </c>
      <c r="O128" s="124">
        <v>1.6</v>
      </c>
      <c r="P128" s="124">
        <v>51.7</v>
      </c>
      <c r="Q128" s="124">
        <v>4</v>
      </c>
      <c r="R128" s="124">
        <v>13.3</v>
      </c>
      <c r="S128" s="124">
        <v>5.6</v>
      </c>
      <c r="T128" s="124">
        <v>57.9</v>
      </c>
      <c r="U128" s="120">
        <v>152</v>
      </c>
      <c r="V128" s="124">
        <v>19.899999999999999</v>
      </c>
      <c r="W128" s="147">
        <v>106182</v>
      </c>
      <c r="X128" s="147">
        <v>261865</v>
      </c>
      <c r="Y128" s="120">
        <v>36551</v>
      </c>
      <c r="Z128" s="120">
        <v>20098</v>
      </c>
      <c r="AA128" s="120">
        <v>5615</v>
      </c>
      <c r="AB128" s="120">
        <v>3197</v>
      </c>
      <c r="AC128" s="120">
        <v>5102</v>
      </c>
      <c r="AD128" s="120">
        <v>16775</v>
      </c>
      <c r="AE128" s="120">
        <v>7971</v>
      </c>
      <c r="AF128" s="120">
        <v>1359</v>
      </c>
      <c r="AG128" s="120">
        <v>855</v>
      </c>
      <c r="AH128" s="120">
        <v>1277</v>
      </c>
      <c r="AI128" s="120">
        <v>34736</v>
      </c>
      <c r="AJ128" s="120">
        <v>26504</v>
      </c>
      <c r="AK128" s="120">
        <v>3077</v>
      </c>
      <c r="AL128" s="120">
        <v>1001</v>
      </c>
      <c r="AM128" s="120">
        <v>3435</v>
      </c>
      <c r="AN128" s="120">
        <v>70563</v>
      </c>
      <c r="AO128" s="120">
        <v>96990</v>
      </c>
      <c r="AP128" s="142" t="s">
        <v>923</v>
      </c>
      <c r="AQ128" s="142" t="s">
        <v>291</v>
      </c>
      <c r="AR128" s="142" t="s">
        <v>290</v>
      </c>
      <c r="AS128" s="143">
        <v>30525</v>
      </c>
      <c r="AT128" s="143">
        <v>7261</v>
      </c>
      <c r="AU128" s="143">
        <v>7196</v>
      </c>
      <c r="AV128" s="142" t="s">
        <v>311</v>
      </c>
      <c r="AW128" s="142" t="s">
        <v>312</v>
      </c>
      <c r="AX128" s="142" t="s">
        <v>313</v>
      </c>
      <c r="AY128" s="143">
        <v>5877</v>
      </c>
      <c r="AZ128" s="143">
        <v>5867</v>
      </c>
      <c r="BA128" s="143">
        <v>3381</v>
      </c>
      <c r="BB128" s="120">
        <v>3</v>
      </c>
      <c r="BC128" s="120">
        <v>12</v>
      </c>
      <c r="BD128" s="120">
        <v>46</v>
      </c>
      <c r="BE128" s="127">
        <v>26.3</v>
      </c>
      <c r="BF128" s="127">
        <v>1.3</v>
      </c>
      <c r="BG128" s="127">
        <v>3.8</v>
      </c>
      <c r="BH128" s="127">
        <v>5.9</v>
      </c>
      <c r="BI128" s="127">
        <v>25</v>
      </c>
      <c r="BJ128" s="127">
        <v>7.8</v>
      </c>
      <c r="BK128" s="127">
        <v>0.8</v>
      </c>
      <c r="BL128" s="127">
        <v>17.399999999999999</v>
      </c>
      <c r="BM128" s="127">
        <v>11.8</v>
      </c>
      <c r="BN128" s="127">
        <v>45.3</v>
      </c>
      <c r="BO128" s="127">
        <v>31.6</v>
      </c>
      <c r="BP128" s="127">
        <v>23.2</v>
      </c>
      <c r="BQ128" s="127">
        <v>1.7</v>
      </c>
      <c r="BR128" s="127">
        <v>2.9</v>
      </c>
      <c r="BS128" s="127">
        <v>3.5</v>
      </c>
      <c r="BT128" s="127">
        <v>3.9</v>
      </c>
      <c r="BU128" s="127">
        <v>3</v>
      </c>
      <c r="BV128" s="128">
        <v>10.8</v>
      </c>
      <c r="BW128" s="1">
        <v>23</v>
      </c>
      <c r="BX128" s="2" t="s">
        <v>655</v>
      </c>
      <c r="BY128" s="2" t="s">
        <v>656</v>
      </c>
      <c r="BZ128" s="2" t="s">
        <v>657</v>
      </c>
      <c r="CA128" s="2">
        <v>94720</v>
      </c>
      <c r="CB128" s="2">
        <v>94440</v>
      </c>
      <c r="CC128" s="2">
        <v>77715</v>
      </c>
      <c r="CD128" s="2">
        <v>14.5</v>
      </c>
      <c r="CE128" s="2">
        <v>14.5</v>
      </c>
      <c r="CF128" s="2">
        <v>11.9</v>
      </c>
      <c r="CG128" s="1">
        <v>28355</v>
      </c>
      <c r="CH128" s="1">
        <v>2941</v>
      </c>
      <c r="CI128" s="1">
        <v>8807</v>
      </c>
    </row>
    <row r="129" spans="1:87" ht="16.5" customHeight="1" x14ac:dyDescent="0.3">
      <c r="A129" s="47" t="s">
        <v>520</v>
      </c>
      <c r="B129" s="47" t="s">
        <v>86</v>
      </c>
      <c r="C129" s="47" t="s">
        <v>143</v>
      </c>
      <c r="D129" s="43" t="str">
        <f t="shared" si="1"/>
        <v>전북 남원시</v>
      </c>
      <c r="E129" s="120">
        <v>165454</v>
      </c>
      <c r="F129" s="120">
        <v>92936</v>
      </c>
      <c r="G129" s="120">
        <v>58860</v>
      </c>
      <c r="H129" s="120">
        <v>13656</v>
      </c>
      <c r="I129" s="120">
        <v>121122</v>
      </c>
      <c r="J129" s="120">
        <v>30779</v>
      </c>
      <c r="K129" s="120">
        <v>9763</v>
      </c>
      <c r="L129" s="120">
        <v>7413</v>
      </c>
      <c r="M129" s="120">
        <v>4139</v>
      </c>
      <c r="N129" s="120">
        <v>76694</v>
      </c>
      <c r="O129" s="124">
        <v>2.2000000000000002</v>
      </c>
      <c r="P129" s="124">
        <v>41.5</v>
      </c>
      <c r="Q129" s="124">
        <v>3.1</v>
      </c>
      <c r="R129" s="124">
        <v>12.9</v>
      </c>
      <c r="S129" s="124">
        <v>4.3</v>
      </c>
      <c r="T129" s="124">
        <v>73.2</v>
      </c>
      <c r="U129" s="120">
        <v>139</v>
      </c>
      <c r="V129" s="124">
        <v>23.5</v>
      </c>
      <c r="W129" s="147">
        <v>77710</v>
      </c>
      <c r="X129" s="147">
        <v>239459</v>
      </c>
      <c r="Y129" s="120">
        <v>23727</v>
      </c>
      <c r="Z129" s="120">
        <v>13966</v>
      </c>
      <c r="AA129" s="120">
        <v>2867</v>
      </c>
      <c r="AB129" s="120">
        <v>1534</v>
      </c>
      <c r="AC129" s="120">
        <v>2237</v>
      </c>
      <c r="AD129" s="120">
        <v>23108</v>
      </c>
      <c r="AE129" s="120">
        <v>11188</v>
      </c>
      <c r="AF129" s="120">
        <v>1856</v>
      </c>
      <c r="AG129" s="120">
        <v>873</v>
      </c>
      <c r="AH129" s="120">
        <v>1549</v>
      </c>
      <c r="AI129" s="120">
        <v>46101</v>
      </c>
      <c r="AJ129" s="120">
        <v>30506</v>
      </c>
      <c r="AK129" s="120">
        <v>2650</v>
      </c>
      <c r="AL129" s="120">
        <v>713</v>
      </c>
      <c r="AM129" s="120">
        <v>2578</v>
      </c>
      <c r="AN129" s="120">
        <v>44331</v>
      </c>
      <c r="AO129" s="120">
        <v>121122</v>
      </c>
      <c r="AP129" s="142" t="s">
        <v>923</v>
      </c>
      <c r="AQ129" s="142" t="s">
        <v>290</v>
      </c>
      <c r="AR129" s="142" t="s">
        <v>455</v>
      </c>
      <c r="AS129" s="143">
        <v>22073</v>
      </c>
      <c r="AT129" s="143">
        <v>3591</v>
      </c>
      <c r="AU129" s="143">
        <v>3505</v>
      </c>
      <c r="AV129" s="142" t="s">
        <v>311</v>
      </c>
      <c r="AW129" s="142" t="s">
        <v>312</v>
      </c>
      <c r="AX129" s="142" t="s">
        <v>245</v>
      </c>
      <c r="AY129" s="143">
        <v>5346</v>
      </c>
      <c r="AZ129" s="143">
        <v>4696</v>
      </c>
      <c r="BA129" s="143">
        <v>4622</v>
      </c>
      <c r="BB129" s="120">
        <v>6</v>
      </c>
      <c r="BC129" s="120">
        <v>21</v>
      </c>
      <c r="BD129" s="120">
        <v>64</v>
      </c>
      <c r="BE129" s="127">
        <v>28.8</v>
      </c>
      <c r="BF129" s="127">
        <v>2.9</v>
      </c>
      <c r="BG129" s="127">
        <v>5</v>
      </c>
      <c r="BH129" s="127">
        <v>5.7</v>
      </c>
      <c r="BI129" s="127">
        <v>21.3</v>
      </c>
      <c r="BJ129" s="127">
        <v>7</v>
      </c>
      <c r="BK129" s="127">
        <v>0.7</v>
      </c>
      <c r="BL129" s="127">
        <v>14.9</v>
      </c>
      <c r="BM129" s="127">
        <v>13.7</v>
      </c>
      <c r="BN129" s="127">
        <v>43.4</v>
      </c>
      <c r="BO129" s="127">
        <v>37.200000000000003</v>
      </c>
      <c r="BP129" s="127">
        <v>19.5</v>
      </c>
      <c r="BQ129" s="127">
        <v>2.1</v>
      </c>
      <c r="BR129" s="127">
        <v>2.9</v>
      </c>
      <c r="BS129" s="127">
        <v>3.3</v>
      </c>
      <c r="BT129" s="127">
        <v>3.7</v>
      </c>
      <c r="BU129" s="127">
        <v>3</v>
      </c>
      <c r="BV129" s="128">
        <v>11.8</v>
      </c>
      <c r="BW129" s="1">
        <v>23</v>
      </c>
      <c r="BX129" s="2" t="s">
        <v>658</v>
      </c>
      <c r="BY129" s="2" t="s">
        <v>659</v>
      </c>
      <c r="BZ129" s="2" t="s">
        <v>660</v>
      </c>
      <c r="CA129" s="2">
        <v>77920</v>
      </c>
      <c r="CB129" s="2">
        <v>69062</v>
      </c>
      <c r="CC129" s="2">
        <v>61833</v>
      </c>
      <c r="CD129" s="2">
        <v>11.3</v>
      </c>
      <c r="CE129" s="2">
        <v>10</v>
      </c>
      <c r="CF129" s="2">
        <v>8.9</v>
      </c>
      <c r="CG129" s="1">
        <v>34216</v>
      </c>
      <c r="CH129" s="1">
        <v>1332</v>
      </c>
      <c r="CI129" s="1">
        <v>5936</v>
      </c>
    </row>
    <row r="130" spans="1:87" ht="16.5" customHeight="1" x14ac:dyDescent="0.3">
      <c r="A130" s="47" t="s">
        <v>520</v>
      </c>
      <c r="B130" s="47" t="s">
        <v>87</v>
      </c>
      <c r="C130" s="47" t="s">
        <v>143</v>
      </c>
      <c r="D130" s="43" t="str">
        <f t="shared" si="1"/>
        <v>전북 김제시</v>
      </c>
      <c r="E130" s="120">
        <v>181940</v>
      </c>
      <c r="F130" s="120">
        <v>94871</v>
      </c>
      <c r="G130" s="120">
        <v>57816</v>
      </c>
      <c r="H130" s="120">
        <v>29255</v>
      </c>
      <c r="I130" s="120">
        <v>65169</v>
      </c>
      <c r="J130" s="120">
        <v>19183</v>
      </c>
      <c r="K130" s="120">
        <v>8743</v>
      </c>
      <c r="L130" s="120">
        <v>8988</v>
      </c>
      <c r="M130" s="120">
        <v>4521</v>
      </c>
      <c r="N130" s="120">
        <v>84309</v>
      </c>
      <c r="O130" s="124">
        <v>2.2000000000000002</v>
      </c>
      <c r="P130" s="124">
        <v>56.8</v>
      </c>
      <c r="Q130" s="124">
        <v>4.5</v>
      </c>
      <c r="R130" s="124">
        <v>11.1</v>
      </c>
      <c r="S130" s="124">
        <v>5.7</v>
      </c>
      <c r="T130" s="124">
        <v>35.799999999999997</v>
      </c>
      <c r="U130" s="120">
        <v>149</v>
      </c>
      <c r="V130" s="124">
        <v>33.4</v>
      </c>
      <c r="W130" s="147">
        <v>83901</v>
      </c>
      <c r="X130" s="147">
        <v>262982</v>
      </c>
      <c r="Y130" s="120">
        <v>60904</v>
      </c>
      <c r="Z130" s="120">
        <v>29596</v>
      </c>
      <c r="AA130" s="120">
        <v>9074</v>
      </c>
      <c r="AB130" s="120">
        <v>8191</v>
      </c>
      <c r="AC130" s="120">
        <v>9006</v>
      </c>
      <c r="AD130" s="120">
        <v>5738</v>
      </c>
      <c r="AE130" s="120">
        <v>3093</v>
      </c>
      <c r="AF130" s="120">
        <v>546</v>
      </c>
      <c r="AG130" s="120">
        <v>261</v>
      </c>
      <c r="AH130" s="120">
        <v>481</v>
      </c>
      <c r="AI130" s="120">
        <v>28229</v>
      </c>
      <c r="AJ130" s="120">
        <v>20572</v>
      </c>
      <c r="AK130" s="120">
        <v>2684</v>
      </c>
      <c r="AL130" s="120">
        <v>980</v>
      </c>
      <c r="AM130" s="120">
        <v>2585</v>
      </c>
      <c r="AN130" s="120">
        <v>116771</v>
      </c>
      <c r="AO130" s="120">
        <v>65169</v>
      </c>
      <c r="AP130" s="142" t="s">
        <v>923</v>
      </c>
      <c r="AQ130" s="142" t="s">
        <v>290</v>
      </c>
      <c r="AR130" s="142" t="s">
        <v>292</v>
      </c>
      <c r="AS130" s="143">
        <v>54650</v>
      </c>
      <c r="AT130" s="143">
        <v>22863</v>
      </c>
      <c r="AU130" s="143">
        <v>13603</v>
      </c>
      <c r="AV130" s="142" t="s">
        <v>312</v>
      </c>
      <c r="AW130" s="142" t="s">
        <v>305</v>
      </c>
      <c r="AX130" s="142" t="s">
        <v>311</v>
      </c>
      <c r="AY130" s="143">
        <v>1875</v>
      </c>
      <c r="AZ130" s="143">
        <v>1831</v>
      </c>
      <c r="BA130" s="143">
        <v>1762</v>
      </c>
      <c r="BB130" s="120">
        <v>1</v>
      </c>
      <c r="BC130" s="120">
        <v>3</v>
      </c>
      <c r="BD130" s="120">
        <v>25</v>
      </c>
      <c r="BE130" s="127">
        <v>21.7</v>
      </c>
      <c r="BF130" s="127">
        <v>0.9</v>
      </c>
      <c r="BG130" s="127">
        <v>4.9000000000000004</v>
      </c>
      <c r="BH130" s="127">
        <v>13</v>
      </c>
      <c r="BI130" s="127">
        <v>22.5</v>
      </c>
      <c r="BJ130" s="127">
        <v>5.0999999999999996</v>
      </c>
      <c r="BK130" s="127">
        <v>0.3</v>
      </c>
      <c r="BL130" s="127">
        <v>16.600000000000001</v>
      </c>
      <c r="BM130" s="127">
        <v>15</v>
      </c>
      <c r="BN130" s="127">
        <v>44.6</v>
      </c>
      <c r="BO130" s="127">
        <v>31.4</v>
      </c>
      <c r="BP130" s="127">
        <v>24</v>
      </c>
      <c r="BQ130" s="127">
        <v>1.8</v>
      </c>
      <c r="BR130" s="127">
        <v>1.9</v>
      </c>
      <c r="BS130" s="127">
        <v>3.2</v>
      </c>
      <c r="BT130" s="127">
        <v>3.8</v>
      </c>
      <c r="BU130" s="127">
        <v>2.2000000000000002</v>
      </c>
      <c r="BV130" s="128">
        <v>12.2</v>
      </c>
      <c r="BW130" s="1">
        <v>19</v>
      </c>
      <c r="BX130" s="2" t="s">
        <v>661</v>
      </c>
      <c r="BY130" s="2" t="s">
        <v>662</v>
      </c>
      <c r="BZ130" s="2" t="s">
        <v>809</v>
      </c>
      <c r="CA130" s="2">
        <v>111448</v>
      </c>
      <c r="CB130" s="2">
        <v>103786</v>
      </c>
      <c r="CC130" s="2">
        <v>88386</v>
      </c>
      <c r="CD130" s="2">
        <v>14.7</v>
      </c>
      <c r="CE130" s="2">
        <v>13.7</v>
      </c>
      <c r="CF130" s="2">
        <v>11.7</v>
      </c>
      <c r="CG130" s="1">
        <v>19975</v>
      </c>
      <c r="CH130" s="1">
        <v>9433</v>
      </c>
      <c r="CI130" s="1">
        <v>8375</v>
      </c>
    </row>
    <row r="131" spans="1:87" ht="16.5" customHeight="1" x14ac:dyDescent="0.3">
      <c r="A131" s="47" t="s">
        <v>520</v>
      </c>
      <c r="B131" s="47" t="s">
        <v>88</v>
      </c>
      <c r="C131" s="47" t="s">
        <v>143</v>
      </c>
      <c r="D131" s="43" t="str">
        <f t="shared" ref="D131:D194" si="2">IF(OR(RIGHT(C131,2)="북도",RIGHT(C131,2)="남도"),LEFT(C131,1)&amp;MID(C131,3,1)&amp;" "&amp;B131,LEFT(C131,2)&amp;" "&amp;B131)</f>
        <v>전북 진안군</v>
      </c>
      <c r="E131" s="120">
        <v>77587</v>
      </c>
      <c r="F131" s="120">
        <v>49034</v>
      </c>
      <c r="G131" s="120">
        <v>22893</v>
      </c>
      <c r="H131" s="120">
        <v>5660</v>
      </c>
      <c r="I131" s="120">
        <v>45984</v>
      </c>
      <c r="J131" s="120">
        <v>12419</v>
      </c>
      <c r="K131" s="120">
        <v>3092</v>
      </c>
      <c r="L131" s="120">
        <v>2713</v>
      </c>
      <c r="M131" s="120">
        <v>1088</v>
      </c>
      <c r="N131" s="120">
        <v>24677</v>
      </c>
      <c r="O131" s="124">
        <v>3.1</v>
      </c>
      <c r="P131" s="124">
        <v>33</v>
      </c>
      <c r="Q131" s="124">
        <v>2.8</v>
      </c>
      <c r="R131" s="124">
        <v>11.3</v>
      </c>
      <c r="S131" s="124">
        <v>3.6</v>
      </c>
      <c r="T131" s="124">
        <v>59.3</v>
      </c>
      <c r="U131" s="120">
        <v>79</v>
      </c>
      <c r="V131" s="124">
        <v>27.9</v>
      </c>
      <c r="W131" s="147">
        <v>24863</v>
      </c>
      <c r="X131" s="147">
        <v>112985</v>
      </c>
      <c r="Y131" s="120">
        <v>17853</v>
      </c>
      <c r="Z131" s="120">
        <v>8969</v>
      </c>
      <c r="AA131" s="120">
        <v>2083</v>
      </c>
      <c r="AB131" s="120">
        <v>1527</v>
      </c>
      <c r="AC131" s="120">
        <v>1171</v>
      </c>
      <c r="AD131" s="120">
        <v>3755</v>
      </c>
      <c r="AE131" s="120">
        <v>1435</v>
      </c>
      <c r="AF131" s="120">
        <v>158</v>
      </c>
      <c r="AG131" s="120">
        <v>59</v>
      </c>
      <c r="AH131" s="120">
        <v>64</v>
      </c>
      <c r="AI131" s="120">
        <v>27427</v>
      </c>
      <c r="AJ131" s="120">
        <v>11114</v>
      </c>
      <c r="AK131" s="120">
        <v>1008</v>
      </c>
      <c r="AL131" s="120">
        <v>265</v>
      </c>
      <c r="AM131" s="120">
        <v>698</v>
      </c>
      <c r="AN131" s="120">
        <v>31603</v>
      </c>
      <c r="AO131" s="120">
        <v>45983</v>
      </c>
      <c r="AP131" s="142" t="s">
        <v>923</v>
      </c>
      <c r="AQ131" s="142" t="s">
        <v>290</v>
      </c>
      <c r="AR131" s="142" t="s">
        <v>293</v>
      </c>
      <c r="AS131" s="143">
        <v>17684</v>
      </c>
      <c r="AT131" s="143">
        <v>3062</v>
      </c>
      <c r="AU131" s="143">
        <v>2431</v>
      </c>
      <c r="AV131" s="142" t="s">
        <v>306</v>
      </c>
      <c r="AW131" s="142" t="s">
        <v>913</v>
      </c>
      <c r="AX131" s="142" t="s">
        <v>307</v>
      </c>
      <c r="AY131" s="143">
        <v>1501</v>
      </c>
      <c r="AZ131" s="143">
        <v>1388</v>
      </c>
      <c r="BA131" s="143">
        <v>1107</v>
      </c>
      <c r="BB131" s="120">
        <v>2</v>
      </c>
      <c r="BC131" s="120">
        <v>17</v>
      </c>
      <c r="BD131" s="120">
        <v>58</v>
      </c>
      <c r="BE131" s="127">
        <v>40.299999999999997</v>
      </c>
      <c r="BF131" s="127">
        <v>2.6</v>
      </c>
      <c r="BG131" s="127">
        <v>1.8</v>
      </c>
      <c r="BH131" s="127">
        <v>3.6</v>
      </c>
      <c r="BI131" s="127">
        <v>15.7</v>
      </c>
      <c r="BJ131" s="127">
        <v>3.5</v>
      </c>
      <c r="BK131" s="127">
        <v>1.4</v>
      </c>
      <c r="BL131" s="127">
        <v>16.3</v>
      </c>
      <c r="BM131" s="127">
        <v>14.7</v>
      </c>
      <c r="BN131" s="127">
        <v>42</v>
      </c>
      <c r="BO131" s="127">
        <v>43.3</v>
      </c>
      <c r="BP131" s="127">
        <v>14.7</v>
      </c>
      <c r="BQ131" s="127">
        <v>2.6</v>
      </c>
      <c r="BR131" s="127">
        <v>2.2000000000000002</v>
      </c>
      <c r="BS131" s="127">
        <v>3.1</v>
      </c>
      <c r="BT131" s="127">
        <v>3.7</v>
      </c>
      <c r="BU131" s="127">
        <v>2.2999999999999998</v>
      </c>
      <c r="BV131" s="128">
        <v>15.5</v>
      </c>
      <c r="BW131" s="1">
        <v>11</v>
      </c>
      <c r="BX131" s="2" t="s">
        <v>664</v>
      </c>
      <c r="BY131" s="2" t="s">
        <v>665</v>
      </c>
      <c r="BZ131" s="2" t="s">
        <v>666</v>
      </c>
      <c r="CA131" s="2">
        <v>142970</v>
      </c>
      <c r="CB131" s="2">
        <v>39795</v>
      </c>
      <c r="CC131" s="2">
        <v>30912</v>
      </c>
      <c r="CD131" s="2">
        <v>50.3</v>
      </c>
      <c r="CE131" s="2">
        <v>14</v>
      </c>
      <c r="CF131" s="2">
        <v>10.9</v>
      </c>
      <c r="CG131" s="1">
        <v>13067</v>
      </c>
      <c r="CH131" s="1">
        <v>1250</v>
      </c>
      <c r="CI131" s="1">
        <v>1637</v>
      </c>
    </row>
    <row r="132" spans="1:87" ht="16.5" customHeight="1" x14ac:dyDescent="0.3">
      <c r="A132" s="47" t="s">
        <v>520</v>
      </c>
      <c r="B132" s="47" t="s">
        <v>89</v>
      </c>
      <c r="C132" s="47" t="s">
        <v>143</v>
      </c>
      <c r="D132" s="43" t="str">
        <f t="shared" si="2"/>
        <v>전북 무주군</v>
      </c>
      <c r="E132" s="120">
        <v>249017</v>
      </c>
      <c r="F132" s="120">
        <v>127161</v>
      </c>
      <c r="G132" s="120">
        <v>114061</v>
      </c>
      <c r="H132" s="120">
        <v>7795</v>
      </c>
      <c r="I132" s="120">
        <v>220783</v>
      </c>
      <c r="J132" s="120">
        <v>78525</v>
      </c>
      <c r="K132" s="120">
        <v>21583</v>
      </c>
      <c r="L132" s="120">
        <v>5327</v>
      </c>
      <c r="M132" s="120">
        <v>1932</v>
      </c>
      <c r="N132" s="120">
        <v>23218</v>
      </c>
      <c r="O132" s="124">
        <v>10.7</v>
      </c>
      <c r="P132" s="124">
        <v>26.3</v>
      </c>
      <c r="Q132" s="124">
        <v>2.2000000000000002</v>
      </c>
      <c r="R132" s="124">
        <v>12.3</v>
      </c>
      <c r="S132" s="124">
        <v>2</v>
      </c>
      <c r="T132" s="124">
        <v>88.7</v>
      </c>
      <c r="U132" s="120">
        <v>117</v>
      </c>
      <c r="V132" s="124">
        <v>64.900000000000006</v>
      </c>
      <c r="W132" s="147">
        <v>23395</v>
      </c>
      <c r="X132" s="147">
        <v>279650</v>
      </c>
      <c r="Y132" s="120">
        <v>13777</v>
      </c>
      <c r="Z132" s="120">
        <v>11904</v>
      </c>
      <c r="AA132" s="120">
        <v>1067</v>
      </c>
      <c r="AB132" s="120">
        <v>679</v>
      </c>
      <c r="AC132" s="120">
        <v>807</v>
      </c>
      <c r="AD132" s="120">
        <v>13269</v>
      </c>
      <c r="AE132" s="120">
        <v>19551</v>
      </c>
      <c r="AF132" s="120">
        <v>902</v>
      </c>
      <c r="AG132" s="120">
        <v>118</v>
      </c>
      <c r="AH132" s="120">
        <v>163</v>
      </c>
      <c r="AI132" s="120">
        <v>100115</v>
      </c>
      <c r="AJ132" s="120">
        <v>79833</v>
      </c>
      <c r="AK132" s="120">
        <v>3950</v>
      </c>
      <c r="AL132" s="120">
        <v>933</v>
      </c>
      <c r="AM132" s="120">
        <v>1950</v>
      </c>
      <c r="AN132" s="120">
        <v>28234</v>
      </c>
      <c r="AO132" s="120">
        <v>220784</v>
      </c>
      <c r="AP132" s="142" t="s">
        <v>923</v>
      </c>
      <c r="AQ132" s="142" t="s">
        <v>290</v>
      </c>
      <c r="AR132" s="142" t="s">
        <v>292</v>
      </c>
      <c r="AS132" s="143">
        <v>14106</v>
      </c>
      <c r="AT132" s="143">
        <v>3739</v>
      </c>
      <c r="AU132" s="143">
        <v>2634</v>
      </c>
      <c r="AV132" s="142" t="s">
        <v>306</v>
      </c>
      <c r="AW132" s="142" t="s">
        <v>913</v>
      </c>
      <c r="AX132" s="142" t="s">
        <v>307</v>
      </c>
      <c r="AY132" s="143">
        <v>8894</v>
      </c>
      <c r="AZ132" s="143">
        <v>8515</v>
      </c>
      <c r="BA132" s="143">
        <v>7891</v>
      </c>
      <c r="BB132" s="120">
        <v>9</v>
      </c>
      <c r="BC132" s="120">
        <v>27</v>
      </c>
      <c r="BD132" s="120">
        <v>67</v>
      </c>
      <c r="BE132" s="127">
        <v>26.9</v>
      </c>
      <c r="BF132" s="127">
        <v>28.6</v>
      </c>
      <c r="BG132" s="127">
        <v>4</v>
      </c>
      <c r="BH132" s="127">
        <v>0.6</v>
      </c>
      <c r="BI132" s="127">
        <v>4.0999999999999996</v>
      </c>
      <c r="BJ132" s="127">
        <v>0.3</v>
      </c>
      <c r="BK132" s="127">
        <v>0.7</v>
      </c>
      <c r="BL132" s="127">
        <v>13.6</v>
      </c>
      <c r="BM132" s="127">
        <v>21.3</v>
      </c>
      <c r="BN132" s="127">
        <v>38.700000000000003</v>
      </c>
      <c r="BO132" s="127">
        <v>42.8</v>
      </c>
      <c r="BP132" s="127">
        <v>18.5</v>
      </c>
      <c r="BQ132" s="127">
        <v>2.8</v>
      </c>
      <c r="BR132" s="127">
        <v>2.7</v>
      </c>
      <c r="BS132" s="127">
        <v>3.2</v>
      </c>
      <c r="BT132" s="127">
        <v>3.7</v>
      </c>
      <c r="BU132" s="127">
        <v>2.8</v>
      </c>
      <c r="BV132" s="128">
        <v>26.9</v>
      </c>
      <c r="BW132" s="1">
        <v>6</v>
      </c>
      <c r="BX132" s="2" t="s">
        <v>667</v>
      </c>
      <c r="BY132" s="2" t="s">
        <v>668</v>
      </c>
      <c r="BZ132" s="2" t="s">
        <v>669</v>
      </c>
      <c r="CA132" s="2">
        <v>232736</v>
      </c>
      <c r="CB132" s="2">
        <v>121641</v>
      </c>
      <c r="CC132" s="2">
        <v>82888</v>
      </c>
      <c r="CD132" s="2">
        <v>42.6</v>
      </c>
      <c r="CE132" s="2">
        <v>22.3</v>
      </c>
      <c r="CF132" s="2">
        <v>15.2</v>
      </c>
      <c r="CG132" s="1">
        <v>91171</v>
      </c>
      <c r="CH132" s="1">
        <v>371</v>
      </c>
      <c r="CI132" s="1">
        <v>2822</v>
      </c>
    </row>
    <row r="133" spans="1:87" ht="16.5" customHeight="1" x14ac:dyDescent="0.3">
      <c r="A133" s="47" t="s">
        <v>520</v>
      </c>
      <c r="B133" s="47" t="s">
        <v>90</v>
      </c>
      <c r="C133" s="47" t="s">
        <v>143</v>
      </c>
      <c r="D133" s="43" t="str">
        <f t="shared" si="2"/>
        <v>전북 장수군</v>
      </c>
      <c r="E133" s="120">
        <v>37987</v>
      </c>
      <c r="F133" s="120">
        <v>18486</v>
      </c>
      <c r="G133" s="120">
        <v>15267</v>
      </c>
      <c r="H133" s="120">
        <v>4233</v>
      </c>
      <c r="I133" s="120">
        <v>22058</v>
      </c>
      <c r="J133" s="120">
        <v>7991</v>
      </c>
      <c r="K133" s="120">
        <v>2987</v>
      </c>
      <c r="L133" s="120">
        <v>2327</v>
      </c>
      <c r="M133" s="120">
        <v>1023</v>
      </c>
      <c r="N133" s="120">
        <v>20956</v>
      </c>
      <c r="O133" s="124">
        <v>1.8</v>
      </c>
      <c r="P133" s="124">
        <v>46.8</v>
      </c>
      <c r="Q133" s="124">
        <v>3.7</v>
      </c>
      <c r="R133" s="124">
        <v>13.4</v>
      </c>
      <c r="S133" s="124">
        <v>4.4000000000000004</v>
      </c>
      <c r="T133" s="124">
        <v>58.1</v>
      </c>
      <c r="U133" s="120">
        <v>101</v>
      </c>
      <c r="V133" s="124">
        <v>19.7</v>
      </c>
      <c r="W133" s="147">
        <v>21261</v>
      </c>
      <c r="X133" s="147">
        <v>71677</v>
      </c>
      <c r="Y133" s="120">
        <v>7772</v>
      </c>
      <c r="Z133" s="120">
        <v>5225</v>
      </c>
      <c r="AA133" s="120">
        <v>1215</v>
      </c>
      <c r="AB133" s="120">
        <v>869</v>
      </c>
      <c r="AC133" s="120">
        <v>849</v>
      </c>
      <c r="AD133" s="120">
        <v>1624</v>
      </c>
      <c r="AE133" s="120">
        <v>1341</v>
      </c>
      <c r="AF133" s="120">
        <v>160</v>
      </c>
      <c r="AG133" s="120">
        <v>63</v>
      </c>
      <c r="AH133" s="120">
        <v>109</v>
      </c>
      <c r="AI133" s="120">
        <v>9090</v>
      </c>
      <c r="AJ133" s="120">
        <v>7808</v>
      </c>
      <c r="AK133" s="120">
        <v>839</v>
      </c>
      <c r="AL133" s="120">
        <v>251</v>
      </c>
      <c r="AM133" s="120">
        <v>773</v>
      </c>
      <c r="AN133" s="120">
        <v>15930</v>
      </c>
      <c r="AO133" s="120">
        <v>22058</v>
      </c>
      <c r="AP133" s="142" t="s">
        <v>923</v>
      </c>
      <c r="AQ133" s="142" t="s">
        <v>294</v>
      </c>
      <c r="AR133" s="142" t="s">
        <v>290</v>
      </c>
      <c r="AS133" s="143">
        <v>8140</v>
      </c>
      <c r="AT133" s="143">
        <v>1860</v>
      </c>
      <c r="AU133" s="143">
        <v>1168</v>
      </c>
      <c r="AV133" s="142" t="s">
        <v>311</v>
      </c>
      <c r="AW133" s="142" t="s">
        <v>913</v>
      </c>
      <c r="AX133" s="142" t="s">
        <v>307</v>
      </c>
      <c r="AY133" s="143">
        <v>632</v>
      </c>
      <c r="AZ133" s="143">
        <v>595</v>
      </c>
      <c r="BA133" s="143">
        <v>579</v>
      </c>
      <c r="BB133" s="120">
        <v>2</v>
      </c>
      <c r="BC133" s="120">
        <v>16</v>
      </c>
      <c r="BD133" s="120">
        <v>56</v>
      </c>
      <c r="BE133" s="127">
        <v>35.4</v>
      </c>
      <c r="BF133" s="127">
        <v>1.4</v>
      </c>
      <c r="BG133" s="127">
        <v>4.3</v>
      </c>
      <c r="BH133" s="127">
        <v>3</v>
      </c>
      <c r="BI133" s="127">
        <v>14.7</v>
      </c>
      <c r="BJ133" s="127">
        <v>2</v>
      </c>
      <c r="BK133" s="127">
        <v>0.2</v>
      </c>
      <c r="BL133" s="127">
        <v>28.7</v>
      </c>
      <c r="BM133" s="127">
        <v>10.3</v>
      </c>
      <c r="BN133" s="127">
        <v>41.1</v>
      </c>
      <c r="BO133" s="127">
        <v>36.200000000000003</v>
      </c>
      <c r="BP133" s="127">
        <v>22.6</v>
      </c>
      <c r="BQ133" s="127">
        <v>2.2000000000000002</v>
      </c>
      <c r="BR133" s="127">
        <v>2.9</v>
      </c>
      <c r="BS133" s="127">
        <v>3.6</v>
      </c>
      <c r="BT133" s="127">
        <v>3.9</v>
      </c>
      <c r="BU133" s="127">
        <v>3</v>
      </c>
      <c r="BV133" s="128">
        <v>23.5</v>
      </c>
      <c r="BW133" s="1">
        <v>7</v>
      </c>
      <c r="BX133" s="2" t="s">
        <v>670</v>
      </c>
      <c r="BY133" s="2" t="s">
        <v>671</v>
      </c>
      <c r="BZ133" s="2" t="s">
        <v>810</v>
      </c>
      <c r="CA133" s="2">
        <v>35049</v>
      </c>
      <c r="CB133" s="2">
        <v>28963</v>
      </c>
      <c r="CC133" s="2">
        <v>14562</v>
      </c>
      <c r="CD133" s="2">
        <v>29.1</v>
      </c>
      <c r="CE133" s="2">
        <v>24</v>
      </c>
      <c r="CF133" s="2">
        <v>12.1</v>
      </c>
      <c r="CG133" s="1">
        <v>9156</v>
      </c>
      <c r="CH133" s="1">
        <v>514</v>
      </c>
      <c r="CI133" s="1">
        <v>1625</v>
      </c>
    </row>
    <row r="134" spans="1:87" ht="16.5" customHeight="1" x14ac:dyDescent="0.3">
      <c r="A134" s="47" t="s">
        <v>520</v>
      </c>
      <c r="B134" s="47" t="s">
        <v>91</v>
      </c>
      <c r="C134" s="47" t="s">
        <v>143</v>
      </c>
      <c r="D134" s="43" t="str">
        <f t="shared" si="2"/>
        <v>전북 임실군</v>
      </c>
      <c r="E134" s="120">
        <v>78048</v>
      </c>
      <c r="F134" s="120">
        <v>45824</v>
      </c>
      <c r="G134" s="120">
        <v>22605</v>
      </c>
      <c r="H134" s="120">
        <v>9619</v>
      </c>
      <c r="I134" s="120">
        <v>39413</v>
      </c>
      <c r="J134" s="120">
        <v>9708</v>
      </c>
      <c r="K134" s="120">
        <v>3520</v>
      </c>
      <c r="L134" s="120">
        <v>3669</v>
      </c>
      <c r="M134" s="120">
        <v>2017</v>
      </c>
      <c r="N134" s="120">
        <v>25937</v>
      </c>
      <c r="O134" s="124">
        <v>3</v>
      </c>
      <c r="P134" s="124">
        <v>44.6</v>
      </c>
      <c r="Q134" s="124">
        <v>3.8</v>
      </c>
      <c r="R134" s="124">
        <v>11.8</v>
      </c>
      <c r="S134" s="124">
        <v>5.4</v>
      </c>
      <c r="T134" s="124">
        <v>50.5</v>
      </c>
      <c r="U134" s="120">
        <v>122</v>
      </c>
      <c r="V134" s="124">
        <v>38.299999999999997</v>
      </c>
      <c r="W134" s="147">
        <v>26226</v>
      </c>
      <c r="X134" s="147">
        <v>129670</v>
      </c>
      <c r="Y134" s="120">
        <v>21324</v>
      </c>
      <c r="Z134" s="120">
        <v>10341</v>
      </c>
      <c r="AA134" s="120">
        <v>2684</v>
      </c>
      <c r="AB134" s="120">
        <v>2122</v>
      </c>
      <c r="AC134" s="120">
        <v>2164</v>
      </c>
      <c r="AD134" s="120">
        <v>6000</v>
      </c>
      <c r="AE134" s="120">
        <v>2142</v>
      </c>
      <c r="AF134" s="120">
        <v>353</v>
      </c>
      <c r="AG134" s="120">
        <v>134</v>
      </c>
      <c r="AH134" s="120">
        <v>261</v>
      </c>
      <c r="AI134" s="120">
        <v>18499</v>
      </c>
      <c r="AJ134" s="120">
        <v>8461</v>
      </c>
      <c r="AK134" s="120">
        <v>1489</v>
      </c>
      <c r="AL134" s="120">
        <v>407</v>
      </c>
      <c r="AM134" s="120">
        <v>1666</v>
      </c>
      <c r="AN134" s="120">
        <v>38635</v>
      </c>
      <c r="AO134" s="120">
        <v>39412</v>
      </c>
      <c r="AP134" s="142" t="s">
        <v>923</v>
      </c>
      <c r="AQ134" s="142" t="s">
        <v>294</v>
      </c>
      <c r="AR134" s="142" t="s">
        <v>293</v>
      </c>
      <c r="AS134" s="143">
        <v>22878</v>
      </c>
      <c r="AT134" s="143">
        <v>3121</v>
      </c>
      <c r="AU134" s="143">
        <v>2682</v>
      </c>
      <c r="AV134" s="142" t="s">
        <v>311</v>
      </c>
      <c r="AW134" s="142" t="s">
        <v>312</v>
      </c>
      <c r="AX134" s="142" t="s">
        <v>245</v>
      </c>
      <c r="AY134" s="143">
        <v>1279</v>
      </c>
      <c r="AZ134" s="143">
        <v>1100</v>
      </c>
      <c r="BA134" s="143">
        <v>1082</v>
      </c>
      <c r="BB134" s="120">
        <v>1</v>
      </c>
      <c r="BC134" s="120">
        <v>11</v>
      </c>
      <c r="BD134" s="120">
        <v>44</v>
      </c>
      <c r="BE134" s="127">
        <v>26.5</v>
      </c>
      <c r="BF134" s="127">
        <v>0.3</v>
      </c>
      <c r="BG134" s="127">
        <v>3</v>
      </c>
      <c r="BH134" s="127">
        <v>1.9</v>
      </c>
      <c r="BI134" s="127">
        <v>44.6</v>
      </c>
      <c r="BJ134" s="127">
        <v>1.8</v>
      </c>
      <c r="BK134" s="127">
        <v>0.4</v>
      </c>
      <c r="BL134" s="127">
        <v>14.3</v>
      </c>
      <c r="BM134" s="127">
        <v>7.2</v>
      </c>
      <c r="BN134" s="127">
        <v>47.3</v>
      </c>
      <c r="BO134" s="127">
        <v>32.9</v>
      </c>
      <c r="BP134" s="127">
        <v>19.7</v>
      </c>
      <c r="BQ134" s="127">
        <v>1.7</v>
      </c>
      <c r="BR134" s="127">
        <v>2.2999999999999998</v>
      </c>
      <c r="BS134" s="127">
        <v>3.1</v>
      </c>
      <c r="BT134" s="127">
        <v>3.7</v>
      </c>
      <c r="BU134" s="127">
        <v>2.6</v>
      </c>
      <c r="BV134" s="128">
        <v>14.3</v>
      </c>
      <c r="BW134" s="1">
        <v>12</v>
      </c>
      <c r="BX134" s="2" t="s">
        <v>673</v>
      </c>
      <c r="BY134" s="2" t="s">
        <v>675</v>
      </c>
      <c r="BZ134" s="2" t="s">
        <v>811</v>
      </c>
      <c r="CA134" s="2">
        <v>97309</v>
      </c>
      <c r="CB134" s="2">
        <v>58219</v>
      </c>
      <c r="CC134" s="2">
        <v>46618</v>
      </c>
      <c r="CD134" s="2">
        <v>26.7</v>
      </c>
      <c r="CE134" s="2">
        <v>16</v>
      </c>
      <c r="CF134" s="2">
        <v>12.8</v>
      </c>
      <c r="CG134" s="1">
        <v>9851</v>
      </c>
      <c r="CH134" s="1">
        <v>1995</v>
      </c>
      <c r="CI134" s="1">
        <v>3376</v>
      </c>
    </row>
    <row r="135" spans="1:87" ht="16.5" customHeight="1" x14ac:dyDescent="0.3">
      <c r="A135" s="47" t="s">
        <v>520</v>
      </c>
      <c r="B135" s="47" t="s">
        <v>92</v>
      </c>
      <c r="C135" s="47" t="s">
        <v>143</v>
      </c>
      <c r="D135" s="43" t="str">
        <f t="shared" si="2"/>
        <v>전북 순창군</v>
      </c>
      <c r="E135" s="120">
        <v>66269</v>
      </c>
      <c r="F135" s="120">
        <v>37526</v>
      </c>
      <c r="G135" s="120">
        <v>23393</v>
      </c>
      <c r="H135" s="120">
        <v>5347</v>
      </c>
      <c r="I135" s="120">
        <v>46918</v>
      </c>
      <c r="J135" s="120">
        <v>10232</v>
      </c>
      <c r="K135" s="120">
        <v>5011</v>
      </c>
      <c r="L135" s="120">
        <v>2916</v>
      </c>
      <c r="M135" s="120">
        <v>1138</v>
      </c>
      <c r="N135" s="120">
        <v>27295</v>
      </c>
      <c r="O135" s="124">
        <v>2.4</v>
      </c>
      <c r="P135" s="124">
        <v>36.700000000000003</v>
      </c>
      <c r="Q135" s="124">
        <v>3.1</v>
      </c>
      <c r="R135" s="124">
        <v>11.9</v>
      </c>
      <c r="S135" s="124">
        <v>3.9</v>
      </c>
      <c r="T135" s="124">
        <v>70.8</v>
      </c>
      <c r="U135" s="120">
        <v>87</v>
      </c>
      <c r="V135" s="124">
        <v>20.8</v>
      </c>
      <c r="W135" s="147">
        <v>27221</v>
      </c>
      <c r="X135" s="147">
        <v>113843</v>
      </c>
      <c r="Y135" s="120">
        <v>11266</v>
      </c>
      <c r="Z135" s="120">
        <v>5527</v>
      </c>
      <c r="AA135" s="120">
        <v>1146</v>
      </c>
      <c r="AB135" s="120">
        <v>778</v>
      </c>
      <c r="AC135" s="120">
        <v>634</v>
      </c>
      <c r="AD135" s="120">
        <v>13750</v>
      </c>
      <c r="AE135" s="120">
        <v>5575</v>
      </c>
      <c r="AF135" s="120">
        <v>947</v>
      </c>
      <c r="AG135" s="120">
        <v>509</v>
      </c>
      <c r="AH135" s="120">
        <v>761</v>
      </c>
      <c r="AI135" s="120">
        <v>12511</v>
      </c>
      <c r="AJ135" s="120">
        <v>10877</v>
      </c>
      <c r="AK135" s="120">
        <v>1067</v>
      </c>
      <c r="AL135" s="120">
        <v>214</v>
      </c>
      <c r="AM135" s="120">
        <v>707</v>
      </c>
      <c r="AN135" s="120">
        <v>19351</v>
      </c>
      <c r="AO135" s="120">
        <v>46918</v>
      </c>
      <c r="AP135" s="142" t="s">
        <v>923</v>
      </c>
      <c r="AQ135" s="142" t="s">
        <v>294</v>
      </c>
      <c r="AR135" s="142" t="s">
        <v>295</v>
      </c>
      <c r="AS135" s="143">
        <v>8763</v>
      </c>
      <c r="AT135" s="143">
        <v>2537</v>
      </c>
      <c r="AU135" s="143">
        <v>2387</v>
      </c>
      <c r="AV135" s="142" t="s">
        <v>311</v>
      </c>
      <c r="AW135" s="142" t="s">
        <v>312</v>
      </c>
      <c r="AX135" s="142" t="s">
        <v>313</v>
      </c>
      <c r="AY135" s="143">
        <v>5449</v>
      </c>
      <c r="AZ135" s="143">
        <v>3839</v>
      </c>
      <c r="BA135" s="143">
        <v>2431</v>
      </c>
      <c r="BB135" s="120">
        <v>3</v>
      </c>
      <c r="BC135" s="120">
        <v>13</v>
      </c>
      <c r="BD135" s="120">
        <v>51</v>
      </c>
      <c r="BE135" s="127">
        <v>40.6</v>
      </c>
      <c r="BF135" s="127">
        <v>2.8</v>
      </c>
      <c r="BG135" s="127">
        <v>2.7</v>
      </c>
      <c r="BH135" s="127">
        <v>4.7</v>
      </c>
      <c r="BI135" s="127">
        <v>13.2</v>
      </c>
      <c r="BJ135" s="127">
        <v>4.8</v>
      </c>
      <c r="BK135" s="127">
        <v>0.8</v>
      </c>
      <c r="BL135" s="127">
        <v>20.2</v>
      </c>
      <c r="BM135" s="127">
        <v>10.1</v>
      </c>
      <c r="BN135" s="127">
        <v>43</v>
      </c>
      <c r="BO135" s="127">
        <v>38.4</v>
      </c>
      <c r="BP135" s="127">
        <v>18.600000000000001</v>
      </c>
      <c r="BQ135" s="127">
        <v>2.2000000000000002</v>
      </c>
      <c r="BR135" s="127">
        <v>2.4</v>
      </c>
      <c r="BS135" s="127">
        <v>3.2</v>
      </c>
      <c r="BT135" s="127">
        <v>3.7</v>
      </c>
      <c r="BU135" s="127">
        <v>2.6</v>
      </c>
      <c r="BV135" s="128">
        <v>15.4</v>
      </c>
      <c r="BW135" s="1">
        <v>11</v>
      </c>
      <c r="BX135" s="2" t="s">
        <v>676</v>
      </c>
      <c r="BY135" s="2" t="s">
        <v>677</v>
      </c>
      <c r="BZ135" s="2" t="s">
        <v>628</v>
      </c>
      <c r="CA135" s="2">
        <v>113294</v>
      </c>
      <c r="CB135" s="2">
        <v>26337</v>
      </c>
      <c r="CC135" s="2">
        <v>14441</v>
      </c>
      <c r="CD135" s="2">
        <v>48.2</v>
      </c>
      <c r="CE135" s="2">
        <v>11.2</v>
      </c>
      <c r="CF135" s="2">
        <v>6.1</v>
      </c>
      <c r="CG135" s="1">
        <v>12696</v>
      </c>
      <c r="CH135" s="1">
        <v>925</v>
      </c>
      <c r="CI135" s="1">
        <v>1807</v>
      </c>
    </row>
    <row r="136" spans="1:87" ht="16.5" customHeight="1" x14ac:dyDescent="0.3">
      <c r="A136" s="47" t="s">
        <v>520</v>
      </c>
      <c r="B136" s="47" t="s">
        <v>93</v>
      </c>
      <c r="C136" s="47" t="s">
        <v>143</v>
      </c>
      <c r="D136" s="43" t="str">
        <f t="shared" si="2"/>
        <v>전북 고창군</v>
      </c>
      <c r="E136" s="120">
        <v>129775</v>
      </c>
      <c r="F136" s="120">
        <v>73288</v>
      </c>
      <c r="G136" s="120">
        <v>44818</v>
      </c>
      <c r="H136" s="120">
        <v>11668</v>
      </c>
      <c r="I136" s="120">
        <v>96152</v>
      </c>
      <c r="J136" s="120">
        <v>23144</v>
      </c>
      <c r="K136" s="120">
        <v>7240</v>
      </c>
      <c r="L136" s="120">
        <v>5885</v>
      </c>
      <c r="M136" s="120">
        <v>3226</v>
      </c>
      <c r="N136" s="120">
        <v>52173</v>
      </c>
      <c r="O136" s="124">
        <v>2.5</v>
      </c>
      <c r="P136" s="124">
        <v>41.9</v>
      </c>
      <c r="Q136" s="124">
        <v>3.2</v>
      </c>
      <c r="R136" s="124">
        <v>12.9</v>
      </c>
      <c r="S136" s="124">
        <v>4.5</v>
      </c>
      <c r="T136" s="124">
        <v>74.099999999999994</v>
      </c>
      <c r="U136" s="120">
        <v>123</v>
      </c>
      <c r="V136" s="124">
        <v>26.3</v>
      </c>
      <c r="W136" s="147">
        <v>52915</v>
      </c>
      <c r="X136" s="147">
        <v>202424</v>
      </c>
      <c r="Y136" s="120">
        <v>19191</v>
      </c>
      <c r="Z136" s="120">
        <v>9721</v>
      </c>
      <c r="AA136" s="120">
        <v>2052</v>
      </c>
      <c r="AB136" s="120">
        <v>1155</v>
      </c>
      <c r="AC136" s="120">
        <v>1505</v>
      </c>
      <c r="AD136" s="120">
        <v>26177</v>
      </c>
      <c r="AE136" s="120">
        <v>11178</v>
      </c>
      <c r="AF136" s="120">
        <v>1947</v>
      </c>
      <c r="AG136" s="120">
        <v>987</v>
      </c>
      <c r="AH136" s="120">
        <v>1691</v>
      </c>
      <c r="AI136" s="120">
        <v>27920</v>
      </c>
      <c r="AJ136" s="120">
        <v>21374</v>
      </c>
      <c r="AK136" s="120">
        <v>2140</v>
      </c>
      <c r="AL136" s="120">
        <v>691</v>
      </c>
      <c r="AM136" s="120">
        <v>2046</v>
      </c>
      <c r="AN136" s="120">
        <v>33624</v>
      </c>
      <c r="AO136" s="120">
        <v>96151</v>
      </c>
      <c r="AP136" s="142" t="s">
        <v>923</v>
      </c>
      <c r="AQ136" s="142" t="s">
        <v>295</v>
      </c>
      <c r="AR136" s="142" t="s">
        <v>290</v>
      </c>
      <c r="AS136" s="143">
        <v>11298</v>
      </c>
      <c r="AT136" s="143">
        <v>8220</v>
      </c>
      <c r="AU136" s="143">
        <v>3665</v>
      </c>
      <c r="AV136" s="142" t="s">
        <v>312</v>
      </c>
      <c r="AW136" s="142" t="s">
        <v>311</v>
      </c>
      <c r="AX136" s="142" t="s">
        <v>929</v>
      </c>
      <c r="AY136" s="143">
        <v>8213</v>
      </c>
      <c r="AZ136" s="143">
        <v>8067</v>
      </c>
      <c r="BA136" s="143">
        <v>4705</v>
      </c>
      <c r="BB136" s="120">
        <v>4</v>
      </c>
      <c r="BC136" s="120">
        <v>15</v>
      </c>
      <c r="BD136" s="120">
        <v>49</v>
      </c>
      <c r="BE136" s="127">
        <v>28.9</v>
      </c>
      <c r="BF136" s="127">
        <v>1.4</v>
      </c>
      <c r="BG136" s="127">
        <v>8.1</v>
      </c>
      <c r="BH136" s="127">
        <v>4</v>
      </c>
      <c r="BI136" s="127">
        <v>21.2</v>
      </c>
      <c r="BJ136" s="127">
        <v>5.9</v>
      </c>
      <c r="BK136" s="127">
        <v>0.3</v>
      </c>
      <c r="BL136" s="127">
        <v>16.5</v>
      </c>
      <c r="BM136" s="127">
        <v>13.7</v>
      </c>
      <c r="BN136" s="127">
        <v>42.7</v>
      </c>
      <c r="BO136" s="127">
        <v>37.200000000000003</v>
      </c>
      <c r="BP136" s="127">
        <v>20.100000000000001</v>
      </c>
      <c r="BQ136" s="127">
        <v>2.2000000000000002</v>
      </c>
      <c r="BR136" s="127">
        <v>2.8</v>
      </c>
      <c r="BS136" s="127">
        <v>3.4</v>
      </c>
      <c r="BT136" s="127">
        <v>3.8</v>
      </c>
      <c r="BU136" s="127">
        <v>2.9</v>
      </c>
      <c r="BV136" s="128">
        <v>13.5</v>
      </c>
      <c r="BW136" s="1">
        <v>14</v>
      </c>
      <c r="BX136" s="2" t="s">
        <v>679</v>
      </c>
      <c r="BY136" s="2" t="s">
        <v>680</v>
      </c>
      <c r="BZ136" s="2" t="s">
        <v>681</v>
      </c>
      <c r="CA136" s="2">
        <v>135191</v>
      </c>
      <c r="CB136" s="2">
        <v>45450</v>
      </c>
      <c r="CC136" s="2">
        <v>31843</v>
      </c>
      <c r="CD136" s="2">
        <v>33.1</v>
      </c>
      <c r="CE136" s="2">
        <v>11.1</v>
      </c>
      <c r="CF136" s="2">
        <v>7.8</v>
      </c>
      <c r="CG136" s="1">
        <v>25493</v>
      </c>
      <c r="CH136" s="1">
        <v>1276</v>
      </c>
      <c r="CI136" s="1">
        <v>4791</v>
      </c>
    </row>
    <row r="137" spans="1:87" ht="16.5" customHeight="1" x14ac:dyDescent="0.3">
      <c r="A137" s="47" t="s">
        <v>520</v>
      </c>
      <c r="B137" s="47" t="s">
        <v>94</v>
      </c>
      <c r="C137" s="47" t="s">
        <v>143</v>
      </c>
      <c r="D137" s="43" t="str">
        <f t="shared" si="2"/>
        <v>전북 부안군</v>
      </c>
      <c r="E137" s="120">
        <v>175954</v>
      </c>
      <c r="F137" s="120">
        <v>83717</v>
      </c>
      <c r="G137" s="120">
        <v>81302</v>
      </c>
      <c r="H137" s="120">
        <v>10934</v>
      </c>
      <c r="I137" s="120">
        <v>105114</v>
      </c>
      <c r="J137" s="120">
        <v>53940</v>
      </c>
      <c r="K137" s="120">
        <v>12591</v>
      </c>
      <c r="L137" s="120">
        <v>5508</v>
      </c>
      <c r="M137" s="120">
        <v>2574</v>
      </c>
      <c r="N137" s="120">
        <v>48993</v>
      </c>
      <c r="O137" s="124">
        <v>3.6</v>
      </c>
      <c r="P137" s="124">
        <v>34</v>
      </c>
      <c r="Q137" s="124">
        <v>2.8</v>
      </c>
      <c r="R137" s="124">
        <v>12.2</v>
      </c>
      <c r="S137" s="124">
        <v>2.6</v>
      </c>
      <c r="T137" s="124">
        <v>59.7</v>
      </c>
      <c r="U137" s="120">
        <v>104</v>
      </c>
      <c r="V137" s="124">
        <v>31.8</v>
      </c>
      <c r="W137" s="147">
        <v>49858</v>
      </c>
      <c r="X137" s="147">
        <v>261325</v>
      </c>
      <c r="Y137" s="120">
        <v>36740</v>
      </c>
      <c r="Z137" s="120">
        <v>26396</v>
      </c>
      <c r="AA137" s="120">
        <v>3280</v>
      </c>
      <c r="AB137" s="120">
        <v>1892</v>
      </c>
      <c r="AC137" s="120">
        <v>2532</v>
      </c>
      <c r="AD137" s="120">
        <v>13161</v>
      </c>
      <c r="AE137" s="120">
        <v>11694</v>
      </c>
      <c r="AF137" s="120">
        <v>556</v>
      </c>
      <c r="AG137" s="120">
        <v>238</v>
      </c>
      <c r="AH137" s="120">
        <v>446</v>
      </c>
      <c r="AI137" s="120">
        <v>33816</v>
      </c>
      <c r="AJ137" s="120">
        <v>40866</v>
      </c>
      <c r="AK137" s="120">
        <v>1889</v>
      </c>
      <c r="AL137" s="120">
        <v>579</v>
      </c>
      <c r="AM137" s="120">
        <v>1868</v>
      </c>
      <c r="AN137" s="120">
        <v>70840</v>
      </c>
      <c r="AO137" s="120">
        <v>105113</v>
      </c>
      <c r="AP137" s="142" t="s">
        <v>923</v>
      </c>
      <c r="AQ137" s="142" t="s">
        <v>290</v>
      </c>
      <c r="AR137" s="142" t="s">
        <v>292</v>
      </c>
      <c r="AS137" s="143">
        <v>26989</v>
      </c>
      <c r="AT137" s="143">
        <v>10042</v>
      </c>
      <c r="AU137" s="143">
        <v>9104</v>
      </c>
      <c r="AV137" s="142" t="s">
        <v>311</v>
      </c>
      <c r="AW137" s="142" t="s">
        <v>312</v>
      </c>
      <c r="AX137" s="142" t="s">
        <v>313</v>
      </c>
      <c r="AY137" s="143">
        <v>4886</v>
      </c>
      <c r="AZ137" s="143">
        <v>4828</v>
      </c>
      <c r="BA137" s="143">
        <v>2892</v>
      </c>
      <c r="BB137" s="120">
        <v>3</v>
      </c>
      <c r="BC137" s="120">
        <v>14</v>
      </c>
      <c r="BD137" s="120">
        <v>50</v>
      </c>
      <c r="BE137" s="127">
        <v>36.5</v>
      </c>
      <c r="BF137" s="127">
        <v>6.9</v>
      </c>
      <c r="BG137" s="127">
        <v>1.1000000000000001</v>
      </c>
      <c r="BH137" s="127">
        <v>3.3</v>
      </c>
      <c r="BI137" s="127">
        <v>16.399999999999999</v>
      </c>
      <c r="BJ137" s="127">
        <v>3.2</v>
      </c>
      <c r="BK137" s="127">
        <v>0.4</v>
      </c>
      <c r="BL137" s="127">
        <v>15</v>
      </c>
      <c r="BM137" s="127">
        <v>17.3</v>
      </c>
      <c r="BN137" s="127">
        <v>41</v>
      </c>
      <c r="BO137" s="127">
        <v>37.9</v>
      </c>
      <c r="BP137" s="127">
        <v>21.2</v>
      </c>
      <c r="BQ137" s="127">
        <v>2.2999999999999998</v>
      </c>
      <c r="BR137" s="127">
        <v>2.6</v>
      </c>
      <c r="BS137" s="127">
        <v>3.2</v>
      </c>
      <c r="BT137" s="127">
        <v>3.5</v>
      </c>
      <c r="BU137" s="127">
        <v>2.8</v>
      </c>
      <c r="BV137" s="128">
        <v>14.8</v>
      </c>
      <c r="BW137" s="1">
        <v>13</v>
      </c>
      <c r="BX137" s="2" t="s">
        <v>682</v>
      </c>
      <c r="BY137" s="2" t="s">
        <v>683</v>
      </c>
      <c r="BZ137" s="2" t="s">
        <v>684</v>
      </c>
      <c r="CA137" s="2">
        <v>142708</v>
      </c>
      <c r="CB137" s="2">
        <v>92989</v>
      </c>
      <c r="CC137" s="2">
        <v>70010</v>
      </c>
      <c r="CD137" s="2">
        <v>27.4</v>
      </c>
      <c r="CE137" s="2">
        <v>17.8</v>
      </c>
      <c r="CF137" s="2">
        <v>13.4</v>
      </c>
      <c r="CG137" s="1">
        <v>60357</v>
      </c>
      <c r="CH137" s="1">
        <v>1680</v>
      </c>
      <c r="CI137" s="1">
        <v>4103</v>
      </c>
    </row>
    <row r="138" spans="1:87" ht="16.5" customHeight="1" x14ac:dyDescent="0.3">
      <c r="A138" s="47" t="s">
        <v>520</v>
      </c>
      <c r="B138" s="47" t="s">
        <v>95</v>
      </c>
      <c r="C138" s="47" t="s">
        <v>144</v>
      </c>
      <c r="D138" s="43" t="str">
        <f t="shared" si="2"/>
        <v>전남 담양군</v>
      </c>
      <c r="E138" s="120">
        <v>230990</v>
      </c>
      <c r="F138" s="120">
        <v>140795</v>
      </c>
      <c r="G138" s="120">
        <v>70251</v>
      </c>
      <c r="H138" s="120">
        <v>19943</v>
      </c>
      <c r="I138" s="120">
        <v>195136</v>
      </c>
      <c r="J138" s="120">
        <v>32996</v>
      </c>
      <c r="K138" s="120">
        <v>6789</v>
      </c>
      <c r="L138" s="120">
        <v>5397</v>
      </c>
      <c r="M138" s="120">
        <v>3427</v>
      </c>
      <c r="N138" s="120">
        <v>45660</v>
      </c>
      <c r="O138" s="124">
        <v>5.0999999999999996</v>
      </c>
      <c r="P138" s="124">
        <v>44.6</v>
      </c>
      <c r="Q138" s="124">
        <v>3</v>
      </c>
      <c r="R138" s="124">
        <v>10.199999999999999</v>
      </c>
      <c r="S138" s="124">
        <v>3.8</v>
      </c>
      <c r="T138" s="124">
        <v>84.5</v>
      </c>
      <c r="U138" s="120">
        <v>101</v>
      </c>
      <c r="V138" s="124">
        <v>42.5</v>
      </c>
      <c r="W138" s="147">
        <v>46226</v>
      </c>
      <c r="X138" s="147">
        <v>323835</v>
      </c>
      <c r="Y138" s="120">
        <v>23609</v>
      </c>
      <c r="Z138" s="120">
        <v>9366</v>
      </c>
      <c r="AA138" s="120">
        <v>1177</v>
      </c>
      <c r="AB138" s="120">
        <v>686</v>
      </c>
      <c r="AC138" s="120">
        <v>1015</v>
      </c>
      <c r="AD138" s="120">
        <v>90646</v>
      </c>
      <c r="AE138" s="120">
        <v>40049</v>
      </c>
      <c r="AF138" s="120">
        <v>6497</v>
      </c>
      <c r="AG138" s="120">
        <v>5179</v>
      </c>
      <c r="AH138" s="120">
        <v>5868</v>
      </c>
      <c r="AI138" s="120">
        <v>26540</v>
      </c>
      <c r="AJ138" s="120">
        <v>17474</v>
      </c>
      <c r="AK138" s="120">
        <v>1179</v>
      </c>
      <c r="AL138" s="120">
        <v>391</v>
      </c>
      <c r="AM138" s="120">
        <v>1313</v>
      </c>
      <c r="AN138" s="120">
        <v>35853</v>
      </c>
      <c r="AO138" s="120">
        <v>195136</v>
      </c>
      <c r="AP138" s="142" t="s">
        <v>244</v>
      </c>
      <c r="AQ138" s="142" t="s">
        <v>245</v>
      </c>
      <c r="AR138" s="142" t="s">
        <v>246</v>
      </c>
      <c r="AS138" s="143">
        <v>4745</v>
      </c>
      <c r="AT138" s="143">
        <v>4624</v>
      </c>
      <c r="AU138" s="143">
        <v>3457</v>
      </c>
      <c r="AV138" s="142" t="s">
        <v>311</v>
      </c>
      <c r="AW138" s="142" t="s">
        <v>312</v>
      </c>
      <c r="AX138" s="142" t="s">
        <v>313</v>
      </c>
      <c r="AY138" s="143">
        <v>53946</v>
      </c>
      <c r="AZ138" s="143">
        <v>31833</v>
      </c>
      <c r="BA138" s="143">
        <v>21312</v>
      </c>
      <c r="BB138" s="120">
        <v>2</v>
      </c>
      <c r="BC138" s="120">
        <v>4</v>
      </c>
      <c r="BD138" s="120">
        <v>21</v>
      </c>
      <c r="BE138" s="127">
        <v>46</v>
      </c>
      <c r="BF138" s="127">
        <v>1.1000000000000001</v>
      </c>
      <c r="BG138" s="127">
        <v>3.9</v>
      </c>
      <c r="BH138" s="127">
        <v>2.7</v>
      </c>
      <c r="BI138" s="127">
        <v>13.5</v>
      </c>
      <c r="BJ138" s="127">
        <v>7.6</v>
      </c>
      <c r="BK138" s="127">
        <v>0.6</v>
      </c>
      <c r="BL138" s="127">
        <v>17.3</v>
      </c>
      <c r="BM138" s="127">
        <v>7.4</v>
      </c>
      <c r="BN138" s="127">
        <v>38.6</v>
      </c>
      <c r="BO138" s="127">
        <v>43.5</v>
      </c>
      <c r="BP138" s="127">
        <v>17.899999999999999</v>
      </c>
      <c r="BQ138" s="127">
        <v>2.8</v>
      </c>
      <c r="BR138" s="127">
        <v>1.7</v>
      </c>
      <c r="BS138" s="127">
        <v>2.8</v>
      </c>
      <c r="BT138" s="127">
        <v>3.7</v>
      </c>
      <c r="BU138" s="127">
        <v>2</v>
      </c>
      <c r="BV138" s="128">
        <v>17.3</v>
      </c>
      <c r="BW138" s="1">
        <v>12</v>
      </c>
      <c r="BX138" s="2" t="s">
        <v>685</v>
      </c>
      <c r="BY138" s="2" t="s">
        <v>686</v>
      </c>
      <c r="BZ138" s="2" t="s">
        <v>687</v>
      </c>
      <c r="CA138" s="2">
        <v>283825</v>
      </c>
      <c r="CB138" s="2">
        <v>89765</v>
      </c>
      <c r="CC138" s="2">
        <v>85084</v>
      </c>
      <c r="CD138" s="2">
        <v>30.7</v>
      </c>
      <c r="CE138" s="2">
        <v>9.6999999999999993</v>
      </c>
      <c r="CF138" s="2">
        <v>9.1999999999999993</v>
      </c>
      <c r="CG138" s="1">
        <v>32622</v>
      </c>
      <c r="CH138" s="1">
        <v>5880</v>
      </c>
      <c r="CI138" s="1">
        <v>5599</v>
      </c>
    </row>
    <row r="139" spans="1:87" ht="16.5" customHeight="1" x14ac:dyDescent="0.3">
      <c r="A139" s="47" t="s">
        <v>520</v>
      </c>
      <c r="B139" s="47" t="s">
        <v>96</v>
      </c>
      <c r="C139" s="47" t="s">
        <v>144</v>
      </c>
      <c r="D139" s="43" t="str">
        <f t="shared" si="2"/>
        <v>전남 곡성군</v>
      </c>
      <c r="E139" s="120">
        <v>69741</v>
      </c>
      <c r="F139" s="120">
        <v>38623</v>
      </c>
      <c r="G139" s="120">
        <v>21928</v>
      </c>
      <c r="H139" s="120">
        <v>9192</v>
      </c>
      <c r="I139" s="120">
        <v>55072</v>
      </c>
      <c r="J139" s="120">
        <v>9096</v>
      </c>
      <c r="K139" s="120">
        <v>3639</v>
      </c>
      <c r="L139" s="120">
        <v>4093</v>
      </c>
      <c r="M139" s="120">
        <v>1602</v>
      </c>
      <c r="N139" s="120">
        <v>27108</v>
      </c>
      <c r="O139" s="124">
        <v>2.6</v>
      </c>
      <c r="P139" s="124">
        <v>50.5</v>
      </c>
      <c r="Q139" s="124">
        <v>4</v>
      </c>
      <c r="R139" s="124">
        <v>11.7</v>
      </c>
      <c r="S139" s="124">
        <v>5.0999999999999996</v>
      </c>
      <c r="T139" s="124">
        <v>79</v>
      </c>
      <c r="U139" s="120">
        <v>113</v>
      </c>
      <c r="V139" s="124">
        <v>32.1</v>
      </c>
      <c r="W139" s="147">
        <v>27266</v>
      </c>
      <c r="X139" s="147">
        <v>120057</v>
      </c>
      <c r="Y139" s="120">
        <v>8543</v>
      </c>
      <c r="Z139" s="120">
        <v>4022</v>
      </c>
      <c r="AA139" s="120">
        <v>935</v>
      </c>
      <c r="AB139" s="120">
        <v>460</v>
      </c>
      <c r="AC139" s="120">
        <v>708</v>
      </c>
      <c r="AD139" s="120">
        <v>20246</v>
      </c>
      <c r="AE139" s="120">
        <v>9547</v>
      </c>
      <c r="AF139" s="120">
        <v>2347</v>
      </c>
      <c r="AG139" s="120">
        <v>1937</v>
      </c>
      <c r="AH139" s="120">
        <v>2550</v>
      </c>
      <c r="AI139" s="120">
        <v>9833</v>
      </c>
      <c r="AJ139" s="120">
        <v>6817</v>
      </c>
      <c r="AK139" s="120">
        <v>764</v>
      </c>
      <c r="AL139" s="120">
        <v>243</v>
      </c>
      <c r="AM139" s="120">
        <v>788</v>
      </c>
      <c r="AN139" s="120">
        <v>14668</v>
      </c>
      <c r="AO139" s="120">
        <v>55072</v>
      </c>
      <c r="AP139" s="142" t="s">
        <v>245</v>
      </c>
      <c r="AQ139" s="142" t="s">
        <v>247</v>
      </c>
      <c r="AR139" s="142" t="s">
        <v>248</v>
      </c>
      <c r="AS139" s="143">
        <v>4559</v>
      </c>
      <c r="AT139" s="143">
        <v>1365</v>
      </c>
      <c r="AU139" s="143">
        <v>1330</v>
      </c>
      <c r="AV139" s="142" t="s">
        <v>311</v>
      </c>
      <c r="AW139" s="142" t="s">
        <v>312</v>
      </c>
      <c r="AX139" s="142" t="s">
        <v>313</v>
      </c>
      <c r="AY139" s="143">
        <v>11085</v>
      </c>
      <c r="AZ139" s="143">
        <v>7470</v>
      </c>
      <c r="BA139" s="143">
        <v>4669</v>
      </c>
      <c r="BB139" s="120">
        <v>2</v>
      </c>
      <c r="BC139" s="120">
        <v>7</v>
      </c>
      <c r="BD139" s="120">
        <v>31</v>
      </c>
      <c r="BE139" s="127">
        <v>22.9</v>
      </c>
      <c r="BF139" s="127">
        <v>0.9</v>
      </c>
      <c r="BG139" s="127">
        <v>18.8</v>
      </c>
      <c r="BH139" s="127">
        <v>2.2999999999999998</v>
      </c>
      <c r="BI139" s="127">
        <v>26.8</v>
      </c>
      <c r="BJ139" s="127">
        <v>2.5</v>
      </c>
      <c r="BK139" s="127">
        <v>0.3</v>
      </c>
      <c r="BL139" s="127">
        <v>18.8</v>
      </c>
      <c r="BM139" s="127">
        <v>6.7</v>
      </c>
      <c r="BN139" s="127">
        <v>44.3</v>
      </c>
      <c r="BO139" s="127">
        <v>33.6</v>
      </c>
      <c r="BP139" s="127">
        <v>22.1</v>
      </c>
      <c r="BQ139" s="127">
        <v>1.9</v>
      </c>
      <c r="BR139" s="127">
        <v>2.2999999999999998</v>
      </c>
      <c r="BS139" s="127">
        <v>3.3</v>
      </c>
      <c r="BT139" s="127">
        <v>3.7</v>
      </c>
      <c r="BU139" s="127">
        <v>2.5</v>
      </c>
      <c r="BV139" s="128">
        <v>16.899999999999999</v>
      </c>
      <c r="BW139" s="1">
        <v>11</v>
      </c>
      <c r="BX139" s="2" t="s">
        <v>688</v>
      </c>
      <c r="BY139" s="2" t="s">
        <v>689</v>
      </c>
      <c r="BZ139" s="2" t="s">
        <v>690</v>
      </c>
      <c r="CA139" s="2">
        <v>65953</v>
      </c>
      <c r="CB139" s="2">
        <v>46331</v>
      </c>
      <c r="CC139" s="2">
        <v>43549</v>
      </c>
      <c r="CD139" s="2">
        <v>23.7</v>
      </c>
      <c r="CE139" s="2">
        <v>16.7</v>
      </c>
      <c r="CF139" s="2">
        <v>15.7</v>
      </c>
      <c r="CG139" s="1">
        <v>9503</v>
      </c>
      <c r="CH139" s="1">
        <v>1747</v>
      </c>
      <c r="CI139" s="1">
        <v>3321</v>
      </c>
    </row>
    <row r="140" spans="1:87" ht="16.5" customHeight="1" x14ac:dyDescent="0.3">
      <c r="A140" s="47" t="s">
        <v>520</v>
      </c>
      <c r="B140" s="47" t="s">
        <v>97</v>
      </c>
      <c r="C140" s="47" t="s">
        <v>144</v>
      </c>
      <c r="D140" s="43" t="str">
        <f t="shared" si="2"/>
        <v>전남 구례군</v>
      </c>
      <c r="E140" s="120">
        <v>80462</v>
      </c>
      <c r="F140" s="120">
        <v>43807</v>
      </c>
      <c r="G140" s="120">
        <v>30086</v>
      </c>
      <c r="H140" s="120">
        <v>6571</v>
      </c>
      <c r="I140" s="120">
        <v>56595</v>
      </c>
      <c r="J140" s="120">
        <v>17387</v>
      </c>
      <c r="K140" s="120">
        <v>5176</v>
      </c>
      <c r="L140" s="120">
        <v>4014</v>
      </c>
      <c r="M140" s="120">
        <v>1564</v>
      </c>
      <c r="N140" s="120">
        <v>24233</v>
      </c>
      <c r="O140" s="124">
        <v>3.3</v>
      </c>
      <c r="P140" s="124">
        <v>34.1</v>
      </c>
      <c r="Q140" s="124">
        <v>3</v>
      </c>
      <c r="R140" s="124">
        <v>12.5</v>
      </c>
      <c r="S140" s="124">
        <v>3.6</v>
      </c>
      <c r="T140" s="124">
        <v>70.3</v>
      </c>
      <c r="U140" s="120">
        <v>99</v>
      </c>
      <c r="V140" s="124">
        <v>27.5</v>
      </c>
      <c r="W140" s="147">
        <v>24484</v>
      </c>
      <c r="X140" s="147">
        <v>131709</v>
      </c>
      <c r="Y140" s="120">
        <v>13455</v>
      </c>
      <c r="Z140" s="120">
        <v>7369</v>
      </c>
      <c r="AA140" s="120">
        <v>1160</v>
      </c>
      <c r="AB140" s="120">
        <v>908</v>
      </c>
      <c r="AC140" s="120">
        <v>975</v>
      </c>
      <c r="AD140" s="120">
        <v>10615</v>
      </c>
      <c r="AE140" s="120">
        <v>6270</v>
      </c>
      <c r="AF140" s="120">
        <v>826</v>
      </c>
      <c r="AG140" s="120">
        <v>351</v>
      </c>
      <c r="AH140" s="120">
        <v>476</v>
      </c>
      <c r="AI140" s="120">
        <v>19737</v>
      </c>
      <c r="AJ140" s="120">
        <v>14897</v>
      </c>
      <c r="AK140" s="120">
        <v>2012</v>
      </c>
      <c r="AL140" s="120">
        <v>309</v>
      </c>
      <c r="AM140" s="120">
        <v>1102</v>
      </c>
      <c r="AN140" s="120">
        <v>23867</v>
      </c>
      <c r="AO140" s="120">
        <v>56595</v>
      </c>
      <c r="AP140" s="142" t="s">
        <v>245</v>
      </c>
      <c r="AQ140" s="142" t="s">
        <v>247</v>
      </c>
      <c r="AR140" s="142" t="s">
        <v>248</v>
      </c>
      <c r="AS140" s="143">
        <v>10865</v>
      </c>
      <c r="AT140" s="143">
        <v>3923</v>
      </c>
      <c r="AU140" s="143">
        <v>3671</v>
      </c>
      <c r="AV140" s="142" t="s">
        <v>311</v>
      </c>
      <c r="AW140" s="142" t="s">
        <v>312</v>
      </c>
      <c r="AX140" s="142" t="s">
        <v>294</v>
      </c>
      <c r="AY140" s="143">
        <v>3798</v>
      </c>
      <c r="AZ140" s="143">
        <v>2665</v>
      </c>
      <c r="BA140" s="143">
        <v>2565</v>
      </c>
      <c r="BB140" s="120">
        <v>4</v>
      </c>
      <c r="BC140" s="120">
        <v>15</v>
      </c>
      <c r="BD140" s="120">
        <v>59</v>
      </c>
      <c r="BE140" s="127">
        <v>42.3</v>
      </c>
      <c r="BF140" s="127">
        <v>6.1</v>
      </c>
      <c r="BG140" s="127">
        <v>1.1000000000000001</v>
      </c>
      <c r="BH140" s="127">
        <v>2.2000000000000002</v>
      </c>
      <c r="BI140" s="127">
        <v>9.6</v>
      </c>
      <c r="BJ140" s="127">
        <v>4.4000000000000004</v>
      </c>
      <c r="BK140" s="127">
        <v>0.7</v>
      </c>
      <c r="BL140" s="127">
        <v>22.2</v>
      </c>
      <c r="BM140" s="127">
        <v>11.4</v>
      </c>
      <c r="BN140" s="127">
        <v>39.1</v>
      </c>
      <c r="BO140" s="127">
        <v>40.6</v>
      </c>
      <c r="BP140" s="127">
        <v>20.3</v>
      </c>
      <c r="BQ140" s="127">
        <v>2.6</v>
      </c>
      <c r="BR140" s="127">
        <v>2.7</v>
      </c>
      <c r="BS140" s="127">
        <v>3.2</v>
      </c>
      <c r="BT140" s="127">
        <v>3.7</v>
      </c>
      <c r="BU140" s="127">
        <v>2.9</v>
      </c>
      <c r="BV140" s="128">
        <v>27.2</v>
      </c>
      <c r="BW140" s="1">
        <v>8</v>
      </c>
      <c r="BX140" s="2" t="s">
        <v>691</v>
      </c>
      <c r="BY140" s="2" t="s">
        <v>693</v>
      </c>
      <c r="BZ140" s="2" t="s">
        <v>692</v>
      </c>
      <c r="CA140" s="2">
        <v>93000</v>
      </c>
      <c r="CB140" s="2">
        <v>44350</v>
      </c>
      <c r="CC140" s="2">
        <v>36705</v>
      </c>
      <c r="CD140" s="2">
        <v>31.3</v>
      </c>
      <c r="CE140" s="2">
        <v>14.9</v>
      </c>
      <c r="CF140" s="2">
        <v>12.3</v>
      </c>
      <c r="CG140" s="1">
        <v>19384</v>
      </c>
      <c r="CH140" s="1">
        <v>746</v>
      </c>
      <c r="CI140" s="1">
        <v>2318</v>
      </c>
    </row>
    <row r="141" spans="1:87" ht="16.5" customHeight="1" x14ac:dyDescent="0.3">
      <c r="A141" s="47" t="s">
        <v>520</v>
      </c>
      <c r="B141" s="47" t="s">
        <v>98</v>
      </c>
      <c r="C141" s="47" t="s">
        <v>144</v>
      </c>
      <c r="D141" s="43" t="str">
        <f t="shared" si="2"/>
        <v>전남 고흥군</v>
      </c>
      <c r="E141" s="120">
        <v>117144</v>
      </c>
      <c r="F141" s="120">
        <v>59087</v>
      </c>
      <c r="G141" s="120">
        <v>46326</v>
      </c>
      <c r="H141" s="120">
        <v>11733</v>
      </c>
      <c r="I141" s="120">
        <v>74321</v>
      </c>
      <c r="J141" s="120">
        <v>22660</v>
      </c>
      <c r="K141" s="120">
        <v>10227</v>
      </c>
      <c r="L141" s="120">
        <v>7002</v>
      </c>
      <c r="M141" s="120">
        <v>3669</v>
      </c>
      <c r="N141" s="120">
        <v>62268</v>
      </c>
      <c r="O141" s="124">
        <v>1.9</v>
      </c>
      <c r="P141" s="124">
        <v>46.7</v>
      </c>
      <c r="Q141" s="124">
        <v>3.5</v>
      </c>
      <c r="R141" s="124">
        <v>14.2</v>
      </c>
      <c r="S141" s="124">
        <v>4.7</v>
      </c>
      <c r="T141" s="124">
        <v>63.4</v>
      </c>
      <c r="U141" s="120">
        <v>116</v>
      </c>
      <c r="V141" s="124">
        <v>19.5</v>
      </c>
      <c r="W141" s="147">
        <v>62658</v>
      </c>
      <c r="X141" s="147">
        <v>212184</v>
      </c>
      <c r="Y141" s="120">
        <v>22495</v>
      </c>
      <c r="Z141" s="120">
        <v>13740</v>
      </c>
      <c r="AA141" s="120">
        <v>3131</v>
      </c>
      <c r="AB141" s="120">
        <v>1466</v>
      </c>
      <c r="AC141" s="120">
        <v>1991</v>
      </c>
      <c r="AD141" s="120">
        <v>14736</v>
      </c>
      <c r="AE141" s="120">
        <v>8984</v>
      </c>
      <c r="AF141" s="120">
        <v>1112</v>
      </c>
      <c r="AG141" s="120">
        <v>340</v>
      </c>
      <c r="AH141" s="120">
        <v>830</v>
      </c>
      <c r="AI141" s="120">
        <v>21855</v>
      </c>
      <c r="AJ141" s="120">
        <v>21010</v>
      </c>
      <c r="AK141" s="120">
        <v>2296</v>
      </c>
      <c r="AL141" s="120">
        <v>639</v>
      </c>
      <c r="AM141" s="120">
        <v>2518</v>
      </c>
      <c r="AN141" s="120">
        <v>42823</v>
      </c>
      <c r="AO141" s="120">
        <v>74320</v>
      </c>
      <c r="AP141" s="142" t="s">
        <v>245</v>
      </c>
      <c r="AQ141" s="142" t="s">
        <v>247</v>
      </c>
      <c r="AR141" s="142" t="s">
        <v>248</v>
      </c>
      <c r="AS141" s="143">
        <v>16724</v>
      </c>
      <c r="AT141" s="143">
        <v>7111</v>
      </c>
      <c r="AU141" s="143">
        <v>4770</v>
      </c>
      <c r="AV141" s="142" t="s">
        <v>311</v>
      </c>
      <c r="AW141" s="142" t="s">
        <v>312</v>
      </c>
      <c r="AX141" s="142" t="s">
        <v>313</v>
      </c>
      <c r="AY141" s="143">
        <v>6350</v>
      </c>
      <c r="AZ141" s="143">
        <v>5403</v>
      </c>
      <c r="BA141" s="143">
        <v>4106</v>
      </c>
      <c r="BB141" s="120">
        <v>3</v>
      </c>
      <c r="BC141" s="120">
        <v>13</v>
      </c>
      <c r="BD141" s="120">
        <v>56</v>
      </c>
      <c r="BE141" s="127">
        <v>32.299999999999997</v>
      </c>
      <c r="BF141" s="127">
        <v>3.6</v>
      </c>
      <c r="BG141" s="127">
        <v>0.9</v>
      </c>
      <c r="BH141" s="127">
        <v>2.7</v>
      </c>
      <c r="BI141" s="127">
        <v>17.600000000000001</v>
      </c>
      <c r="BJ141" s="127">
        <v>4.2</v>
      </c>
      <c r="BK141" s="127">
        <v>0.5</v>
      </c>
      <c r="BL141" s="127">
        <v>23.4</v>
      </c>
      <c r="BM141" s="127">
        <v>14.8</v>
      </c>
      <c r="BN141" s="127">
        <v>43.6</v>
      </c>
      <c r="BO141" s="127">
        <v>33.4</v>
      </c>
      <c r="BP141" s="127">
        <v>23</v>
      </c>
      <c r="BQ141" s="127">
        <v>1.9</v>
      </c>
      <c r="BR141" s="127">
        <v>3.3</v>
      </c>
      <c r="BS141" s="127">
        <v>3.7</v>
      </c>
      <c r="BT141" s="127">
        <v>4</v>
      </c>
      <c r="BU141" s="127">
        <v>3.3</v>
      </c>
      <c r="BV141" s="128">
        <v>14.6</v>
      </c>
      <c r="BW141" s="1">
        <v>16</v>
      </c>
      <c r="BX141" s="2" t="s">
        <v>694</v>
      </c>
      <c r="BY141" s="2" t="s">
        <v>695</v>
      </c>
      <c r="BZ141" s="2" t="s">
        <v>661</v>
      </c>
      <c r="CA141" s="2">
        <v>56810</v>
      </c>
      <c r="CB141" s="2">
        <v>45040</v>
      </c>
      <c r="CC141" s="2">
        <v>27820</v>
      </c>
      <c r="CD141" s="2">
        <v>16.3</v>
      </c>
      <c r="CE141" s="2">
        <v>12.9</v>
      </c>
      <c r="CF141" s="2">
        <v>8</v>
      </c>
      <c r="CG141" s="1">
        <v>27696</v>
      </c>
      <c r="CH141" s="1">
        <v>883</v>
      </c>
      <c r="CI141" s="1">
        <v>5019</v>
      </c>
    </row>
    <row r="142" spans="1:87" ht="16.5" customHeight="1" x14ac:dyDescent="0.3">
      <c r="A142" s="47" t="s">
        <v>520</v>
      </c>
      <c r="B142" s="47" t="s">
        <v>99</v>
      </c>
      <c r="C142" s="47" t="s">
        <v>144</v>
      </c>
      <c r="D142" s="43" t="str">
        <f t="shared" si="2"/>
        <v>전남 보성군</v>
      </c>
      <c r="E142" s="120">
        <v>115825</v>
      </c>
      <c r="F142" s="120">
        <v>66336</v>
      </c>
      <c r="G142" s="120">
        <v>38575</v>
      </c>
      <c r="H142" s="120">
        <v>10916</v>
      </c>
      <c r="I142" s="120">
        <v>64666</v>
      </c>
      <c r="J142" s="120">
        <v>17174</v>
      </c>
      <c r="K142" s="120">
        <v>5901</v>
      </c>
      <c r="L142" s="120">
        <v>4925</v>
      </c>
      <c r="M142" s="120">
        <v>2661</v>
      </c>
      <c r="N142" s="120">
        <v>37939</v>
      </c>
      <c r="O142" s="124">
        <v>3.1</v>
      </c>
      <c r="P142" s="124">
        <v>46.1</v>
      </c>
      <c r="Q142" s="124">
        <v>3.3</v>
      </c>
      <c r="R142" s="124">
        <v>12.1</v>
      </c>
      <c r="S142" s="124">
        <v>4.7</v>
      </c>
      <c r="T142" s="124">
        <v>55.8</v>
      </c>
      <c r="U142" s="120">
        <v>112</v>
      </c>
      <c r="V142" s="124">
        <v>32.6</v>
      </c>
      <c r="W142" s="147">
        <v>38185</v>
      </c>
      <c r="X142" s="147">
        <v>177673</v>
      </c>
      <c r="Y142" s="120">
        <v>29625</v>
      </c>
      <c r="Z142" s="120">
        <v>14242</v>
      </c>
      <c r="AA142" s="120">
        <v>3061</v>
      </c>
      <c r="AB142" s="120">
        <v>1831</v>
      </c>
      <c r="AC142" s="120">
        <v>2399</v>
      </c>
      <c r="AD142" s="120">
        <v>20182</v>
      </c>
      <c r="AE142" s="120">
        <v>10369</v>
      </c>
      <c r="AF142" s="120">
        <v>1401</v>
      </c>
      <c r="AG142" s="120">
        <v>683</v>
      </c>
      <c r="AH142" s="120">
        <v>975</v>
      </c>
      <c r="AI142" s="120">
        <v>16529</v>
      </c>
      <c r="AJ142" s="120">
        <v>11743</v>
      </c>
      <c r="AK142" s="120">
        <v>1204</v>
      </c>
      <c r="AL142" s="120">
        <v>329</v>
      </c>
      <c r="AM142" s="120">
        <v>1251</v>
      </c>
      <c r="AN142" s="120">
        <v>51158</v>
      </c>
      <c r="AO142" s="120">
        <v>64666</v>
      </c>
      <c r="AP142" s="142" t="s">
        <v>245</v>
      </c>
      <c r="AQ142" s="142" t="s">
        <v>249</v>
      </c>
      <c r="AR142" s="142" t="s">
        <v>247</v>
      </c>
      <c r="AS142" s="143">
        <v>17501</v>
      </c>
      <c r="AT142" s="143">
        <v>6200</v>
      </c>
      <c r="AU142" s="143">
        <v>4783</v>
      </c>
      <c r="AV142" s="142" t="s">
        <v>311</v>
      </c>
      <c r="AW142" s="142" t="s">
        <v>312</v>
      </c>
      <c r="AX142" s="142" t="s">
        <v>313</v>
      </c>
      <c r="AY142" s="143">
        <v>9034</v>
      </c>
      <c r="AZ142" s="143">
        <v>7292</v>
      </c>
      <c r="BA142" s="143">
        <v>5828</v>
      </c>
      <c r="BB142" s="120">
        <v>3</v>
      </c>
      <c r="BC142" s="120">
        <v>8</v>
      </c>
      <c r="BD142" s="120">
        <v>31</v>
      </c>
      <c r="BE142" s="127">
        <v>32.5</v>
      </c>
      <c r="BF142" s="127">
        <v>3.3</v>
      </c>
      <c r="BG142" s="127">
        <v>5.6</v>
      </c>
      <c r="BH142" s="127">
        <v>4.7</v>
      </c>
      <c r="BI142" s="127">
        <v>20.6</v>
      </c>
      <c r="BJ142" s="127">
        <v>4.9000000000000004</v>
      </c>
      <c r="BK142" s="127">
        <v>1.1000000000000001</v>
      </c>
      <c r="BL142" s="127">
        <v>14</v>
      </c>
      <c r="BM142" s="127">
        <v>13.4</v>
      </c>
      <c r="BN142" s="127">
        <v>41.7</v>
      </c>
      <c r="BO142" s="127">
        <v>38.299999999999997</v>
      </c>
      <c r="BP142" s="127">
        <v>20</v>
      </c>
      <c r="BQ142" s="127">
        <v>2.2999999999999998</v>
      </c>
      <c r="BR142" s="127">
        <v>2.5</v>
      </c>
      <c r="BS142" s="127">
        <v>3.2</v>
      </c>
      <c r="BT142" s="127">
        <v>3.7</v>
      </c>
      <c r="BU142" s="127">
        <v>2.6</v>
      </c>
      <c r="BV142" s="128">
        <v>15</v>
      </c>
      <c r="BW142" s="1">
        <v>12</v>
      </c>
      <c r="BX142" s="2" t="s">
        <v>696</v>
      </c>
      <c r="BY142" s="2" t="s">
        <v>697</v>
      </c>
      <c r="BZ142" s="2" t="s">
        <v>698</v>
      </c>
      <c r="CA142" s="2">
        <v>114769</v>
      </c>
      <c r="CB142" s="2">
        <v>63347</v>
      </c>
      <c r="CC142" s="2">
        <v>53814</v>
      </c>
      <c r="CD142" s="2">
        <v>28.7</v>
      </c>
      <c r="CE142" s="2">
        <v>15.8</v>
      </c>
      <c r="CF142" s="2">
        <v>13.4</v>
      </c>
      <c r="CG142" s="1">
        <v>18573</v>
      </c>
      <c r="CH142" s="1">
        <v>1604</v>
      </c>
      <c r="CI142" s="1">
        <v>4073</v>
      </c>
    </row>
    <row r="143" spans="1:87" ht="16.5" customHeight="1" x14ac:dyDescent="0.3">
      <c r="A143" s="47" t="s">
        <v>520</v>
      </c>
      <c r="B143" s="47" t="s">
        <v>100</v>
      </c>
      <c r="C143" s="47" t="s">
        <v>144</v>
      </c>
      <c r="D143" s="43" t="str">
        <f t="shared" si="2"/>
        <v>전남 화순군</v>
      </c>
      <c r="E143" s="120">
        <v>203031</v>
      </c>
      <c r="F143" s="120">
        <v>112900</v>
      </c>
      <c r="G143" s="120">
        <v>68713</v>
      </c>
      <c r="H143" s="120">
        <v>21422</v>
      </c>
      <c r="I143" s="120">
        <v>151319</v>
      </c>
      <c r="J143" s="120">
        <v>27304</v>
      </c>
      <c r="K143" s="120">
        <v>8752</v>
      </c>
      <c r="L143" s="120">
        <v>7875</v>
      </c>
      <c r="M143" s="120">
        <v>4251</v>
      </c>
      <c r="N143" s="120">
        <v>61680</v>
      </c>
      <c r="O143" s="124">
        <v>3.3</v>
      </c>
      <c r="P143" s="124">
        <v>50.6</v>
      </c>
      <c r="Q143" s="124">
        <v>3.5</v>
      </c>
      <c r="R143" s="124">
        <v>11.3</v>
      </c>
      <c r="S143" s="124">
        <v>4.7</v>
      </c>
      <c r="T143" s="124">
        <v>74.5</v>
      </c>
      <c r="U143" s="120">
        <v>163</v>
      </c>
      <c r="V143" s="124">
        <v>39.200000000000003</v>
      </c>
      <c r="W143" s="147">
        <v>62068</v>
      </c>
      <c r="X143" s="147">
        <v>276375</v>
      </c>
      <c r="Y143" s="120">
        <v>31164</v>
      </c>
      <c r="Z143" s="120">
        <v>15131</v>
      </c>
      <c r="AA143" s="120">
        <v>2380</v>
      </c>
      <c r="AB143" s="120">
        <v>978</v>
      </c>
      <c r="AC143" s="120">
        <v>2059</v>
      </c>
      <c r="AD143" s="120">
        <v>65829</v>
      </c>
      <c r="AE143" s="120">
        <v>35210</v>
      </c>
      <c r="AF143" s="120">
        <v>6397</v>
      </c>
      <c r="AG143" s="120">
        <v>5095</v>
      </c>
      <c r="AH143" s="120">
        <v>5406</v>
      </c>
      <c r="AI143" s="120">
        <v>15907</v>
      </c>
      <c r="AJ143" s="120">
        <v>14379</v>
      </c>
      <c r="AK143" s="120">
        <v>1411</v>
      </c>
      <c r="AL143" s="120">
        <v>420</v>
      </c>
      <c r="AM143" s="120">
        <v>1267</v>
      </c>
      <c r="AN143" s="120">
        <v>51712</v>
      </c>
      <c r="AO143" s="120">
        <v>151321</v>
      </c>
      <c r="AP143" s="142" t="s">
        <v>244</v>
      </c>
      <c r="AQ143" s="142" t="s">
        <v>245</v>
      </c>
      <c r="AR143" s="142" t="s">
        <v>247</v>
      </c>
      <c r="AS143" s="143">
        <v>8144</v>
      </c>
      <c r="AT143" s="143">
        <v>6923</v>
      </c>
      <c r="AU143" s="143">
        <v>5182</v>
      </c>
      <c r="AV143" s="142" t="s">
        <v>311</v>
      </c>
      <c r="AW143" s="142" t="s">
        <v>314</v>
      </c>
      <c r="AX143" s="142" t="s">
        <v>312</v>
      </c>
      <c r="AY143" s="143">
        <v>28594</v>
      </c>
      <c r="AZ143" s="143">
        <v>23794</v>
      </c>
      <c r="BA143" s="143">
        <v>22560</v>
      </c>
      <c r="BB143" s="120">
        <v>2</v>
      </c>
      <c r="BC143" s="120">
        <v>5</v>
      </c>
      <c r="BD143" s="120">
        <v>17</v>
      </c>
      <c r="BE143" s="127">
        <v>21.4</v>
      </c>
      <c r="BF143" s="127">
        <v>2.2000000000000002</v>
      </c>
      <c r="BG143" s="127">
        <v>6.4</v>
      </c>
      <c r="BH143" s="127">
        <v>1.8</v>
      </c>
      <c r="BI143" s="127">
        <v>11.9</v>
      </c>
      <c r="BJ143" s="127">
        <v>35.700000000000003</v>
      </c>
      <c r="BK143" s="127">
        <v>0.4</v>
      </c>
      <c r="BL143" s="127">
        <v>13.1</v>
      </c>
      <c r="BM143" s="127">
        <v>7.1</v>
      </c>
      <c r="BN143" s="127">
        <v>46.7</v>
      </c>
      <c r="BO143" s="127">
        <v>32.6</v>
      </c>
      <c r="BP143" s="127">
        <v>20.8</v>
      </c>
      <c r="BQ143" s="127">
        <v>1.7</v>
      </c>
      <c r="BR143" s="127">
        <v>2.1</v>
      </c>
      <c r="BS143" s="127">
        <v>3.1</v>
      </c>
      <c r="BT143" s="127">
        <v>3.8</v>
      </c>
      <c r="BU143" s="127">
        <v>2.4</v>
      </c>
      <c r="BV143" s="128">
        <v>12.5</v>
      </c>
      <c r="BW143" s="1">
        <v>13</v>
      </c>
      <c r="BX143" s="2" t="s">
        <v>699</v>
      </c>
      <c r="BY143" s="2" t="s">
        <v>700</v>
      </c>
      <c r="BZ143" s="2" t="s">
        <v>701</v>
      </c>
      <c r="CA143" s="2">
        <v>268414</v>
      </c>
      <c r="CB143" s="2">
        <v>98264</v>
      </c>
      <c r="CC143" s="2">
        <v>39722</v>
      </c>
      <c r="CD143" s="2">
        <v>46</v>
      </c>
      <c r="CE143" s="2">
        <v>16.8</v>
      </c>
      <c r="CF143" s="2">
        <v>6.8</v>
      </c>
      <c r="CG143" s="1">
        <v>28107</v>
      </c>
      <c r="CH143" s="1">
        <v>5278</v>
      </c>
      <c r="CI143" s="1">
        <v>6747</v>
      </c>
    </row>
    <row r="144" spans="1:87" ht="16.5" customHeight="1" x14ac:dyDescent="0.3">
      <c r="A144" s="47" t="s">
        <v>520</v>
      </c>
      <c r="B144" s="47" t="s">
        <v>101</v>
      </c>
      <c r="C144" s="47" t="s">
        <v>144</v>
      </c>
      <c r="D144" s="43" t="str">
        <f t="shared" si="2"/>
        <v>전남 장흥군</v>
      </c>
      <c r="E144" s="120">
        <v>77861</v>
      </c>
      <c r="F144" s="120">
        <v>41047</v>
      </c>
      <c r="G144" s="120">
        <v>28644</v>
      </c>
      <c r="H144" s="120">
        <v>8167</v>
      </c>
      <c r="I144" s="120">
        <v>48575</v>
      </c>
      <c r="J144" s="120">
        <v>14041</v>
      </c>
      <c r="K144" s="120">
        <v>4895</v>
      </c>
      <c r="L144" s="120">
        <v>4533</v>
      </c>
      <c r="M144" s="120">
        <v>2286</v>
      </c>
      <c r="N144" s="120">
        <v>35062</v>
      </c>
      <c r="O144" s="124">
        <v>2.2000000000000002</v>
      </c>
      <c r="P144" s="124">
        <v>45.7</v>
      </c>
      <c r="Q144" s="124">
        <v>3.5</v>
      </c>
      <c r="R144" s="124">
        <v>13.5</v>
      </c>
      <c r="S144" s="124">
        <v>4.9000000000000004</v>
      </c>
      <c r="T144" s="124">
        <v>62.4</v>
      </c>
      <c r="U144" s="120">
        <v>126</v>
      </c>
      <c r="V144" s="124">
        <v>22.8</v>
      </c>
      <c r="W144" s="147">
        <v>35453</v>
      </c>
      <c r="X144" s="147">
        <v>125539</v>
      </c>
      <c r="Y144" s="120">
        <v>16751</v>
      </c>
      <c r="Z144" s="120">
        <v>8407</v>
      </c>
      <c r="AA144" s="120">
        <v>1751</v>
      </c>
      <c r="AB144" s="120">
        <v>1071</v>
      </c>
      <c r="AC144" s="120">
        <v>1306</v>
      </c>
      <c r="AD144" s="120">
        <v>13129</v>
      </c>
      <c r="AE144" s="120">
        <v>7456</v>
      </c>
      <c r="AF144" s="120">
        <v>1249</v>
      </c>
      <c r="AG144" s="120">
        <v>625</v>
      </c>
      <c r="AH144" s="120">
        <v>971</v>
      </c>
      <c r="AI144" s="120">
        <v>11167</v>
      </c>
      <c r="AJ144" s="120">
        <v>11018</v>
      </c>
      <c r="AK144" s="120">
        <v>1321</v>
      </c>
      <c r="AL144" s="120">
        <v>304</v>
      </c>
      <c r="AM144" s="120">
        <v>1333</v>
      </c>
      <c r="AN144" s="120">
        <v>29286</v>
      </c>
      <c r="AO144" s="120">
        <v>48573</v>
      </c>
      <c r="AP144" s="142" t="s">
        <v>251</v>
      </c>
      <c r="AQ144" s="142" t="s">
        <v>250</v>
      </c>
      <c r="AR144" s="142" t="s">
        <v>245</v>
      </c>
      <c r="AS144" s="143">
        <v>3840</v>
      </c>
      <c r="AT144" s="143">
        <v>3525</v>
      </c>
      <c r="AU144" s="143">
        <v>3419</v>
      </c>
      <c r="AV144" s="142" t="s">
        <v>311</v>
      </c>
      <c r="AW144" s="142" t="s">
        <v>312</v>
      </c>
      <c r="AX144" s="142" t="s">
        <v>313</v>
      </c>
      <c r="AY144" s="143">
        <v>5940</v>
      </c>
      <c r="AZ144" s="143">
        <v>5525</v>
      </c>
      <c r="BA144" s="143">
        <v>4196</v>
      </c>
      <c r="BB144" s="120">
        <v>4</v>
      </c>
      <c r="BC144" s="120">
        <v>12</v>
      </c>
      <c r="BD144" s="120">
        <v>40</v>
      </c>
      <c r="BE144" s="127">
        <v>31.5</v>
      </c>
      <c r="BF144" s="127">
        <v>3.4</v>
      </c>
      <c r="BG144" s="127">
        <v>11.9</v>
      </c>
      <c r="BH144" s="127">
        <v>2.8</v>
      </c>
      <c r="BI144" s="127">
        <v>11.6</v>
      </c>
      <c r="BJ144" s="127">
        <v>5.4</v>
      </c>
      <c r="BK144" s="127">
        <v>0.5</v>
      </c>
      <c r="BL144" s="127">
        <v>18.899999999999999</v>
      </c>
      <c r="BM144" s="127">
        <v>14</v>
      </c>
      <c r="BN144" s="127">
        <v>45.6</v>
      </c>
      <c r="BO144" s="127">
        <v>32.299999999999997</v>
      </c>
      <c r="BP144" s="127">
        <v>22.1</v>
      </c>
      <c r="BQ144" s="127">
        <v>1.8</v>
      </c>
      <c r="BR144" s="127">
        <v>3</v>
      </c>
      <c r="BS144" s="127">
        <v>3.6</v>
      </c>
      <c r="BT144" s="127">
        <v>3.8</v>
      </c>
      <c r="BU144" s="127">
        <v>3.1</v>
      </c>
      <c r="BV144" s="128">
        <v>17.600000000000001</v>
      </c>
      <c r="BW144" s="1">
        <v>10</v>
      </c>
      <c r="BX144" s="2" t="s">
        <v>702</v>
      </c>
      <c r="BY144" s="2" t="s">
        <v>703</v>
      </c>
      <c r="BZ144" s="2" t="s">
        <v>704</v>
      </c>
      <c r="CA144" s="2">
        <v>101845</v>
      </c>
      <c r="CB144" s="2">
        <v>23329</v>
      </c>
      <c r="CC144" s="2">
        <v>23214</v>
      </c>
      <c r="CD144" s="2">
        <v>42.5</v>
      </c>
      <c r="CE144" s="2">
        <v>9.6999999999999993</v>
      </c>
      <c r="CF144" s="2">
        <v>9.6999999999999993</v>
      </c>
      <c r="CG144" s="1">
        <v>15629</v>
      </c>
      <c r="CH144" s="1">
        <v>762</v>
      </c>
      <c r="CI144" s="1">
        <v>3360</v>
      </c>
    </row>
    <row r="145" spans="1:87" ht="16.5" customHeight="1" x14ac:dyDescent="0.3">
      <c r="A145" s="47" t="s">
        <v>520</v>
      </c>
      <c r="B145" s="47" t="s">
        <v>102</v>
      </c>
      <c r="C145" s="47" t="s">
        <v>144</v>
      </c>
      <c r="D145" s="43" t="str">
        <f t="shared" si="2"/>
        <v>전남 강진군</v>
      </c>
      <c r="E145" s="120">
        <v>98322</v>
      </c>
      <c r="F145" s="120">
        <v>55481</v>
      </c>
      <c r="G145" s="120">
        <v>33111</v>
      </c>
      <c r="H145" s="120">
        <v>9731</v>
      </c>
      <c r="I145" s="120">
        <v>59666</v>
      </c>
      <c r="J145" s="120">
        <v>14735</v>
      </c>
      <c r="K145" s="120">
        <v>5962</v>
      </c>
      <c r="L145" s="120">
        <v>6061</v>
      </c>
      <c r="M145" s="120">
        <v>2361</v>
      </c>
      <c r="N145" s="120">
        <v>32685</v>
      </c>
      <c r="O145" s="124">
        <v>3</v>
      </c>
      <c r="P145" s="124">
        <v>37.6</v>
      </c>
      <c r="Q145" s="124">
        <v>3.3</v>
      </c>
      <c r="R145" s="124">
        <v>12.8</v>
      </c>
      <c r="S145" s="124">
        <v>4.9000000000000004</v>
      </c>
      <c r="T145" s="124">
        <v>60.7</v>
      </c>
      <c r="U145" s="120">
        <v>126</v>
      </c>
      <c r="V145" s="124">
        <v>31.1</v>
      </c>
      <c r="W145" s="147">
        <v>33206</v>
      </c>
      <c r="X145" s="147">
        <v>147848</v>
      </c>
      <c r="Y145" s="120">
        <v>23319</v>
      </c>
      <c r="Z145" s="120">
        <v>9947</v>
      </c>
      <c r="AA145" s="120">
        <v>2241</v>
      </c>
      <c r="AB145" s="120">
        <v>1273</v>
      </c>
      <c r="AC145" s="120">
        <v>1875</v>
      </c>
      <c r="AD145" s="120">
        <v>15532</v>
      </c>
      <c r="AE145" s="120">
        <v>7343</v>
      </c>
      <c r="AF145" s="120">
        <v>1196</v>
      </c>
      <c r="AG145" s="120">
        <v>476</v>
      </c>
      <c r="AH145" s="120">
        <v>773</v>
      </c>
      <c r="AI145" s="120">
        <v>16630</v>
      </c>
      <c r="AJ145" s="120">
        <v>13429</v>
      </c>
      <c r="AK145" s="120">
        <v>2542</v>
      </c>
      <c r="AL145" s="120">
        <v>381</v>
      </c>
      <c r="AM145" s="120">
        <v>1364</v>
      </c>
      <c r="AN145" s="120">
        <v>38655</v>
      </c>
      <c r="AO145" s="120">
        <v>59666</v>
      </c>
      <c r="AP145" s="142" t="s">
        <v>250</v>
      </c>
      <c r="AQ145" s="142" t="s">
        <v>252</v>
      </c>
      <c r="AR145" s="142" t="s">
        <v>253</v>
      </c>
      <c r="AS145" s="143">
        <v>6008</v>
      </c>
      <c r="AT145" s="143">
        <v>4928</v>
      </c>
      <c r="AU145" s="143">
        <v>4654</v>
      </c>
      <c r="AV145" s="142" t="s">
        <v>311</v>
      </c>
      <c r="AW145" s="142" t="s">
        <v>312</v>
      </c>
      <c r="AX145" s="142" t="s">
        <v>313</v>
      </c>
      <c r="AY145" s="143">
        <v>6015</v>
      </c>
      <c r="AZ145" s="143">
        <v>5858</v>
      </c>
      <c r="BA145" s="143">
        <v>4490</v>
      </c>
      <c r="BB145" s="120">
        <v>5</v>
      </c>
      <c r="BC145" s="120">
        <v>12</v>
      </c>
      <c r="BD145" s="120">
        <v>45</v>
      </c>
      <c r="BE145" s="127">
        <v>35.9</v>
      </c>
      <c r="BF145" s="127">
        <v>3.1</v>
      </c>
      <c r="BG145" s="127">
        <v>8.4</v>
      </c>
      <c r="BH145" s="127">
        <v>3.5</v>
      </c>
      <c r="BI145" s="127">
        <v>10.9</v>
      </c>
      <c r="BJ145" s="127">
        <v>5.4</v>
      </c>
      <c r="BK145" s="127">
        <v>0.5</v>
      </c>
      <c r="BL145" s="127">
        <v>20</v>
      </c>
      <c r="BM145" s="127">
        <v>12.2</v>
      </c>
      <c r="BN145" s="127">
        <v>42.5</v>
      </c>
      <c r="BO145" s="127">
        <v>35.299999999999997</v>
      </c>
      <c r="BP145" s="127">
        <v>22.2</v>
      </c>
      <c r="BQ145" s="127">
        <v>2.1</v>
      </c>
      <c r="BR145" s="127">
        <v>2.8</v>
      </c>
      <c r="BS145" s="127">
        <v>3.3</v>
      </c>
      <c r="BT145" s="127">
        <v>3.8</v>
      </c>
      <c r="BU145" s="127">
        <v>2.9</v>
      </c>
      <c r="BV145" s="128">
        <v>19.3</v>
      </c>
      <c r="BW145" s="1">
        <v>11</v>
      </c>
      <c r="BX145" s="2" t="s">
        <v>705</v>
      </c>
      <c r="BY145" s="2" t="s">
        <v>812</v>
      </c>
      <c r="BZ145" s="2" t="s">
        <v>707</v>
      </c>
      <c r="CA145" s="2">
        <v>92801</v>
      </c>
      <c r="CB145" s="2">
        <v>40454</v>
      </c>
      <c r="CC145" s="2">
        <v>40023</v>
      </c>
      <c r="CD145" s="2">
        <v>28.2</v>
      </c>
      <c r="CE145" s="2">
        <v>12.3</v>
      </c>
      <c r="CF145" s="2">
        <v>12.1</v>
      </c>
      <c r="CG145" s="1">
        <v>17028</v>
      </c>
      <c r="CH145" s="1">
        <v>972</v>
      </c>
      <c r="CI145" s="1">
        <v>3650</v>
      </c>
    </row>
    <row r="146" spans="1:87" ht="16.5" customHeight="1" x14ac:dyDescent="0.3">
      <c r="A146" s="47" t="s">
        <v>520</v>
      </c>
      <c r="B146" s="47" t="s">
        <v>103</v>
      </c>
      <c r="C146" s="47" t="s">
        <v>144</v>
      </c>
      <c r="D146" s="43" t="str">
        <f t="shared" si="2"/>
        <v>전남 해남군</v>
      </c>
      <c r="E146" s="120">
        <v>146866</v>
      </c>
      <c r="F146" s="120">
        <v>75396</v>
      </c>
      <c r="G146" s="120">
        <v>53417</v>
      </c>
      <c r="H146" s="120">
        <v>18055</v>
      </c>
      <c r="I146" s="120">
        <v>91592</v>
      </c>
      <c r="J146" s="120">
        <v>23201</v>
      </c>
      <c r="K146" s="120">
        <v>9800</v>
      </c>
      <c r="L146" s="120">
        <v>9251</v>
      </c>
      <c r="M146" s="120">
        <v>4776</v>
      </c>
      <c r="N146" s="120">
        <v>65111</v>
      </c>
      <c r="O146" s="124">
        <v>2.2999999999999998</v>
      </c>
      <c r="P146" s="124">
        <v>46.7</v>
      </c>
      <c r="Q146" s="124">
        <v>3.9</v>
      </c>
      <c r="R146" s="124">
        <v>13.4</v>
      </c>
      <c r="S146" s="124">
        <v>5.4</v>
      </c>
      <c r="T146" s="124">
        <v>62.4</v>
      </c>
      <c r="U146" s="120">
        <v>151</v>
      </c>
      <c r="V146" s="124">
        <v>25.8</v>
      </c>
      <c r="W146" s="147">
        <v>66083</v>
      </c>
      <c r="X146" s="147">
        <v>218969</v>
      </c>
      <c r="Y146" s="120">
        <v>28519</v>
      </c>
      <c r="Z146" s="120">
        <v>16516</v>
      </c>
      <c r="AA146" s="120">
        <v>4396</v>
      </c>
      <c r="AB146" s="120">
        <v>2253</v>
      </c>
      <c r="AC146" s="120">
        <v>3590</v>
      </c>
      <c r="AD146" s="120">
        <v>18554</v>
      </c>
      <c r="AE146" s="120">
        <v>10403</v>
      </c>
      <c r="AF146" s="120">
        <v>1795</v>
      </c>
      <c r="AG146" s="120">
        <v>778</v>
      </c>
      <c r="AH146" s="120">
        <v>1279</v>
      </c>
      <c r="AI146" s="120">
        <v>28324</v>
      </c>
      <c r="AJ146" s="120">
        <v>22726</v>
      </c>
      <c r="AK146" s="120">
        <v>3257</v>
      </c>
      <c r="AL146" s="120">
        <v>1165</v>
      </c>
      <c r="AM146" s="120">
        <v>3311</v>
      </c>
      <c r="AN146" s="120">
        <v>55274</v>
      </c>
      <c r="AO146" s="120">
        <v>91592</v>
      </c>
      <c r="AP146" s="142" t="s">
        <v>250</v>
      </c>
      <c r="AQ146" s="142" t="s">
        <v>254</v>
      </c>
      <c r="AR146" s="142" t="s">
        <v>255</v>
      </c>
      <c r="AS146" s="143">
        <v>12983</v>
      </c>
      <c r="AT146" s="143">
        <v>9700</v>
      </c>
      <c r="AU146" s="143">
        <v>4882</v>
      </c>
      <c r="AV146" s="142" t="s">
        <v>311</v>
      </c>
      <c r="AW146" s="142" t="s">
        <v>312</v>
      </c>
      <c r="AX146" s="142" t="s">
        <v>313</v>
      </c>
      <c r="AY146" s="143">
        <v>8107</v>
      </c>
      <c r="AZ146" s="143">
        <v>7944</v>
      </c>
      <c r="BA146" s="143">
        <v>5358</v>
      </c>
      <c r="BB146" s="120">
        <v>4</v>
      </c>
      <c r="BC146" s="120">
        <v>14</v>
      </c>
      <c r="BD146" s="120">
        <v>51</v>
      </c>
      <c r="BE146" s="127">
        <v>27.3</v>
      </c>
      <c r="BF146" s="127">
        <v>3.1</v>
      </c>
      <c r="BG146" s="127">
        <v>6.3</v>
      </c>
      <c r="BH146" s="127">
        <v>3.8</v>
      </c>
      <c r="BI146" s="127">
        <v>19.2</v>
      </c>
      <c r="BJ146" s="127">
        <v>10.199999999999999</v>
      </c>
      <c r="BK146" s="127">
        <v>0.5</v>
      </c>
      <c r="BL146" s="127">
        <v>16.8</v>
      </c>
      <c r="BM146" s="127">
        <v>12.7</v>
      </c>
      <c r="BN146" s="127">
        <v>45.4</v>
      </c>
      <c r="BO146" s="127">
        <v>29.8</v>
      </c>
      <c r="BP146" s="127">
        <v>24.7</v>
      </c>
      <c r="BQ146" s="127">
        <v>1.6</v>
      </c>
      <c r="BR146" s="127">
        <v>2.9</v>
      </c>
      <c r="BS146" s="127">
        <v>3.6</v>
      </c>
      <c r="BT146" s="127">
        <v>3.8</v>
      </c>
      <c r="BU146" s="127">
        <v>3</v>
      </c>
      <c r="BV146" s="128">
        <v>14.7</v>
      </c>
      <c r="BW146" s="1">
        <v>14</v>
      </c>
      <c r="BX146" s="2" t="s">
        <v>708</v>
      </c>
      <c r="BY146" s="2" t="s">
        <v>813</v>
      </c>
      <c r="BZ146" s="2" t="s">
        <v>709</v>
      </c>
      <c r="CA146" s="2">
        <v>112223</v>
      </c>
      <c r="CB146" s="2">
        <v>54809</v>
      </c>
      <c r="CC146" s="2">
        <v>53633</v>
      </c>
      <c r="CD146" s="2">
        <v>23.2</v>
      </c>
      <c r="CE146" s="2">
        <v>11.3</v>
      </c>
      <c r="CF146" s="2">
        <v>11.1</v>
      </c>
      <c r="CG146" s="1">
        <v>26691</v>
      </c>
      <c r="CH146" s="1">
        <v>2178</v>
      </c>
      <c r="CI146" s="1">
        <v>7092</v>
      </c>
    </row>
    <row r="147" spans="1:87" ht="16.5" customHeight="1" x14ac:dyDescent="0.3">
      <c r="A147" s="47" t="s">
        <v>520</v>
      </c>
      <c r="B147" s="47" t="s">
        <v>104</v>
      </c>
      <c r="C147" s="47" t="s">
        <v>144</v>
      </c>
      <c r="D147" s="43" t="str">
        <f t="shared" si="2"/>
        <v>전남 영암군</v>
      </c>
      <c r="E147" s="120">
        <v>143772</v>
      </c>
      <c r="F147" s="120">
        <v>59057</v>
      </c>
      <c r="G147" s="120">
        <v>47594</v>
      </c>
      <c r="H147" s="120">
        <v>37119</v>
      </c>
      <c r="I147" s="120">
        <v>74628</v>
      </c>
      <c r="J147" s="120">
        <v>19037</v>
      </c>
      <c r="K147" s="120">
        <v>7208</v>
      </c>
      <c r="L147" s="120">
        <v>9344</v>
      </c>
      <c r="M147" s="120">
        <v>5612</v>
      </c>
      <c r="N147" s="120">
        <v>60921</v>
      </c>
      <c r="O147" s="124">
        <v>2.4</v>
      </c>
      <c r="P147" s="124">
        <v>59.9</v>
      </c>
      <c r="Q147" s="124">
        <v>6.5</v>
      </c>
      <c r="R147" s="124">
        <v>12</v>
      </c>
      <c r="S147" s="124">
        <v>6.6</v>
      </c>
      <c r="T147" s="124">
        <v>51.9</v>
      </c>
      <c r="U147" s="120">
        <v>154</v>
      </c>
      <c r="V147" s="124">
        <v>34.4</v>
      </c>
      <c r="W147" s="147">
        <v>61017</v>
      </c>
      <c r="X147" s="147">
        <v>204302</v>
      </c>
      <c r="Y147" s="120">
        <v>23891</v>
      </c>
      <c r="Z147" s="120">
        <v>16657</v>
      </c>
      <c r="AA147" s="120">
        <v>6954</v>
      </c>
      <c r="AB147" s="120">
        <v>8119</v>
      </c>
      <c r="AC147" s="120">
        <v>13522</v>
      </c>
      <c r="AD147" s="120">
        <v>16843</v>
      </c>
      <c r="AE147" s="120">
        <v>9658</v>
      </c>
      <c r="AF147" s="120">
        <v>1909</v>
      </c>
      <c r="AG147" s="120">
        <v>1106</v>
      </c>
      <c r="AH147" s="120">
        <v>1863</v>
      </c>
      <c r="AI147" s="120">
        <v>18322</v>
      </c>
      <c r="AJ147" s="120">
        <v>17234</v>
      </c>
      <c r="AK147" s="120">
        <v>2729</v>
      </c>
      <c r="AL147" s="120">
        <v>1300</v>
      </c>
      <c r="AM147" s="120">
        <v>3661</v>
      </c>
      <c r="AN147" s="120">
        <v>69143</v>
      </c>
      <c r="AO147" s="120">
        <v>74625</v>
      </c>
      <c r="AP147" s="142" t="s">
        <v>250</v>
      </c>
      <c r="AQ147" s="142" t="s">
        <v>255</v>
      </c>
      <c r="AR147" s="142" t="s">
        <v>244</v>
      </c>
      <c r="AS147" s="143">
        <v>31078</v>
      </c>
      <c r="AT147" s="143">
        <v>12485</v>
      </c>
      <c r="AU147" s="143">
        <v>6672</v>
      </c>
      <c r="AV147" s="142" t="s">
        <v>312</v>
      </c>
      <c r="AW147" s="142" t="s">
        <v>311</v>
      </c>
      <c r="AX147" s="142" t="s">
        <v>313</v>
      </c>
      <c r="AY147" s="143">
        <v>7722</v>
      </c>
      <c r="AZ147" s="143">
        <v>7198</v>
      </c>
      <c r="BA147" s="143">
        <v>5735</v>
      </c>
      <c r="BB147" s="120">
        <v>2</v>
      </c>
      <c r="BC147" s="120">
        <v>7</v>
      </c>
      <c r="BD147" s="120">
        <v>36</v>
      </c>
      <c r="BE147" s="127">
        <v>21.3</v>
      </c>
      <c r="BF147" s="127">
        <v>1.7</v>
      </c>
      <c r="BG147" s="127">
        <v>6.2</v>
      </c>
      <c r="BH147" s="127">
        <v>5.4</v>
      </c>
      <c r="BI147" s="127">
        <v>35.5</v>
      </c>
      <c r="BJ147" s="127">
        <v>3.1</v>
      </c>
      <c r="BK147" s="127">
        <v>0.4</v>
      </c>
      <c r="BL147" s="127">
        <v>20.399999999999999</v>
      </c>
      <c r="BM147" s="127">
        <v>5.9</v>
      </c>
      <c r="BN147" s="127">
        <v>42.6</v>
      </c>
      <c r="BO147" s="127">
        <v>23.4</v>
      </c>
      <c r="BP147" s="127">
        <v>34</v>
      </c>
      <c r="BQ147" s="127">
        <v>1.4</v>
      </c>
      <c r="BR147" s="127">
        <v>1.9</v>
      </c>
      <c r="BS147" s="127">
        <v>3.8</v>
      </c>
      <c r="BT147" s="127">
        <v>4.0999999999999996</v>
      </c>
      <c r="BU147" s="127">
        <v>2.1</v>
      </c>
      <c r="BV147" s="128">
        <v>14.1</v>
      </c>
      <c r="BW147" s="1">
        <v>11</v>
      </c>
      <c r="BX147" s="2" t="s">
        <v>711</v>
      </c>
      <c r="BY147" s="2" t="s">
        <v>712</v>
      </c>
      <c r="BZ147" s="2" t="s">
        <v>713</v>
      </c>
      <c r="CA147" s="2">
        <v>206888</v>
      </c>
      <c r="CB147" s="2">
        <v>56289</v>
      </c>
      <c r="CC147" s="2">
        <v>41680</v>
      </c>
      <c r="CD147" s="2">
        <v>46.3</v>
      </c>
      <c r="CE147" s="2">
        <v>12.6</v>
      </c>
      <c r="CF147" s="2">
        <v>9.3000000000000007</v>
      </c>
      <c r="CG147" s="1">
        <v>18942</v>
      </c>
      <c r="CH147" s="1">
        <v>14927</v>
      </c>
      <c r="CI147" s="1">
        <v>10283</v>
      </c>
    </row>
    <row r="148" spans="1:87" ht="16.5" customHeight="1" x14ac:dyDescent="0.3">
      <c r="A148" s="47" t="s">
        <v>520</v>
      </c>
      <c r="B148" s="47" t="s">
        <v>105</v>
      </c>
      <c r="C148" s="47" t="s">
        <v>144</v>
      </c>
      <c r="D148" s="43" t="str">
        <f t="shared" si="2"/>
        <v>전남 함평군</v>
      </c>
      <c r="E148" s="120">
        <v>87888</v>
      </c>
      <c r="F148" s="120">
        <v>49469</v>
      </c>
      <c r="G148" s="120">
        <v>27008</v>
      </c>
      <c r="H148" s="120">
        <v>11412</v>
      </c>
      <c r="I148" s="120">
        <v>63531</v>
      </c>
      <c r="J148" s="120">
        <v>10903</v>
      </c>
      <c r="K148" s="120">
        <v>3762</v>
      </c>
      <c r="L148" s="120">
        <v>3821</v>
      </c>
      <c r="M148" s="120">
        <v>2111</v>
      </c>
      <c r="N148" s="120">
        <v>30830</v>
      </c>
      <c r="O148" s="124">
        <v>2.9</v>
      </c>
      <c r="P148" s="124">
        <v>50.2</v>
      </c>
      <c r="Q148" s="124">
        <v>3.9</v>
      </c>
      <c r="R148" s="124">
        <v>11.4</v>
      </c>
      <c r="S148" s="124">
        <v>5.3</v>
      </c>
      <c r="T148" s="124">
        <v>72.3</v>
      </c>
      <c r="U148" s="120">
        <v>123</v>
      </c>
      <c r="V148" s="124">
        <v>35.299999999999997</v>
      </c>
      <c r="W148" s="147">
        <v>31311</v>
      </c>
      <c r="X148" s="147">
        <v>137409</v>
      </c>
      <c r="Y148" s="120">
        <v>13402</v>
      </c>
      <c r="Z148" s="120">
        <v>6173</v>
      </c>
      <c r="AA148" s="120">
        <v>1797</v>
      </c>
      <c r="AB148" s="120">
        <v>1290</v>
      </c>
      <c r="AC148" s="120">
        <v>1696</v>
      </c>
      <c r="AD148" s="120">
        <v>23212</v>
      </c>
      <c r="AE148" s="120">
        <v>10454</v>
      </c>
      <c r="AF148" s="120">
        <v>2452</v>
      </c>
      <c r="AG148" s="120">
        <v>1893</v>
      </c>
      <c r="AH148" s="120">
        <v>1906</v>
      </c>
      <c r="AI148" s="120">
        <v>12855</v>
      </c>
      <c r="AJ148" s="120">
        <v>8374</v>
      </c>
      <c r="AK148" s="120">
        <v>1077</v>
      </c>
      <c r="AL148" s="120">
        <v>355</v>
      </c>
      <c r="AM148" s="120">
        <v>955</v>
      </c>
      <c r="AN148" s="120">
        <v>24358</v>
      </c>
      <c r="AO148" s="120">
        <v>63533</v>
      </c>
      <c r="AP148" s="142" t="s">
        <v>255</v>
      </c>
      <c r="AQ148" s="142" t="s">
        <v>250</v>
      </c>
      <c r="AR148" s="142" t="s">
        <v>244</v>
      </c>
      <c r="AS148" s="143">
        <v>4911</v>
      </c>
      <c r="AT148" s="143">
        <v>4556</v>
      </c>
      <c r="AU148" s="143">
        <v>4183</v>
      </c>
      <c r="AV148" s="142" t="s">
        <v>312</v>
      </c>
      <c r="AW148" s="142" t="s">
        <v>311</v>
      </c>
      <c r="AX148" s="142" t="s">
        <v>313</v>
      </c>
      <c r="AY148" s="143">
        <v>13292</v>
      </c>
      <c r="AZ148" s="143">
        <v>9129</v>
      </c>
      <c r="BA148" s="143">
        <v>7634</v>
      </c>
      <c r="BB148" s="120">
        <v>2</v>
      </c>
      <c r="BC148" s="120">
        <v>6</v>
      </c>
      <c r="BD148" s="120">
        <v>30</v>
      </c>
      <c r="BE148" s="127">
        <v>22.3</v>
      </c>
      <c r="BF148" s="127">
        <v>0.8</v>
      </c>
      <c r="BG148" s="127">
        <v>13.5</v>
      </c>
      <c r="BH148" s="127">
        <v>2.2999999999999998</v>
      </c>
      <c r="BI148" s="127">
        <v>35.799999999999997</v>
      </c>
      <c r="BJ148" s="127">
        <v>1.4</v>
      </c>
      <c r="BK148" s="127">
        <v>0.4</v>
      </c>
      <c r="BL148" s="127">
        <v>16.399999999999999</v>
      </c>
      <c r="BM148" s="127">
        <v>7.1</v>
      </c>
      <c r="BN148" s="127">
        <v>46.8</v>
      </c>
      <c r="BO148" s="127">
        <v>32</v>
      </c>
      <c r="BP148" s="127">
        <v>21.2</v>
      </c>
      <c r="BQ148" s="127">
        <v>1.7</v>
      </c>
      <c r="BR148" s="127">
        <v>2.1</v>
      </c>
      <c r="BS148" s="127">
        <v>3.3</v>
      </c>
      <c r="BT148" s="127">
        <v>3.7</v>
      </c>
      <c r="BU148" s="127">
        <v>2.2000000000000002</v>
      </c>
      <c r="BV148" s="128">
        <v>19.899999999999999</v>
      </c>
      <c r="BW148" s="1">
        <v>9</v>
      </c>
      <c r="BX148" s="2" t="s">
        <v>714</v>
      </c>
      <c r="BY148" s="2" t="s">
        <v>715</v>
      </c>
      <c r="BZ148" s="2" t="s">
        <v>814</v>
      </c>
      <c r="CA148" s="2">
        <v>112737</v>
      </c>
      <c r="CB148" s="2">
        <v>56856</v>
      </c>
      <c r="CC148" s="2">
        <v>34611</v>
      </c>
      <c r="CD148" s="2">
        <v>30.9</v>
      </c>
      <c r="CE148" s="2">
        <v>15.6</v>
      </c>
      <c r="CF148" s="2">
        <v>9.5</v>
      </c>
      <c r="CG148" s="1">
        <v>11000</v>
      </c>
      <c r="CH148" s="1">
        <v>2945</v>
      </c>
      <c r="CI148" s="1">
        <v>3455</v>
      </c>
    </row>
    <row r="149" spans="1:87" ht="16.5" customHeight="1" x14ac:dyDescent="0.3">
      <c r="A149" s="47" t="s">
        <v>520</v>
      </c>
      <c r="B149" s="47" t="s">
        <v>106</v>
      </c>
      <c r="C149" s="47" t="s">
        <v>144</v>
      </c>
      <c r="D149" s="43" t="str">
        <f t="shared" si="2"/>
        <v>전남 영광군</v>
      </c>
      <c r="E149" s="120">
        <v>96080</v>
      </c>
      <c r="F149" s="120">
        <v>52195</v>
      </c>
      <c r="G149" s="120">
        <v>32598</v>
      </c>
      <c r="H149" s="120">
        <v>11285</v>
      </c>
      <c r="I149" s="120">
        <v>79021</v>
      </c>
      <c r="J149" s="120">
        <v>14652</v>
      </c>
      <c r="K149" s="120">
        <v>5720</v>
      </c>
      <c r="L149" s="120">
        <v>5510</v>
      </c>
      <c r="M149" s="120">
        <v>3166</v>
      </c>
      <c r="N149" s="120">
        <v>53356</v>
      </c>
      <c r="O149" s="124">
        <v>1.8</v>
      </c>
      <c r="P149" s="124">
        <v>47.6</v>
      </c>
      <c r="Q149" s="124">
        <v>3.8</v>
      </c>
      <c r="R149" s="124">
        <v>13.3</v>
      </c>
      <c r="S149" s="124">
        <v>5.5</v>
      </c>
      <c r="T149" s="124">
        <v>82.2</v>
      </c>
      <c r="U149" s="120">
        <v>125</v>
      </c>
      <c r="V149" s="124">
        <v>24.4</v>
      </c>
      <c r="W149" s="147">
        <v>52596</v>
      </c>
      <c r="X149" s="147">
        <v>166746</v>
      </c>
      <c r="Y149" s="120">
        <v>10038</v>
      </c>
      <c r="Z149" s="120">
        <v>4673</v>
      </c>
      <c r="AA149" s="120">
        <v>1111</v>
      </c>
      <c r="AB149" s="120">
        <v>477</v>
      </c>
      <c r="AC149" s="120">
        <v>760</v>
      </c>
      <c r="AD149" s="120">
        <v>27051</v>
      </c>
      <c r="AE149" s="120">
        <v>12552</v>
      </c>
      <c r="AF149" s="120">
        <v>2857</v>
      </c>
      <c r="AG149" s="120">
        <v>1944</v>
      </c>
      <c r="AH149" s="120">
        <v>2637</v>
      </c>
      <c r="AI149" s="120">
        <v>15106</v>
      </c>
      <c r="AJ149" s="120">
        <v>13147</v>
      </c>
      <c r="AK149" s="120">
        <v>1564</v>
      </c>
      <c r="AL149" s="120">
        <v>489</v>
      </c>
      <c r="AM149" s="120">
        <v>1674</v>
      </c>
      <c r="AN149" s="120">
        <v>17059</v>
      </c>
      <c r="AO149" s="120">
        <v>79021</v>
      </c>
      <c r="AP149" s="142" t="s">
        <v>256</v>
      </c>
      <c r="AQ149" s="142" t="s">
        <v>250</v>
      </c>
      <c r="AR149" s="142" t="s">
        <v>244</v>
      </c>
      <c r="AS149" s="143">
        <v>2717</v>
      </c>
      <c r="AT149" s="143">
        <v>2382</v>
      </c>
      <c r="AU149" s="143">
        <v>2230</v>
      </c>
      <c r="AV149" s="142" t="s">
        <v>312</v>
      </c>
      <c r="AW149" s="142" t="s">
        <v>311</v>
      </c>
      <c r="AX149" s="142" t="s">
        <v>313</v>
      </c>
      <c r="AY149" s="143">
        <v>12680</v>
      </c>
      <c r="AZ149" s="143">
        <v>9215</v>
      </c>
      <c r="BA149" s="143">
        <v>7571</v>
      </c>
      <c r="BB149" s="120">
        <v>3</v>
      </c>
      <c r="BC149" s="120">
        <v>10</v>
      </c>
      <c r="BD149" s="120">
        <v>41</v>
      </c>
      <c r="BE149" s="127">
        <v>31</v>
      </c>
      <c r="BF149" s="127">
        <v>2.1</v>
      </c>
      <c r="BG149" s="127">
        <v>4.4000000000000004</v>
      </c>
      <c r="BH149" s="127">
        <v>3.3</v>
      </c>
      <c r="BI149" s="127">
        <v>11.2</v>
      </c>
      <c r="BJ149" s="127">
        <v>9.3000000000000007</v>
      </c>
      <c r="BK149" s="127">
        <v>0.5</v>
      </c>
      <c r="BL149" s="127">
        <v>19.8</v>
      </c>
      <c r="BM149" s="127">
        <v>18.399999999999999</v>
      </c>
      <c r="BN149" s="127">
        <v>43.6</v>
      </c>
      <c r="BO149" s="127">
        <v>34.1</v>
      </c>
      <c r="BP149" s="127">
        <v>22.3</v>
      </c>
      <c r="BQ149" s="127">
        <v>2</v>
      </c>
      <c r="BR149" s="127">
        <v>2.9</v>
      </c>
      <c r="BS149" s="127">
        <v>3.5</v>
      </c>
      <c r="BT149" s="127">
        <v>4</v>
      </c>
      <c r="BU149" s="127">
        <v>3</v>
      </c>
      <c r="BV149" s="128">
        <v>17.899999999999999</v>
      </c>
      <c r="BW149" s="1">
        <v>11</v>
      </c>
      <c r="BX149" s="2" t="s">
        <v>717</v>
      </c>
      <c r="BY149" s="2" t="s">
        <v>718</v>
      </c>
      <c r="BZ149" s="2" t="s">
        <v>719</v>
      </c>
      <c r="CA149" s="2">
        <v>91155</v>
      </c>
      <c r="CB149" s="2">
        <v>49074</v>
      </c>
      <c r="CC149" s="2">
        <v>44606</v>
      </c>
      <c r="CD149" s="2">
        <v>30.2</v>
      </c>
      <c r="CE149" s="2">
        <v>16.3</v>
      </c>
      <c r="CF149" s="2">
        <v>14.8</v>
      </c>
      <c r="CG149" s="1">
        <v>16004</v>
      </c>
      <c r="CH149" s="1">
        <v>1476</v>
      </c>
      <c r="CI149" s="1">
        <v>4612</v>
      </c>
    </row>
    <row r="150" spans="1:87" ht="16.5" customHeight="1" x14ac:dyDescent="0.3">
      <c r="A150" s="47" t="s">
        <v>520</v>
      </c>
      <c r="B150" s="47" t="s">
        <v>107</v>
      </c>
      <c r="C150" s="47" t="s">
        <v>144</v>
      </c>
      <c r="D150" s="43" t="str">
        <f t="shared" si="2"/>
        <v>전남 장성군</v>
      </c>
      <c r="E150" s="120">
        <v>137717</v>
      </c>
      <c r="F150" s="120">
        <v>70105</v>
      </c>
      <c r="G150" s="120">
        <v>44223</v>
      </c>
      <c r="H150" s="120">
        <v>23389</v>
      </c>
      <c r="I150" s="120">
        <v>120038</v>
      </c>
      <c r="J150" s="120">
        <v>18273</v>
      </c>
      <c r="K150" s="120">
        <v>6297</v>
      </c>
      <c r="L150" s="120">
        <v>7403</v>
      </c>
      <c r="M150" s="120">
        <v>3599</v>
      </c>
      <c r="N150" s="120">
        <v>43171</v>
      </c>
      <c r="O150" s="124">
        <v>3.2</v>
      </c>
      <c r="P150" s="124">
        <v>51</v>
      </c>
      <c r="Q150" s="124">
        <v>4.5999999999999996</v>
      </c>
      <c r="R150" s="124">
        <v>11.1</v>
      </c>
      <c r="S150" s="124">
        <v>5.5</v>
      </c>
      <c r="T150" s="124">
        <v>87.2</v>
      </c>
      <c r="U150" s="120">
        <v>136</v>
      </c>
      <c r="V150" s="124">
        <v>37.299999999999997</v>
      </c>
      <c r="W150" s="147">
        <v>43529</v>
      </c>
      <c r="X150" s="147">
        <v>196376</v>
      </c>
      <c r="Y150" s="120">
        <v>9593</v>
      </c>
      <c r="Z150" s="120">
        <v>5044</v>
      </c>
      <c r="AA150" s="120">
        <v>1168</v>
      </c>
      <c r="AB150" s="120">
        <v>872</v>
      </c>
      <c r="AC150" s="120">
        <v>1002</v>
      </c>
      <c r="AD150" s="120">
        <v>41417</v>
      </c>
      <c r="AE150" s="120">
        <v>23231</v>
      </c>
      <c r="AF150" s="120">
        <v>6201</v>
      </c>
      <c r="AG150" s="120">
        <v>5845</v>
      </c>
      <c r="AH150" s="120">
        <v>5343</v>
      </c>
      <c r="AI150" s="120">
        <v>19094</v>
      </c>
      <c r="AJ150" s="120">
        <v>12679</v>
      </c>
      <c r="AK150" s="120">
        <v>2339</v>
      </c>
      <c r="AL150" s="120">
        <v>1020</v>
      </c>
      <c r="AM150" s="120">
        <v>2869</v>
      </c>
      <c r="AN150" s="120">
        <v>17679</v>
      </c>
      <c r="AO150" s="120">
        <v>120038</v>
      </c>
      <c r="AP150" s="142" t="s">
        <v>244</v>
      </c>
      <c r="AQ150" s="142" t="s">
        <v>257</v>
      </c>
      <c r="AR150" s="142" t="s">
        <v>250</v>
      </c>
      <c r="AS150" s="143">
        <v>2891</v>
      </c>
      <c r="AT150" s="143">
        <v>2061</v>
      </c>
      <c r="AU150" s="143">
        <v>1471</v>
      </c>
      <c r="AV150" s="142" t="s">
        <v>312</v>
      </c>
      <c r="AW150" s="142" t="s">
        <v>311</v>
      </c>
      <c r="AX150" s="142" t="s">
        <v>313</v>
      </c>
      <c r="AY150" s="143">
        <v>29747</v>
      </c>
      <c r="AZ150" s="143">
        <v>21562</v>
      </c>
      <c r="BA150" s="143">
        <v>11017</v>
      </c>
      <c r="BB150" s="120">
        <v>2</v>
      </c>
      <c r="BC150" s="120">
        <v>5</v>
      </c>
      <c r="BD150" s="120">
        <v>32</v>
      </c>
      <c r="BE150" s="127">
        <v>23.2</v>
      </c>
      <c r="BF150" s="127">
        <v>0.7</v>
      </c>
      <c r="BG150" s="127">
        <v>6.3</v>
      </c>
      <c r="BH150" s="127">
        <v>4</v>
      </c>
      <c r="BI150" s="127">
        <v>39.4</v>
      </c>
      <c r="BJ150" s="127">
        <v>2.2000000000000002</v>
      </c>
      <c r="BK150" s="127">
        <v>0.3</v>
      </c>
      <c r="BL150" s="127">
        <v>16.899999999999999</v>
      </c>
      <c r="BM150" s="127">
        <v>7</v>
      </c>
      <c r="BN150" s="127">
        <v>44.9</v>
      </c>
      <c r="BO150" s="127">
        <v>31.1</v>
      </c>
      <c r="BP150" s="127">
        <v>23.9</v>
      </c>
      <c r="BQ150" s="127">
        <v>1.7</v>
      </c>
      <c r="BR150" s="127">
        <v>2.1</v>
      </c>
      <c r="BS150" s="127">
        <v>3.2</v>
      </c>
      <c r="BT150" s="127">
        <v>3.7</v>
      </c>
      <c r="BU150" s="127">
        <v>2.2999999999999998</v>
      </c>
      <c r="BV150" s="128">
        <v>16.899999999999999</v>
      </c>
      <c r="BW150" s="1">
        <v>11</v>
      </c>
      <c r="BX150" s="2" t="s">
        <v>720</v>
      </c>
      <c r="BY150" s="2" t="s">
        <v>592</v>
      </c>
      <c r="BZ150" s="2" t="s">
        <v>815</v>
      </c>
      <c r="CA150" s="2">
        <v>141061</v>
      </c>
      <c r="CB150" s="2">
        <v>55249</v>
      </c>
      <c r="CC150" s="2">
        <v>51738</v>
      </c>
      <c r="CD150" s="2">
        <v>26</v>
      </c>
      <c r="CE150" s="2">
        <v>10.199999999999999</v>
      </c>
      <c r="CF150" s="2">
        <v>9.5</v>
      </c>
      <c r="CG150" s="1">
        <v>18423</v>
      </c>
      <c r="CH150" s="1">
        <v>6647</v>
      </c>
      <c r="CI150" s="1">
        <v>6800</v>
      </c>
    </row>
    <row r="151" spans="1:87" ht="16.5" customHeight="1" x14ac:dyDescent="0.3">
      <c r="A151" s="47" t="s">
        <v>520</v>
      </c>
      <c r="B151" s="47" t="s">
        <v>108</v>
      </c>
      <c r="C151" s="47" t="s">
        <v>144</v>
      </c>
      <c r="D151" s="43" t="str">
        <f t="shared" si="2"/>
        <v>전남 완도군</v>
      </c>
      <c r="E151" s="120">
        <v>92929</v>
      </c>
      <c r="F151" s="120">
        <v>47512</v>
      </c>
      <c r="G151" s="120">
        <v>36537</v>
      </c>
      <c r="H151" s="120">
        <v>8879</v>
      </c>
      <c r="I151" s="120">
        <v>67306</v>
      </c>
      <c r="J151" s="120">
        <v>17834</v>
      </c>
      <c r="K151" s="120">
        <v>6571</v>
      </c>
      <c r="L151" s="120">
        <v>5849</v>
      </c>
      <c r="M151" s="120">
        <v>2870</v>
      </c>
      <c r="N151" s="120">
        <v>48872</v>
      </c>
      <c r="O151" s="124">
        <v>1.9</v>
      </c>
      <c r="P151" s="124">
        <v>43.8</v>
      </c>
      <c r="Q151" s="124">
        <v>3.4</v>
      </c>
      <c r="R151" s="124">
        <v>14.4</v>
      </c>
      <c r="S151" s="124">
        <v>4.9000000000000004</v>
      </c>
      <c r="T151" s="124">
        <v>72.400000000000006</v>
      </c>
      <c r="U151" s="120">
        <v>110</v>
      </c>
      <c r="V151" s="124">
        <v>20.399999999999999</v>
      </c>
      <c r="W151" s="147">
        <v>49343</v>
      </c>
      <c r="X151" s="147">
        <v>146830</v>
      </c>
      <c r="Y151" s="120">
        <v>12963</v>
      </c>
      <c r="Z151" s="120">
        <v>8653</v>
      </c>
      <c r="AA151" s="120">
        <v>2031</v>
      </c>
      <c r="AB151" s="120">
        <v>771</v>
      </c>
      <c r="AC151" s="120">
        <v>1205</v>
      </c>
      <c r="AD151" s="120">
        <v>10708</v>
      </c>
      <c r="AE151" s="120">
        <v>7432</v>
      </c>
      <c r="AF151" s="120">
        <v>1134</v>
      </c>
      <c r="AG151" s="120">
        <v>419</v>
      </c>
      <c r="AH151" s="120">
        <v>998</v>
      </c>
      <c r="AI151" s="120">
        <v>23841</v>
      </c>
      <c r="AJ151" s="120">
        <v>18348</v>
      </c>
      <c r="AK151" s="120">
        <v>2071</v>
      </c>
      <c r="AL151" s="120">
        <v>519</v>
      </c>
      <c r="AM151" s="120">
        <v>1836</v>
      </c>
      <c r="AN151" s="120">
        <v>25623</v>
      </c>
      <c r="AO151" s="120">
        <v>67306</v>
      </c>
      <c r="AP151" s="142" t="s">
        <v>252</v>
      </c>
      <c r="AQ151" s="142" t="s">
        <v>250</v>
      </c>
      <c r="AR151" s="142" t="s">
        <v>247</v>
      </c>
      <c r="AS151" s="143">
        <v>4696</v>
      </c>
      <c r="AT151" s="143">
        <v>3668</v>
      </c>
      <c r="AU151" s="143">
        <v>2186</v>
      </c>
      <c r="AV151" s="142" t="s">
        <v>312</v>
      </c>
      <c r="AW151" s="142" t="s">
        <v>311</v>
      </c>
      <c r="AX151" s="142" t="s">
        <v>930</v>
      </c>
      <c r="AY151" s="143">
        <v>4870</v>
      </c>
      <c r="AZ151" s="143">
        <v>4722</v>
      </c>
      <c r="BA151" s="143">
        <v>3942</v>
      </c>
      <c r="BB151" s="120">
        <v>6</v>
      </c>
      <c r="BC151" s="120">
        <v>20</v>
      </c>
      <c r="BD151" s="120">
        <v>62</v>
      </c>
      <c r="BE151" s="127">
        <v>37.1</v>
      </c>
      <c r="BF151" s="127">
        <v>4</v>
      </c>
      <c r="BG151" s="127">
        <v>1.1000000000000001</v>
      </c>
      <c r="BH151" s="127">
        <v>3.5</v>
      </c>
      <c r="BI151" s="127">
        <v>10.5</v>
      </c>
      <c r="BJ151" s="127">
        <v>2.7</v>
      </c>
      <c r="BK151" s="127">
        <v>0.4</v>
      </c>
      <c r="BL151" s="127">
        <v>24.9</v>
      </c>
      <c r="BM151" s="127">
        <v>15.8</v>
      </c>
      <c r="BN151" s="127">
        <v>47.3</v>
      </c>
      <c r="BO151" s="127">
        <v>28.1</v>
      </c>
      <c r="BP151" s="127">
        <v>24.6</v>
      </c>
      <c r="BQ151" s="127">
        <v>1.5</v>
      </c>
      <c r="BR151" s="127">
        <v>3.4</v>
      </c>
      <c r="BS151" s="127">
        <v>3.8</v>
      </c>
      <c r="BT151" s="127">
        <v>3.8</v>
      </c>
      <c r="BU151" s="127">
        <v>3.4</v>
      </c>
      <c r="BV151" s="128">
        <v>18</v>
      </c>
      <c r="BW151" s="1">
        <v>12</v>
      </c>
      <c r="BX151" s="2" t="s">
        <v>722</v>
      </c>
      <c r="BY151" s="2" t="s">
        <v>573</v>
      </c>
      <c r="BZ151" s="2" t="s">
        <v>723</v>
      </c>
      <c r="CA151" s="2">
        <v>84759</v>
      </c>
      <c r="CB151" s="2">
        <v>42107</v>
      </c>
      <c r="CC151" s="2">
        <v>33746</v>
      </c>
      <c r="CD151" s="2">
        <v>29.9</v>
      </c>
      <c r="CE151" s="2">
        <v>14.9</v>
      </c>
      <c r="CF151" s="2">
        <v>11.9</v>
      </c>
      <c r="CG151" s="1">
        <v>20439</v>
      </c>
      <c r="CH151" s="1">
        <v>260</v>
      </c>
      <c r="CI151" s="1">
        <v>3893</v>
      </c>
    </row>
    <row r="152" spans="1:87" ht="16.5" customHeight="1" x14ac:dyDescent="0.3">
      <c r="A152" s="47" t="s">
        <v>520</v>
      </c>
      <c r="B152" s="47" t="s">
        <v>109</v>
      </c>
      <c r="C152" s="47" t="s">
        <v>144</v>
      </c>
      <c r="D152" s="43" t="str">
        <f t="shared" si="2"/>
        <v>전남 진도군</v>
      </c>
      <c r="E152" s="120">
        <v>89789</v>
      </c>
      <c r="F152" s="120">
        <v>35056</v>
      </c>
      <c r="G152" s="120">
        <v>47929</v>
      </c>
      <c r="H152" s="120">
        <v>6804</v>
      </c>
      <c r="I152" s="120">
        <v>66250</v>
      </c>
      <c r="J152" s="120">
        <v>26616</v>
      </c>
      <c r="K152" s="120">
        <v>12207</v>
      </c>
      <c r="L152" s="120">
        <v>4068</v>
      </c>
      <c r="M152" s="120">
        <v>1967</v>
      </c>
      <c r="N152" s="120">
        <v>30365</v>
      </c>
      <c r="O152" s="124">
        <v>3</v>
      </c>
      <c r="P152" s="124">
        <v>32.299999999999997</v>
      </c>
      <c r="Q152" s="124">
        <v>3.2</v>
      </c>
      <c r="R152" s="124">
        <v>13.7</v>
      </c>
      <c r="S152" s="124">
        <v>3.1</v>
      </c>
      <c r="T152" s="124">
        <v>73.8</v>
      </c>
      <c r="U152" s="120">
        <v>124</v>
      </c>
      <c r="V152" s="124">
        <v>26.6</v>
      </c>
      <c r="W152" s="147">
        <v>30300</v>
      </c>
      <c r="X152" s="147">
        <v>130659</v>
      </c>
      <c r="Y152" s="120">
        <v>9805</v>
      </c>
      <c r="Z152" s="120">
        <v>10422</v>
      </c>
      <c r="AA152" s="120">
        <v>1605</v>
      </c>
      <c r="AB152" s="120">
        <v>669</v>
      </c>
      <c r="AC152" s="120">
        <v>1037</v>
      </c>
      <c r="AD152" s="120">
        <v>6893</v>
      </c>
      <c r="AE152" s="120">
        <v>10101</v>
      </c>
      <c r="AF152" s="120">
        <v>611</v>
      </c>
      <c r="AG152" s="120">
        <v>219</v>
      </c>
      <c r="AH152" s="120">
        <v>432</v>
      </c>
      <c r="AI152" s="120">
        <v>18357</v>
      </c>
      <c r="AJ152" s="120">
        <v>25865</v>
      </c>
      <c r="AK152" s="120">
        <v>1906</v>
      </c>
      <c r="AL152" s="120">
        <v>488</v>
      </c>
      <c r="AM152" s="120">
        <v>1379</v>
      </c>
      <c r="AN152" s="120">
        <v>23538</v>
      </c>
      <c r="AO152" s="120">
        <v>66251</v>
      </c>
      <c r="AP152" s="142" t="s">
        <v>250</v>
      </c>
      <c r="AQ152" s="142" t="s">
        <v>252</v>
      </c>
      <c r="AR152" s="142" t="s">
        <v>255</v>
      </c>
      <c r="AS152" s="143">
        <v>7177</v>
      </c>
      <c r="AT152" s="143">
        <v>3178</v>
      </c>
      <c r="AU152" s="143">
        <v>2856</v>
      </c>
      <c r="AV152" s="142" t="s">
        <v>311</v>
      </c>
      <c r="AW152" s="142" t="s">
        <v>312</v>
      </c>
      <c r="AX152" s="142" t="s">
        <v>313</v>
      </c>
      <c r="AY152" s="143">
        <v>4086</v>
      </c>
      <c r="AZ152" s="143">
        <v>4084</v>
      </c>
      <c r="BA152" s="143">
        <v>2651</v>
      </c>
      <c r="BB152" s="120">
        <v>6</v>
      </c>
      <c r="BC152" s="120">
        <v>25</v>
      </c>
      <c r="BD152" s="120">
        <v>69</v>
      </c>
      <c r="BE152" s="127">
        <v>35.700000000000003</v>
      </c>
      <c r="BF152" s="127">
        <v>22.3</v>
      </c>
      <c r="BG152" s="127">
        <v>0.5</v>
      </c>
      <c r="BH152" s="127">
        <v>1.9</v>
      </c>
      <c r="BI152" s="127">
        <v>9.4</v>
      </c>
      <c r="BJ152" s="127">
        <v>1.6</v>
      </c>
      <c r="BK152" s="127">
        <v>0.2</v>
      </c>
      <c r="BL152" s="127">
        <v>19.899999999999999</v>
      </c>
      <c r="BM152" s="127">
        <v>8.5</v>
      </c>
      <c r="BN152" s="127">
        <v>44.3</v>
      </c>
      <c r="BO152" s="127">
        <v>26.1</v>
      </c>
      <c r="BP152" s="127">
        <v>29.6</v>
      </c>
      <c r="BQ152" s="127">
        <v>1.5</v>
      </c>
      <c r="BR152" s="127">
        <v>3.3</v>
      </c>
      <c r="BS152" s="127">
        <v>3.5</v>
      </c>
      <c r="BT152" s="127">
        <v>3.6</v>
      </c>
      <c r="BU152" s="127">
        <v>3.3</v>
      </c>
      <c r="BV152" s="128">
        <v>30.6</v>
      </c>
      <c r="BW152" s="1">
        <v>7</v>
      </c>
      <c r="BX152" s="2" t="s">
        <v>724</v>
      </c>
      <c r="BY152" s="2" t="s">
        <v>725</v>
      </c>
      <c r="BZ152" s="2" t="s">
        <v>726</v>
      </c>
      <c r="CA152" s="2">
        <v>56745</v>
      </c>
      <c r="CB152" s="2">
        <v>51188</v>
      </c>
      <c r="CC152" s="2">
        <v>38973</v>
      </c>
      <c r="CD152" s="2">
        <v>21</v>
      </c>
      <c r="CE152" s="2">
        <v>18.899999999999999</v>
      </c>
      <c r="CF152" s="2">
        <v>14.4</v>
      </c>
      <c r="CG152" s="1">
        <v>36345</v>
      </c>
      <c r="CH152" s="1">
        <v>369</v>
      </c>
      <c r="CI152" s="1">
        <v>2678</v>
      </c>
    </row>
    <row r="153" spans="1:87" ht="16.5" customHeight="1" x14ac:dyDescent="0.3">
      <c r="A153" s="47" t="s">
        <v>520</v>
      </c>
      <c r="B153" s="47" t="s">
        <v>110</v>
      </c>
      <c r="C153" s="47" t="s">
        <v>144</v>
      </c>
      <c r="D153" s="43" t="str">
        <f t="shared" si="2"/>
        <v>전남 신안군</v>
      </c>
      <c r="E153" s="120">
        <v>82380</v>
      </c>
      <c r="F153" s="120">
        <v>39471</v>
      </c>
      <c r="G153" s="120">
        <v>32995</v>
      </c>
      <c r="H153" s="120">
        <v>9914</v>
      </c>
      <c r="I153" s="120">
        <v>51551</v>
      </c>
      <c r="J153" s="120">
        <v>15847</v>
      </c>
      <c r="K153" s="120">
        <v>6104</v>
      </c>
      <c r="L153" s="120">
        <v>5999</v>
      </c>
      <c r="M153" s="120">
        <v>2196</v>
      </c>
      <c r="N153" s="120">
        <v>39615</v>
      </c>
      <c r="O153" s="124">
        <v>2.1</v>
      </c>
      <c r="P153" s="124">
        <v>44.1</v>
      </c>
      <c r="Q153" s="124">
        <v>3.8</v>
      </c>
      <c r="R153" s="124">
        <v>13.7</v>
      </c>
      <c r="S153" s="124">
        <v>4.5999999999999996</v>
      </c>
      <c r="T153" s="124">
        <v>62.6</v>
      </c>
      <c r="U153" s="120">
        <v>98</v>
      </c>
      <c r="V153" s="124">
        <v>25.1</v>
      </c>
      <c r="W153" s="147">
        <v>38974</v>
      </c>
      <c r="X153" s="147">
        <v>130054</v>
      </c>
      <c r="Y153" s="120">
        <v>13427</v>
      </c>
      <c r="Z153" s="120">
        <v>10485</v>
      </c>
      <c r="AA153" s="120">
        <v>3484</v>
      </c>
      <c r="AB153" s="120">
        <v>1677</v>
      </c>
      <c r="AC153" s="120">
        <v>1756</v>
      </c>
      <c r="AD153" s="120">
        <v>9239</v>
      </c>
      <c r="AE153" s="120">
        <v>6680</v>
      </c>
      <c r="AF153" s="120">
        <v>817</v>
      </c>
      <c r="AG153" s="120">
        <v>330</v>
      </c>
      <c r="AH153" s="120">
        <v>487</v>
      </c>
      <c r="AI153" s="120">
        <v>16805</v>
      </c>
      <c r="AJ153" s="120">
        <v>13028</v>
      </c>
      <c r="AK153" s="120">
        <v>2270</v>
      </c>
      <c r="AL153" s="120">
        <v>538</v>
      </c>
      <c r="AM153" s="120">
        <v>1358</v>
      </c>
      <c r="AN153" s="120">
        <v>30829</v>
      </c>
      <c r="AO153" s="120">
        <v>51552</v>
      </c>
      <c r="AP153" s="142" t="s">
        <v>250</v>
      </c>
      <c r="AQ153" s="142" t="s">
        <v>255</v>
      </c>
      <c r="AR153" s="142" t="s">
        <v>450</v>
      </c>
      <c r="AS153" s="143">
        <v>15526</v>
      </c>
      <c r="AT153" s="143">
        <v>5319</v>
      </c>
      <c r="AU153" s="143">
        <v>1315</v>
      </c>
      <c r="AV153" s="142" t="s">
        <v>312</v>
      </c>
      <c r="AW153" s="142" t="s">
        <v>311</v>
      </c>
      <c r="AX153" s="142" t="s">
        <v>313</v>
      </c>
      <c r="AY153" s="143">
        <v>4173</v>
      </c>
      <c r="AZ153" s="143">
        <v>3855</v>
      </c>
      <c r="BA153" s="143">
        <v>2792</v>
      </c>
      <c r="BB153" s="120">
        <v>2</v>
      </c>
      <c r="BC153" s="120">
        <v>14</v>
      </c>
      <c r="BD153" s="120">
        <v>56</v>
      </c>
      <c r="BE153" s="127">
        <v>32.4</v>
      </c>
      <c r="BF153" s="127">
        <v>7.7</v>
      </c>
      <c r="BG153" s="127">
        <v>1.7</v>
      </c>
      <c r="BH153" s="127">
        <v>1.3</v>
      </c>
      <c r="BI153" s="127">
        <v>16.399999999999999</v>
      </c>
      <c r="BJ153" s="127">
        <v>1.3</v>
      </c>
      <c r="BK153" s="127">
        <v>0.2</v>
      </c>
      <c r="BL153" s="127">
        <v>29.3</v>
      </c>
      <c r="BM153" s="127">
        <v>9.6999999999999993</v>
      </c>
      <c r="BN153" s="127">
        <v>45.3</v>
      </c>
      <c r="BO153" s="127">
        <v>28.2</v>
      </c>
      <c r="BP153" s="127">
        <v>26.5</v>
      </c>
      <c r="BQ153" s="127">
        <v>1.6</v>
      </c>
      <c r="BR153" s="127">
        <v>3</v>
      </c>
      <c r="BS153" s="127">
        <v>3.7</v>
      </c>
      <c r="BT153" s="127">
        <v>4</v>
      </c>
      <c r="BU153" s="127">
        <v>3.1</v>
      </c>
      <c r="BV153" s="128">
        <v>15.2</v>
      </c>
      <c r="BW153" s="1">
        <v>14</v>
      </c>
      <c r="BX153" s="2" t="s">
        <v>727</v>
      </c>
      <c r="BY153" s="2" t="s">
        <v>728</v>
      </c>
      <c r="BZ153" s="2" t="s">
        <v>729</v>
      </c>
      <c r="CA153" s="2">
        <v>75791</v>
      </c>
      <c r="CB153" s="2">
        <v>35268</v>
      </c>
      <c r="CC153" s="2">
        <v>22327</v>
      </c>
      <c r="CD153" s="2">
        <v>31.1</v>
      </c>
      <c r="CE153" s="2">
        <v>14.5</v>
      </c>
      <c r="CF153" s="2">
        <v>9.1999999999999993</v>
      </c>
      <c r="CG153" s="1">
        <v>17788</v>
      </c>
      <c r="CH153" s="1">
        <v>1229</v>
      </c>
      <c r="CI153" s="1">
        <v>3152</v>
      </c>
    </row>
    <row r="154" spans="1:87" ht="16.5" customHeight="1" x14ac:dyDescent="0.3">
      <c r="A154" s="47" t="s">
        <v>520</v>
      </c>
      <c r="B154" s="47" t="s">
        <v>111</v>
      </c>
      <c r="C154" s="47" t="s">
        <v>145</v>
      </c>
      <c r="D154" s="43" t="str">
        <f t="shared" si="2"/>
        <v>경북 안동시</v>
      </c>
      <c r="E154" s="120">
        <v>297610</v>
      </c>
      <c r="F154" s="120">
        <v>156246</v>
      </c>
      <c r="G154" s="120">
        <v>108859</v>
      </c>
      <c r="H154" s="120">
        <v>32507</v>
      </c>
      <c r="I154" s="120">
        <v>176125</v>
      </c>
      <c r="J154" s="120">
        <v>51566</v>
      </c>
      <c r="K154" s="120">
        <v>16317</v>
      </c>
      <c r="L154" s="120">
        <v>16134</v>
      </c>
      <c r="M154" s="120">
        <v>10208</v>
      </c>
      <c r="N154" s="120">
        <v>154346</v>
      </c>
      <c r="O154" s="124">
        <v>1.9</v>
      </c>
      <c r="P154" s="124">
        <v>50</v>
      </c>
      <c r="Q154" s="124">
        <v>3.7</v>
      </c>
      <c r="R154" s="124">
        <v>13.5</v>
      </c>
      <c r="S154" s="124">
        <v>5.4</v>
      </c>
      <c r="T154" s="124">
        <v>59.2</v>
      </c>
      <c r="U154" s="120">
        <v>180</v>
      </c>
      <c r="V154" s="124">
        <v>26.2</v>
      </c>
      <c r="W154" s="147">
        <v>154243</v>
      </c>
      <c r="X154" s="147">
        <v>400579</v>
      </c>
      <c r="Y154" s="120">
        <v>63084</v>
      </c>
      <c r="Z154" s="120">
        <v>37208</v>
      </c>
      <c r="AA154" s="120">
        <v>8429</v>
      </c>
      <c r="AB154" s="120">
        <v>3923</v>
      </c>
      <c r="AC154" s="120">
        <v>8839</v>
      </c>
      <c r="AD154" s="120">
        <v>28246</v>
      </c>
      <c r="AE154" s="120">
        <v>13898</v>
      </c>
      <c r="AF154" s="120">
        <v>2151</v>
      </c>
      <c r="AG154" s="120">
        <v>1112</v>
      </c>
      <c r="AH154" s="120">
        <v>2069</v>
      </c>
      <c r="AI154" s="120">
        <v>64915</v>
      </c>
      <c r="AJ154" s="120">
        <v>51232</v>
      </c>
      <c r="AK154" s="120">
        <v>5177</v>
      </c>
      <c r="AL154" s="120">
        <v>1688</v>
      </c>
      <c r="AM154" s="120">
        <v>5637</v>
      </c>
      <c r="AN154" s="120">
        <v>121483</v>
      </c>
      <c r="AO154" s="120">
        <v>176125</v>
      </c>
      <c r="AP154" s="142" t="s">
        <v>258</v>
      </c>
      <c r="AQ154" s="142" t="s">
        <v>259</v>
      </c>
      <c r="AR154" s="142" t="s">
        <v>927</v>
      </c>
      <c r="AS154" s="143">
        <v>23681</v>
      </c>
      <c r="AT154" s="143">
        <v>19644</v>
      </c>
      <c r="AU154" s="143">
        <v>11232</v>
      </c>
      <c r="AV154" s="142" t="s">
        <v>218</v>
      </c>
      <c r="AW154" s="142" t="s">
        <v>217</v>
      </c>
      <c r="AX154" s="142" t="s">
        <v>219</v>
      </c>
      <c r="AY154" s="143">
        <v>10087</v>
      </c>
      <c r="AZ154" s="143">
        <v>10071</v>
      </c>
      <c r="BA154" s="143">
        <v>7982</v>
      </c>
      <c r="BB154" s="120">
        <v>5</v>
      </c>
      <c r="BC154" s="120">
        <v>17</v>
      </c>
      <c r="BD154" s="120">
        <v>56</v>
      </c>
      <c r="BE154" s="127">
        <v>26.7</v>
      </c>
      <c r="BF154" s="127">
        <v>1.4</v>
      </c>
      <c r="BG154" s="127">
        <v>3</v>
      </c>
      <c r="BH154" s="127">
        <v>5.3</v>
      </c>
      <c r="BI154" s="127">
        <v>12.4</v>
      </c>
      <c r="BJ154" s="127">
        <v>17</v>
      </c>
      <c r="BK154" s="127">
        <v>1.8</v>
      </c>
      <c r="BL154" s="127">
        <v>17</v>
      </c>
      <c r="BM154" s="127">
        <v>15.3</v>
      </c>
      <c r="BN154" s="127">
        <v>44.3</v>
      </c>
      <c r="BO154" s="127">
        <v>32.4</v>
      </c>
      <c r="BP154" s="127">
        <v>23.3</v>
      </c>
      <c r="BQ154" s="127">
        <v>1.8</v>
      </c>
      <c r="BR154" s="127">
        <v>3</v>
      </c>
      <c r="BS154" s="127">
        <v>3.5</v>
      </c>
      <c r="BT154" s="127">
        <v>3.9</v>
      </c>
      <c r="BU154" s="127">
        <v>3.2</v>
      </c>
      <c r="BV154" s="128">
        <v>12.2</v>
      </c>
      <c r="BW154" s="1">
        <v>24</v>
      </c>
      <c r="BX154" s="2" t="s">
        <v>730</v>
      </c>
      <c r="BY154" s="2" t="s">
        <v>731</v>
      </c>
      <c r="BZ154" s="2" t="s">
        <v>732</v>
      </c>
      <c r="CA154" s="2">
        <v>192758</v>
      </c>
      <c r="CB154" s="2">
        <v>119608</v>
      </c>
      <c r="CC154" s="2">
        <v>100792</v>
      </c>
      <c r="CD154" s="2">
        <v>16.399999999999999</v>
      </c>
      <c r="CE154" s="2">
        <v>10.199999999999999</v>
      </c>
      <c r="CF154" s="2">
        <v>8.6</v>
      </c>
      <c r="CG154" s="1">
        <v>54512</v>
      </c>
      <c r="CH154" s="1">
        <v>3611</v>
      </c>
      <c r="CI154" s="1">
        <v>14718</v>
      </c>
    </row>
    <row r="155" spans="1:87" ht="16.5" customHeight="1" x14ac:dyDescent="0.3">
      <c r="A155" s="47" t="s">
        <v>520</v>
      </c>
      <c r="B155" s="47" t="s">
        <v>112</v>
      </c>
      <c r="C155" s="47" t="s">
        <v>145</v>
      </c>
      <c r="D155" s="43" t="str">
        <f t="shared" si="2"/>
        <v>경북 영주시</v>
      </c>
      <c r="E155" s="120">
        <v>136319</v>
      </c>
      <c r="F155" s="120">
        <v>66621</v>
      </c>
      <c r="G155" s="120">
        <v>53723</v>
      </c>
      <c r="H155" s="120">
        <v>15970</v>
      </c>
      <c r="I155" s="120">
        <v>92809</v>
      </c>
      <c r="J155" s="120">
        <v>28386</v>
      </c>
      <c r="K155" s="120">
        <v>10112</v>
      </c>
      <c r="L155" s="120">
        <v>8432</v>
      </c>
      <c r="M155" s="120">
        <v>6042</v>
      </c>
      <c r="N155" s="120">
        <v>99860</v>
      </c>
      <c r="O155" s="124">
        <v>1.4</v>
      </c>
      <c r="P155" s="124">
        <v>49.7</v>
      </c>
      <c r="Q155" s="124">
        <v>4</v>
      </c>
      <c r="R155" s="124">
        <v>14.6</v>
      </c>
      <c r="S155" s="124">
        <v>5.4</v>
      </c>
      <c r="T155" s="124">
        <v>68.099999999999994</v>
      </c>
      <c r="U155" s="120">
        <v>158</v>
      </c>
      <c r="V155" s="124">
        <v>19.399999999999999</v>
      </c>
      <c r="W155" s="147">
        <v>101113</v>
      </c>
      <c r="X155" s="147">
        <v>214875</v>
      </c>
      <c r="Y155" s="120">
        <v>20975</v>
      </c>
      <c r="Z155" s="120">
        <v>13763</v>
      </c>
      <c r="AA155" s="120">
        <v>3129</v>
      </c>
      <c r="AB155" s="120">
        <v>1552</v>
      </c>
      <c r="AC155" s="120">
        <v>4091</v>
      </c>
      <c r="AD155" s="120">
        <v>7922</v>
      </c>
      <c r="AE155" s="120">
        <v>5372</v>
      </c>
      <c r="AF155" s="120">
        <v>736</v>
      </c>
      <c r="AG155" s="120">
        <v>344</v>
      </c>
      <c r="AH155" s="120">
        <v>729</v>
      </c>
      <c r="AI155" s="120">
        <v>37724</v>
      </c>
      <c r="AJ155" s="120">
        <v>31578</v>
      </c>
      <c r="AK155" s="120">
        <v>3516</v>
      </c>
      <c r="AL155" s="120">
        <v>1084</v>
      </c>
      <c r="AM155" s="120">
        <v>3803</v>
      </c>
      <c r="AN155" s="120">
        <v>43510</v>
      </c>
      <c r="AO155" s="120">
        <v>92808</v>
      </c>
      <c r="AP155" s="142" t="s">
        <v>262</v>
      </c>
      <c r="AQ155" s="142" t="s">
        <v>261</v>
      </c>
      <c r="AR155" s="142" t="s">
        <v>258</v>
      </c>
      <c r="AS155" s="143">
        <v>11480</v>
      </c>
      <c r="AT155" s="143">
        <v>10934</v>
      </c>
      <c r="AU155" s="143">
        <v>5899</v>
      </c>
      <c r="AV155" s="142" t="s">
        <v>217</v>
      </c>
      <c r="AW155" s="142" t="s">
        <v>218</v>
      </c>
      <c r="AX155" s="142" t="s">
        <v>219</v>
      </c>
      <c r="AY155" s="143">
        <v>3224</v>
      </c>
      <c r="AZ155" s="143">
        <v>3203</v>
      </c>
      <c r="BA155" s="143">
        <v>2374</v>
      </c>
      <c r="BB155" s="120">
        <v>5</v>
      </c>
      <c r="BC155" s="120">
        <v>23</v>
      </c>
      <c r="BD155" s="120">
        <v>63</v>
      </c>
      <c r="BE155" s="127">
        <v>31.2</v>
      </c>
      <c r="BF155" s="127">
        <v>1.9</v>
      </c>
      <c r="BG155" s="127">
        <v>1.8</v>
      </c>
      <c r="BH155" s="127">
        <v>6</v>
      </c>
      <c r="BI155" s="127">
        <v>13.1</v>
      </c>
      <c r="BJ155" s="127">
        <v>8.6</v>
      </c>
      <c r="BK155" s="127">
        <v>1</v>
      </c>
      <c r="BL155" s="127">
        <v>20.100000000000001</v>
      </c>
      <c r="BM155" s="127">
        <v>16.5</v>
      </c>
      <c r="BN155" s="127">
        <v>42.2</v>
      </c>
      <c r="BO155" s="127">
        <v>32.9</v>
      </c>
      <c r="BP155" s="127">
        <v>24.9</v>
      </c>
      <c r="BQ155" s="127">
        <v>1.9</v>
      </c>
      <c r="BR155" s="127">
        <v>3.4</v>
      </c>
      <c r="BS155" s="127">
        <v>3.7</v>
      </c>
      <c r="BT155" s="127">
        <v>3.9</v>
      </c>
      <c r="BU155" s="127">
        <v>3.6</v>
      </c>
      <c r="BV155" s="128">
        <v>15.1</v>
      </c>
      <c r="BW155" s="1">
        <v>19</v>
      </c>
      <c r="BX155" s="2" t="s">
        <v>733</v>
      </c>
      <c r="BY155" s="2" t="s">
        <v>735</v>
      </c>
      <c r="BZ155" s="2" t="s">
        <v>734</v>
      </c>
      <c r="CA155" s="2">
        <v>65136</v>
      </c>
      <c r="CB155" s="2">
        <v>55720</v>
      </c>
      <c r="CC155" s="2">
        <v>54728</v>
      </c>
      <c r="CD155" s="2">
        <v>12.3</v>
      </c>
      <c r="CE155" s="2">
        <v>10.5</v>
      </c>
      <c r="CF155" s="2">
        <v>10.3</v>
      </c>
      <c r="CG155" s="1">
        <v>32063</v>
      </c>
      <c r="CH155" s="1">
        <v>1200</v>
      </c>
      <c r="CI155" s="1">
        <v>8106</v>
      </c>
    </row>
    <row r="156" spans="1:87" ht="16.5" customHeight="1" x14ac:dyDescent="0.3">
      <c r="A156" s="47" t="s">
        <v>520</v>
      </c>
      <c r="B156" s="47" t="s">
        <v>113</v>
      </c>
      <c r="C156" s="47" t="s">
        <v>145</v>
      </c>
      <c r="D156" s="43" t="str">
        <f t="shared" si="2"/>
        <v>경북 영천시</v>
      </c>
      <c r="E156" s="120">
        <v>216042</v>
      </c>
      <c r="F156" s="120">
        <v>118191</v>
      </c>
      <c r="G156" s="120">
        <v>66372</v>
      </c>
      <c r="H156" s="120">
        <v>31479</v>
      </c>
      <c r="I156" s="120">
        <v>146275</v>
      </c>
      <c r="J156" s="120">
        <v>25155</v>
      </c>
      <c r="K156" s="120">
        <v>8991</v>
      </c>
      <c r="L156" s="120">
        <v>10619</v>
      </c>
      <c r="M156" s="120">
        <v>6062</v>
      </c>
      <c r="N156" s="120">
        <v>101102</v>
      </c>
      <c r="O156" s="124">
        <v>2.1</v>
      </c>
      <c r="P156" s="124">
        <v>54.5</v>
      </c>
      <c r="Q156" s="124">
        <v>4.3</v>
      </c>
      <c r="R156" s="124">
        <v>11.9</v>
      </c>
      <c r="S156" s="124">
        <v>6</v>
      </c>
      <c r="T156" s="124">
        <v>67.7</v>
      </c>
      <c r="U156" s="120">
        <v>151</v>
      </c>
      <c r="V156" s="124">
        <v>25.7</v>
      </c>
      <c r="W156" s="147">
        <v>103324</v>
      </c>
      <c r="X156" s="147">
        <v>326348</v>
      </c>
      <c r="Y156" s="120">
        <v>35691</v>
      </c>
      <c r="Z156" s="120">
        <v>19064</v>
      </c>
      <c r="AA156" s="120">
        <v>4847</v>
      </c>
      <c r="AB156" s="120">
        <v>4194</v>
      </c>
      <c r="AC156" s="120">
        <v>5970</v>
      </c>
      <c r="AD156" s="120">
        <v>43658</v>
      </c>
      <c r="AE156" s="120">
        <v>21655</v>
      </c>
      <c r="AF156" s="120">
        <v>4785</v>
      </c>
      <c r="AG156" s="120">
        <v>3741</v>
      </c>
      <c r="AH156" s="120">
        <v>4293</v>
      </c>
      <c r="AI156" s="120">
        <v>38841</v>
      </c>
      <c r="AJ156" s="120">
        <v>20918</v>
      </c>
      <c r="AK156" s="120">
        <v>2957</v>
      </c>
      <c r="AL156" s="120">
        <v>1507</v>
      </c>
      <c r="AM156" s="120">
        <v>3922</v>
      </c>
      <c r="AN156" s="120">
        <v>69766</v>
      </c>
      <c r="AO156" s="120">
        <v>146277</v>
      </c>
      <c r="AP156" s="142" t="s">
        <v>263</v>
      </c>
      <c r="AQ156" s="142" t="s">
        <v>914</v>
      </c>
      <c r="AR156" s="142" t="s">
        <v>264</v>
      </c>
      <c r="AS156" s="143">
        <v>27595</v>
      </c>
      <c r="AT156" s="143">
        <v>14304</v>
      </c>
      <c r="AU156" s="143">
        <v>10127</v>
      </c>
      <c r="AV156" s="142" t="s">
        <v>220</v>
      </c>
      <c r="AW156" s="142" t="s">
        <v>219</v>
      </c>
      <c r="AX156" s="142" t="s">
        <v>218</v>
      </c>
      <c r="AY156" s="143">
        <v>19354</v>
      </c>
      <c r="AZ156" s="143">
        <v>15514</v>
      </c>
      <c r="BA156" s="143">
        <v>13210</v>
      </c>
      <c r="BB156" s="120">
        <v>3</v>
      </c>
      <c r="BC156" s="120">
        <v>7</v>
      </c>
      <c r="BD156" s="120">
        <v>28</v>
      </c>
      <c r="BE156" s="127">
        <v>20.3</v>
      </c>
      <c r="BF156" s="127">
        <v>0.9</v>
      </c>
      <c r="BG156" s="127">
        <v>8</v>
      </c>
      <c r="BH156" s="127">
        <v>5.7</v>
      </c>
      <c r="BI156" s="127">
        <v>37.299999999999997</v>
      </c>
      <c r="BJ156" s="127">
        <v>4.2</v>
      </c>
      <c r="BK156" s="127">
        <v>0.6</v>
      </c>
      <c r="BL156" s="127">
        <v>12.8</v>
      </c>
      <c r="BM156" s="127">
        <v>10.199999999999999</v>
      </c>
      <c r="BN156" s="127">
        <v>44.2</v>
      </c>
      <c r="BO156" s="127">
        <v>33</v>
      </c>
      <c r="BP156" s="127">
        <v>22.7</v>
      </c>
      <c r="BQ156" s="127">
        <v>1.9</v>
      </c>
      <c r="BR156" s="127">
        <v>2.2000000000000002</v>
      </c>
      <c r="BS156" s="127">
        <v>3.3</v>
      </c>
      <c r="BT156" s="127">
        <v>3.9</v>
      </c>
      <c r="BU156" s="127">
        <v>2.5</v>
      </c>
      <c r="BV156" s="128">
        <v>13.9</v>
      </c>
      <c r="BW156" s="1">
        <v>16</v>
      </c>
      <c r="BX156" s="2" t="s">
        <v>736</v>
      </c>
      <c r="BY156" s="2" t="s">
        <v>738</v>
      </c>
      <c r="BZ156" s="2" t="s">
        <v>816</v>
      </c>
      <c r="CA156" s="2">
        <v>162195</v>
      </c>
      <c r="CB156" s="2">
        <v>85735</v>
      </c>
      <c r="CC156" s="2">
        <v>78810</v>
      </c>
      <c r="CD156" s="2">
        <v>17.3</v>
      </c>
      <c r="CE156" s="2">
        <v>9.1999999999999993</v>
      </c>
      <c r="CF156" s="2">
        <v>8.4</v>
      </c>
      <c r="CG156" s="1">
        <v>24021</v>
      </c>
      <c r="CH156" s="1">
        <v>8930</v>
      </c>
      <c r="CI156" s="1">
        <v>10467</v>
      </c>
    </row>
    <row r="157" spans="1:87" ht="16.5" customHeight="1" x14ac:dyDescent="0.3">
      <c r="A157" s="47" t="s">
        <v>520</v>
      </c>
      <c r="B157" s="47" t="s">
        <v>114</v>
      </c>
      <c r="C157" s="47" t="s">
        <v>145</v>
      </c>
      <c r="D157" s="43" t="str">
        <f t="shared" si="2"/>
        <v>경북 상주시</v>
      </c>
      <c r="E157" s="120">
        <v>188187</v>
      </c>
      <c r="F157" s="120">
        <v>106658</v>
      </c>
      <c r="G157" s="120">
        <v>61419</v>
      </c>
      <c r="H157" s="120">
        <v>20110</v>
      </c>
      <c r="I157" s="120">
        <v>127150</v>
      </c>
      <c r="J157" s="120">
        <v>27716</v>
      </c>
      <c r="K157" s="120">
        <v>9909</v>
      </c>
      <c r="L157" s="120">
        <v>10077</v>
      </c>
      <c r="M157" s="120">
        <v>6049</v>
      </c>
      <c r="N157" s="120">
        <v>93172</v>
      </c>
      <c r="O157" s="124">
        <v>2</v>
      </c>
      <c r="P157" s="124">
        <v>48.6</v>
      </c>
      <c r="Q157" s="124">
        <v>3.6</v>
      </c>
      <c r="R157" s="124">
        <v>12.9</v>
      </c>
      <c r="S157" s="124">
        <v>5.5</v>
      </c>
      <c r="T157" s="124">
        <v>67.599999999999994</v>
      </c>
      <c r="U157" s="120">
        <v>141</v>
      </c>
      <c r="V157" s="124">
        <v>17.5</v>
      </c>
      <c r="W157" s="147">
        <v>94923</v>
      </c>
      <c r="X157" s="147">
        <v>276766</v>
      </c>
      <c r="Y157" s="120">
        <v>31296</v>
      </c>
      <c r="Z157" s="120">
        <v>17407</v>
      </c>
      <c r="AA157" s="120">
        <v>4471</v>
      </c>
      <c r="AB157" s="120">
        <v>2600</v>
      </c>
      <c r="AC157" s="120">
        <v>5264</v>
      </c>
      <c r="AD157" s="120">
        <v>14241</v>
      </c>
      <c r="AE157" s="120">
        <v>7549</v>
      </c>
      <c r="AF157" s="120">
        <v>1263</v>
      </c>
      <c r="AG157" s="120">
        <v>517</v>
      </c>
      <c r="AH157" s="120">
        <v>949</v>
      </c>
      <c r="AI157" s="120">
        <v>61121</v>
      </c>
      <c r="AJ157" s="120">
        <v>32291</v>
      </c>
      <c r="AK157" s="120">
        <v>4560</v>
      </c>
      <c r="AL157" s="120">
        <v>1167</v>
      </c>
      <c r="AM157" s="120">
        <v>3493</v>
      </c>
      <c r="AN157" s="120">
        <v>61038</v>
      </c>
      <c r="AO157" s="120">
        <v>127151</v>
      </c>
      <c r="AP157" s="142" t="s">
        <v>265</v>
      </c>
      <c r="AQ157" s="142" t="s">
        <v>260</v>
      </c>
      <c r="AR157" s="142" t="s">
        <v>266</v>
      </c>
      <c r="AS157" s="143">
        <v>16533</v>
      </c>
      <c r="AT157" s="143">
        <v>14995</v>
      </c>
      <c r="AU157" s="143">
        <v>6626</v>
      </c>
      <c r="AV157" s="142" t="s">
        <v>921</v>
      </c>
      <c r="AW157" s="142" t="s">
        <v>218</v>
      </c>
      <c r="AX157" s="142" t="s">
        <v>217</v>
      </c>
      <c r="AY157" s="143">
        <v>5897</v>
      </c>
      <c r="AZ157" s="143">
        <v>5429</v>
      </c>
      <c r="BA157" s="143">
        <v>5425</v>
      </c>
      <c r="BB157" s="120">
        <v>5</v>
      </c>
      <c r="BC157" s="120">
        <v>21</v>
      </c>
      <c r="BD157" s="120">
        <v>61</v>
      </c>
      <c r="BE157" s="127">
        <v>26.3</v>
      </c>
      <c r="BF157" s="127">
        <v>1.3</v>
      </c>
      <c r="BG157" s="127">
        <v>2.4</v>
      </c>
      <c r="BH157" s="127">
        <v>5.4</v>
      </c>
      <c r="BI157" s="127">
        <v>28.9</v>
      </c>
      <c r="BJ157" s="127">
        <v>5.8</v>
      </c>
      <c r="BK157" s="127">
        <v>0.8</v>
      </c>
      <c r="BL157" s="127">
        <v>18</v>
      </c>
      <c r="BM157" s="127">
        <v>11.3</v>
      </c>
      <c r="BN157" s="127">
        <v>44.4</v>
      </c>
      <c r="BO157" s="127">
        <v>34.5</v>
      </c>
      <c r="BP157" s="127">
        <v>21.1</v>
      </c>
      <c r="BQ157" s="127">
        <v>1.9</v>
      </c>
      <c r="BR157" s="127">
        <v>2.9</v>
      </c>
      <c r="BS157" s="127">
        <v>3.3</v>
      </c>
      <c r="BT157" s="127">
        <v>3.6</v>
      </c>
      <c r="BU157" s="127">
        <v>3</v>
      </c>
      <c r="BV157" s="128">
        <v>9.3000000000000007</v>
      </c>
      <c r="BW157" s="1">
        <v>24</v>
      </c>
      <c r="BX157" s="2" t="s">
        <v>739</v>
      </c>
      <c r="BY157" s="2" t="s">
        <v>741</v>
      </c>
      <c r="BZ157" s="2" t="s">
        <v>740</v>
      </c>
      <c r="CA157" s="2">
        <v>180260</v>
      </c>
      <c r="CB157" s="2">
        <v>77242</v>
      </c>
      <c r="CC157" s="2">
        <v>75692</v>
      </c>
      <c r="CD157" s="2">
        <v>22.5</v>
      </c>
      <c r="CE157" s="2">
        <v>9.6</v>
      </c>
      <c r="CF157" s="2">
        <v>9.4</v>
      </c>
      <c r="CG157" s="1">
        <v>29064</v>
      </c>
      <c r="CH157" s="1">
        <v>2336</v>
      </c>
      <c r="CI157" s="1">
        <v>8650</v>
      </c>
    </row>
    <row r="158" spans="1:87" ht="16.5" customHeight="1" x14ac:dyDescent="0.3">
      <c r="A158" s="47" t="s">
        <v>520</v>
      </c>
      <c r="B158" s="47" t="s">
        <v>115</v>
      </c>
      <c r="C158" s="47" t="s">
        <v>145</v>
      </c>
      <c r="D158" s="43" t="str">
        <f t="shared" si="2"/>
        <v>경북 문경시</v>
      </c>
      <c r="E158" s="120">
        <v>163166</v>
      </c>
      <c r="F158" s="120">
        <v>91545</v>
      </c>
      <c r="G158" s="120">
        <v>58844</v>
      </c>
      <c r="H158" s="120">
        <v>12777</v>
      </c>
      <c r="I158" s="120">
        <v>123291</v>
      </c>
      <c r="J158" s="120">
        <v>33334</v>
      </c>
      <c r="K158" s="120">
        <v>9659</v>
      </c>
      <c r="L158" s="120">
        <v>7177</v>
      </c>
      <c r="M158" s="120">
        <v>3701</v>
      </c>
      <c r="N158" s="120">
        <v>67828</v>
      </c>
      <c r="O158" s="124">
        <v>2.4</v>
      </c>
      <c r="P158" s="124">
        <v>39</v>
      </c>
      <c r="Q158" s="124">
        <v>3</v>
      </c>
      <c r="R158" s="124">
        <v>12.7</v>
      </c>
      <c r="S158" s="124">
        <v>4</v>
      </c>
      <c r="T158" s="124">
        <v>75.599999999999994</v>
      </c>
      <c r="U158" s="120">
        <v>126</v>
      </c>
      <c r="V158" s="124">
        <v>23.5</v>
      </c>
      <c r="W158" s="147">
        <v>69339</v>
      </c>
      <c r="X158" s="147">
        <v>249333</v>
      </c>
      <c r="Y158" s="120">
        <v>20749</v>
      </c>
      <c r="Z158" s="120">
        <v>12021</v>
      </c>
      <c r="AA158" s="120">
        <v>2720</v>
      </c>
      <c r="AB158" s="120">
        <v>1484</v>
      </c>
      <c r="AC158" s="120">
        <v>2901</v>
      </c>
      <c r="AD158" s="120">
        <v>9637</v>
      </c>
      <c r="AE158" s="120">
        <v>6376</v>
      </c>
      <c r="AF158" s="120">
        <v>703</v>
      </c>
      <c r="AG158" s="120">
        <v>267</v>
      </c>
      <c r="AH158" s="120">
        <v>480</v>
      </c>
      <c r="AI158" s="120">
        <v>61159</v>
      </c>
      <c r="AJ158" s="120">
        <v>37301</v>
      </c>
      <c r="AK158" s="120">
        <v>3814</v>
      </c>
      <c r="AL158" s="120">
        <v>934</v>
      </c>
      <c r="AM158" s="120">
        <v>2619</v>
      </c>
      <c r="AN158" s="120">
        <v>39875</v>
      </c>
      <c r="AO158" s="120">
        <v>123290</v>
      </c>
      <c r="AP158" s="142" t="s">
        <v>267</v>
      </c>
      <c r="AQ158" s="142" t="s">
        <v>260</v>
      </c>
      <c r="AR158" s="142" t="s">
        <v>258</v>
      </c>
      <c r="AS158" s="143">
        <v>11702</v>
      </c>
      <c r="AT158" s="143">
        <v>6481</v>
      </c>
      <c r="AU158" s="143">
        <v>5377</v>
      </c>
      <c r="AV158" s="142" t="s">
        <v>217</v>
      </c>
      <c r="AW158" s="142" t="s">
        <v>921</v>
      </c>
      <c r="AX158" s="142" t="s">
        <v>218</v>
      </c>
      <c r="AY158" s="143">
        <v>4113</v>
      </c>
      <c r="AZ158" s="143">
        <v>4089</v>
      </c>
      <c r="BA158" s="143">
        <v>3642</v>
      </c>
      <c r="BB158" s="120">
        <v>8</v>
      </c>
      <c r="BC158" s="120">
        <v>27</v>
      </c>
      <c r="BD158" s="120">
        <v>65</v>
      </c>
      <c r="BE158" s="127">
        <v>29.7</v>
      </c>
      <c r="BF158" s="127">
        <v>2.6</v>
      </c>
      <c r="BG158" s="127">
        <v>2.9</v>
      </c>
      <c r="BH158" s="127">
        <v>4.4000000000000004</v>
      </c>
      <c r="BI158" s="127">
        <v>22.6</v>
      </c>
      <c r="BJ158" s="127">
        <v>4.7</v>
      </c>
      <c r="BK158" s="127">
        <v>0.7</v>
      </c>
      <c r="BL158" s="127">
        <v>19.7</v>
      </c>
      <c r="BM158" s="127">
        <v>12.6</v>
      </c>
      <c r="BN158" s="127">
        <v>44</v>
      </c>
      <c r="BO158" s="127">
        <v>36.799999999999997</v>
      </c>
      <c r="BP158" s="127">
        <v>19.2</v>
      </c>
      <c r="BQ158" s="127">
        <v>2.1</v>
      </c>
      <c r="BR158" s="127">
        <v>2.9</v>
      </c>
      <c r="BS158" s="127">
        <v>3.2</v>
      </c>
      <c r="BT158" s="127">
        <v>3.6</v>
      </c>
      <c r="BU158" s="127">
        <v>3</v>
      </c>
      <c r="BV158" s="128">
        <v>14.8</v>
      </c>
      <c r="BW158" s="1">
        <v>14</v>
      </c>
      <c r="BX158" s="2" t="s">
        <v>742</v>
      </c>
      <c r="BY158" s="2" t="s">
        <v>743</v>
      </c>
      <c r="BZ158" s="2" t="s">
        <v>744</v>
      </c>
      <c r="CA158" s="2">
        <v>264052</v>
      </c>
      <c r="CB158" s="2">
        <v>94702</v>
      </c>
      <c r="CC158" s="2">
        <v>69647</v>
      </c>
      <c r="CD158" s="2">
        <v>38.299999999999997</v>
      </c>
      <c r="CE158" s="2">
        <v>13.7</v>
      </c>
      <c r="CF158" s="2">
        <v>10.1</v>
      </c>
      <c r="CG158" s="1">
        <v>36389</v>
      </c>
      <c r="CH158" s="1">
        <v>1351</v>
      </c>
      <c r="CI158" s="1">
        <v>5303</v>
      </c>
    </row>
    <row r="159" spans="1:87" ht="16.5" customHeight="1" x14ac:dyDescent="0.3">
      <c r="A159" s="47" t="s">
        <v>520</v>
      </c>
      <c r="B159" s="47" t="s">
        <v>116</v>
      </c>
      <c r="C159" s="47" t="s">
        <v>145</v>
      </c>
      <c r="D159" s="43" t="str">
        <f t="shared" si="2"/>
        <v>경북 의성군</v>
      </c>
      <c r="E159" s="120">
        <v>92171</v>
      </c>
      <c r="F159" s="120">
        <v>51893</v>
      </c>
      <c r="G159" s="120">
        <v>29935</v>
      </c>
      <c r="H159" s="120">
        <v>10342</v>
      </c>
      <c r="I159" s="120">
        <v>63026</v>
      </c>
      <c r="J159" s="120">
        <v>12702</v>
      </c>
      <c r="K159" s="120">
        <v>4785</v>
      </c>
      <c r="L159" s="120">
        <v>4764</v>
      </c>
      <c r="M159" s="120">
        <v>2849</v>
      </c>
      <c r="N159" s="120">
        <v>49239</v>
      </c>
      <c r="O159" s="124">
        <v>1.9</v>
      </c>
      <c r="P159" s="124">
        <v>53.3</v>
      </c>
      <c r="Q159" s="124">
        <v>3.6</v>
      </c>
      <c r="R159" s="124">
        <v>13.1</v>
      </c>
      <c r="S159" s="124">
        <v>5.6</v>
      </c>
      <c r="T159" s="124">
        <v>68.400000000000006</v>
      </c>
      <c r="U159" s="120">
        <v>111</v>
      </c>
      <c r="V159" s="124">
        <v>25.7</v>
      </c>
      <c r="W159" s="147">
        <v>50478</v>
      </c>
      <c r="X159" s="147">
        <v>169732</v>
      </c>
      <c r="Y159" s="120">
        <v>16261</v>
      </c>
      <c r="Z159" s="120">
        <v>8066</v>
      </c>
      <c r="AA159" s="120">
        <v>1915</v>
      </c>
      <c r="AB159" s="120">
        <v>1265</v>
      </c>
      <c r="AC159" s="120">
        <v>1638</v>
      </c>
      <c r="AD159" s="120">
        <v>21738</v>
      </c>
      <c r="AE159" s="120">
        <v>10285</v>
      </c>
      <c r="AF159" s="120">
        <v>1997</v>
      </c>
      <c r="AG159" s="120">
        <v>912</v>
      </c>
      <c r="AH159" s="120">
        <v>1495</v>
      </c>
      <c r="AI159" s="120">
        <v>13894</v>
      </c>
      <c r="AJ159" s="120">
        <v>9559</v>
      </c>
      <c r="AK159" s="120">
        <v>1306</v>
      </c>
      <c r="AL159" s="120">
        <v>425</v>
      </c>
      <c r="AM159" s="120">
        <v>1415</v>
      </c>
      <c r="AN159" s="120">
        <v>29145</v>
      </c>
      <c r="AO159" s="120">
        <v>63026</v>
      </c>
      <c r="AP159" s="142" t="s">
        <v>260</v>
      </c>
      <c r="AQ159" s="142" t="s">
        <v>261</v>
      </c>
      <c r="AR159" s="142" t="s">
        <v>263</v>
      </c>
      <c r="AS159" s="143">
        <v>6603</v>
      </c>
      <c r="AT159" s="143">
        <v>6526</v>
      </c>
      <c r="AU159" s="143">
        <v>2813</v>
      </c>
      <c r="AV159" s="142" t="s">
        <v>218</v>
      </c>
      <c r="AW159" s="142" t="s">
        <v>217</v>
      </c>
      <c r="AX159" s="142" t="s">
        <v>219</v>
      </c>
      <c r="AY159" s="143">
        <v>8872</v>
      </c>
      <c r="AZ159" s="143">
        <v>7706</v>
      </c>
      <c r="BA159" s="143">
        <v>5093</v>
      </c>
      <c r="BB159" s="120">
        <v>3</v>
      </c>
      <c r="BC159" s="120">
        <v>9</v>
      </c>
      <c r="BD159" s="120">
        <v>31</v>
      </c>
      <c r="BE159" s="127">
        <v>22.5</v>
      </c>
      <c r="BF159" s="127">
        <v>1.5</v>
      </c>
      <c r="BG159" s="127">
        <v>18.7</v>
      </c>
      <c r="BH159" s="127">
        <v>4.2</v>
      </c>
      <c r="BI159" s="127">
        <v>19.899999999999999</v>
      </c>
      <c r="BJ159" s="127">
        <v>3.7</v>
      </c>
      <c r="BK159" s="127">
        <v>0.2</v>
      </c>
      <c r="BL159" s="127">
        <v>18.5</v>
      </c>
      <c r="BM159" s="127">
        <v>10.9</v>
      </c>
      <c r="BN159" s="127">
        <v>44.2</v>
      </c>
      <c r="BO159" s="127">
        <v>34.799999999999997</v>
      </c>
      <c r="BP159" s="127">
        <v>21</v>
      </c>
      <c r="BQ159" s="127">
        <v>2</v>
      </c>
      <c r="BR159" s="127">
        <v>2.8</v>
      </c>
      <c r="BS159" s="127">
        <v>3.5</v>
      </c>
      <c r="BT159" s="127">
        <v>4</v>
      </c>
      <c r="BU159" s="127">
        <v>2.9</v>
      </c>
      <c r="BV159" s="128">
        <v>9.8000000000000007</v>
      </c>
      <c r="BW159" s="1">
        <v>18</v>
      </c>
      <c r="BX159" s="2" t="s">
        <v>745</v>
      </c>
      <c r="BY159" s="2" t="s">
        <v>747</v>
      </c>
      <c r="BZ159" s="2" t="s">
        <v>746</v>
      </c>
      <c r="CA159" s="2">
        <v>50829</v>
      </c>
      <c r="CB159" s="2">
        <v>50479</v>
      </c>
      <c r="CC159" s="2">
        <v>49920</v>
      </c>
      <c r="CD159" s="2">
        <v>15.2</v>
      </c>
      <c r="CE159" s="2">
        <v>15.1</v>
      </c>
      <c r="CF159" s="2">
        <v>14.9</v>
      </c>
      <c r="CG159" s="1">
        <v>13077</v>
      </c>
      <c r="CH159" s="1">
        <v>1419</v>
      </c>
      <c r="CI159" s="1">
        <v>4086</v>
      </c>
    </row>
    <row r="160" spans="1:87" ht="16.5" customHeight="1" x14ac:dyDescent="0.3">
      <c r="A160" s="47" t="s">
        <v>520</v>
      </c>
      <c r="B160" s="47" t="s">
        <v>117</v>
      </c>
      <c r="C160" s="47" t="s">
        <v>145</v>
      </c>
      <c r="D160" s="43" t="str">
        <f t="shared" si="2"/>
        <v>경북 청송군</v>
      </c>
      <c r="E160" s="120">
        <v>72278</v>
      </c>
      <c r="F160" s="120">
        <v>35398</v>
      </c>
      <c r="G160" s="120">
        <v>30787</v>
      </c>
      <c r="H160" s="120">
        <v>6096</v>
      </c>
      <c r="I160" s="120">
        <v>46375</v>
      </c>
      <c r="J160" s="120">
        <v>19886</v>
      </c>
      <c r="K160" s="120">
        <v>4750</v>
      </c>
      <c r="L160" s="120">
        <v>3213</v>
      </c>
      <c r="M160" s="120">
        <v>1663</v>
      </c>
      <c r="N160" s="120">
        <v>23917</v>
      </c>
      <c r="O160" s="124">
        <v>3</v>
      </c>
      <c r="P160" s="124">
        <v>36</v>
      </c>
      <c r="Q160" s="124">
        <v>3.2</v>
      </c>
      <c r="R160" s="124">
        <v>13.2</v>
      </c>
      <c r="S160" s="124">
        <v>3.5</v>
      </c>
      <c r="T160" s="124">
        <v>64.2</v>
      </c>
      <c r="U160" s="120">
        <v>108</v>
      </c>
      <c r="V160" s="124">
        <v>34.299999999999997</v>
      </c>
      <c r="W160" s="147">
        <v>24212</v>
      </c>
      <c r="X160" s="147">
        <v>110299</v>
      </c>
      <c r="Y160" s="120">
        <v>13880</v>
      </c>
      <c r="Z160" s="120">
        <v>8255</v>
      </c>
      <c r="AA160" s="120">
        <v>1388</v>
      </c>
      <c r="AB160" s="120">
        <v>1150</v>
      </c>
      <c r="AC160" s="120">
        <v>1230</v>
      </c>
      <c r="AD160" s="120">
        <v>7896</v>
      </c>
      <c r="AE160" s="120">
        <v>5270</v>
      </c>
      <c r="AF160" s="120">
        <v>541</v>
      </c>
      <c r="AG160" s="120">
        <v>264</v>
      </c>
      <c r="AH160" s="120">
        <v>545</v>
      </c>
      <c r="AI160" s="120">
        <v>13622</v>
      </c>
      <c r="AJ160" s="120">
        <v>16209</v>
      </c>
      <c r="AK160" s="120">
        <v>781</v>
      </c>
      <c r="AL160" s="120">
        <v>338</v>
      </c>
      <c r="AM160" s="120">
        <v>909</v>
      </c>
      <c r="AN160" s="120">
        <v>25903</v>
      </c>
      <c r="AO160" s="120">
        <v>46375</v>
      </c>
      <c r="AP160" s="142" t="s">
        <v>261</v>
      </c>
      <c r="AQ160" s="142" t="s">
        <v>914</v>
      </c>
      <c r="AR160" s="142" t="s">
        <v>451</v>
      </c>
      <c r="AS160" s="143">
        <v>6162</v>
      </c>
      <c r="AT160" s="143">
        <v>4915</v>
      </c>
      <c r="AU160" s="143">
        <v>2445</v>
      </c>
      <c r="AV160" s="142" t="s">
        <v>217</v>
      </c>
      <c r="AW160" s="142" t="s">
        <v>218</v>
      </c>
      <c r="AX160" s="142" t="s">
        <v>220</v>
      </c>
      <c r="AY160" s="143">
        <v>2994</v>
      </c>
      <c r="AZ160" s="143">
        <v>2881</v>
      </c>
      <c r="BA160" s="143">
        <v>2431</v>
      </c>
      <c r="BB160" s="120">
        <v>5</v>
      </c>
      <c r="BC160" s="120">
        <v>17</v>
      </c>
      <c r="BD160" s="120">
        <v>50</v>
      </c>
      <c r="BE160" s="127">
        <v>37.299999999999997</v>
      </c>
      <c r="BF160" s="127">
        <v>10.1</v>
      </c>
      <c r="BG160" s="127">
        <v>0.9</v>
      </c>
      <c r="BH160" s="127">
        <v>2.6</v>
      </c>
      <c r="BI160" s="127">
        <v>16.8</v>
      </c>
      <c r="BJ160" s="127">
        <v>1.5</v>
      </c>
      <c r="BK160" s="127">
        <v>0.6</v>
      </c>
      <c r="BL160" s="127">
        <v>21.2</v>
      </c>
      <c r="BM160" s="127">
        <v>9.1</v>
      </c>
      <c r="BN160" s="127">
        <v>40.5</v>
      </c>
      <c r="BO160" s="127">
        <v>37.700000000000003</v>
      </c>
      <c r="BP160" s="127">
        <v>21.7</v>
      </c>
      <c r="BQ160" s="127">
        <v>2.2999999999999998</v>
      </c>
      <c r="BR160" s="127">
        <v>2.9</v>
      </c>
      <c r="BS160" s="127">
        <v>3.4</v>
      </c>
      <c r="BT160" s="127">
        <v>3.8</v>
      </c>
      <c r="BU160" s="127">
        <v>3</v>
      </c>
      <c r="BV160" s="128">
        <v>21.8</v>
      </c>
      <c r="BW160" s="1">
        <v>8</v>
      </c>
      <c r="BX160" s="2" t="s">
        <v>748</v>
      </c>
      <c r="BY160" s="2" t="s">
        <v>749</v>
      </c>
      <c r="BZ160" s="2" t="s">
        <v>750</v>
      </c>
      <c r="CA160" s="2">
        <v>64912</v>
      </c>
      <c r="CB160" s="2">
        <v>50788</v>
      </c>
      <c r="CC160" s="2">
        <v>48452</v>
      </c>
      <c r="CD160" s="2">
        <v>26.5</v>
      </c>
      <c r="CE160" s="2">
        <v>20.8</v>
      </c>
      <c r="CF160" s="2">
        <v>19.8</v>
      </c>
      <c r="CG160" s="1">
        <v>22539</v>
      </c>
      <c r="CH160" s="1">
        <v>751</v>
      </c>
      <c r="CI160" s="1">
        <v>2498</v>
      </c>
    </row>
    <row r="161" spans="1:87" ht="16.5" customHeight="1" x14ac:dyDescent="0.3">
      <c r="A161" s="47" t="s">
        <v>520</v>
      </c>
      <c r="B161" s="47" t="s">
        <v>118</v>
      </c>
      <c r="C161" s="47" t="s">
        <v>145</v>
      </c>
      <c r="D161" s="43" t="str">
        <f t="shared" si="2"/>
        <v>경북 영양군</v>
      </c>
      <c r="E161" s="120">
        <v>22568</v>
      </c>
      <c r="F161" s="120">
        <v>10422</v>
      </c>
      <c r="G161" s="120">
        <v>9506</v>
      </c>
      <c r="H161" s="120">
        <v>2638</v>
      </c>
      <c r="I161" s="120">
        <v>13530</v>
      </c>
      <c r="J161" s="120">
        <v>5016</v>
      </c>
      <c r="K161" s="120">
        <v>1980</v>
      </c>
      <c r="L161" s="120">
        <v>1476</v>
      </c>
      <c r="M161" s="120">
        <v>827</v>
      </c>
      <c r="N161" s="120">
        <v>15453</v>
      </c>
      <c r="O161" s="124">
        <v>1.5</v>
      </c>
      <c r="P161" s="124">
        <v>48.6</v>
      </c>
      <c r="Q161" s="124">
        <v>3.9</v>
      </c>
      <c r="R161" s="124">
        <v>14.5</v>
      </c>
      <c r="S161" s="124">
        <v>4.8</v>
      </c>
      <c r="T161" s="124">
        <v>60</v>
      </c>
      <c r="U161" s="120">
        <v>95</v>
      </c>
      <c r="V161" s="124">
        <v>13.2</v>
      </c>
      <c r="W161" s="147">
        <v>15768</v>
      </c>
      <c r="X161" s="147">
        <v>42867</v>
      </c>
      <c r="Y161" s="120">
        <v>4296</v>
      </c>
      <c r="Z161" s="120">
        <v>3189</v>
      </c>
      <c r="AA161" s="120">
        <v>655</v>
      </c>
      <c r="AB161" s="120">
        <v>443</v>
      </c>
      <c r="AC161" s="120">
        <v>454</v>
      </c>
      <c r="AD161" s="120">
        <v>2082</v>
      </c>
      <c r="AE161" s="120">
        <v>1703</v>
      </c>
      <c r="AF161" s="120">
        <v>204</v>
      </c>
      <c r="AG161" s="120">
        <v>75</v>
      </c>
      <c r="AH161" s="120">
        <v>207</v>
      </c>
      <c r="AI161" s="120">
        <v>4044</v>
      </c>
      <c r="AJ161" s="120">
        <v>4111</v>
      </c>
      <c r="AK161" s="120">
        <v>417</v>
      </c>
      <c r="AL161" s="120">
        <v>160</v>
      </c>
      <c r="AM161" s="120">
        <v>528</v>
      </c>
      <c r="AN161" s="120">
        <v>9037</v>
      </c>
      <c r="AO161" s="120">
        <v>13531</v>
      </c>
      <c r="AP161" s="142" t="s">
        <v>261</v>
      </c>
      <c r="AQ161" s="142" t="s">
        <v>914</v>
      </c>
      <c r="AR161" s="142" t="s">
        <v>268</v>
      </c>
      <c r="AS161" s="143">
        <v>2630</v>
      </c>
      <c r="AT161" s="143">
        <v>1239</v>
      </c>
      <c r="AU161" s="143">
        <v>1092</v>
      </c>
      <c r="AV161" s="142" t="s">
        <v>218</v>
      </c>
      <c r="AW161" s="142" t="s">
        <v>217</v>
      </c>
      <c r="AX161" s="142" t="s">
        <v>219</v>
      </c>
      <c r="AY161" s="143">
        <v>932</v>
      </c>
      <c r="AZ161" s="143">
        <v>916</v>
      </c>
      <c r="BA161" s="143">
        <v>636</v>
      </c>
      <c r="BB161" s="120">
        <v>4</v>
      </c>
      <c r="BC161" s="120">
        <v>16</v>
      </c>
      <c r="BD161" s="120">
        <v>47</v>
      </c>
      <c r="BE161" s="127">
        <v>39.9</v>
      </c>
      <c r="BF161" s="127">
        <v>3.7</v>
      </c>
      <c r="BG161" s="127">
        <v>1.6</v>
      </c>
      <c r="BH161" s="127">
        <v>2.1</v>
      </c>
      <c r="BI161" s="127">
        <v>15.2</v>
      </c>
      <c r="BJ161" s="127">
        <v>1.5</v>
      </c>
      <c r="BK161" s="127">
        <v>0.3</v>
      </c>
      <c r="BL161" s="127">
        <v>22.6</v>
      </c>
      <c r="BM161" s="127">
        <v>13.2</v>
      </c>
      <c r="BN161" s="127">
        <v>43</v>
      </c>
      <c r="BO161" s="127">
        <v>32.9</v>
      </c>
      <c r="BP161" s="127">
        <v>24</v>
      </c>
      <c r="BQ161" s="127">
        <v>1.9</v>
      </c>
      <c r="BR161" s="127">
        <v>3.3</v>
      </c>
      <c r="BS161" s="127">
        <v>3.8</v>
      </c>
      <c r="BT161" s="127">
        <v>4</v>
      </c>
      <c r="BU161" s="127">
        <v>3.4</v>
      </c>
      <c r="BV161" s="128">
        <v>27.9</v>
      </c>
      <c r="BW161" s="1">
        <v>6</v>
      </c>
      <c r="BX161" s="2" t="s">
        <v>751</v>
      </c>
      <c r="BY161" s="2" t="s">
        <v>752</v>
      </c>
      <c r="BZ161" s="2" t="s">
        <v>753</v>
      </c>
      <c r="CA161" s="2">
        <v>19769</v>
      </c>
      <c r="CB161" s="2">
        <v>9938</v>
      </c>
      <c r="CC161" s="2">
        <v>9831</v>
      </c>
      <c r="CD161" s="2">
        <v>34.299999999999997</v>
      </c>
      <c r="CE161" s="2">
        <v>17.3</v>
      </c>
      <c r="CF161" s="2">
        <v>17.100000000000001</v>
      </c>
      <c r="CG161" s="1">
        <v>5920</v>
      </c>
      <c r="CH161" s="1">
        <v>273</v>
      </c>
      <c r="CI161" s="1">
        <v>1135</v>
      </c>
    </row>
    <row r="162" spans="1:87" ht="16.5" customHeight="1" x14ac:dyDescent="0.3">
      <c r="A162" s="47" t="s">
        <v>520</v>
      </c>
      <c r="B162" s="47" t="s">
        <v>119</v>
      </c>
      <c r="C162" s="47" t="s">
        <v>145</v>
      </c>
      <c r="D162" s="43" t="str">
        <f t="shared" si="2"/>
        <v>경북 영덕군</v>
      </c>
      <c r="E162" s="120">
        <v>222195</v>
      </c>
      <c r="F162" s="120">
        <v>126056</v>
      </c>
      <c r="G162" s="120">
        <v>86557</v>
      </c>
      <c r="H162" s="120">
        <v>9582</v>
      </c>
      <c r="I162" s="120">
        <v>146469</v>
      </c>
      <c r="J162" s="120">
        <v>59014</v>
      </c>
      <c r="K162" s="120">
        <v>11862</v>
      </c>
      <c r="L162" s="120">
        <v>6128</v>
      </c>
      <c r="M162" s="120">
        <v>2621</v>
      </c>
      <c r="N162" s="120">
        <v>33954</v>
      </c>
      <c r="O162" s="124">
        <v>6.5</v>
      </c>
      <c r="P162" s="124">
        <v>25.1</v>
      </c>
      <c r="Q162" s="124">
        <v>2.2999999999999998</v>
      </c>
      <c r="R162" s="124">
        <v>11.8</v>
      </c>
      <c r="S162" s="124">
        <v>2.6</v>
      </c>
      <c r="T162" s="124">
        <v>65.900000000000006</v>
      </c>
      <c r="U162" s="120">
        <v>144</v>
      </c>
      <c r="V162" s="124">
        <v>50</v>
      </c>
      <c r="W162" s="147">
        <v>34861</v>
      </c>
      <c r="X162" s="147">
        <v>274718</v>
      </c>
      <c r="Y162" s="120">
        <v>48111</v>
      </c>
      <c r="Z162" s="120">
        <v>22252</v>
      </c>
      <c r="AA162" s="120">
        <v>2468</v>
      </c>
      <c r="AB162" s="120">
        <v>1103</v>
      </c>
      <c r="AC162" s="120">
        <v>1792</v>
      </c>
      <c r="AD162" s="120">
        <v>23811</v>
      </c>
      <c r="AE162" s="120">
        <v>11211</v>
      </c>
      <c r="AF162" s="120">
        <v>674</v>
      </c>
      <c r="AG162" s="120">
        <v>171</v>
      </c>
      <c r="AH162" s="120">
        <v>474</v>
      </c>
      <c r="AI162" s="120">
        <v>54133</v>
      </c>
      <c r="AJ162" s="120">
        <v>50458</v>
      </c>
      <c r="AK162" s="120">
        <v>3315</v>
      </c>
      <c r="AL162" s="120">
        <v>511</v>
      </c>
      <c r="AM162" s="120">
        <v>1710</v>
      </c>
      <c r="AN162" s="120">
        <v>75726</v>
      </c>
      <c r="AO162" s="120">
        <v>146468</v>
      </c>
      <c r="AP162" s="142" t="s">
        <v>914</v>
      </c>
      <c r="AQ162" s="142" t="s">
        <v>260</v>
      </c>
      <c r="AR162" s="142" t="s">
        <v>261</v>
      </c>
      <c r="AS162" s="143">
        <v>20836</v>
      </c>
      <c r="AT162" s="143">
        <v>9476</v>
      </c>
      <c r="AU162" s="143">
        <v>8946</v>
      </c>
      <c r="AV162" s="142" t="s">
        <v>921</v>
      </c>
      <c r="AW162" s="142" t="s">
        <v>217</v>
      </c>
      <c r="AX162" s="142" t="s">
        <v>218</v>
      </c>
      <c r="AY162" s="143">
        <v>8733</v>
      </c>
      <c r="AZ162" s="143">
        <v>7745</v>
      </c>
      <c r="BA162" s="143">
        <v>7115</v>
      </c>
      <c r="BB162" s="120">
        <v>5</v>
      </c>
      <c r="BC162" s="120">
        <v>21</v>
      </c>
      <c r="BD162" s="120">
        <v>58</v>
      </c>
      <c r="BE162" s="127">
        <v>38</v>
      </c>
      <c r="BF162" s="127">
        <v>4.7</v>
      </c>
      <c r="BG162" s="127">
        <v>4.5999999999999996</v>
      </c>
      <c r="BH162" s="127">
        <v>1.1000000000000001</v>
      </c>
      <c r="BI162" s="127">
        <v>13.1</v>
      </c>
      <c r="BJ162" s="127">
        <v>1.1000000000000001</v>
      </c>
      <c r="BK162" s="127">
        <v>0.1</v>
      </c>
      <c r="BL162" s="127">
        <v>10.8</v>
      </c>
      <c r="BM162" s="127">
        <v>26.3</v>
      </c>
      <c r="BN162" s="127">
        <v>38.5</v>
      </c>
      <c r="BO162" s="127">
        <v>44.3</v>
      </c>
      <c r="BP162" s="127">
        <v>17.2</v>
      </c>
      <c r="BQ162" s="127">
        <v>2.9</v>
      </c>
      <c r="BR162" s="127">
        <v>2.6</v>
      </c>
      <c r="BS162" s="127">
        <v>2.9</v>
      </c>
      <c r="BT162" s="127">
        <v>3.5</v>
      </c>
      <c r="BU162" s="127">
        <v>2.8</v>
      </c>
      <c r="BV162" s="128">
        <v>21.4</v>
      </c>
      <c r="BW162" s="1">
        <v>9</v>
      </c>
      <c r="BX162" s="2" t="s">
        <v>754</v>
      </c>
      <c r="BY162" s="2" t="s">
        <v>755</v>
      </c>
      <c r="BZ162" s="2" t="s">
        <v>756</v>
      </c>
      <c r="CA162" s="2">
        <v>224026</v>
      </c>
      <c r="CB162" s="2">
        <v>119344</v>
      </c>
      <c r="CC162" s="2">
        <v>71130</v>
      </c>
      <c r="CD162" s="2">
        <v>35.5</v>
      </c>
      <c r="CE162" s="2">
        <v>18.899999999999999</v>
      </c>
      <c r="CF162" s="2">
        <v>11.3</v>
      </c>
      <c r="CG162" s="1">
        <v>64701</v>
      </c>
      <c r="CH162" s="1">
        <v>768</v>
      </c>
      <c r="CI162" s="1">
        <v>3673</v>
      </c>
    </row>
    <row r="163" spans="1:87" ht="16.5" customHeight="1" x14ac:dyDescent="0.3">
      <c r="A163" s="47" t="s">
        <v>520</v>
      </c>
      <c r="B163" s="47" t="s">
        <v>120</v>
      </c>
      <c r="C163" s="47" t="s">
        <v>145</v>
      </c>
      <c r="D163" s="43" t="str">
        <f t="shared" si="2"/>
        <v>경북 청도군</v>
      </c>
      <c r="E163" s="120">
        <v>238542</v>
      </c>
      <c r="F163" s="120">
        <v>161136</v>
      </c>
      <c r="G163" s="120">
        <v>65414</v>
      </c>
      <c r="H163" s="120">
        <v>11992</v>
      </c>
      <c r="I163" s="120">
        <v>200211</v>
      </c>
      <c r="J163" s="120">
        <v>33784</v>
      </c>
      <c r="K163" s="120">
        <v>7018</v>
      </c>
      <c r="L163" s="120">
        <v>5075</v>
      </c>
      <c r="M163" s="120">
        <v>2702</v>
      </c>
      <c r="N163" s="120">
        <v>41392</v>
      </c>
      <c r="O163" s="124">
        <v>5.8</v>
      </c>
      <c r="P163" s="124">
        <v>36.299999999999997</v>
      </c>
      <c r="Q163" s="124">
        <v>2.2999999999999998</v>
      </c>
      <c r="R163" s="124">
        <v>10.5</v>
      </c>
      <c r="S163" s="124">
        <v>3.4</v>
      </c>
      <c r="T163" s="124">
        <v>83.9</v>
      </c>
      <c r="U163" s="120">
        <v>85</v>
      </c>
      <c r="V163" s="124">
        <v>41.1</v>
      </c>
      <c r="W163" s="147">
        <v>42004</v>
      </c>
      <c r="X163" s="147">
        <v>318359</v>
      </c>
      <c r="Y163" s="120">
        <v>24134</v>
      </c>
      <c r="Z163" s="120">
        <v>10668</v>
      </c>
      <c r="AA163" s="120">
        <v>1529</v>
      </c>
      <c r="AB163" s="120">
        <v>849</v>
      </c>
      <c r="AC163" s="120">
        <v>1152</v>
      </c>
      <c r="AD163" s="120">
        <v>57370</v>
      </c>
      <c r="AE163" s="120">
        <v>23283</v>
      </c>
      <c r="AF163" s="120">
        <v>2963</v>
      </c>
      <c r="AG163" s="120">
        <v>1318</v>
      </c>
      <c r="AH163" s="120">
        <v>1845</v>
      </c>
      <c r="AI163" s="120">
        <v>79631</v>
      </c>
      <c r="AJ163" s="120">
        <v>28363</v>
      </c>
      <c r="AK163" s="120">
        <v>2988</v>
      </c>
      <c r="AL163" s="120">
        <v>661</v>
      </c>
      <c r="AM163" s="120">
        <v>1789</v>
      </c>
      <c r="AN163" s="120">
        <v>38332</v>
      </c>
      <c r="AO163" s="120">
        <v>200211</v>
      </c>
      <c r="AP163" s="142" t="s">
        <v>263</v>
      </c>
      <c r="AQ163" s="142" t="s">
        <v>260</v>
      </c>
      <c r="AR163" s="142" t="s">
        <v>914</v>
      </c>
      <c r="AS163" s="143">
        <v>18886</v>
      </c>
      <c r="AT163" s="143">
        <v>4419</v>
      </c>
      <c r="AU163" s="143">
        <v>3911</v>
      </c>
      <c r="AV163" s="142" t="s">
        <v>219</v>
      </c>
      <c r="AW163" s="142" t="s">
        <v>217</v>
      </c>
      <c r="AX163" s="142" t="s">
        <v>220</v>
      </c>
      <c r="AY163" s="143">
        <v>22873</v>
      </c>
      <c r="AZ163" s="143">
        <v>16501</v>
      </c>
      <c r="BA163" s="143">
        <v>13089</v>
      </c>
      <c r="BB163" s="120">
        <v>4</v>
      </c>
      <c r="BC163" s="120">
        <v>11</v>
      </c>
      <c r="BD163" s="120">
        <v>25</v>
      </c>
      <c r="BE163" s="127">
        <v>36.799999999999997</v>
      </c>
      <c r="BF163" s="127">
        <v>2.5</v>
      </c>
      <c r="BG163" s="127">
        <v>11.4</v>
      </c>
      <c r="BH163" s="127">
        <v>3.6</v>
      </c>
      <c r="BI163" s="127">
        <v>16.5</v>
      </c>
      <c r="BJ163" s="127">
        <v>6.7</v>
      </c>
      <c r="BK163" s="127">
        <v>0.2</v>
      </c>
      <c r="BL163" s="127">
        <v>12.4</v>
      </c>
      <c r="BM163" s="127">
        <v>9.8000000000000007</v>
      </c>
      <c r="BN163" s="127">
        <v>36.6</v>
      </c>
      <c r="BO163" s="127">
        <v>50.4</v>
      </c>
      <c r="BP163" s="127">
        <v>13</v>
      </c>
      <c r="BQ163" s="127">
        <v>3.4</v>
      </c>
      <c r="BR163" s="127">
        <v>2</v>
      </c>
      <c r="BS163" s="127">
        <v>2.7</v>
      </c>
      <c r="BT163" s="127">
        <v>3.7</v>
      </c>
      <c r="BU163" s="127">
        <v>2.2000000000000002</v>
      </c>
      <c r="BV163" s="128">
        <v>18.8</v>
      </c>
      <c r="BW163" s="1">
        <v>9</v>
      </c>
      <c r="BX163" s="2" t="s">
        <v>757</v>
      </c>
      <c r="BY163" s="2" t="s">
        <v>758</v>
      </c>
      <c r="BZ163" s="2" t="s">
        <v>759</v>
      </c>
      <c r="CA163" s="2">
        <v>447085</v>
      </c>
      <c r="CB163" s="2">
        <v>125431</v>
      </c>
      <c r="CC163" s="2">
        <v>62071</v>
      </c>
      <c r="CD163" s="2">
        <v>53</v>
      </c>
      <c r="CE163" s="2">
        <v>14.9</v>
      </c>
      <c r="CF163" s="2">
        <v>7.4</v>
      </c>
      <c r="CG163" s="1">
        <v>33507</v>
      </c>
      <c r="CH163" s="1">
        <v>2056</v>
      </c>
      <c r="CI163" s="1">
        <v>3909</v>
      </c>
    </row>
    <row r="164" spans="1:87" ht="16.5" customHeight="1" x14ac:dyDescent="0.3">
      <c r="A164" s="47" t="s">
        <v>520</v>
      </c>
      <c r="B164" s="47" t="s">
        <v>121</v>
      </c>
      <c r="C164" s="47" t="s">
        <v>145</v>
      </c>
      <c r="D164" s="43" t="str">
        <f t="shared" si="2"/>
        <v>경북 고령군</v>
      </c>
      <c r="E164" s="120">
        <v>93034</v>
      </c>
      <c r="F164" s="120">
        <v>50879</v>
      </c>
      <c r="G164" s="120">
        <v>26336</v>
      </c>
      <c r="H164" s="120">
        <v>15819</v>
      </c>
      <c r="I164" s="120">
        <v>81355</v>
      </c>
      <c r="J164" s="120">
        <v>7424</v>
      </c>
      <c r="K164" s="120">
        <v>2743</v>
      </c>
      <c r="L164" s="120">
        <v>3552</v>
      </c>
      <c r="M164" s="120">
        <v>2203</v>
      </c>
      <c r="N164" s="120">
        <v>32080</v>
      </c>
      <c r="O164" s="124">
        <v>2.9</v>
      </c>
      <c r="P164" s="124">
        <v>56.8</v>
      </c>
      <c r="Q164" s="124">
        <v>4.5999999999999996</v>
      </c>
      <c r="R164" s="124">
        <v>10.6</v>
      </c>
      <c r="S164" s="124">
        <v>6.6</v>
      </c>
      <c r="T164" s="124">
        <v>87.4</v>
      </c>
      <c r="U164" s="120">
        <v>115</v>
      </c>
      <c r="V164" s="124">
        <v>31.7</v>
      </c>
      <c r="W164" s="147">
        <v>31764</v>
      </c>
      <c r="X164" s="147">
        <v>140837</v>
      </c>
      <c r="Y164" s="120">
        <v>6977</v>
      </c>
      <c r="Z164" s="120">
        <v>2926</v>
      </c>
      <c r="AA164" s="120">
        <v>736</v>
      </c>
      <c r="AB164" s="120">
        <v>417</v>
      </c>
      <c r="AC164" s="120">
        <v>623</v>
      </c>
      <c r="AD164" s="120">
        <v>31355</v>
      </c>
      <c r="AE164" s="120">
        <v>15023</v>
      </c>
      <c r="AF164" s="120">
        <v>4618</v>
      </c>
      <c r="AG164" s="120">
        <v>4397</v>
      </c>
      <c r="AH164" s="120">
        <v>4702</v>
      </c>
      <c r="AI164" s="120">
        <v>12547</v>
      </c>
      <c r="AJ164" s="120">
        <v>6111</v>
      </c>
      <c r="AK164" s="120">
        <v>1072</v>
      </c>
      <c r="AL164" s="120">
        <v>470</v>
      </c>
      <c r="AM164" s="120">
        <v>1060</v>
      </c>
      <c r="AN164" s="120">
        <v>11679</v>
      </c>
      <c r="AO164" s="120">
        <v>81355</v>
      </c>
      <c r="AP164" s="142" t="s">
        <v>269</v>
      </c>
      <c r="AQ164" s="142" t="s">
        <v>263</v>
      </c>
      <c r="AR164" s="142" t="s">
        <v>260</v>
      </c>
      <c r="AS164" s="143">
        <v>2206</v>
      </c>
      <c r="AT164" s="143">
        <v>2159</v>
      </c>
      <c r="AU164" s="143">
        <v>1990</v>
      </c>
      <c r="AV164" s="142" t="s">
        <v>217</v>
      </c>
      <c r="AW164" s="142" t="s">
        <v>315</v>
      </c>
      <c r="AX164" s="142" t="s">
        <v>218</v>
      </c>
      <c r="AY164" s="143">
        <v>20095</v>
      </c>
      <c r="AZ164" s="143">
        <v>15439</v>
      </c>
      <c r="BA164" s="143">
        <v>6971</v>
      </c>
      <c r="BB164" s="120">
        <v>2</v>
      </c>
      <c r="BC164" s="120">
        <v>4</v>
      </c>
      <c r="BD164" s="120">
        <v>13</v>
      </c>
      <c r="BE164" s="127">
        <v>23.4</v>
      </c>
      <c r="BF164" s="127">
        <v>0.3</v>
      </c>
      <c r="BG164" s="127">
        <v>18</v>
      </c>
      <c r="BH164" s="127">
        <v>6.1</v>
      </c>
      <c r="BI164" s="127">
        <v>20.7</v>
      </c>
      <c r="BJ164" s="127">
        <v>3.2</v>
      </c>
      <c r="BK164" s="127">
        <v>0.4</v>
      </c>
      <c r="BL164" s="127">
        <v>15.7</v>
      </c>
      <c r="BM164" s="127">
        <v>12.1</v>
      </c>
      <c r="BN164" s="127">
        <v>44.7</v>
      </c>
      <c r="BO164" s="127">
        <v>32.299999999999997</v>
      </c>
      <c r="BP164" s="127">
        <v>23</v>
      </c>
      <c r="BQ164" s="127">
        <v>1.8</v>
      </c>
      <c r="BR164" s="127">
        <v>1.6</v>
      </c>
      <c r="BS164" s="127">
        <v>3.2</v>
      </c>
      <c r="BT164" s="127">
        <v>3.9</v>
      </c>
      <c r="BU164" s="127">
        <v>1.9</v>
      </c>
      <c r="BV164" s="128">
        <v>19.7</v>
      </c>
      <c r="BW164" s="1">
        <v>8</v>
      </c>
      <c r="BX164" s="2" t="s">
        <v>760</v>
      </c>
      <c r="BY164" s="2" t="s">
        <v>761</v>
      </c>
      <c r="BZ164" s="2" t="s">
        <v>817</v>
      </c>
      <c r="CA164" s="2">
        <v>88040</v>
      </c>
      <c r="CB164" s="2">
        <v>71625</v>
      </c>
      <c r="CC164" s="2">
        <v>57081</v>
      </c>
      <c r="CD164" s="2">
        <v>27.2</v>
      </c>
      <c r="CE164" s="2">
        <v>22.2</v>
      </c>
      <c r="CF164" s="2">
        <v>17.7</v>
      </c>
      <c r="CG164" s="1">
        <v>6733</v>
      </c>
      <c r="CH164" s="1">
        <v>6182</v>
      </c>
      <c r="CI164" s="1">
        <v>3780</v>
      </c>
    </row>
    <row r="165" spans="1:87" ht="16.5" customHeight="1" x14ac:dyDescent="0.3">
      <c r="A165" s="47" t="s">
        <v>520</v>
      </c>
      <c r="B165" s="47" t="s">
        <v>122</v>
      </c>
      <c r="C165" s="47" t="s">
        <v>145</v>
      </c>
      <c r="D165" s="43" t="str">
        <f t="shared" si="2"/>
        <v>경북 성주군</v>
      </c>
      <c r="E165" s="120">
        <v>116594</v>
      </c>
      <c r="F165" s="120">
        <v>61044</v>
      </c>
      <c r="G165" s="120">
        <v>36795</v>
      </c>
      <c r="H165" s="120">
        <v>18753</v>
      </c>
      <c r="I165" s="120">
        <v>93104</v>
      </c>
      <c r="J165" s="120">
        <v>12926</v>
      </c>
      <c r="K165" s="120">
        <v>4784</v>
      </c>
      <c r="L165" s="120">
        <v>5387</v>
      </c>
      <c r="M165" s="120">
        <v>2899</v>
      </c>
      <c r="N165" s="120">
        <v>43322</v>
      </c>
      <c r="O165" s="124">
        <v>2.7</v>
      </c>
      <c r="P165" s="124">
        <v>57</v>
      </c>
      <c r="Q165" s="124">
        <v>4.5</v>
      </c>
      <c r="R165" s="124">
        <v>11.1</v>
      </c>
      <c r="S165" s="124">
        <v>5.7</v>
      </c>
      <c r="T165" s="124">
        <v>79.900000000000006</v>
      </c>
      <c r="U165" s="120">
        <v>152</v>
      </c>
      <c r="V165" s="124">
        <v>33.5</v>
      </c>
      <c r="W165" s="147">
        <v>43743</v>
      </c>
      <c r="X165" s="147">
        <v>176244</v>
      </c>
      <c r="Y165" s="120">
        <v>11807</v>
      </c>
      <c r="Z165" s="120">
        <v>6493</v>
      </c>
      <c r="AA165" s="120">
        <v>1769</v>
      </c>
      <c r="AB165" s="120">
        <v>1530</v>
      </c>
      <c r="AC165" s="120">
        <v>1890</v>
      </c>
      <c r="AD165" s="120">
        <v>28158</v>
      </c>
      <c r="AE165" s="120">
        <v>16464</v>
      </c>
      <c r="AF165" s="120">
        <v>4327</v>
      </c>
      <c r="AG165" s="120">
        <v>3979</v>
      </c>
      <c r="AH165" s="120">
        <v>4814</v>
      </c>
      <c r="AI165" s="120">
        <v>21080</v>
      </c>
      <c r="AJ165" s="120">
        <v>10882</v>
      </c>
      <c r="AK165" s="120">
        <v>1778</v>
      </c>
      <c r="AL165" s="120">
        <v>485</v>
      </c>
      <c r="AM165" s="120">
        <v>1139</v>
      </c>
      <c r="AN165" s="120">
        <v>23489</v>
      </c>
      <c r="AO165" s="120">
        <v>93106</v>
      </c>
      <c r="AP165" s="142" t="s">
        <v>270</v>
      </c>
      <c r="AQ165" s="142" t="s">
        <v>260</v>
      </c>
      <c r="AR165" s="142" t="s">
        <v>266</v>
      </c>
      <c r="AS165" s="143">
        <v>5755</v>
      </c>
      <c r="AT165" s="143">
        <v>5603</v>
      </c>
      <c r="AU165" s="143">
        <v>2776</v>
      </c>
      <c r="AV165" s="142" t="s">
        <v>217</v>
      </c>
      <c r="AW165" s="142" t="s">
        <v>315</v>
      </c>
      <c r="AX165" s="142" t="s">
        <v>218</v>
      </c>
      <c r="AY165" s="143">
        <v>18458</v>
      </c>
      <c r="AZ165" s="143">
        <v>13007</v>
      </c>
      <c r="BA165" s="143">
        <v>8237</v>
      </c>
      <c r="BB165" s="120">
        <v>2</v>
      </c>
      <c r="BC165" s="120">
        <v>7</v>
      </c>
      <c r="BD165" s="120">
        <v>25</v>
      </c>
      <c r="BE165" s="127">
        <v>18.100000000000001</v>
      </c>
      <c r="BF165" s="127">
        <v>1</v>
      </c>
      <c r="BG165" s="127">
        <v>0.8</v>
      </c>
      <c r="BH165" s="127">
        <v>5.0999999999999996</v>
      </c>
      <c r="BI165" s="127">
        <v>55.7</v>
      </c>
      <c r="BJ165" s="127">
        <v>1.3</v>
      </c>
      <c r="BK165" s="127">
        <v>0.2</v>
      </c>
      <c r="BL165" s="127">
        <v>12.9</v>
      </c>
      <c r="BM165" s="127">
        <v>4.8</v>
      </c>
      <c r="BN165" s="127">
        <v>44.8</v>
      </c>
      <c r="BO165" s="127">
        <v>32.299999999999997</v>
      </c>
      <c r="BP165" s="127">
        <v>22.8</v>
      </c>
      <c r="BQ165" s="127">
        <v>1.8</v>
      </c>
      <c r="BR165" s="127">
        <v>1.9</v>
      </c>
      <c r="BS165" s="127">
        <v>3.2</v>
      </c>
      <c r="BT165" s="127">
        <v>3.9</v>
      </c>
      <c r="BU165" s="127">
        <v>2.1</v>
      </c>
      <c r="BV165" s="128">
        <v>17.3</v>
      </c>
      <c r="BW165" s="1">
        <v>10</v>
      </c>
      <c r="BX165" s="2" t="s">
        <v>763</v>
      </c>
      <c r="BY165" s="2" t="s">
        <v>765</v>
      </c>
      <c r="BZ165" s="2" t="s">
        <v>764</v>
      </c>
      <c r="CA165" s="2">
        <v>114856</v>
      </c>
      <c r="CB165" s="2">
        <v>82442</v>
      </c>
      <c r="CC165" s="2">
        <v>78088</v>
      </c>
      <c r="CD165" s="2">
        <v>26.5</v>
      </c>
      <c r="CE165" s="2">
        <v>19</v>
      </c>
      <c r="CF165" s="2">
        <v>18</v>
      </c>
      <c r="CG165" s="1">
        <v>11602</v>
      </c>
      <c r="CH165" s="1">
        <v>6458</v>
      </c>
      <c r="CI165" s="1">
        <v>5013</v>
      </c>
    </row>
    <row r="166" spans="1:87" ht="16.5" customHeight="1" x14ac:dyDescent="0.3">
      <c r="A166" s="47" t="s">
        <v>520</v>
      </c>
      <c r="B166" s="47" t="s">
        <v>123</v>
      </c>
      <c r="C166" s="47" t="s">
        <v>145</v>
      </c>
      <c r="D166" s="43" t="str">
        <f t="shared" si="2"/>
        <v>경북 봉화군</v>
      </c>
      <c r="E166" s="120">
        <v>57812</v>
      </c>
      <c r="F166" s="120">
        <v>30043</v>
      </c>
      <c r="G166" s="120">
        <v>20465</v>
      </c>
      <c r="H166" s="120">
        <v>7303</v>
      </c>
      <c r="I166" s="120">
        <v>36412</v>
      </c>
      <c r="J166" s="120">
        <v>9671</v>
      </c>
      <c r="K166" s="120">
        <v>3906</v>
      </c>
      <c r="L166" s="120">
        <v>3373</v>
      </c>
      <c r="M166" s="120">
        <v>1786</v>
      </c>
      <c r="N166" s="120">
        <v>28985</v>
      </c>
      <c r="O166" s="124">
        <v>2</v>
      </c>
      <c r="P166" s="124">
        <v>46.4</v>
      </c>
      <c r="Q166" s="124">
        <v>4</v>
      </c>
      <c r="R166" s="124">
        <v>13.1</v>
      </c>
      <c r="S166" s="124">
        <v>5.0999999999999996</v>
      </c>
      <c r="T166" s="124">
        <v>63</v>
      </c>
      <c r="U166" s="120">
        <v>112</v>
      </c>
      <c r="V166" s="124">
        <v>24</v>
      </c>
      <c r="W166" s="147">
        <v>29823</v>
      </c>
      <c r="X166" s="147">
        <v>102328</v>
      </c>
      <c r="Y166" s="120">
        <v>10630</v>
      </c>
      <c r="Z166" s="120">
        <v>6239</v>
      </c>
      <c r="AA166" s="120">
        <v>1692</v>
      </c>
      <c r="AB166" s="120">
        <v>1390</v>
      </c>
      <c r="AC166" s="120">
        <v>1449</v>
      </c>
      <c r="AD166" s="120">
        <v>3558</v>
      </c>
      <c r="AE166" s="120">
        <v>2102</v>
      </c>
      <c r="AF166" s="120">
        <v>288</v>
      </c>
      <c r="AG166" s="120">
        <v>85</v>
      </c>
      <c r="AH166" s="120">
        <v>200</v>
      </c>
      <c r="AI166" s="120">
        <v>15855</v>
      </c>
      <c r="AJ166" s="120">
        <v>10743</v>
      </c>
      <c r="AK166" s="120">
        <v>1394</v>
      </c>
      <c r="AL166" s="120">
        <v>612</v>
      </c>
      <c r="AM166" s="120">
        <v>1575</v>
      </c>
      <c r="AN166" s="120">
        <v>21400</v>
      </c>
      <c r="AO166" s="120">
        <v>36412</v>
      </c>
      <c r="AP166" s="142" t="s">
        <v>259</v>
      </c>
      <c r="AQ166" s="142" t="s">
        <v>261</v>
      </c>
      <c r="AR166" s="142" t="s">
        <v>260</v>
      </c>
      <c r="AS166" s="143">
        <v>9935</v>
      </c>
      <c r="AT166" s="143">
        <v>4116</v>
      </c>
      <c r="AU166" s="143">
        <v>1192</v>
      </c>
      <c r="AV166" s="142" t="s">
        <v>284</v>
      </c>
      <c r="AW166" s="142" t="s">
        <v>217</v>
      </c>
      <c r="AX166" s="142" t="s">
        <v>218</v>
      </c>
      <c r="AY166" s="143">
        <v>1458</v>
      </c>
      <c r="AZ166" s="143">
        <v>1354</v>
      </c>
      <c r="BA166" s="143">
        <v>1314</v>
      </c>
      <c r="BB166" s="120">
        <v>3</v>
      </c>
      <c r="BC166" s="120">
        <v>19</v>
      </c>
      <c r="BD166" s="120">
        <v>60</v>
      </c>
      <c r="BE166" s="127">
        <v>32</v>
      </c>
      <c r="BF166" s="127">
        <v>1.6</v>
      </c>
      <c r="BG166" s="127">
        <v>0.7</v>
      </c>
      <c r="BH166" s="127">
        <v>4.4000000000000004</v>
      </c>
      <c r="BI166" s="127">
        <v>26.9</v>
      </c>
      <c r="BJ166" s="127">
        <v>2.7</v>
      </c>
      <c r="BK166" s="127">
        <v>0.4</v>
      </c>
      <c r="BL166" s="127">
        <v>20.7</v>
      </c>
      <c r="BM166" s="127">
        <v>10.6</v>
      </c>
      <c r="BN166" s="127">
        <v>41.6</v>
      </c>
      <c r="BO166" s="127">
        <v>35.200000000000003</v>
      </c>
      <c r="BP166" s="127">
        <v>23.1</v>
      </c>
      <c r="BQ166" s="127">
        <v>2.1</v>
      </c>
      <c r="BR166" s="127">
        <v>2.7</v>
      </c>
      <c r="BS166" s="127">
        <v>3.6</v>
      </c>
      <c r="BT166" s="127">
        <v>4</v>
      </c>
      <c r="BU166" s="127">
        <v>2.8</v>
      </c>
      <c r="BV166" s="128">
        <v>18.399999999999999</v>
      </c>
      <c r="BW166" s="1">
        <v>10</v>
      </c>
      <c r="BX166" s="2" t="s">
        <v>766</v>
      </c>
      <c r="BY166" s="2" t="s">
        <v>767</v>
      </c>
      <c r="BZ166" s="2" t="s">
        <v>768</v>
      </c>
      <c r="CA166" s="2">
        <v>46899</v>
      </c>
      <c r="CB166" s="2">
        <v>46509</v>
      </c>
      <c r="CC166" s="2">
        <v>24132</v>
      </c>
      <c r="CD166" s="2">
        <v>23.2</v>
      </c>
      <c r="CE166" s="2">
        <v>23</v>
      </c>
      <c r="CF166" s="2">
        <v>11.9</v>
      </c>
      <c r="CG166" s="1">
        <v>11250</v>
      </c>
      <c r="CH166" s="1">
        <v>1336</v>
      </c>
      <c r="CI166" s="1">
        <v>2721</v>
      </c>
    </row>
    <row r="167" spans="1:87" ht="16.5" customHeight="1" x14ac:dyDescent="0.3">
      <c r="A167" s="47" t="s">
        <v>520</v>
      </c>
      <c r="B167" s="47" t="s">
        <v>124</v>
      </c>
      <c r="C167" s="47" t="s">
        <v>145</v>
      </c>
      <c r="D167" s="43" t="str">
        <f t="shared" si="2"/>
        <v>경북 울진군</v>
      </c>
      <c r="E167" s="120">
        <v>182375</v>
      </c>
      <c r="F167" s="120">
        <v>95167</v>
      </c>
      <c r="G167" s="120">
        <v>75333</v>
      </c>
      <c r="H167" s="120">
        <v>11876</v>
      </c>
      <c r="I167" s="120">
        <v>135570</v>
      </c>
      <c r="J167" s="120">
        <v>47269</v>
      </c>
      <c r="K167" s="120">
        <v>14522</v>
      </c>
      <c r="L167" s="120">
        <v>7783</v>
      </c>
      <c r="M167" s="120">
        <v>3908</v>
      </c>
      <c r="N167" s="120">
        <v>47172</v>
      </c>
      <c r="O167" s="124">
        <v>3.9</v>
      </c>
      <c r="P167" s="124">
        <v>27.5</v>
      </c>
      <c r="Q167" s="124">
        <v>2.8</v>
      </c>
      <c r="R167" s="124">
        <v>13.8</v>
      </c>
      <c r="S167" s="124">
        <v>3.4</v>
      </c>
      <c r="T167" s="124">
        <v>74.3</v>
      </c>
      <c r="U167" s="120">
        <v>125</v>
      </c>
      <c r="V167" s="124">
        <v>36.5</v>
      </c>
      <c r="W167" s="147">
        <v>47633</v>
      </c>
      <c r="X167" s="147">
        <v>215138</v>
      </c>
      <c r="Y167" s="120">
        <v>27796</v>
      </c>
      <c r="Z167" s="120">
        <v>15414</v>
      </c>
      <c r="AA167" s="120">
        <v>1564</v>
      </c>
      <c r="AB167" s="120">
        <v>700</v>
      </c>
      <c r="AC167" s="120">
        <v>1329</v>
      </c>
      <c r="AD167" s="120">
        <v>10336</v>
      </c>
      <c r="AE167" s="120">
        <v>6785</v>
      </c>
      <c r="AF167" s="120">
        <v>530</v>
      </c>
      <c r="AG167" s="120">
        <v>164</v>
      </c>
      <c r="AH167" s="120">
        <v>562</v>
      </c>
      <c r="AI167" s="120">
        <v>57034</v>
      </c>
      <c r="AJ167" s="120">
        <v>50705</v>
      </c>
      <c r="AK167" s="120">
        <v>4242</v>
      </c>
      <c r="AL167" s="120">
        <v>1448</v>
      </c>
      <c r="AM167" s="120">
        <v>3765</v>
      </c>
      <c r="AN167" s="120">
        <v>46803</v>
      </c>
      <c r="AO167" s="120">
        <v>135571</v>
      </c>
      <c r="AP167" s="142" t="s">
        <v>914</v>
      </c>
      <c r="AQ167" s="142" t="s">
        <v>259</v>
      </c>
      <c r="AR167" s="142" t="s">
        <v>260</v>
      </c>
      <c r="AS167" s="143">
        <v>12390</v>
      </c>
      <c r="AT167" s="143">
        <v>5287</v>
      </c>
      <c r="AU167" s="143">
        <v>3847</v>
      </c>
      <c r="AV167" s="142" t="s">
        <v>217</v>
      </c>
      <c r="AW167" s="142" t="s">
        <v>218</v>
      </c>
      <c r="AX167" s="142" t="s">
        <v>921</v>
      </c>
      <c r="AY167" s="143">
        <v>3948</v>
      </c>
      <c r="AZ167" s="143">
        <v>3680</v>
      </c>
      <c r="BA167" s="143">
        <v>3600</v>
      </c>
      <c r="BB167" s="120">
        <v>10</v>
      </c>
      <c r="BC167" s="120">
        <v>31</v>
      </c>
      <c r="BD167" s="120">
        <v>74</v>
      </c>
      <c r="BE167" s="127">
        <v>38</v>
      </c>
      <c r="BF167" s="127">
        <v>7.9</v>
      </c>
      <c r="BG167" s="127">
        <v>2.9</v>
      </c>
      <c r="BH167" s="127">
        <v>3.9</v>
      </c>
      <c r="BI167" s="127">
        <v>12.1</v>
      </c>
      <c r="BJ167" s="127">
        <v>2.1</v>
      </c>
      <c r="BK167" s="127">
        <v>0.2</v>
      </c>
      <c r="BL167" s="127">
        <v>15.3</v>
      </c>
      <c r="BM167" s="127">
        <v>17.7</v>
      </c>
      <c r="BN167" s="127">
        <v>44.4</v>
      </c>
      <c r="BO167" s="127">
        <v>35.299999999999997</v>
      </c>
      <c r="BP167" s="127">
        <v>20.3</v>
      </c>
      <c r="BQ167" s="127">
        <v>2</v>
      </c>
      <c r="BR167" s="127">
        <v>3.2</v>
      </c>
      <c r="BS167" s="127">
        <v>3.4</v>
      </c>
      <c r="BT167" s="127">
        <v>3.8</v>
      </c>
      <c r="BU167" s="127">
        <v>3.3</v>
      </c>
      <c r="BV167" s="128">
        <v>22.1</v>
      </c>
      <c r="BW167" s="1">
        <v>10</v>
      </c>
      <c r="BX167" s="2" t="s">
        <v>769</v>
      </c>
      <c r="BY167" s="2" t="s">
        <v>770</v>
      </c>
      <c r="BZ167" s="2" t="s">
        <v>771</v>
      </c>
      <c r="CA167" s="2">
        <v>105843</v>
      </c>
      <c r="CB167" s="2">
        <v>96503</v>
      </c>
      <c r="CC167" s="2">
        <v>72889</v>
      </c>
      <c r="CD167" s="2">
        <v>19.3</v>
      </c>
      <c r="CE167" s="2">
        <v>17.600000000000001</v>
      </c>
      <c r="CF167" s="2">
        <v>13.3</v>
      </c>
      <c r="CG167" s="1">
        <v>56254</v>
      </c>
      <c r="CH167" s="1">
        <v>572</v>
      </c>
      <c r="CI167" s="1">
        <v>5442</v>
      </c>
    </row>
    <row r="168" spans="1:87" ht="16.5" customHeight="1" x14ac:dyDescent="0.3">
      <c r="A168" s="47" t="s">
        <v>520</v>
      </c>
      <c r="B168" s="47" t="s">
        <v>125</v>
      </c>
      <c r="C168" s="47" t="s">
        <v>145</v>
      </c>
      <c r="D168" s="43" t="str">
        <f t="shared" si="2"/>
        <v>경북 울릉군</v>
      </c>
      <c r="E168" s="120">
        <v>11751</v>
      </c>
      <c r="F168" s="120">
        <v>6852</v>
      </c>
      <c r="G168" s="120">
        <v>3528</v>
      </c>
      <c r="H168" s="120">
        <v>1373</v>
      </c>
      <c r="I168" s="120">
        <v>9875</v>
      </c>
      <c r="J168" s="120">
        <v>1606</v>
      </c>
      <c r="K168" s="120">
        <v>1196</v>
      </c>
      <c r="L168" s="120">
        <v>966</v>
      </c>
      <c r="M168" s="120">
        <v>368</v>
      </c>
      <c r="N168" s="120">
        <v>9173</v>
      </c>
      <c r="O168" s="124">
        <v>1.3</v>
      </c>
      <c r="P168" s="124">
        <v>23</v>
      </c>
      <c r="Q168" s="124">
        <v>3.4</v>
      </c>
      <c r="R168" s="124">
        <v>16.600000000000001</v>
      </c>
      <c r="S168" s="124">
        <v>5.6</v>
      </c>
      <c r="T168" s="124">
        <v>84</v>
      </c>
      <c r="U168" s="120">
        <v>128</v>
      </c>
      <c r="V168" s="124">
        <v>18.3</v>
      </c>
      <c r="W168" s="147">
        <v>9176</v>
      </c>
      <c r="X168" s="147">
        <v>13121</v>
      </c>
      <c r="Y168" s="120">
        <v>862</v>
      </c>
      <c r="Z168" s="120">
        <v>672</v>
      </c>
      <c r="AA168" s="120">
        <v>156</v>
      </c>
      <c r="AB168" s="120">
        <v>66</v>
      </c>
      <c r="AC168" s="120">
        <v>121</v>
      </c>
      <c r="AD168" s="120">
        <v>301</v>
      </c>
      <c r="AE168" s="120">
        <v>280</v>
      </c>
      <c r="AF168" s="120">
        <v>60</v>
      </c>
      <c r="AG168" s="120">
        <v>20</v>
      </c>
      <c r="AH168" s="120">
        <v>36</v>
      </c>
      <c r="AI168" s="120">
        <v>5690</v>
      </c>
      <c r="AJ168" s="120">
        <v>2262</v>
      </c>
      <c r="AK168" s="120">
        <v>754</v>
      </c>
      <c r="AL168" s="120">
        <v>156</v>
      </c>
      <c r="AM168" s="120">
        <v>315</v>
      </c>
      <c r="AN168" s="120">
        <v>1877</v>
      </c>
      <c r="AO168" s="120">
        <v>9874</v>
      </c>
      <c r="AP168" s="142" t="s">
        <v>914</v>
      </c>
      <c r="AQ168" s="142" t="s">
        <v>264</v>
      </c>
      <c r="AR168" s="142" t="s">
        <v>297</v>
      </c>
      <c r="AS168" s="143">
        <v>730</v>
      </c>
      <c r="AT168" s="143">
        <v>289</v>
      </c>
      <c r="AU168" s="143">
        <v>142</v>
      </c>
      <c r="AV168" s="142" t="s">
        <v>282</v>
      </c>
      <c r="AW168" s="142" t="s">
        <v>913</v>
      </c>
      <c r="AX168" s="142" t="s">
        <v>304</v>
      </c>
      <c r="AY168" s="143">
        <v>326</v>
      </c>
      <c r="AZ168" s="143">
        <v>300</v>
      </c>
      <c r="BA168" s="143">
        <v>287</v>
      </c>
      <c r="BB168" s="120">
        <v>10</v>
      </c>
      <c r="BC168" s="120">
        <v>32</v>
      </c>
      <c r="BD168" s="120">
        <v>71</v>
      </c>
      <c r="BE168" s="127">
        <v>35.200000000000003</v>
      </c>
      <c r="BF168" s="127">
        <v>9.3000000000000007</v>
      </c>
      <c r="BG168" s="127">
        <v>1.9</v>
      </c>
      <c r="BH168" s="127">
        <v>1</v>
      </c>
      <c r="BI168" s="127">
        <v>12.8</v>
      </c>
      <c r="BJ168" s="127">
        <v>0.5</v>
      </c>
      <c r="BK168" s="127">
        <v>0</v>
      </c>
      <c r="BL168" s="127">
        <v>25.1</v>
      </c>
      <c r="BM168" s="127">
        <v>14.3</v>
      </c>
      <c r="BN168" s="127">
        <v>51.2</v>
      </c>
      <c r="BO168" s="127">
        <v>23.7</v>
      </c>
      <c r="BP168" s="127">
        <v>25</v>
      </c>
      <c r="BQ168" s="127">
        <v>1.2</v>
      </c>
      <c r="BR168" s="127">
        <v>3.8</v>
      </c>
      <c r="BS168" s="127">
        <v>4.3</v>
      </c>
      <c r="BT168" s="127">
        <v>4.4000000000000004</v>
      </c>
      <c r="BU168" s="127">
        <v>4.0999999999999996</v>
      </c>
      <c r="BV168" s="128">
        <v>59.4</v>
      </c>
      <c r="BW168" s="1">
        <v>3</v>
      </c>
      <c r="BX168" s="2" t="s">
        <v>772</v>
      </c>
      <c r="BY168" s="2" t="s">
        <v>585</v>
      </c>
      <c r="BZ168" s="2" t="s">
        <v>773</v>
      </c>
      <c r="CA168" s="2">
        <v>12065</v>
      </c>
      <c r="CB168" s="2">
        <v>5398</v>
      </c>
      <c r="CC168" s="2">
        <v>4903</v>
      </c>
      <c r="CD168" s="2">
        <v>53.9</v>
      </c>
      <c r="CE168" s="2">
        <v>24.1</v>
      </c>
      <c r="CF168" s="2">
        <v>21.9</v>
      </c>
      <c r="CG168" s="1">
        <v>2282</v>
      </c>
      <c r="CH168" s="1">
        <v>6</v>
      </c>
      <c r="CI168" s="1">
        <v>468</v>
      </c>
    </row>
    <row r="169" spans="1:87" ht="16.5" customHeight="1" x14ac:dyDescent="0.3">
      <c r="A169" s="47" t="s">
        <v>520</v>
      </c>
      <c r="B169" s="47" t="s">
        <v>126</v>
      </c>
      <c r="C169" s="47" t="s">
        <v>146</v>
      </c>
      <c r="D169" s="43" t="str">
        <f t="shared" si="2"/>
        <v>경남 밀양시</v>
      </c>
      <c r="E169" s="120">
        <v>270450</v>
      </c>
      <c r="F169" s="120">
        <v>159686</v>
      </c>
      <c r="G169" s="120">
        <v>84436</v>
      </c>
      <c r="H169" s="120">
        <v>26327</v>
      </c>
      <c r="I169" s="120">
        <v>177940</v>
      </c>
      <c r="J169" s="120">
        <v>37382</v>
      </c>
      <c r="K169" s="120">
        <v>12315</v>
      </c>
      <c r="L169" s="120">
        <v>11887</v>
      </c>
      <c r="M169" s="120">
        <v>5938</v>
      </c>
      <c r="N169" s="120">
        <v>105210</v>
      </c>
      <c r="O169" s="124">
        <v>2.6</v>
      </c>
      <c r="P169" s="124">
        <v>46.7</v>
      </c>
      <c r="Q169" s="124">
        <v>3.3</v>
      </c>
      <c r="R169" s="124">
        <v>12.3</v>
      </c>
      <c r="S169" s="124">
        <v>4.9000000000000004</v>
      </c>
      <c r="T169" s="124">
        <v>65.8</v>
      </c>
      <c r="U169" s="120">
        <v>112</v>
      </c>
      <c r="V169" s="124">
        <v>23.2</v>
      </c>
      <c r="W169" s="147">
        <v>105904</v>
      </c>
      <c r="X169" s="147">
        <v>384004</v>
      </c>
      <c r="Y169" s="120">
        <v>53456</v>
      </c>
      <c r="Z169" s="120">
        <v>25688</v>
      </c>
      <c r="AA169" s="120">
        <v>5296</v>
      </c>
      <c r="AB169" s="120">
        <v>3345</v>
      </c>
      <c r="AC169" s="120">
        <v>4723</v>
      </c>
      <c r="AD169" s="120">
        <v>64516</v>
      </c>
      <c r="AE169" s="120">
        <v>30309</v>
      </c>
      <c r="AF169" s="120">
        <v>4871</v>
      </c>
      <c r="AG169" s="120">
        <v>1839</v>
      </c>
      <c r="AH169" s="120">
        <v>3348</v>
      </c>
      <c r="AI169" s="120">
        <v>41714</v>
      </c>
      <c r="AJ169" s="120">
        <v>22753</v>
      </c>
      <c r="AK169" s="120">
        <v>3791</v>
      </c>
      <c r="AL169" s="120">
        <v>1503</v>
      </c>
      <c r="AM169" s="120">
        <v>3296</v>
      </c>
      <c r="AN169" s="120">
        <v>92508</v>
      </c>
      <c r="AO169" s="120">
        <v>177940</v>
      </c>
      <c r="AP169" s="142" t="s">
        <v>913</v>
      </c>
      <c r="AQ169" s="142" t="s">
        <v>271</v>
      </c>
      <c r="AR169" s="142" t="s">
        <v>272</v>
      </c>
      <c r="AS169" s="143">
        <v>35340</v>
      </c>
      <c r="AT169" s="143">
        <v>30164</v>
      </c>
      <c r="AU169" s="143">
        <v>11740</v>
      </c>
      <c r="AV169" s="142" t="s">
        <v>316</v>
      </c>
      <c r="AW169" s="142" t="s">
        <v>214</v>
      </c>
      <c r="AX169" s="142" t="s">
        <v>317</v>
      </c>
      <c r="AY169" s="143">
        <v>9564</v>
      </c>
      <c r="AZ169" s="143">
        <v>9174</v>
      </c>
      <c r="BA169" s="143">
        <v>7753</v>
      </c>
      <c r="BB169" s="120">
        <v>3</v>
      </c>
      <c r="BC169" s="120">
        <v>11</v>
      </c>
      <c r="BD169" s="120">
        <v>27</v>
      </c>
      <c r="BE169" s="127">
        <v>30.9</v>
      </c>
      <c r="BF169" s="127">
        <v>2.2000000000000002</v>
      </c>
      <c r="BG169" s="127">
        <v>12.4</v>
      </c>
      <c r="BH169" s="127">
        <v>3.7</v>
      </c>
      <c r="BI169" s="127">
        <v>17.5</v>
      </c>
      <c r="BJ169" s="127">
        <v>5.8</v>
      </c>
      <c r="BK169" s="127">
        <v>0.4</v>
      </c>
      <c r="BL169" s="127">
        <v>17.2</v>
      </c>
      <c r="BM169" s="127">
        <v>10</v>
      </c>
      <c r="BN169" s="127">
        <v>36</v>
      </c>
      <c r="BO169" s="127">
        <v>44.7</v>
      </c>
      <c r="BP169" s="127">
        <v>19.3</v>
      </c>
      <c r="BQ169" s="127">
        <v>3.1</v>
      </c>
      <c r="BR169" s="127">
        <v>2.4</v>
      </c>
      <c r="BS169" s="127">
        <v>3.4</v>
      </c>
      <c r="BT169" s="127">
        <v>3.9</v>
      </c>
      <c r="BU169" s="127">
        <v>2.6</v>
      </c>
      <c r="BV169" s="128">
        <v>13.7</v>
      </c>
      <c r="BW169" s="1">
        <v>16</v>
      </c>
      <c r="BX169" s="2" t="s">
        <v>774</v>
      </c>
      <c r="BY169" s="2" t="s">
        <v>775</v>
      </c>
      <c r="BZ169" s="2" t="s">
        <v>818</v>
      </c>
      <c r="CA169" s="2">
        <v>116099</v>
      </c>
      <c r="CB169" s="2">
        <v>95641</v>
      </c>
      <c r="CC169" s="2">
        <v>80000</v>
      </c>
      <c r="CD169" s="2">
        <v>12.4</v>
      </c>
      <c r="CE169" s="2">
        <v>10.199999999999999</v>
      </c>
      <c r="CF169" s="2">
        <v>8.6</v>
      </c>
      <c r="CG169" s="1">
        <v>37387</v>
      </c>
      <c r="CH169" s="1">
        <v>4830</v>
      </c>
      <c r="CI169" s="1">
        <v>9285</v>
      </c>
    </row>
    <row r="170" spans="1:87" ht="16.5" customHeight="1" x14ac:dyDescent="0.3">
      <c r="A170" s="47" t="s">
        <v>520</v>
      </c>
      <c r="B170" s="47" t="s">
        <v>127</v>
      </c>
      <c r="C170" s="47" t="s">
        <v>146</v>
      </c>
      <c r="D170" s="43" t="str">
        <f t="shared" si="2"/>
        <v>경남 의령군</v>
      </c>
      <c r="E170" s="120">
        <v>66078</v>
      </c>
      <c r="F170" s="120">
        <v>38079</v>
      </c>
      <c r="G170" s="120">
        <v>20239</v>
      </c>
      <c r="H170" s="120">
        <v>7761</v>
      </c>
      <c r="I170" s="120">
        <v>24938</v>
      </c>
      <c r="J170" s="120">
        <v>8061</v>
      </c>
      <c r="K170" s="120">
        <v>3043</v>
      </c>
      <c r="L170" s="120">
        <v>3501</v>
      </c>
      <c r="M170" s="120">
        <v>1769</v>
      </c>
      <c r="N170" s="120">
        <v>25850</v>
      </c>
      <c r="O170" s="124">
        <v>2.6</v>
      </c>
      <c r="P170" s="124">
        <v>49.2</v>
      </c>
      <c r="Q170" s="124">
        <v>3.7</v>
      </c>
      <c r="R170" s="124">
        <v>12.3</v>
      </c>
      <c r="S170" s="124">
        <v>5.7</v>
      </c>
      <c r="T170" s="124">
        <v>37.700000000000003</v>
      </c>
      <c r="U170" s="120">
        <v>95</v>
      </c>
      <c r="V170" s="124">
        <v>22.3</v>
      </c>
      <c r="W170" s="147">
        <v>26100</v>
      </c>
      <c r="X170" s="147">
        <v>117285</v>
      </c>
      <c r="Y170" s="120">
        <v>23819</v>
      </c>
      <c r="Z170" s="120">
        <v>10920</v>
      </c>
      <c r="AA170" s="120">
        <v>2558</v>
      </c>
      <c r="AB170" s="120">
        <v>1695</v>
      </c>
      <c r="AC170" s="120">
        <v>2150</v>
      </c>
      <c r="AD170" s="120">
        <v>6594</v>
      </c>
      <c r="AE170" s="120">
        <v>3599</v>
      </c>
      <c r="AF170" s="120">
        <v>627</v>
      </c>
      <c r="AG170" s="120">
        <v>158</v>
      </c>
      <c r="AH170" s="120">
        <v>448</v>
      </c>
      <c r="AI170" s="120">
        <v>7666</v>
      </c>
      <c r="AJ170" s="120">
        <v>4182</v>
      </c>
      <c r="AK170" s="120">
        <v>729</v>
      </c>
      <c r="AL170" s="120">
        <v>250</v>
      </c>
      <c r="AM170" s="120">
        <v>685</v>
      </c>
      <c r="AN170" s="120">
        <v>41142</v>
      </c>
      <c r="AO170" s="120">
        <v>24938</v>
      </c>
      <c r="AP170" s="142" t="s">
        <v>913</v>
      </c>
      <c r="AQ170" s="142" t="s">
        <v>273</v>
      </c>
      <c r="AR170" s="142" t="s">
        <v>271</v>
      </c>
      <c r="AS170" s="143">
        <v>18257</v>
      </c>
      <c r="AT170" s="143">
        <v>6499</v>
      </c>
      <c r="AU170" s="143">
        <v>4124</v>
      </c>
      <c r="AV170" s="142" t="s">
        <v>316</v>
      </c>
      <c r="AW170" s="142" t="s">
        <v>214</v>
      </c>
      <c r="AX170" s="142" t="s">
        <v>217</v>
      </c>
      <c r="AY170" s="143">
        <v>1158</v>
      </c>
      <c r="AZ170" s="143">
        <v>1137</v>
      </c>
      <c r="BA170" s="143">
        <v>1042</v>
      </c>
      <c r="BB170" s="120">
        <v>1</v>
      </c>
      <c r="BC170" s="120">
        <v>5</v>
      </c>
      <c r="BD170" s="120">
        <v>23</v>
      </c>
      <c r="BE170" s="127">
        <v>44.1</v>
      </c>
      <c r="BF170" s="127">
        <v>1.9</v>
      </c>
      <c r="BG170" s="127">
        <v>3.8</v>
      </c>
      <c r="BH170" s="127">
        <v>2.1</v>
      </c>
      <c r="BI170" s="127">
        <v>13</v>
      </c>
      <c r="BJ170" s="127">
        <v>3.2</v>
      </c>
      <c r="BK170" s="127">
        <v>0.1</v>
      </c>
      <c r="BL170" s="127">
        <v>22.8</v>
      </c>
      <c r="BM170" s="127">
        <v>9</v>
      </c>
      <c r="BN170" s="127">
        <v>42.3</v>
      </c>
      <c r="BO170" s="127">
        <v>37.200000000000003</v>
      </c>
      <c r="BP170" s="127">
        <v>20.5</v>
      </c>
      <c r="BQ170" s="127">
        <v>2.2000000000000002</v>
      </c>
      <c r="BR170" s="127">
        <v>2.5</v>
      </c>
      <c r="BS170" s="127">
        <v>3.4</v>
      </c>
      <c r="BT170" s="127">
        <v>3.8</v>
      </c>
      <c r="BU170" s="127">
        <v>2.6</v>
      </c>
      <c r="BV170" s="128">
        <v>12.8</v>
      </c>
      <c r="BW170" s="1">
        <v>13</v>
      </c>
      <c r="BX170" s="2" t="s">
        <v>777</v>
      </c>
      <c r="BY170" s="2" t="s">
        <v>778</v>
      </c>
      <c r="BZ170" s="2" t="s">
        <v>779</v>
      </c>
      <c r="CA170" s="2">
        <v>71922</v>
      </c>
      <c r="CB170" s="2">
        <v>18763</v>
      </c>
      <c r="CC170" s="2">
        <v>15095</v>
      </c>
      <c r="CD170" s="2">
        <v>35.9</v>
      </c>
      <c r="CE170" s="2">
        <v>9.4</v>
      </c>
      <c r="CF170" s="2">
        <v>7.5</v>
      </c>
      <c r="CG170" s="1">
        <v>8219</v>
      </c>
      <c r="CH170" s="1">
        <v>1491</v>
      </c>
      <c r="CI170" s="1">
        <v>2792</v>
      </c>
    </row>
    <row r="171" spans="1:87" ht="16.5" customHeight="1" x14ac:dyDescent="0.3">
      <c r="A171" s="47" t="s">
        <v>520</v>
      </c>
      <c r="B171" s="47" t="s">
        <v>128</v>
      </c>
      <c r="C171" s="47" t="s">
        <v>146</v>
      </c>
      <c r="D171" s="43" t="str">
        <f t="shared" si="2"/>
        <v>경남 함안군</v>
      </c>
      <c r="E171" s="120">
        <v>161737</v>
      </c>
      <c r="F171" s="120">
        <v>80343</v>
      </c>
      <c r="G171" s="120">
        <v>45248</v>
      </c>
      <c r="H171" s="120">
        <v>36147</v>
      </c>
      <c r="I171" s="120">
        <v>55642</v>
      </c>
      <c r="J171" s="120">
        <v>12010</v>
      </c>
      <c r="K171" s="120">
        <v>5241</v>
      </c>
      <c r="L171" s="120">
        <v>8513</v>
      </c>
      <c r="M171" s="120">
        <v>4848</v>
      </c>
      <c r="N171" s="120">
        <v>62985</v>
      </c>
      <c r="O171" s="124">
        <v>2.6</v>
      </c>
      <c r="P171" s="124">
        <v>60.6</v>
      </c>
      <c r="Q171" s="124">
        <v>5.7</v>
      </c>
      <c r="R171" s="124">
        <v>11.1</v>
      </c>
      <c r="S171" s="124">
        <v>7.5</v>
      </c>
      <c r="T171" s="124">
        <v>34.4</v>
      </c>
      <c r="U171" s="120">
        <v>165</v>
      </c>
      <c r="V171" s="124">
        <v>39.1</v>
      </c>
      <c r="W171" s="147">
        <v>63817</v>
      </c>
      <c r="X171" s="147">
        <v>220545</v>
      </c>
      <c r="Y171" s="120">
        <v>47141</v>
      </c>
      <c r="Z171" s="120">
        <v>26390</v>
      </c>
      <c r="AA171" s="120">
        <v>8659</v>
      </c>
      <c r="AB171" s="120">
        <v>10616</v>
      </c>
      <c r="AC171" s="120">
        <v>13288</v>
      </c>
      <c r="AD171" s="120">
        <v>13284</v>
      </c>
      <c r="AE171" s="120">
        <v>5454</v>
      </c>
      <c r="AF171" s="120">
        <v>1132</v>
      </c>
      <c r="AG171" s="120">
        <v>677</v>
      </c>
      <c r="AH171" s="120">
        <v>1089</v>
      </c>
      <c r="AI171" s="120">
        <v>19917</v>
      </c>
      <c r="AJ171" s="120">
        <v>9056</v>
      </c>
      <c r="AK171" s="120">
        <v>2130</v>
      </c>
      <c r="AL171" s="120">
        <v>796</v>
      </c>
      <c r="AM171" s="120">
        <v>2107</v>
      </c>
      <c r="AN171" s="120">
        <v>106094</v>
      </c>
      <c r="AO171" s="120">
        <v>55642</v>
      </c>
      <c r="AP171" s="142" t="s">
        <v>913</v>
      </c>
      <c r="AQ171" s="142" t="s">
        <v>271</v>
      </c>
      <c r="AR171" s="142" t="s">
        <v>273</v>
      </c>
      <c r="AS171" s="143">
        <v>68887</v>
      </c>
      <c r="AT171" s="143">
        <v>9743</v>
      </c>
      <c r="AU171" s="143">
        <v>6997</v>
      </c>
      <c r="AV171" s="142" t="s">
        <v>214</v>
      </c>
      <c r="AW171" s="142" t="s">
        <v>316</v>
      </c>
      <c r="AX171" s="142" t="s">
        <v>317</v>
      </c>
      <c r="AY171" s="143">
        <v>2109</v>
      </c>
      <c r="AZ171" s="143">
        <v>1932</v>
      </c>
      <c r="BA171" s="143">
        <v>1787</v>
      </c>
      <c r="BB171" s="120">
        <v>1</v>
      </c>
      <c r="BC171" s="120">
        <v>3</v>
      </c>
      <c r="BD171" s="120">
        <v>23</v>
      </c>
      <c r="BE171" s="127">
        <v>19.600000000000001</v>
      </c>
      <c r="BF171" s="127">
        <v>0.5</v>
      </c>
      <c r="BG171" s="127">
        <v>4.9000000000000004</v>
      </c>
      <c r="BH171" s="127">
        <v>8.6</v>
      </c>
      <c r="BI171" s="127">
        <v>45</v>
      </c>
      <c r="BJ171" s="127">
        <v>2.7</v>
      </c>
      <c r="BK171" s="127">
        <v>0.3</v>
      </c>
      <c r="BL171" s="127">
        <v>14</v>
      </c>
      <c r="BM171" s="127">
        <v>4.4000000000000004</v>
      </c>
      <c r="BN171" s="127">
        <v>48.2</v>
      </c>
      <c r="BO171" s="127">
        <v>25.1</v>
      </c>
      <c r="BP171" s="127">
        <v>26.7</v>
      </c>
      <c r="BQ171" s="127">
        <v>1.3</v>
      </c>
      <c r="BR171" s="127">
        <v>1.7</v>
      </c>
      <c r="BS171" s="127">
        <v>3.5</v>
      </c>
      <c r="BT171" s="127">
        <v>4</v>
      </c>
      <c r="BU171" s="127">
        <v>2</v>
      </c>
      <c r="BV171" s="128">
        <v>19</v>
      </c>
      <c r="BW171" s="1">
        <v>10</v>
      </c>
      <c r="BX171" s="2" t="s">
        <v>620</v>
      </c>
      <c r="BY171" s="2" t="s">
        <v>780</v>
      </c>
      <c r="BZ171" s="2" t="s">
        <v>819</v>
      </c>
      <c r="CA171" s="2">
        <v>247351</v>
      </c>
      <c r="CB171" s="2">
        <v>131407</v>
      </c>
      <c r="CC171" s="2">
        <v>118098</v>
      </c>
      <c r="CD171" s="2">
        <v>32.1</v>
      </c>
      <c r="CE171" s="2">
        <v>17.100000000000001</v>
      </c>
      <c r="CF171" s="2">
        <v>15.3</v>
      </c>
      <c r="CG171" s="1">
        <v>10192</v>
      </c>
      <c r="CH171" s="1">
        <v>15281</v>
      </c>
      <c r="CI171" s="1">
        <v>9312</v>
      </c>
    </row>
    <row r="172" spans="1:87" ht="16.5" customHeight="1" x14ac:dyDescent="0.3">
      <c r="A172" s="47" t="s">
        <v>520</v>
      </c>
      <c r="B172" s="47" t="s">
        <v>129</v>
      </c>
      <c r="C172" s="47" t="s">
        <v>146</v>
      </c>
      <c r="D172" s="43" t="str">
        <f t="shared" si="2"/>
        <v>경남 창녕군</v>
      </c>
      <c r="E172" s="120">
        <v>171415</v>
      </c>
      <c r="F172" s="120">
        <v>91139</v>
      </c>
      <c r="G172" s="120">
        <v>60503</v>
      </c>
      <c r="H172" s="120">
        <v>19774</v>
      </c>
      <c r="I172" s="120">
        <v>100623</v>
      </c>
      <c r="J172" s="120">
        <v>27782</v>
      </c>
      <c r="K172" s="120">
        <v>7908</v>
      </c>
      <c r="L172" s="120">
        <v>8345</v>
      </c>
      <c r="M172" s="120">
        <v>4086</v>
      </c>
      <c r="N172" s="120">
        <v>59372</v>
      </c>
      <c r="O172" s="124">
        <v>2.9</v>
      </c>
      <c r="P172" s="124">
        <v>51.5</v>
      </c>
      <c r="Q172" s="124">
        <v>3.7</v>
      </c>
      <c r="R172" s="124">
        <v>11.8</v>
      </c>
      <c r="S172" s="124">
        <v>4.7</v>
      </c>
      <c r="T172" s="124">
        <v>58.7</v>
      </c>
      <c r="U172" s="120">
        <v>156</v>
      </c>
      <c r="V172" s="124">
        <v>34.1</v>
      </c>
      <c r="W172" s="147">
        <v>60207</v>
      </c>
      <c r="X172" s="147">
        <v>242769</v>
      </c>
      <c r="Y172" s="120">
        <v>38636</v>
      </c>
      <c r="Z172" s="120">
        <v>22078</v>
      </c>
      <c r="AA172" s="120">
        <v>4111</v>
      </c>
      <c r="AB172" s="120">
        <v>2358</v>
      </c>
      <c r="AC172" s="120">
        <v>3609</v>
      </c>
      <c r="AD172" s="120">
        <v>16568</v>
      </c>
      <c r="AE172" s="120">
        <v>10616</v>
      </c>
      <c r="AF172" s="120">
        <v>1187</v>
      </c>
      <c r="AG172" s="120">
        <v>462</v>
      </c>
      <c r="AH172" s="120">
        <v>1022</v>
      </c>
      <c r="AI172" s="120">
        <v>35935</v>
      </c>
      <c r="AJ172" s="120">
        <v>24236</v>
      </c>
      <c r="AK172" s="120">
        <v>4042</v>
      </c>
      <c r="AL172" s="120">
        <v>2430</v>
      </c>
      <c r="AM172" s="120">
        <v>4125</v>
      </c>
      <c r="AN172" s="120">
        <v>70792</v>
      </c>
      <c r="AO172" s="120">
        <v>100623</v>
      </c>
      <c r="AP172" s="142" t="s">
        <v>913</v>
      </c>
      <c r="AQ172" s="142" t="s">
        <v>271</v>
      </c>
      <c r="AR172" s="142" t="s">
        <v>274</v>
      </c>
      <c r="AS172" s="143">
        <v>35721</v>
      </c>
      <c r="AT172" s="143">
        <v>10528</v>
      </c>
      <c r="AU172" s="143">
        <v>5128</v>
      </c>
      <c r="AV172" s="142" t="s">
        <v>315</v>
      </c>
      <c r="AW172" s="142" t="s">
        <v>217</v>
      </c>
      <c r="AX172" s="142" t="s">
        <v>218</v>
      </c>
      <c r="AY172" s="143">
        <v>12495</v>
      </c>
      <c r="AZ172" s="143">
        <v>9056</v>
      </c>
      <c r="BA172" s="143">
        <v>4385</v>
      </c>
      <c r="BB172" s="120">
        <v>2</v>
      </c>
      <c r="BC172" s="120">
        <v>9</v>
      </c>
      <c r="BD172" s="120">
        <v>30</v>
      </c>
      <c r="BE172" s="127">
        <v>21.6</v>
      </c>
      <c r="BF172" s="127">
        <v>4.3</v>
      </c>
      <c r="BG172" s="127">
        <v>9.4</v>
      </c>
      <c r="BH172" s="127">
        <v>4.2</v>
      </c>
      <c r="BI172" s="127">
        <v>39.5</v>
      </c>
      <c r="BJ172" s="127">
        <v>3.2</v>
      </c>
      <c r="BK172" s="127">
        <v>0.2</v>
      </c>
      <c r="BL172" s="127">
        <v>12.9</v>
      </c>
      <c r="BM172" s="127">
        <v>4.7</v>
      </c>
      <c r="BN172" s="127">
        <v>41</v>
      </c>
      <c r="BO172" s="127">
        <v>37</v>
      </c>
      <c r="BP172" s="127">
        <v>21.9</v>
      </c>
      <c r="BQ172" s="127">
        <v>2.2999999999999998</v>
      </c>
      <c r="BR172" s="127">
        <v>2.2999999999999998</v>
      </c>
      <c r="BS172" s="127">
        <v>3.2</v>
      </c>
      <c r="BT172" s="127">
        <v>3.7</v>
      </c>
      <c r="BU172" s="127">
        <v>2.5</v>
      </c>
      <c r="BV172" s="128">
        <v>13.1</v>
      </c>
      <c r="BW172" s="1">
        <v>14</v>
      </c>
      <c r="BX172" s="2" t="s">
        <v>783</v>
      </c>
      <c r="BY172" s="2" t="s">
        <v>784</v>
      </c>
      <c r="BZ172" s="2" t="s">
        <v>782</v>
      </c>
      <c r="CA172" s="2">
        <v>94588</v>
      </c>
      <c r="CB172" s="2">
        <v>93481</v>
      </c>
      <c r="CC172" s="2">
        <v>92766</v>
      </c>
      <c r="CD172" s="2">
        <v>16.399999999999999</v>
      </c>
      <c r="CE172" s="2">
        <v>16.2</v>
      </c>
      <c r="CF172" s="2">
        <v>16.100000000000001</v>
      </c>
      <c r="CG172" s="1">
        <v>27997</v>
      </c>
      <c r="CH172" s="1">
        <v>4407</v>
      </c>
      <c r="CI172" s="1">
        <v>6882</v>
      </c>
    </row>
    <row r="173" spans="1:87" ht="16.5" customHeight="1" x14ac:dyDescent="0.3">
      <c r="A173" s="47" t="s">
        <v>520</v>
      </c>
      <c r="B173" s="47" t="s">
        <v>68</v>
      </c>
      <c r="C173" s="47" t="s">
        <v>146</v>
      </c>
      <c r="D173" s="43" t="str">
        <f t="shared" si="2"/>
        <v>경남 고성군</v>
      </c>
      <c r="E173" s="120">
        <v>144964</v>
      </c>
      <c r="F173" s="120">
        <v>80363</v>
      </c>
      <c r="G173" s="120">
        <v>45621</v>
      </c>
      <c r="H173" s="120">
        <v>18979</v>
      </c>
      <c r="I173" s="120">
        <v>60065</v>
      </c>
      <c r="J173" s="120">
        <v>18324</v>
      </c>
      <c r="K173" s="120">
        <v>6226</v>
      </c>
      <c r="L173" s="120">
        <v>6830</v>
      </c>
      <c r="M173" s="120">
        <v>3723</v>
      </c>
      <c r="N173" s="120">
        <v>49553</v>
      </c>
      <c r="O173" s="124">
        <v>2.9</v>
      </c>
      <c r="P173" s="124">
        <v>48.4</v>
      </c>
      <c r="Q173" s="124">
        <v>3.9</v>
      </c>
      <c r="R173" s="124">
        <v>11.9</v>
      </c>
      <c r="S173" s="124">
        <v>5.4</v>
      </c>
      <c r="T173" s="124">
        <v>41.4</v>
      </c>
      <c r="U173" s="120">
        <v>122</v>
      </c>
      <c r="V173" s="124">
        <v>28.6</v>
      </c>
      <c r="W173" s="147">
        <v>50780</v>
      </c>
      <c r="X173" s="147">
        <v>225076</v>
      </c>
      <c r="Y173" s="120">
        <v>44603</v>
      </c>
      <c r="Z173" s="120">
        <v>24443</v>
      </c>
      <c r="AA173" s="120">
        <v>5634</v>
      </c>
      <c r="AB173" s="120">
        <v>4635</v>
      </c>
      <c r="AC173" s="120">
        <v>5585</v>
      </c>
      <c r="AD173" s="120">
        <v>12682</v>
      </c>
      <c r="AE173" s="120">
        <v>7268</v>
      </c>
      <c r="AF173" s="120">
        <v>1152</v>
      </c>
      <c r="AG173" s="120">
        <v>447</v>
      </c>
      <c r="AH173" s="120">
        <v>905</v>
      </c>
      <c r="AI173" s="120">
        <v>23079</v>
      </c>
      <c r="AJ173" s="120">
        <v>10567</v>
      </c>
      <c r="AK173" s="120">
        <v>1901</v>
      </c>
      <c r="AL173" s="120">
        <v>659</v>
      </c>
      <c r="AM173" s="120">
        <v>1405</v>
      </c>
      <c r="AN173" s="120">
        <v>84900</v>
      </c>
      <c r="AO173" s="120">
        <v>60065</v>
      </c>
      <c r="AP173" s="142" t="s">
        <v>913</v>
      </c>
      <c r="AQ173" s="142" t="s">
        <v>273</v>
      </c>
      <c r="AR173" s="142" t="s">
        <v>275</v>
      </c>
      <c r="AS173" s="143">
        <v>30034</v>
      </c>
      <c r="AT173" s="143">
        <v>12896</v>
      </c>
      <c r="AU173" s="143">
        <v>11445</v>
      </c>
      <c r="AV173" s="142" t="s">
        <v>217</v>
      </c>
      <c r="AW173" s="142" t="s">
        <v>214</v>
      </c>
      <c r="AX173" s="142" t="s">
        <v>213</v>
      </c>
      <c r="AY173" s="143">
        <v>2366</v>
      </c>
      <c r="AZ173" s="143">
        <v>2099</v>
      </c>
      <c r="BA173" s="143">
        <v>1957</v>
      </c>
      <c r="BB173" s="120">
        <v>2</v>
      </c>
      <c r="BC173" s="120">
        <v>6</v>
      </c>
      <c r="BD173" s="120">
        <v>29</v>
      </c>
      <c r="BE173" s="127">
        <v>26.9</v>
      </c>
      <c r="BF173" s="127">
        <v>1.9</v>
      </c>
      <c r="BG173" s="127">
        <v>11.1</v>
      </c>
      <c r="BH173" s="127">
        <v>3.8</v>
      </c>
      <c r="BI173" s="127">
        <v>30.6</v>
      </c>
      <c r="BJ173" s="127">
        <v>3.2</v>
      </c>
      <c r="BK173" s="127">
        <v>0.2</v>
      </c>
      <c r="BL173" s="127">
        <v>15.3</v>
      </c>
      <c r="BM173" s="127">
        <v>7</v>
      </c>
      <c r="BN173" s="127">
        <v>39.5</v>
      </c>
      <c r="BO173" s="127">
        <v>38</v>
      </c>
      <c r="BP173" s="127">
        <v>22.5</v>
      </c>
      <c r="BQ173" s="127">
        <v>2.4</v>
      </c>
      <c r="BR173" s="127">
        <v>2.2000000000000002</v>
      </c>
      <c r="BS173" s="127">
        <v>3.4</v>
      </c>
      <c r="BT173" s="127">
        <v>3.9</v>
      </c>
      <c r="BU173" s="127">
        <v>2.2999999999999998</v>
      </c>
      <c r="BV173" s="128">
        <v>13</v>
      </c>
      <c r="BW173" s="1">
        <v>14</v>
      </c>
      <c r="BX173" s="2" t="s">
        <v>785</v>
      </c>
      <c r="BY173" s="2" t="s">
        <v>786</v>
      </c>
      <c r="BZ173" s="2" t="s">
        <v>787</v>
      </c>
      <c r="CA173" s="2">
        <v>120470</v>
      </c>
      <c r="CB173" s="2">
        <v>55675</v>
      </c>
      <c r="CC173" s="2">
        <v>51450</v>
      </c>
      <c r="CD173" s="2">
        <v>24.9</v>
      </c>
      <c r="CE173" s="2">
        <v>11.5</v>
      </c>
      <c r="CF173" s="2">
        <v>10.6</v>
      </c>
      <c r="CG173" s="1">
        <v>18714</v>
      </c>
      <c r="CH173" s="1">
        <v>5452</v>
      </c>
      <c r="CI173" s="1">
        <v>5557</v>
      </c>
    </row>
    <row r="174" spans="1:87" ht="16.5" customHeight="1" x14ac:dyDescent="0.3">
      <c r="A174" s="47" t="s">
        <v>520</v>
      </c>
      <c r="B174" s="47" t="s">
        <v>130</v>
      </c>
      <c r="C174" s="47" t="s">
        <v>146</v>
      </c>
      <c r="D174" s="43" t="str">
        <f t="shared" si="2"/>
        <v>경남 남해군</v>
      </c>
      <c r="E174" s="120">
        <v>165259</v>
      </c>
      <c r="F174" s="120">
        <v>86946</v>
      </c>
      <c r="G174" s="120">
        <v>68309</v>
      </c>
      <c r="H174" s="120">
        <v>10002</v>
      </c>
      <c r="I174" s="120">
        <v>112118</v>
      </c>
      <c r="J174" s="120">
        <v>41370</v>
      </c>
      <c r="K174" s="120">
        <v>13316</v>
      </c>
      <c r="L174" s="120">
        <v>6068</v>
      </c>
      <c r="M174" s="120">
        <v>2959</v>
      </c>
      <c r="N174" s="120">
        <v>40447</v>
      </c>
      <c r="O174" s="124">
        <v>4.0999999999999996</v>
      </c>
      <c r="P174" s="124">
        <v>30.4</v>
      </c>
      <c r="Q174" s="124">
        <v>2.7</v>
      </c>
      <c r="R174" s="124">
        <v>12.9</v>
      </c>
      <c r="S174" s="124">
        <v>3.1</v>
      </c>
      <c r="T174" s="124">
        <v>67.8</v>
      </c>
      <c r="U174" s="120">
        <v>107</v>
      </c>
      <c r="V174" s="124">
        <v>31.5</v>
      </c>
      <c r="W174" s="147">
        <v>41243</v>
      </c>
      <c r="X174" s="147">
        <v>254143</v>
      </c>
      <c r="Y174" s="120">
        <v>29597</v>
      </c>
      <c r="Z174" s="120">
        <v>17918</v>
      </c>
      <c r="AA174" s="120">
        <v>2672</v>
      </c>
      <c r="AB174" s="120">
        <v>1128</v>
      </c>
      <c r="AC174" s="120">
        <v>1825</v>
      </c>
      <c r="AD174" s="120">
        <v>16540</v>
      </c>
      <c r="AE174" s="120">
        <v>12146</v>
      </c>
      <c r="AF174" s="120">
        <v>966</v>
      </c>
      <c r="AG174" s="120">
        <v>201</v>
      </c>
      <c r="AH174" s="120">
        <v>803</v>
      </c>
      <c r="AI174" s="120">
        <v>40808</v>
      </c>
      <c r="AJ174" s="120">
        <v>35595</v>
      </c>
      <c r="AK174" s="120">
        <v>2662</v>
      </c>
      <c r="AL174" s="120">
        <v>599</v>
      </c>
      <c r="AM174" s="120">
        <v>1797</v>
      </c>
      <c r="AN174" s="120">
        <v>53140</v>
      </c>
      <c r="AO174" s="120">
        <v>112117</v>
      </c>
      <c r="AP174" s="142" t="s">
        <v>273</v>
      </c>
      <c r="AQ174" s="142" t="s">
        <v>913</v>
      </c>
      <c r="AR174" s="142" t="s">
        <v>276</v>
      </c>
      <c r="AS174" s="143">
        <v>13819</v>
      </c>
      <c r="AT174" s="143">
        <v>11884</v>
      </c>
      <c r="AU174" s="143">
        <v>8582</v>
      </c>
      <c r="AV174" s="142" t="s">
        <v>245</v>
      </c>
      <c r="AW174" s="142" t="s">
        <v>248</v>
      </c>
      <c r="AX174" s="142" t="s">
        <v>247</v>
      </c>
      <c r="AY174" s="143">
        <v>3195</v>
      </c>
      <c r="AZ174" s="143">
        <v>3078</v>
      </c>
      <c r="BA174" s="143">
        <v>3002</v>
      </c>
      <c r="BB174" s="120">
        <v>5</v>
      </c>
      <c r="BC174" s="120">
        <v>24</v>
      </c>
      <c r="BD174" s="120">
        <v>60</v>
      </c>
      <c r="BE174" s="127">
        <v>43.7</v>
      </c>
      <c r="BF174" s="127">
        <v>3.4</v>
      </c>
      <c r="BG174" s="127">
        <v>13.6</v>
      </c>
      <c r="BH174" s="127">
        <v>1.7</v>
      </c>
      <c r="BI174" s="127">
        <v>6.9</v>
      </c>
      <c r="BJ174" s="127">
        <v>1.8</v>
      </c>
      <c r="BK174" s="127">
        <v>0.5</v>
      </c>
      <c r="BL174" s="127">
        <v>17.2</v>
      </c>
      <c r="BM174" s="127">
        <v>11.1</v>
      </c>
      <c r="BN174" s="127">
        <v>39</v>
      </c>
      <c r="BO174" s="127">
        <v>40.1</v>
      </c>
      <c r="BP174" s="127">
        <v>20.9</v>
      </c>
      <c r="BQ174" s="127">
        <v>2.6</v>
      </c>
      <c r="BR174" s="127">
        <v>2.9</v>
      </c>
      <c r="BS174" s="127">
        <v>3.3</v>
      </c>
      <c r="BT174" s="127">
        <v>3.7</v>
      </c>
      <c r="BU174" s="127">
        <v>3</v>
      </c>
      <c r="BV174" s="128">
        <v>24.2</v>
      </c>
      <c r="BW174" s="1">
        <v>10</v>
      </c>
      <c r="BX174" s="2" t="s">
        <v>788</v>
      </c>
      <c r="BY174" s="2" t="s">
        <v>789</v>
      </c>
      <c r="BZ174" s="2" t="s">
        <v>820</v>
      </c>
      <c r="CA174" s="2">
        <v>96284</v>
      </c>
      <c r="CB174" s="2">
        <v>68927</v>
      </c>
      <c r="CC174" s="2">
        <v>61654</v>
      </c>
      <c r="CD174" s="2">
        <v>18.899999999999999</v>
      </c>
      <c r="CE174" s="2">
        <v>13.5</v>
      </c>
      <c r="CF174" s="2">
        <v>12.1</v>
      </c>
      <c r="CG174" s="1">
        <v>49645</v>
      </c>
      <c r="CH174" s="1">
        <v>813</v>
      </c>
      <c r="CI174" s="1">
        <v>4027</v>
      </c>
    </row>
    <row r="175" spans="1:87" ht="16.5" customHeight="1" x14ac:dyDescent="0.3">
      <c r="A175" s="47" t="s">
        <v>520</v>
      </c>
      <c r="B175" s="47" t="s">
        <v>131</v>
      </c>
      <c r="C175" s="47" t="s">
        <v>146</v>
      </c>
      <c r="D175" s="43" t="str">
        <f t="shared" si="2"/>
        <v>경남 하동군</v>
      </c>
      <c r="E175" s="120">
        <v>98379</v>
      </c>
      <c r="F175" s="120">
        <v>51945</v>
      </c>
      <c r="G175" s="120">
        <v>34578</v>
      </c>
      <c r="H175" s="120">
        <v>11857</v>
      </c>
      <c r="I175" s="120">
        <v>59940</v>
      </c>
      <c r="J175" s="120">
        <v>17784</v>
      </c>
      <c r="K175" s="120">
        <v>5403</v>
      </c>
      <c r="L175" s="120">
        <v>5258</v>
      </c>
      <c r="M175" s="120">
        <v>2940</v>
      </c>
      <c r="N175" s="120">
        <v>41461</v>
      </c>
      <c r="O175" s="124">
        <v>2.4</v>
      </c>
      <c r="P175" s="124">
        <v>44.4</v>
      </c>
      <c r="Q175" s="124">
        <v>3.8</v>
      </c>
      <c r="R175" s="124">
        <v>12.5</v>
      </c>
      <c r="S175" s="124">
        <v>4.9000000000000004</v>
      </c>
      <c r="T175" s="124">
        <v>60.9</v>
      </c>
      <c r="U175" s="120">
        <v>122</v>
      </c>
      <c r="V175" s="124">
        <v>24.4</v>
      </c>
      <c r="W175" s="147">
        <v>42067</v>
      </c>
      <c r="X175" s="147">
        <v>173526</v>
      </c>
      <c r="Y175" s="120">
        <v>20084</v>
      </c>
      <c r="Z175" s="120">
        <v>11961</v>
      </c>
      <c r="AA175" s="120">
        <v>2437</v>
      </c>
      <c r="AB175" s="120">
        <v>1710</v>
      </c>
      <c r="AC175" s="120">
        <v>2247</v>
      </c>
      <c r="AD175" s="120">
        <v>8339</v>
      </c>
      <c r="AE175" s="120">
        <v>5986</v>
      </c>
      <c r="AF175" s="120">
        <v>791</v>
      </c>
      <c r="AG175" s="120">
        <v>282</v>
      </c>
      <c r="AH175" s="120">
        <v>638</v>
      </c>
      <c r="AI175" s="120">
        <v>23522</v>
      </c>
      <c r="AJ175" s="120">
        <v>14436</v>
      </c>
      <c r="AK175" s="120">
        <v>2360</v>
      </c>
      <c r="AL175" s="120">
        <v>1247</v>
      </c>
      <c r="AM175" s="120">
        <v>2339</v>
      </c>
      <c r="AN175" s="120">
        <v>38439</v>
      </c>
      <c r="AO175" s="120">
        <v>59940</v>
      </c>
      <c r="AP175" s="142" t="s">
        <v>273</v>
      </c>
      <c r="AQ175" s="142" t="s">
        <v>913</v>
      </c>
      <c r="AR175" s="142" t="s">
        <v>276</v>
      </c>
      <c r="AS175" s="143">
        <v>14773</v>
      </c>
      <c r="AT175" s="143">
        <v>6642</v>
      </c>
      <c r="AU175" s="143">
        <v>4158</v>
      </c>
      <c r="AV175" s="142" t="s">
        <v>248</v>
      </c>
      <c r="AW175" s="142" t="s">
        <v>245</v>
      </c>
      <c r="AX175" s="142" t="s">
        <v>247</v>
      </c>
      <c r="AY175" s="143">
        <v>7596</v>
      </c>
      <c r="AZ175" s="143">
        <v>2926</v>
      </c>
      <c r="BA175" s="143">
        <v>1586</v>
      </c>
      <c r="BB175" s="120">
        <v>3</v>
      </c>
      <c r="BC175" s="120">
        <v>13</v>
      </c>
      <c r="BD175" s="120">
        <v>48</v>
      </c>
      <c r="BE175" s="127">
        <v>29.3</v>
      </c>
      <c r="BF175" s="127">
        <v>2.4</v>
      </c>
      <c r="BG175" s="127">
        <v>1.8</v>
      </c>
      <c r="BH175" s="127">
        <v>6.4</v>
      </c>
      <c r="BI175" s="127">
        <v>25.3</v>
      </c>
      <c r="BJ175" s="127">
        <v>4.5999999999999996</v>
      </c>
      <c r="BK175" s="127">
        <v>0.5</v>
      </c>
      <c r="BL175" s="127">
        <v>21</v>
      </c>
      <c r="BM175" s="127">
        <v>8.6999999999999993</v>
      </c>
      <c r="BN175" s="127">
        <v>39.700000000000003</v>
      </c>
      <c r="BO175" s="127">
        <v>37.799999999999997</v>
      </c>
      <c r="BP175" s="127">
        <v>22.6</v>
      </c>
      <c r="BQ175" s="127">
        <v>2.4</v>
      </c>
      <c r="BR175" s="127">
        <v>2.6</v>
      </c>
      <c r="BS175" s="127">
        <v>3.4</v>
      </c>
      <c r="BT175" s="127">
        <v>3.8</v>
      </c>
      <c r="BU175" s="127">
        <v>2.7</v>
      </c>
      <c r="BV175" s="128">
        <v>14.4</v>
      </c>
      <c r="BW175" s="1">
        <v>13</v>
      </c>
      <c r="BX175" s="2" t="s">
        <v>791</v>
      </c>
      <c r="BY175" s="2" t="s">
        <v>793</v>
      </c>
      <c r="BZ175" s="2" t="s">
        <v>821</v>
      </c>
      <c r="CA175" s="2">
        <v>63807</v>
      </c>
      <c r="CB175" s="2">
        <v>50763</v>
      </c>
      <c r="CC175" s="2">
        <v>50064</v>
      </c>
      <c r="CD175" s="2">
        <v>18.8</v>
      </c>
      <c r="CE175" s="2">
        <v>14.9</v>
      </c>
      <c r="CF175" s="2">
        <v>14.7</v>
      </c>
      <c r="CG175" s="1">
        <v>19000</v>
      </c>
      <c r="CH175" s="1">
        <v>2172</v>
      </c>
      <c r="CI175" s="1">
        <v>4446</v>
      </c>
    </row>
    <row r="176" spans="1:87" ht="16.5" customHeight="1" x14ac:dyDescent="0.3">
      <c r="A176" s="47" t="s">
        <v>520</v>
      </c>
      <c r="B176" s="47" t="s">
        <v>132</v>
      </c>
      <c r="C176" s="47" t="s">
        <v>146</v>
      </c>
      <c r="D176" s="43" t="str">
        <f t="shared" si="2"/>
        <v>경남 산청군</v>
      </c>
      <c r="E176" s="120">
        <v>101398</v>
      </c>
      <c r="F176" s="120">
        <v>56040</v>
      </c>
      <c r="G176" s="120">
        <v>35089</v>
      </c>
      <c r="H176" s="120">
        <v>10269</v>
      </c>
      <c r="I176" s="120">
        <v>45888</v>
      </c>
      <c r="J176" s="120">
        <v>17266</v>
      </c>
      <c r="K176" s="120">
        <v>5172</v>
      </c>
      <c r="L176" s="120">
        <v>4292</v>
      </c>
      <c r="M176" s="120">
        <v>2350</v>
      </c>
      <c r="N176" s="120">
        <v>34167</v>
      </c>
      <c r="O176" s="124">
        <v>3</v>
      </c>
      <c r="P176" s="124">
        <v>47.2</v>
      </c>
      <c r="Q176" s="124">
        <v>3.4</v>
      </c>
      <c r="R176" s="124">
        <v>12.1</v>
      </c>
      <c r="S176" s="124">
        <v>4.4000000000000004</v>
      </c>
      <c r="T176" s="124">
        <v>45.3</v>
      </c>
      <c r="U176" s="120">
        <v>127</v>
      </c>
      <c r="V176" s="124">
        <v>30.6</v>
      </c>
      <c r="W176" s="147">
        <v>34534</v>
      </c>
      <c r="X176" s="147">
        <v>167356</v>
      </c>
      <c r="Y176" s="120">
        <v>29640</v>
      </c>
      <c r="Z176" s="120">
        <v>16825</v>
      </c>
      <c r="AA176" s="120">
        <v>3708</v>
      </c>
      <c r="AB176" s="120">
        <v>2203</v>
      </c>
      <c r="AC176" s="120">
        <v>3133</v>
      </c>
      <c r="AD176" s="120">
        <v>8545</v>
      </c>
      <c r="AE176" s="120">
        <v>5781</v>
      </c>
      <c r="AF176" s="120">
        <v>637</v>
      </c>
      <c r="AG176" s="120">
        <v>135</v>
      </c>
      <c r="AH176" s="120">
        <v>435</v>
      </c>
      <c r="AI176" s="120">
        <v>17854</v>
      </c>
      <c r="AJ176" s="120">
        <v>10201</v>
      </c>
      <c r="AK176" s="120">
        <v>1177</v>
      </c>
      <c r="AL176" s="120">
        <v>292</v>
      </c>
      <c r="AM176" s="120">
        <v>831</v>
      </c>
      <c r="AN176" s="120">
        <v>55509</v>
      </c>
      <c r="AO176" s="120">
        <v>45888</v>
      </c>
      <c r="AP176" s="142" t="s">
        <v>273</v>
      </c>
      <c r="AQ176" s="142" t="s">
        <v>913</v>
      </c>
      <c r="AR176" s="142" t="s">
        <v>271</v>
      </c>
      <c r="AS176" s="143">
        <v>25664</v>
      </c>
      <c r="AT176" s="143">
        <v>9039</v>
      </c>
      <c r="AU176" s="143">
        <v>3254</v>
      </c>
      <c r="AV176" s="142" t="s">
        <v>214</v>
      </c>
      <c r="AW176" s="142" t="s">
        <v>316</v>
      </c>
      <c r="AX176" s="142" t="s">
        <v>213</v>
      </c>
      <c r="AY176" s="143">
        <v>1473</v>
      </c>
      <c r="AZ176" s="143">
        <v>1307</v>
      </c>
      <c r="BA176" s="143">
        <v>1307</v>
      </c>
      <c r="BB176" s="120">
        <v>1</v>
      </c>
      <c r="BC176" s="120">
        <v>10</v>
      </c>
      <c r="BD176" s="120">
        <v>41</v>
      </c>
      <c r="BE176" s="127">
        <v>27.8</v>
      </c>
      <c r="BF176" s="127">
        <v>0.9</v>
      </c>
      <c r="BG176" s="127">
        <v>0.5</v>
      </c>
      <c r="BH176" s="127">
        <v>3.1</v>
      </c>
      <c r="BI176" s="127">
        <v>39.4</v>
      </c>
      <c r="BJ176" s="127">
        <v>4.0999999999999996</v>
      </c>
      <c r="BK176" s="127">
        <v>0.2</v>
      </c>
      <c r="BL176" s="127">
        <v>16.899999999999999</v>
      </c>
      <c r="BM176" s="127">
        <v>7.1</v>
      </c>
      <c r="BN176" s="127">
        <v>39</v>
      </c>
      <c r="BO176" s="127">
        <v>40.1</v>
      </c>
      <c r="BP176" s="127">
        <v>20.9</v>
      </c>
      <c r="BQ176" s="127">
        <v>2.6</v>
      </c>
      <c r="BR176" s="127">
        <v>2.4</v>
      </c>
      <c r="BS176" s="127">
        <v>3.3</v>
      </c>
      <c r="BT176" s="127">
        <v>3.8</v>
      </c>
      <c r="BU176" s="127">
        <v>2.6</v>
      </c>
      <c r="BV176" s="128">
        <v>17.5</v>
      </c>
      <c r="BW176" s="1">
        <v>11</v>
      </c>
      <c r="BX176" s="2" t="s">
        <v>629</v>
      </c>
      <c r="BY176" s="2" t="s">
        <v>794</v>
      </c>
      <c r="BZ176" s="2" t="s">
        <v>795</v>
      </c>
      <c r="CA176" s="2">
        <v>166552</v>
      </c>
      <c r="CB176" s="2">
        <v>65146</v>
      </c>
      <c r="CC176" s="2">
        <v>47676</v>
      </c>
      <c r="CD176" s="2">
        <v>40</v>
      </c>
      <c r="CE176" s="2">
        <v>15.6</v>
      </c>
      <c r="CF176" s="2">
        <v>11.5</v>
      </c>
      <c r="CG176" s="1">
        <v>18135</v>
      </c>
      <c r="CH176" s="1">
        <v>2107</v>
      </c>
      <c r="CI176" s="1">
        <v>3507</v>
      </c>
    </row>
    <row r="177" spans="1:87" ht="16.5" customHeight="1" x14ac:dyDescent="0.3">
      <c r="A177" s="47" t="s">
        <v>520</v>
      </c>
      <c r="B177" s="47" t="s">
        <v>133</v>
      </c>
      <c r="C177" s="47" t="s">
        <v>146</v>
      </c>
      <c r="D177" s="43" t="str">
        <f t="shared" si="2"/>
        <v>경남 함양군</v>
      </c>
      <c r="E177" s="120">
        <v>72109</v>
      </c>
      <c r="F177" s="120">
        <v>41602</v>
      </c>
      <c r="G177" s="120">
        <v>24117</v>
      </c>
      <c r="H177" s="120">
        <v>6389</v>
      </c>
      <c r="I177" s="120">
        <v>46556</v>
      </c>
      <c r="J177" s="120">
        <v>12154</v>
      </c>
      <c r="K177" s="120">
        <v>4119</v>
      </c>
      <c r="L177" s="120">
        <v>3448</v>
      </c>
      <c r="M177" s="120">
        <v>1989</v>
      </c>
      <c r="N177" s="120">
        <v>36403</v>
      </c>
      <c r="O177" s="124">
        <v>2</v>
      </c>
      <c r="P177" s="124">
        <v>43.1</v>
      </c>
      <c r="Q177" s="124">
        <v>3.2</v>
      </c>
      <c r="R177" s="124">
        <v>13.3</v>
      </c>
      <c r="S177" s="124">
        <v>4.8</v>
      </c>
      <c r="T177" s="124">
        <v>64.599999999999994</v>
      </c>
      <c r="U177" s="120">
        <v>110</v>
      </c>
      <c r="V177" s="124">
        <v>18.7</v>
      </c>
      <c r="W177" s="147">
        <v>37220</v>
      </c>
      <c r="X177" s="147">
        <v>121993</v>
      </c>
      <c r="Y177" s="120">
        <v>14300</v>
      </c>
      <c r="Z177" s="120">
        <v>7547</v>
      </c>
      <c r="AA177" s="120">
        <v>1539</v>
      </c>
      <c r="AB177" s="120">
        <v>827</v>
      </c>
      <c r="AC177" s="120">
        <v>1339</v>
      </c>
      <c r="AD177" s="120">
        <v>5884</v>
      </c>
      <c r="AE177" s="120">
        <v>3765</v>
      </c>
      <c r="AF177" s="120">
        <v>391</v>
      </c>
      <c r="AG177" s="120">
        <v>132</v>
      </c>
      <c r="AH177" s="120">
        <v>354</v>
      </c>
      <c r="AI177" s="120">
        <v>21417</v>
      </c>
      <c r="AJ177" s="120">
        <v>11383</v>
      </c>
      <c r="AK177" s="120">
        <v>1433</v>
      </c>
      <c r="AL177" s="120">
        <v>470</v>
      </c>
      <c r="AM177" s="120">
        <v>1327</v>
      </c>
      <c r="AN177" s="120">
        <v>25552</v>
      </c>
      <c r="AO177" s="120">
        <v>46556</v>
      </c>
      <c r="AP177" s="142" t="s">
        <v>273</v>
      </c>
      <c r="AQ177" s="142" t="s">
        <v>913</v>
      </c>
      <c r="AR177" s="142" t="s">
        <v>277</v>
      </c>
      <c r="AS177" s="143">
        <v>6032</v>
      </c>
      <c r="AT177" s="143">
        <v>5044</v>
      </c>
      <c r="AU177" s="143">
        <v>4175</v>
      </c>
      <c r="AV177" s="142" t="s">
        <v>294</v>
      </c>
      <c r="AW177" s="142" t="s">
        <v>217</v>
      </c>
      <c r="AX177" s="142" t="s">
        <v>923</v>
      </c>
      <c r="AY177" s="143">
        <v>1509</v>
      </c>
      <c r="AZ177" s="143">
        <v>1429</v>
      </c>
      <c r="BA177" s="143">
        <v>1068</v>
      </c>
      <c r="BB177" s="120">
        <v>5</v>
      </c>
      <c r="BC177" s="120">
        <v>23</v>
      </c>
      <c r="BD177" s="120">
        <v>63</v>
      </c>
      <c r="BE177" s="127">
        <v>31.4</v>
      </c>
      <c r="BF177" s="127">
        <v>1.3</v>
      </c>
      <c r="BG177" s="127">
        <v>0.9</v>
      </c>
      <c r="BH177" s="127">
        <v>4.3</v>
      </c>
      <c r="BI177" s="127">
        <v>22.4</v>
      </c>
      <c r="BJ177" s="127">
        <v>8.3000000000000007</v>
      </c>
      <c r="BK177" s="127">
        <v>1</v>
      </c>
      <c r="BL177" s="127">
        <v>19</v>
      </c>
      <c r="BM177" s="127">
        <v>11.3</v>
      </c>
      <c r="BN177" s="127">
        <v>39.299999999999997</v>
      </c>
      <c r="BO177" s="127">
        <v>41.2</v>
      </c>
      <c r="BP177" s="127">
        <v>19.600000000000001</v>
      </c>
      <c r="BQ177" s="127">
        <v>2.6</v>
      </c>
      <c r="BR177" s="127">
        <v>3</v>
      </c>
      <c r="BS177" s="127">
        <v>3.5</v>
      </c>
      <c r="BT177" s="127">
        <v>3.8</v>
      </c>
      <c r="BU177" s="127">
        <v>3.1</v>
      </c>
      <c r="BV177" s="128">
        <v>15.3</v>
      </c>
      <c r="BW177" s="1">
        <v>11</v>
      </c>
      <c r="BX177" s="2" t="s">
        <v>796</v>
      </c>
      <c r="BY177" s="2" t="s">
        <v>797</v>
      </c>
      <c r="BZ177" s="2" t="s">
        <v>798</v>
      </c>
      <c r="CA177" s="2">
        <v>87450</v>
      </c>
      <c r="CB177" s="2">
        <v>66125</v>
      </c>
      <c r="CC177" s="2">
        <v>34763</v>
      </c>
      <c r="CD177" s="2">
        <v>29.7</v>
      </c>
      <c r="CE177" s="2">
        <v>22.4</v>
      </c>
      <c r="CF177" s="2">
        <v>11.8</v>
      </c>
      <c r="CG177" s="1">
        <v>13630</v>
      </c>
      <c r="CH177" s="1">
        <v>723</v>
      </c>
      <c r="CI177" s="1">
        <v>2714</v>
      </c>
    </row>
    <row r="178" spans="1:87" ht="16.5" customHeight="1" x14ac:dyDescent="0.3">
      <c r="A178" s="47" t="s">
        <v>520</v>
      </c>
      <c r="B178" s="47" t="s">
        <v>134</v>
      </c>
      <c r="C178" s="47" t="s">
        <v>146</v>
      </c>
      <c r="D178" s="43" t="str">
        <f t="shared" si="2"/>
        <v>경남 거창군</v>
      </c>
      <c r="E178" s="120">
        <v>90188</v>
      </c>
      <c r="F178" s="120">
        <v>50955</v>
      </c>
      <c r="G178" s="120">
        <v>31194</v>
      </c>
      <c r="H178" s="120">
        <v>8038</v>
      </c>
      <c r="I178" s="120">
        <v>63624</v>
      </c>
      <c r="J178" s="120">
        <v>15626</v>
      </c>
      <c r="K178" s="120">
        <v>5199</v>
      </c>
      <c r="L178" s="120">
        <v>4543</v>
      </c>
      <c r="M178" s="120">
        <v>2800</v>
      </c>
      <c r="N178" s="120">
        <v>60445</v>
      </c>
      <c r="O178" s="124">
        <v>1.5</v>
      </c>
      <c r="P178" s="124">
        <v>46.7</v>
      </c>
      <c r="Q178" s="124">
        <v>3.3</v>
      </c>
      <c r="R178" s="124">
        <v>13.9</v>
      </c>
      <c r="S178" s="124">
        <v>5.0999999999999996</v>
      </c>
      <c r="T178" s="124">
        <v>70.5</v>
      </c>
      <c r="U178" s="120">
        <v>121</v>
      </c>
      <c r="V178" s="124">
        <v>14.8</v>
      </c>
      <c r="W178" s="147">
        <v>60676</v>
      </c>
      <c r="X178" s="147">
        <v>156063</v>
      </c>
      <c r="Y178" s="120">
        <v>14910</v>
      </c>
      <c r="Z178" s="120">
        <v>8192</v>
      </c>
      <c r="AA178" s="120">
        <v>1512</v>
      </c>
      <c r="AB178" s="120">
        <v>596</v>
      </c>
      <c r="AC178" s="120">
        <v>1354</v>
      </c>
      <c r="AD178" s="120">
        <v>6426</v>
      </c>
      <c r="AE178" s="120">
        <v>4482</v>
      </c>
      <c r="AF178" s="120">
        <v>447</v>
      </c>
      <c r="AG178" s="120">
        <v>119</v>
      </c>
      <c r="AH178" s="120">
        <v>444</v>
      </c>
      <c r="AI178" s="120">
        <v>29620</v>
      </c>
      <c r="AJ178" s="120">
        <v>16720</v>
      </c>
      <c r="AK178" s="120">
        <v>2397</v>
      </c>
      <c r="AL178" s="120">
        <v>738</v>
      </c>
      <c r="AM178" s="120">
        <v>2231</v>
      </c>
      <c r="AN178" s="120">
        <v>26564</v>
      </c>
      <c r="AO178" s="120">
        <v>63624</v>
      </c>
      <c r="AP178" s="142" t="s">
        <v>913</v>
      </c>
      <c r="AQ178" s="142" t="s">
        <v>278</v>
      </c>
      <c r="AR178" s="142" t="s">
        <v>273</v>
      </c>
      <c r="AS178" s="143">
        <v>5374</v>
      </c>
      <c r="AT178" s="143">
        <v>5072</v>
      </c>
      <c r="AU178" s="143">
        <v>4830</v>
      </c>
      <c r="AV178" s="142" t="s">
        <v>217</v>
      </c>
      <c r="AW178" s="142" t="s">
        <v>218</v>
      </c>
      <c r="AX178" s="142" t="s">
        <v>315</v>
      </c>
      <c r="AY178" s="143">
        <v>5785</v>
      </c>
      <c r="AZ178" s="143">
        <v>3062</v>
      </c>
      <c r="BA178" s="143">
        <v>2980</v>
      </c>
      <c r="BB178" s="120">
        <v>5</v>
      </c>
      <c r="BC178" s="120">
        <v>17</v>
      </c>
      <c r="BD178" s="120">
        <v>53</v>
      </c>
      <c r="BE178" s="127">
        <v>31.9</v>
      </c>
      <c r="BF178" s="127">
        <v>1.9</v>
      </c>
      <c r="BG178" s="127">
        <v>4.7</v>
      </c>
      <c r="BH178" s="127">
        <v>6.1</v>
      </c>
      <c r="BI178" s="127">
        <v>14.9</v>
      </c>
      <c r="BJ178" s="127">
        <v>7.3</v>
      </c>
      <c r="BK178" s="127">
        <v>0.4</v>
      </c>
      <c r="BL178" s="127">
        <v>20.6</v>
      </c>
      <c r="BM178" s="127">
        <v>12</v>
      </c>
      <c r="BN178" s="127">
        <v>40.9</v>
      </c>
      <c r="BO178" s="127">
        <v>39.200000000000003</v>
      </c>
      <c r="BP178" s="127">
        <v>19.899999999999999</v>
      </c>
      <c r="BQ178" s="127">
        <v>2.4</v>
      </c>
      <c r="BR178" s="127">
        <v>3.2</v>
      </c>
      <c r="BS178" s="127">
        <v>3.6</v>
      </c>
      <c r="BT178" s="127">
        <v>3.9</v>
      </c>
      <c r="BU178" s="127">
        <v>3.3</v>
      </c>
      <c r="BV178" s="128">
        <v>14.3</v>
      </c>
      <c r="BW178" s="1">
        <v>12</v>
      </c>
      <c r="BX178" s="2" t="s">
        <v>800</v>
      </c>
      <c r="BY178" s="2" t="s">
        <v>799</v>
      </c>
      <c r="BZ178" s="2" t="s">
        <v>822</v>
      </c>
      <c r="CA178" s="2">
        <v>96717</v>
      </c>
      <c r="CB178" s="2">
        <v>96262</v>
      </c>
      <c r="CC178" s="2">
        <v>20079</v>
      </c>
      <c r="CD178" s="2">
        <v>32.799999999999997</v>
      </c>
      <c r="CE178" s="2">
        <v>32.6</v>
      </c>
      <c r="CF178" s="2">
        <v>6.8</v>
      </c>
      <c r="CG178" s="1">
        <v>17241</v>
      </c>
      <c r="CH178" s="1">
        <v>499</v>
      </c>
      <c r="CI178" s="1">
        <v>3812</v>
      </c>
    </row>
    <row r="179" spans="1:87" ht="16.5" customHeight="1" x14ac:dyDescent="0.3">
      <c r="A179" s="47" t="s">
        <v>520</v>
      </c>
      <c r="B179" s="47" t="s">
        <v>135</v>
      </c>
      <c r="C179" s="47" t="s">
        <v>146</v>
      </c>
      <c r="D179" s="43" t="str">
        <f t="shared" si="2"/>
        <v>경남 합천군</v>
      </c>
      <c r="E179" s="120">
        <v>105792</v>
      </c>
      <c r="F179" s="120">
        <v>64467</v>
      </c>
      <c r="G179" s="120">
        <v>31653</v>
      </c>
      <c r="H179" s="120">
        <v>9673</v>
      </c>
      <c r="I179" s="120">
        <v>72415</v>
      </c>
      <c r="J179" s="120">
        <v>14717</v>
      </c>
      <c r="K179" s="120">
        <v>5109</v>
      </c>
      <c r="L179" s="120">
        <v>5405</v>
      </c>
      <c r="M179" s="120">
        <v>2441</v>
      </c>
      <c r="N179" s="120">
        <v>40831</v>
      </c>
      <c r="O179" s="124">
        <v>2.6</v>
      </c>
      <c r="P179" s="124">
        <v>43</v>
      </c>
      <c r="Q179" s="124">
        <v>3.1</v>
      </c>
      <c r="R179" s="124">
        <v>13</v>
      </c>
      <c r="S179" s="124">
        <v>5</v>
      </c>
      <c r="T179" s="124">
        <v>68.5</v>
      </c>
      <c r="U179" s="120">
        <v>95</v>
      </c>
      <c r="V179" s="124">
        <v>22.7</v>
      </c>
      <c r="W179" s="147">
        <v>41836</v>
      </c>
      <c r="X179" s="147">
        <v>205613</v>
      </c>
      <c r="Y179" s="120">
        <v>20281</v>
      </c>
      <c r="Z179" s="120">
        <v>8914</v>
      </c>
      <c r="AA179" s="120">
        <v>1762</v>
      </c>
      <c r="AB179" s="120">
        <v>1073</v>
      </c>
      <c r="AC179" s="120">
        <v>1347</v>
      </c>
      <c r="AD179" s="120">
        <v>10835</v>
      </c>
      <c r="AE179" s="120">
        <v>4752</v>
      </c>
      <c r="AF179" s="120">
        <v>630</v>
      </c>
      <c r="AG179" s="120">
        <v>194</v>
      </c>
      <c r="AH179" s="120">
        <v>487</v>
      </c>
      <c r="AI179" s="120">
        <v>33351</v>
      </c>
      <c r="AJ179" s="120">
        <v>15851</v>
      </c>
      <c r="AK179" s="120">
        <v>3253</v>
      </c>
      <c r="AL179" s="120">
        <v>930</v>
      </c>
      <c r="AM179" s="120">
        <v>2132</v>
      </c>
      <c r="AN179" s="120">
        <v>33377</v>
      </c>
      <c r="AO179" s="120">
        <v>72415</v>
      </c>
      <c r="AP179" s="142" t="s">
        <v>913</v>
      </c>
      <c r="AQ179" s="142" t="s">
        <v>273</v>
      </c>
      <c r="AR179" s="142" t="s">
        <v>271</v>
      </c>
      <c r="AS179" s="143">
        <v>8969</v>
      </c>
      <c r="AT179" s="143">
        <v>8158</v>
      </c>
      <c r="AU179" s="143">
        <v>3392</v>
      </c>
      <c r="AV179" s="142" t="s">
        <v>217</v>
      </c>
      <c r="AW179" s="142" t="s">
        <v>315</v>
      </c>
      <c r="AX179" s="142" t="s">
        <v>218</v>
      </c>
      <c r="AY179" s="143">
        <v>8516</v>
      </c>
      <c r="AZ179" s="143">
        <v>4730</v>
      </c>
      <c r="BA179" s="143">
        <v>3419</v>
      </c>
      <c r="BB179" s="120">
        <v>4</v>
      </c>
      <c r="BC179" s="120">
        <v>14</v>
      </c>
      <c r="BD179" s="120">
        <v>42</v>
      </c>
      <c r="BE179" s="127">
        <v>35.200000000000003</v>
      </c>
      <c r="BF179" s="127">
        <v>2</v>
      </c>
      <c r="BG179" s="127">
        <v>6.6</v>
      </c>
      <c r="BH179" s="127">
        <v>3.1</v>
      </c>
      <c r="BI179" s="127">
        <v>11.8</v>
      </c>
      <c r="BJ179" s="127">
        <v>5.2</v>
      </c>
      <c r="BK179" s="127">
        <v>0.2</v>
      </c>
      <c r="BL179" s="127">
        <v>19.2</v>
      </c>
      <c r="BM179" s="127">
        <v>16.7</v>
      </c>
      <c r="BN179" s="127">
        <v>36.1</v>
      </c>
      <c r="BO179" s="127">
        <v>45.1</v>
      </c>
      <c r="BP179" s="127">
        <v>18.899999999999999</v>
      </c>
      <c r="BQ179" s="127">
        <v>3.1</v>
      </c>
      <c r="BR179" s="127">
        <v>2.7</v>
      </c>
      <c r="BS179" s="127">
        <v>3.4</v>
      </c>
      <c r="BT179" s="127">
        <v>4</v>
      </c>
      <c r="BU179" s="127">
        <v>2.8</v>
      </c>
      <c r="BV179" s="128">
        <v>10.3</v>
      </c>
      <c r="BW179" s="1">
        <v>17</v>
      </c>
      <c r="BX179" s="2" t="s">
        <v>803</v>
      </c>
      <c r="BY179" s="2" t="s">
        <v>802</v>
      </c>
      <c r="BZ179" s="2" t="s">
        <v>804</v>
      </c>
      <c r="CA179" s="2">
        <v>50474</v>
      </c>
      <c r="CB179" s="2">
        <v>49530</v>
      </c>
      <c r="CC179" s="2">
        <v>28825</v>
      </c>
      <c r="CD179" s="2">
        <v>17.5</v>
      </c>
      <c r="CE179" s="2">
        <v>17.2</v>
      </c>
      <c r="CF179" s="2">
        <v>10</v>
      </c>
      <c r="CG179" s="1">
        <v>15369</v>
      </c>
      <c r="CH179" s="1">
        <v>1109</v>
      </c>
      <c r="CI179" s="1">
        <v>3543</v>
      </c>
    </row>
    <row r="180" spans="1:87" x14ac:dyDescent="0.3">
      <c r="A180" s="47" t="s">
        <v>521</v>
      </c>
      <c r="B180" s="47" t="s">
        <v>49</v>
      </c>
      <c r="C180" s="47" t="s">
        <v>136</v>
      </c>
      <c r="D180" s="43" t="str">
        <f t="shared" si="2"/>
        <v>부산 서구</v>
      </c>
      <c r="E180" s="120">
        <v>348236</v>
      </c>
      <c r="F180" s="120">
        <v>169641</v>
      </c>
      <c r="G180" s="120">
        <v>112190</v>
      </c>
      <c r="H180" s="120">
        <v>66405</v>
      </c>
      <c r="I180" s="120">
        <v>116926</v>
      </c>
      <c r="J180" s="120">
        <v>39798</v>
      </c>
      <c r="K180" s="120">
        <v>15493</v>
      </c>
      <c r="L180" s="120">
        <v>18312</v>
      </c>
      <c r="M180" s="120">
        <v>8246</v>
      </c>
      <c r="N180" s="120">
        <v>105406</v>
      </c>
      <c r="O180" s="124">
        <v>3.3</v>
      </c>
      <c r="P180" s="124">
        <v>50.7</v>
      </c>
      <c r="Q180" s="124">
        <v>5</v>
      </c>
      <c r="R180" s="124">
        <v>10</v>
      </c>
      <c r="S180" s="124">
        <v>5.7</v>
      </c>
      <c r="T180" s="124">
        <v>33.6</v>
      </c>
      <c r="U180" s="120">
        <v>161</v>
      </c>
      <c r="V180" s="124">
        <v>58.1</v>
      </c>
      <c r="W180" s="147">
        <v>105784</v>
      </c>
      <c r="X180" s="147">
        <v>359500</v>
      </c>
      <c r="Y180" s="120">
        <v>109324</v>
      </c>
      <c r="Z180" s="120">
        <v>58491</v>
      </c>
      <c r="AA180" s="120">
        <v>24168</v>
      </c>
      <c r="AB180" s="120">
        <v>19685</v>
      </c>
      <c r="AC180" s="120">
        <v>19642</v>
      </c>
      <c r="AD180" s="120">
        <v>30468</v>
      </c>
      <c r="AE180" s="120">
        <v>15214</v>
      </c>
      <c r="AF180" s="120">
        <v>3845</v>
      </c>
      <c r="AG180" s="120">
        <v>1605</v>
      </c>
      <c r="AH180" s="120">
        <v>2393</v>
      </c>
      <c r="AI180" s="120">
        <v>29849</v>
      </c>
      <c r="AJ180" s="120">
        <v>28278</v>
      </c>
      <c r="AK180" s="120">
        <v>2555</v>
      </c>
      <c r="AL180" s="120">
        <v>821</v>
      </c>
      <c r="AM180" s="120">
        <v>1897</v>
      </c>
      <c r="AN180" s="120">
        <v>231310</v>
      </c>
      <c r="AO180" s="120">
        <v>116925</v>
      </c>
      <c r="AP180" s="142" t="s">
        <v>213</v>
      </c>
      <c r="AQ180" s="142" t="s">
        <v>214</v>
      </c>
      <c r="AR180" s="142" t="s">
        <v>215</v>
      </c>
      <c r="AS180" s="143">
        <v>55165</v>
      </c>
      <c r="AT180" s="143">
        <v>21955</v>
      </c>
      <c r="AU180" s="143">
        <v>20087</v>
      </c>
      <c r="AV180" s="142" t="s">
        <v>271</v>
      </c>
      <c r="AW180" s="142" t="s">
        <v>913</v>
      </c>
      <c r="AX180" s="142" t="s">
        <v>272</v>
      </c>
      <c r="AY180" s="143">
        <v>11630</v>
      </c>
      <c r="AZ180" s="143">
        <v>10873</v>
      </c>
      <c r="BA180" s="143">
        <v>7484</v>
      </c>
      <c r="BB180" s="120">
        <v>3</v>
      </c>
      <c r="BC180" s="120">
        <v>9</v>
      </c>
      <c r="BD180" s="120">
        <v>18</v>
      </c>
      <c r="BE180" s="127">
        <v>19.8</v>
      </c>
      <c r="BF180" s="127">
        <v>1.6</v>
      </c>
      <c r="BG180" s="127">
        <v>1.3</v>
      </c>
      <c r="BH180" s="127">
        <v>1.8</v>
      </c>
      <c r="BI180" s="127">
        <v>4.9000000000000004</v>
      </c>
      <c r="BJ180" s="127">
        <v>51.7</v>
      </c>
      <c r="BK180" s="127">
        <v>0.8</v>
      </c>
      <c r="BL180" s="127">
        <v>6.3</v>
      </c>
      <c r="BM180" s="127">
        <v>11.8</v>
      </c>
      <c r="BN180" s="127">
        <v>42.7</v>
      </c>
      <c r="BO180" s="127">
        <v>31.3</v>
      </c>
      <c r="BP180" s="127">
        <v>26</v>
      </c>
      <c r="BQ180" s="127">
        <v>1.3</v>
      </c>
      <c r="BR180" s="127">
        <v>1.8</v>
      </c>
      <c r="BS180" s="127">
        <v>2.9</v>
      </c>
      <c r="BT180" s="127">
        <v>3.3</v>
      </c>
      <c r="BU180" s="127">
        <v>2</v>
      </c>
      <c r="BV180" s="128">
        <v>16.2</v>
      </c>
      <c r="BW180" s="1">
        <v>13</v>
      </c>
      <c r="BX180" s="2" t="s">
        <v>548</v>
      </c>
      <c r="BY180" s="2" t="s">
        <v>549</v>
      </c>
      <c r="BZ180" s="2" t="s">
        <v>550</v>
      </c>
      <c r="CA180" s="2">
        <v>352133</v>
      </c>
      <c r="CB180" s="2">
        <v>153386</v>
      </c>
      <c r="CC180" s="2">
        <v>143096</v>
      </c>
      <c r="CD180" s="2">
        <v>25.8</v>
      </c>
      <c r="CE180" s="2">
        <v>11.2</v>
      </c>
      <c r="CF180" s="2">
        <v>10.5</v>
      </c>
      <c r="CG180" s="1">
        <v>38250</v>
      </c>
      <c r="CH180" s="1">
        <v>20944</v>
      </c>
      <c r="CI180" s="1">
        <v>15891</v>
      </c>
    </row>
    <row r="181" spans="1:87" x14ac:dyDescent="0.3">
      <c r="A181" s="47" t="s">
        <v>521</v>
      </c>
      <c r="B181" s="47" t="s">
        <v>50</v>
      </c>
      <c r="C181" s="47" t="s">
        <v>136</v>
      </c>
      <c r="D181" s="43" t="str">
        <f t="shared" si="2"/>
        <v>부산 동구</v>
      </c>
      <c r="E181" s="120">
        <v>569680</v>
      </c>
      <c r="F181" s="120">
        <v>335417</v>
      </c>
      <c r="G181" s="120">
        <v>149601</v>
      </c>
      <c r="H181" s="120">
        <v>84660</v>
      </c>
      <c r="I181" s="120">
        <v>246654</v>
      </c>
      <c r="J181" s="120">
        <v>43997</v>
      </c>
      <c r="K181" s="120">
        <v>15795</v>
      </c>
      <c r="L181" s="120">
        <v>16163</v>
      </c>
      <c r="M181" s="120">
        <v>8973</v>
      </c>
      <c r="N181" s="120">
        <v>87828</v>
      </c>
      <c r="O181" s="124">
        <v>6.5</v>
      </c>
      <c r="P181" s="124">
        <v>45.8</v>
      </c>
      <c r="Q181" s="124">
        <v>4.2</v>
      </c>
      <c r="R181" s="124">
        <v>9.1999999999999993</v>
      </c>
      <c r="S181" s="124">
        <v>5.6</v>
      </c>
      <c r="T181" s="124">
        <v>43.3</v>
      </c>
      <c r="U181" s="120">
        <v>104</v>
      </c>
      <c r="V181" s="124">
        <v>63.9</v>
      </c>
      <c r="W181" s="147">
        <v>89400</v>
      </c>
      <c r="X181" s="147">
        <v>517237</v>
      </c>
      <c r="Y181" s="120">
        <v>165725</v>
      </c>
      <c r="Z181" s="120">
        <v>75072</v>
      </c>
      <c r="AA181" s="120">
        <v>27893</v>
      </c>
      <c r="AB181" s="120">
        <v>26550</v>
      </c>
      <c r="AC181" s="120">
        <v>27786</v>
      </c>
      <c r="AD181" s="120">
        <v>41807</v>
      </c>
      <c r="AE181" s="120">
        <v>15051</v>
      </c>
      <c r="AF181" s="120">
        <v>3324</v>
      </c>
      <c r="AG181" s="120">
        <v>1903</v>
      </c>
      <c r="AH181" s="120">
        <v>2352</v>
      </c>
      <c r="AI181" s="120">
        <v>127885</v>
      </c>
      <c r="AJ181" s="120">
        <v>47749</v>
      </c>
      <c r="AK181" s="120">
        <v>3075</v>
      </c>
      <c r="AL181" s="120">
        <v>1142</v>
      </c>
      <c r="AM181" s="120">
        <v>2366</v>
      </c>
      <c r="AN181" s="120">
        <v>323026</v>
      </c>
      <c r="AO181" s="120">
        <v>246654</v>
      </c>
      <c r="AP181" s="142" t="s">
        <v>214</v>
      </c>
      <c r="AQ181" s="142" t="s">
        <v>216</v>
      </c>
      <c r="AR181" s="142" t="s">
        <v>317</v>
      </c>
      <c r="AS181" s="143">
        <v>54418</v>
      </c>
      <c r="AT181" s="143">
        <v>44714</v>
      </c>
      <c r="AU181" s="143">
        <v>27922</v>
      </c>
      <c r="AV181" s="142" t="s">
        <v>271</v>
      </c>
      <c r="AW181" s="142" t="s">
        <v>272</v>
      </c>
      <c r="AX181" s="142" t="s">
        <v>913</v>
      </c>
      <c r="AY181" s="143">
        <v>13082</v>
      </c>
      <c r="AZ181" s="143">
        <v>12029</v>
      </c>
      <c r="BA181" s="143">
        <v>11533</v>
      </c>
      <c r="BB181" s="120">
        <v>4</v>
      </c>
      <c r="BC181" s="120">
        <v>12</v>
      </c>
      <c r="BD181" s="120">
        <v>36</v>
      </c>
      <c r="BE181" s="127">
        <v>32.4</v>
      </c>
      <c r="BF181" s="127">
        <v>1.7</v>
      </c>
      <c r="BG181" s="127">
        <v>1.5</v>
      </c>
      <c r="BH181" s="127">
        <v>2.2999999999999998</v>
      </c>
      <c r="BI181" s="127">
        <v>9.8000000000000007</v>
      </c>
      <c r="BJ181" s="127">
        <v>20.6</v>
      </c>
      <c r="BK181" s="127">
        <v>0.7</v>
      </c>
      <c r="BL181" s="127">
        <v>18.8</v>
      </c>
      <c r="BM181" s="127">
        <v>12.3</v>
      </c>
      <c r="BN181" s="127">
        <v>43.2</v>
      </c>
      <c r="BO181" s="127">
        <v>36.1</v>
      </c>
      <c r="BP181" s="127">
        <v>20.7</v>
      </c>
      <c r="BQ181" s="127">
        <v>1.5</v>
      </c>
      <c r="BR181" s="127">
        <v>1.4</v>
      </c>
      <c r="BS181" s="127">
        <v>2.6</v>
      </c>
      <c r="BT181" s="127">
        <v>3.3</v>
      </c>
      <c r="BU181" s="127">
        <v>1.9</v>
      </c>
      <c r="BV181" s="128">
        <v>17.100000000000001</v>
      </c>
      <c r="BW181" s="1">
        <v>12</v>
      </c>
      <c r="BX181" s="2" t="s">
        <v>551</v>
      </c>
      <c r="BY181" s="2" t="s">
        <v>552</v>
      </c>
      <c r="BZ181" s="2" t="s">
        <v>553</v>
      </c>
      <c r="CA181" s="2">
        <v>916495</v>
      </c>
      <c r="CB181" s="2">
        <v>473604</v>
      </c>
      <c r="CC181" s="2">
        <v>236860</v>
      </c>
      <c r="CD181" s="2">
        <v>38.5</v>
      </c>
      <c r="CE181" s="2">
        <v>19.899999999999999</v>
      </c>
      <c r="CF181" s="2">
        <v>10</v>
      </c>
      <c r="CG181" s="1">
        <v>40625</v>
      </c>
      <c r="CH181" s="1">
        <v>33456</v>
      </c>
      <c r="CI181" s="1">
        <v>18538</v>
      </c>
    </row>
    <row r="182" spans="1:87" x14ac:dyDescent="0.3">
      <c r="A182" s="47" t="s">
        <v>521</v>
      </c>
      <c r="B182" s="47" t="s">
        <v>51</v>
      </c>
      <c r="C182" s="47" t="s">
        <v>136</v>
      </c>
      <c r="D182" s="43" t="str">
        <f t="shared" si="2"/>
        <v>부산 영도구</v>
      </c>
      <c r="E182" s="120">
        <v>292677</v>
      </c>
      <c r="F182" s="120">
        <v>176481</v>
      </c>
      <c r="G182" s="120">
        <v>74474</v>
      </c>
      <c r="H182" s="120">
        <v>41722</v>
      </c>
      <c r="I182" s="120">
        <v>127869</v>
      </c>
      <c r="J182" s="120">
        <v>27634</v>
      </c>
      <c r="K182" s="120">
        <v>9030</v>
      </c>
      <c r="L182" s="120">
        <v>10159</v>
      </c>
      <c r="M182" s="120">
        <v>7529</v>
      </c>
      <c r="N182" s="120">
        <v>105269</v>
      </c>
      <c r="O182" s="124">
        <v>2.8</v>
      </c>
      <c r="P182" s="124">
        <v>40.700000000000003</v>
      </c>
      <c r="Q182" s="124">
        <v>4.2</v>
      </c>
      <c r="R182" s="124">
        <v>10.9</v>
      </c>
      <c r="S182" s="124">
        <v>6.5</v>
      </c>
      <c r="T182" s="124">
        <v>43.7</v>
      </c>
      <c r="U182" s="120">
        <v>88</v>
      </c>
      <c r="V182" s="124">
        <v>28.6</v>
      </c>
      <c r="W182" s="147">
        <v>108309</v>
      </c>
      <c r="X182" s="147">
        <v>322990</v>
      </c>
      <c r="Y182" s="120">
        <v>92267</v>
      </c>
      <c r="Z182" s="120">
        <v>36978</v>
      </c>
      <c r="AA182" s="120">
        <v>11757</v>
      </c>
      <c r="AB182" s="120">
        <v>11000</v>
      </c>
      <c r="AC182" s="120">
        <v>12807</v>
      </c>
      <c r="AD182" s="120">
        <v>28912</v>
      </c>
      <c r="AE182" s="120">
        <v>10424</v>
      </c>
      <c r="AF182" s="120">
        <v>2051</v>
      </c>
      <c r="AG182" s="120">
        <v>1093</v>
      </c>
      <c r="AH182" s="120">
        <v>2566</v>
      </c>
      <c r="AI182" s="120">
        <v>55302</v>
      </c>
      <c r="AJ182" s="120">
        <v>21304</v>
      </c>
      <c r="AK182" s="120">
        <v>1994</v>
      </c>
      <c r="AL182" s="120">
        <v>668</v>
      </c>
      <c r="AM182" s="120">
        <v>3553</v>
      </c>
      <c r="AN182" s="120">
        <v>164809</v>
      </c>
      <c r="AO182" s="120">
        <v>127867</v>
      </c>
      <c r="AP182" s="142" t="s">
        <v>213</v>
      </c>
      <c r="AQ182" s="142" t="s">
        <v>214</v>
      </c>
      <c r="AR182" s="142" t="s">
        <v>926</v>
      </c>
      <c r="AS182" s="143">
        <v>23403</v>
      </c>
      <c r="AT182" s="143">
        <v>18388</v>
      </c>
      <c r="AU182" s="143">
        <v>16348</v>
      </c>
      <c r="AV182" s="142" t="s">
        <v>913</v>
      </c>
      <c r="AW182" s="142" t="s">
        <v>271</v>
      </c>
      <c r="AX182" s="142" t="s">
        <v>272</v>
      </c>
      <c r="AY182" s="143">
        <v>9262</v>
      </c>
      <c r="AZ182" s="143">
        <v>8832</v>
      </c>
      <c r="BA182" s="143">
        <v>6995</v>
      </c>
      <c r="BB182" s="120">
        <v>4</v>
      </c>
      <c r="BC182" s="120">
        <v>12</v>
      </c>
      <c r="BD182" s="120">
        <v>34</v>
      </c>
      <c r="BE182" s="127">
        <v>47.9</v>
      </c>
      <c r="BF182" s="127">
        <v>2.2000000000000002</v>
      </c>
      <c r="BG182" s="127">
        <v>2.8</v>
      </c>
      <c r="BH182" s="127">
        <v>3.8</v>
      </c>
      <c r="BI182" s="127">
        <v>4.3</v>
      </c>
      <c r="BJ182" s="127">
        <v>11.3</v>
      </c>
      <c r="BK182" s="127">
        <v>1.3</v>
      </c>
      <c r="BL182" s="127">
        <v>15.9</v>
      </c>
      <c r="BM182" s="127">
        <v>10.5</v>
      </c>
      <c r="BN182" s="127">
        <v>34.4</v>
      </c>
      <c r="BO182" s="127">
        <v>45.4</v>
      </c>
      <c r="BP182" s="127">
        <v>20.2</v>
      </c>
      <c r="BQ182" s="127">
        <v>2.4</v>
      </c>
      <c r="BR182" s="127">
        <v>1.9</v>
      </c>
      <c r="BS182" s="127">
        <v>3</v>
      </c>
      <c r="BT182" s="127">
        <v>3.7</v>
      </c>
      <c r="BU182" s="127">
        <v>2.2000000000000002</v>
      </c>
      <c r="BV182" s="128">
        <v>20.2</v>
      </c>
      <c r="BW182" s="1">
        <v>11</v>
      </c>
      <c r="BX182" s="2" t="s">
        <v>554</v>
      </c>
      <c r="BY182" s="2" t="s">
        <v>555</v>
      </c>
      <c r="BZ182" s="2" t="s">
        <v>556</v>
      </c>
      <c r="CA182" s="2">
        <v>193311</v>
      </c>
      <c r="CB182" s="2">
        <v>188523</v>
      </c>
      <c r="CC182" s="2">
        <v>152262</v>
      </c>
      <c r="CD182" s="2">
        <v>17.8</v>
      </c>
      <c r="CE182" s="2">
        <v>17.399999999999999</v>
      </c>
      <c r="CF182" s="2">
        <v>14.1</v>
      </c>
      <c r="CG182" s="1">
        <v>26191</v>
      </c>
      <c r="CH182" s="1">
        <v>13954</v>
      </c>
      <c r="CI182" s="1">
        <v>12974</v>
      </c>
    </row>
    <row r="183" spans="1:87" x14ac:dyDescent="0.3">
      <c r="A183" s="47" t="s">
        <v>521</v>
      </c>
      <c r="B183" s="47" t="s">
        <v>49</v>
      </c>
      <c r="C183" s="47" t="s">
        <v>137</v>
      </c>
      <c r="D183" s="43" t="str">
        <f t="shared" si="2"/>
        <v>대구 서구</v>
      </c>
      <c r="E183" s="120">
        <v>380356</v>
      </c>
      <c r="F183" s="120">
        <v>168040</v>
      </c>
      <c r="G183" s="120">
        <v>116524</v>
      </c>
      <c r="H183" s="120">
        <v>95790</v>
      </c>
      <c r="I183" s="120">
        <v>105051</v>
      </c>
      <c r="J183" s="120">
        <v>30599</v>
      </c>
      <c r="K183" s="120">
        <v>13829</v>
      </c>
      <c r="L183" s="120">
        <v>19993</v>
      </c>
      <c r="M183" s="120">
        <v>14767</v>
      </c>
      <c r="N183" s="120">
        <v>164818</v>
      </c>
      <c r="O183" s="124">
        <v>2.2999999999999998</v>
      </c>
      <c r="P183" s="124">
        <v>64.8</v>
      </c>
      <c r="Q183" s="124">
        <v>6.5</v>
      </c>
      <c r="R183" s="124">
        <v>10.1</v>
      </c>
      <c r="S183" s="124">
        <v>8.4</v>
      </c>
      <c r="T183" s="124">
        <v>27.6</v>
      </c>
      <c r="U183" s="120">
        <v>150</v>
      </c>
      <c r="V183" s="124">
        <v>41.2</v>
      </c>
      <c r="W183" s="147">
        <v>166860</v>
      </c>
      <c r="X183" s="147">
        <v>385107</v>
      </c>
      <c r="Y183" s="120">
        <v>116173</v>
      </c>
      <c r="Z183" s="120">
        <v>69554</v>
      </c>
      <c r="AA183" s="120">
        <v>28357</v>
      </c>
      <c r="AB183" s="120">
        <v>24468</v>
      </c>
      <c r="AC183" s="120">
        <v>36754</v>
      </c>
      <c r="AD183" s="120">
        <v>23814</v>
      </c>
      <c r="AE183" s="120">
        <v>12224</v>
      </c>
      <c r="AF183" s="120">
        <v>3709</v>
      </c>
      <c r="AG183" s="120">
        <v>1942</v>
      </c>
      <c r="AH183" s="120">
        <v>4889</v>
      </c>
      <c r="AI183" s="120">
        <v>28053</v>
      </c>
      <c r="AJ183" s="120">
        <v>22351</v>
      </c>
      <c r="AK183" s="120">
        <v>3566</v>
      </c>
      <c r="AL183" s="120">
        <v>1096</v>
      </c>
      <c r="AM183" s="120">
        <v>3406</v>
      </c>
      <c r="AN183" s="120">
        <v>275306</v>
      </c>
      <c r="AO183" s="120">
        <v>105050</v>
      </c>
      <c r="AP183" s="142" t="s">
        <v>217</v>
      </c>
      <c r="AQ183" s="142" t="s">
        <v>218</v>
      </c>
      <c r="AR183" s="142" t="s">
        <v>219</v>
      </c>
      <c r="AS183" s="143">
        <v>90624</v>
      </c>
      <c r="AT183" s="143">
        <v>68732</v>
      </c>
      <c r="AU183" s="143">
        <v>26928</v>
      </c>
      <c r="AV183" s="142" t="s">
        <v>263</v>
      </c>
      <c r="AW183" s="142" t="s">
        <v>260</v>
      </c>
      <c r="AX183" s="142" t="s">
        <v>270</v>
      </c>
      <c r="AY183" s="143">
        <v>9786</v>
      </c>
      <c r="AZ183" s="143">
        <v>7692</v>
      </c>
      <c r="BA183" s="143">
        <v>4455</v>
      </c>
      <c r="BB183" s="120">
        <v>2</v>
      </c>
      <c r="BC183" s="120">
        <v>4</v>
      </c>
      <c r="BD183" s="120">
        <v>9</v>
      </c>
      <c r="BE183" s="127">
        <v>24.3</v>
      </c>
      <c r="BF183" s="127">
        <v>0.7</v>
      </c>
      <c r="BG183" s="127">
        <v>2.8</v>
      </c>
      <c r="BH183" s="127">
        <v>8.6999999999999993</v>
      </c>
      <c r="BI183" s="127">
        <v>23.3</v>
      </c>
      <c r="BJ183" s="127">
        <v>8.6</v>
      </c>
      <c r="BK183" s="127">
        <v>1.8</v>
      </c>
      <c r="BL183" s="127">
        <v>19.600000000000001</v>
      </c>
      <c r="BM183" s="127">
        <v>10.4</v>
      </c>
      <c r="BN183" s="127">
        <v>37.6</v>
      </c>
      <c r="BO183" s="127">
        <v>29.5</v>
      </c>
      <c r="BP183" s="127">
        <v>32.9</v>
      </c>
      <c r="BQ183" s="127">
        <v>1.4</v>
      </c>
      <c r="BR183" s="127">
        <v>1.9</v>
      </c>
      <c r="BS183" s="127">
        <v>2.8</v>
      </c>
      <c r="BT183" s="127">
        <v>3.3</v>
      </c>
      <c r="BU183" s="127">
        <v>2.2000000000000002</v>
      </c>
      <c r="BV183" s="128">
        <v>15.2</v>
      </c>
      <c r="BW183" s="1">
        <v>17</v>
      </c>
      <c r="BX183" s="2" t="s">
        <v>557</v>
      </c>
      <c r="BY183" s="2" t="s">
        <v>558</v>
      </c>
      <c r="BZ183" s="2" t="s">
        <v>559</v>
      </c>
      <c r="CA183" s="2">
        <v>349415</v>
      </c>
      <c r="CB183" s="2">
        <v>224038</v>
      </c>
      <c r="CC183" s="2">
        <v>155443</v>
      </c>
      <c r="CD183" s="2">
        <v>18.8</v>
      </c>
      <c r="CE183" s="2">
        <v>12.1</v>
      </c>
      <c r="CF183" s="2">
        <v>8.4</v>
      </c>
      <c r="CG183" s="1">
        <v>23136</v>
      </c>
      <c r="CH183" s="1">
        <v>34567</v>
      </c>
      <c r="CI183" s="1">
        <v>27413</v>
      </c>
    </row>
    <row r="184" spans="1:87" x14ac:dyDescent="0.3">
      <c r="A184" s="47" t="s">
        <v>521</v>
      </c>
      <c r="B184" s="47" t="s">
        <v>52</v>
      </c>
      <c r="C184" s="47" t="s">
        <v>137</v>
      </c>
      <c r="D184" s="43" t="str">
        <f t="shared" si="2"/>
        <v>대구 남구</v>
      </c>
      <c r="E184" s="120">
        <v>449035</v>
      </c>
      <c r="F184" s="120">
        <v>214761</v>
      </c>
      <c r="G184" s="120">
        <v>136732</v>
      </c>
      <c r="H184" s="120">
        <v>97539</v>
      </c>
      <c r="I184" s="120">
        <v>136918</v>
      </c>
      <c r="J184" s="120">
        <v>31437</v>
      </c>
      <c r="K184" s="120">
        <v>16219</v>
      </c>
      <c r="L184" s="120">
        <v>23341</v>
      </c>
      <c r="M184" s="120">
        <v>18082</v>
      </c>
      <c r="N184" s="120">
        <v>138934</v>
      </c>
      <c r="O184" s="124">
        <v>3.2</v>
      </c>
      <c r="P184" s="124">
        <v>59.6</v>
      </c>
      <c r="Q184" s="124">
        <v>5.8</v>
      </c>
      <c r="R184" s="124">
        <v>10.5</v>
      </c>
      <c r="S184" s="124">
        <v>8.9</v>
      </c>
      <c r="T184" s="124">
        <v>30.5</v>
      </c>
      <c r="U184" s="120">
        <v>143</v>
      </c>
      <c r="V184" s="124">
        <v>52.4</v>
      </c>
      <c r="W184" s="147">
        <v>140120</v>
      </c>
      <c r="X184" s="147">
        <v>462928</v>
      </c>
      <c r="Y184" s="120">
        <v>142793</v>
      </c>
      <c r="Z184" s="120">
        <v>80575</v>
      </c>
      <c r="AA184" s="120">
        <v>32733</v>
      </c>
      <c r="AB184" s="120">
        <v>22601</v>
      </c>
      <c r="AC184" s="120">
        <v>33414</v>
      </c>
      <c r="AD184" s="120">
        <v>35436</v>
      </c>
      <c r="AE184" s="120">
        <v>16433</v>
      </c>
      <c r="AF184" s="120">
        <v>4934</v>
      </c>
      <c r="AG184" s="120">
        <v>2074</v>
      </c>
      <c r="AH184" s="120">
        <v>5495</v>
      </c>
      <c r="AI184" s="120">
        <v>36532</v>
      </c>
      <c r="AJ184" s="120">
        <v>25344</v>
      </c>
      <c r="AK184" s="120">
        <v>4302</v>
      </c>
      <c r="AL184" s="120">
        <v>1431</v>
      </c>
      <c r="AM184" s="120">
        <v>4938</v>
      </c>
      <c r="AN184" s="120">
        <v>312116</v>
      </c>
      <c r="AO184" s="120">
        <v>136919</v>
      </c>
      <c r="AP184" s="142" t="s">
        <v>217</v>
      </c>
      <c r="AQ184" s="142" t="s">
        <v>219</v>
      </c>
      <c r="AR184" s="142" t="s">
        <v>218</v>
      </c>
      <c r="AS184" s="143">
        <v>93940</v>
      </c>
      <c r="AT184" s="143">
        <v>64385</v>
      </c>
      <c r="AU184" s="143">
        <v>38969</v>
      </c>
      <c r="AV184" s="142" t="s">
        <v>263</v>
      </c>
      <c r="AW184" s="142" t="s">
        <v>260</v>
      </c>
      <c r="AX184" s="142" t="s">
        <v>914</v>
      </c>
      <c r="AY184" s="143">
        <v>15676</v>
      </c>
      <c r="AZ184" s="143">
        <v>9228</v>
      </c>
      <c r="BA184" s="143">
        <v>6588</v>
      </c>
      <c r="BB184" s="120">
        <v>2</v>
      </c>
      <c r="BC184" s="120">
        <v>4</v>
      </c>
      <c r="BD184" s="120">
        <v>10</v>
      </c>
      <c r="BE184" s="127">
        <v>25.9</v>
      </c>
      <c r="BF184" s="127">
        <v>0.4</v>
      </c>
      <c r="BG184" s="127">
        <v>2</v>
      </c>
      <c r="BH184" s="127">
        <v>3.4</v>
      </c>
      <c r="BI184" s="127">
        <v>4.5999999999999996</v>
      </c>
      <c r="BJ184" s="127">
        <v>38.700000000000003</v>
      </c>
      <c r="BK184" s="127">
        <v>1.4</v>
      </c>
      <c r="BL184" s="127">
        <v>10.8</v>
      </c>
      <c r="BM184" s="127">
        <v>12.8</v>
      </c>
      <c r="BN184" s="127">
        <v>41</v>
      </c>
      <c r="BO184" s="127">
        <v>29</v>
      </c>
      <c r="BP184" s="127">
        <v>30</v>
      </c>
      <c r="BQ184" s="127">
        <v>1.3</v>
      </c>
      <c r="BR184" s="127">
        <v>2.1</v>
      </c>
      <c r="BS184" s="127">
        <v>2.8</v>
      </c>
      <c r="BT184" s="127">
        <v>3.3</v>
      </c>
      <c r="BU184" s="127">
        <v>2.2999999999999998</v>
      </c>
      <c r="BV184" s="128">
        <v>19.3</v>
      </c>
      <c r="BW184" s="1">
        <v>13</v>
      </c>
      <c r="BX184" s="2" t="s">
        <v>560</v>
      </c>
      <c r="BY184" s="2" t="s">
        <v>561</v>
      </c>
      <c r="BZ184" s="2" t="s">
        <v>562</v>
      </c>
      <c r="CA184" s="2">
        <v>232777</v>
      </c>
      <c r="CB184" s="2">
        <v>203056</v>
      </c>
      <c r="CC184" s="2">
        <v>202808</v>
      </c>
      <c r="CD184" s="2">
        <v>11.8</v>
      </c>
      <c r="CE184" s="2">
        <v>10.3</v>
      </c>
      <c r="CF184" s="2">
        <v>10.3</v>
      </c>
      <c r="CG184" s="1">
        <v>25185</v>
      </c>
      <c r="CH184" s="1">
        <v>27215</v>
      </c>
      <c r="CI184" s="1">
        <v>30968</v>
      </c>
    </row>
    <row r="185" spans="1:87" x14ac:dyDescent="0.3">
      <c r="A185" s="47" t="s">
        <v>521</v>
      </c>
      <c r="B185" s="47" t="s">
        <v>53</v>
      </c>
      <c r="C185" s="47" t="s">
        <v>137</v>
      </c>
      <c r="D185" s="43" t="str">
        <f t="shared" si="2"/>
        <v>대구 군위군</v>
      </c>
      <c r="E185" s="120">
        <v>153344</v>
      </c>
      <c r="F185" s="120">
        <v>102010</v>
      </c>
      <c r="G185" s="120">
        <v>41493</v>
      </c>
      <c r="H185" s="120">
        <v>9841</v>
      </c>
      <c r="I185" s="120">
        <v>81298</v>
      </c>
      <c r="J185" s="120">
        <v>14871</v>
      </c>
      <c r="K185" s="120">
        <v>4742</v>
      </c>
      <c r="L185" s="120">
        <v>3514</v>
      </c>
      <c r="M185" s="120">
        <v>1618</v>
      </c>
      <c r="N185" s="120">
        <v>22950</v>
      </c>
      <c r="O185" s="124">
        <v>6.7</v>
      </c>
      <c r="P185" s="124">
        <v>34</v>
      </c>
      <c r="Q185" s="124">
        <v>2.6</v>
      </c>
      <c r="R185" s="124">
        <v>9.9</v>
      </c>
      <c r="S185" s="124">
        <v>4.0999999999999996</v>
      </c>
      <c r="T185" s="124">
        <v>53</v>
      </c>
      <c r="U185" s="120">
        <v>124</v>
      </c>
      <c r="V185" s="124">
        <v>56.3</v>
      </c>
      <c r="W185" s="147">
        <v>23256</v>
      </c>
      <c r="X185" s="147">
        <v>160021</v>
      </c>
      <c r="Y185" s="120">
        <v>46025</v>
      </c>
      <c r="Z185" s="120">
        <v>19430</v>
      </c>
      <c r="AA185" s="120">
        <v>3316</v>
      </c>
      <c r="AB185" s="120">
        <v>1368</v>
      </c>
      <c r="AC185" s="120">
        <v>1907</v>
      </c>
      <c r="AD185" s="120">
        <v>24620</v>
      </c>
      <c r="AE185" s="120">
        <v>9591</v>
      </c>
      <c r="AF185" s="120">
        <v>1700</v>
      </c>
      <c r="AG185" s="120">
        <v>898</v>
      </c>
      <c r="AH185" s="120">
        <v>1274</v>
      </c>
      <c r="AI185" s="120">
        <v>31365</v>
      </c>
      <c r="AJ185" s="120">
        <v>9889</v>
      </c>
      <c r="AK185" s="120">
        <v>1024</v>
      </c>
      <c r="AL185" s="120">
        <v>261</v>
      </c>
      <c r="AM185" s="120">
        <v>678</v>
      </c>
      <c r="AN185" s="120">
        <v>72046</v>
      </c>
      <c r="AO185" s="120">
        <v>81300</v>
      </c>
      <c r="AP185" s="142" t="s">
        <v>218</v>
      </c>
      <c r="AQ185" s="142" t="s">
        <v>217</v>
      </c>
      <c r="AR185" s="142" t="s">
        <v>219</v>
      </c>
      <c r="AS185" s="143">
        <v>19277</v>
      </c>
      <c r="AT185" s="143">
        <v>14965</v>
      </c>
      <c r="AU185" s="143">
        <v>10662</v>
      </c>
      <c r="AV185" s="142" t="s">
        <v>260</v>
      </c>
      <c r="AW185" s="142" t="s">
        <v>263</v>
      </c>
      <c r="AX185" s="142" t="s">
        <v>927</v>
      </c>
      <c r="AY185" s="143">
        <v>10123</v>
      </c>
      <c r="AZ185" s="143">
        <v>5150</v>
      </c>
      <c r="BA185" s="143">
        <v>3391</v>
      </c>
      <c r="BB185" s="120">
        <v>3</v>
      </c>
      <c r="BC185" s="120">
        <v>8</v>
      </c>
      <c r="BD185" s="120">
        <v>27</v>
      </c>
      <c r="BE185" s="127">
        <v>16.3</v>
      </c>
      <c r="BF185" s="127">
        <v>0.4</v>
      </c>
      <c r="BG185" s="127">
        <v>32.700000000000003</v>
      </c>
      <c r="BH185" s="127">
        <v>0.8</v>
      </c>
      <c r="BI185" s="127">
        <v>31.6</v>
      </c>
      <c r="BJ185" s="127">
        <v>1.2</v>
      </c>
      <c r="BK185" s="127">
        <v>0.1</v>
      </c>
      <c r="BL185" s="127">
        <v>8.1999999999999993</v>
      </c>
      <c r="BM185" s="127">
        <v>8.6999999999999993</v>
      </c>
      <c r="BN185" s="127">
        <v>36.1</v>
      </c>
      <c r="BO185" s="127">
        <v>49.3</v>
      </c>
      <c r="BP185" s="127">
        <v>14.6</v>
      </c>
      <c r="BQ185" s="127">
        <v>2.5</v>
      </c>
      <c r="BR185" s="127">
        <v>1.7</v>
      </c>
      <c r="BS185" s="127">
        <v>2.8</v>
      </c>
      <c r="BT185" s="127">
        <v>3.5</v>
      </c>
      <c r="BU185" s="127">
        <v>2</v>
      </c>
      <c r="BV185" s="128">
        <v>19.8</v>
      </c>
      <c r="BW185" s="1">
        <v>8</v>
      </c>
      <c r="BX185" s="2" t="s">
        <v>563</v>
      </c>
      <c r="BY185" s="2" t="s">
        <v>564</v>
      </c>
      <c r="BZ185" s="2" t="s">
        <v>565</v>
      </c>
      <c r="CA185" s="2">
        <v>228158</v>
      </c>
      <c r="CB185" s="2">
        <v>218211</v>
      </c>
      <c r="CC185" s="2">
        <v>94941</v>
      </c>
      <c r="CD185" s="2">
        <v>32.5</v>
      </c>
      <c r="CE185" s="2">
        <v>31</v>
      </c>
      <c r="CF185" s="2">
        <v>13.5</v>
      </c>
      <c r="CG185" s="1">
        <v>14175</v>
      </c>
      <c r="CH185" s="1">
        <v>2122</v>
      </c>
      <c r="CI185" s="1">
        <v>2799</v>
      </c>
    </row>
    <row r="186" spans="1:87" x14ac:dyDescent="0.3">
      <c r="A186" s="47" t="s">
        <v>521</v>
      </c>
      <c r="B186" s="47" t="s">
        <v>54</v>
      </c>
      <c r="C186" s="47" t="s">
        <v>138</v>
      </c>
      <c r="D186" s="43" t="str">
        <f t="shared" si="2"/>
        <v>인천 강화군</v>
      </c>
      <c r="E186" s="120">
        <v>454657</v>
      </c>
      <c r="F186" s="120">
        <v>285420</v>
      </c>
      <c r="G186" s="120">
        <v>146378</v>
      </c>
      <c r="H186" s="120">
        <v>22858</v>
      </c>
      <c r="I186" s="120">
        <v>335404</v>
      </c>
      <c r="J186" s="120">
        <v>87275</v>
      </c>
      <c r="K186" s="120">
        <v>19851</v>
      </c>
      <c r="L186" s="120">
        <v>12084</v>
      </c>
      <c r="M186" s="120">
        <v>5213</v>
      </c>
      <c r="N186" s="120">
        <v>70773</v>
      </c>
      <c r="O186" s="124">
        <v>6.4</v>
      </c>
      <c r="P186" s="124">
        <v>27.9</v>
      </c>
      <c r="Q186" s="124">
        <v>2.4</v>
      </c>
      <c r="R186" s="124">
        <v>11.4</v>
      </c>
      <c r="S186" s="124">
        <v>3.1</v>
      </c>
      <c r="T186" s="124">
        <v>73.8</v>
      </c>
      <c r="U186" s="120">
        <v>86</v>
      </c>
      <c r="V186" s="124">
        <v>36.1</v>
      </c>
      <c r="W186" s="147">
        <v>70132</v>
      </c>
      <c r="X186" s="147">
        <v>485927</v>
      </c>
      <c r="Y186" s="120">
        <v>71405</v>
      </c>
      <c r="Z186" s="120">
        <v>38395</v>
      </c>
      <c r="AA186" s="120">
        <v>5155</v>
      </c>
      <c r="AB186" s="120">
        <v>1490</v>
      </c>
      <c r="AC186" s="120">
        <v>2809</v>
      </c>
      <c r="AD186" s="120">
        <v>194981</v>
      </c>
      <c r="AE186" s="120">
        <v>90701</v>
      </c>
      <c r="AF186" s="120">
        <v>8527</v>
      </c>
      <c r="AG186" s="120">
        <v>2530</v>
      </c>
      <c r="AH186" s="120">
        <v>5278</v>
      </c>
      <c r="AI186" s="120">
        <v>19035</v>
      </c>
      <c r="AJ186" s="120">
        <v>11444</v>
      </c>
      <c r="AK186" s="120">
        <v>902</v>
      </c>
      <c r="AL186" s="120">
        <v>459</v>
      </c>
      <c r="AM186" s="120">
        <v>1547</v>
      </c>
      <c r="AN186" s="120">
        <v>119254</v>
      </c>
      <c r="AO186" s="120">
        <v>335404</v>
      </c>
      <c r="AP186" s="142" t="s">
        <v>221</v>
      </c>
      <c r="AQ186" s="142" t="s">
        <v>222</v>
      </c>
      <c r="AR186" s="142" t="s">
        <v>223</v>
      </c>
      <c r="AS186" s="143">
        <v>36394</v>
      </c>
      <c r="AT186" s="143">
        <v>17692</v>
      </c>
      <c r="AU186" s="143">
        <v>15052</v>
      </c>
      <c r="AV186" s="142" t="s">
        <v>298</v>
      </c>
      <c r="AW186" s="142" t="s">
        <v>915</v>
      </c>
      <c r="AX186" s="142" t="s">
        <v>299</v>
      </c>
      <c r="AY186" s="143">
        <v>37820</v>
      </c>
      <c r="AZ186" s="143">
        <v>25928</v>
      </c>
      <c r="BA186" s="143">
        <v>19970</v>
      </c>
      <c r="BB186" s="120">
        <v>4</v>
      </c>
      <c r="BC186" s="120">
        <v>12</v>
      </c>
      <c r="BD186" s="120">
        <v>30</v>
      </c>
      <c r="BE186" s="127">
        <v>49.4</v>
      </c>
      <c r="BF186" s="127">
        <v>1.4</v>
      </c>
      <c r="BG186" s="127">
        <v>5.6</v>
      </c>
      <c r="BH186" s="127">
        <v>2.2999999999999998</v>
      </c>
      <c r="BI186" s="127">
        <v>6.2</v>
      </c>
      <c r="BJ186" s="127">
        <v>2.8</v>
      </c>
      <c r="BK186" s="127">
        <v>0.6</v>
      </c>
      <c r="BL186" s="127">
        <v>17.5</v>
      </c>
      <c r="BM186" s="127">
        <v>14.2</v>
      </c>
      <c r="BN186" s="127">
        <v>23.9</v>
      </c>
      <c r="BO186" s="127">
        <v>62.6</v>
      </c>
      <c r="BP186" s="127">
        <v>13.5</v>
      </c>
      <c r="BQ186" s="127">
        <v>4.8</v>
      </c>
      <c r="BR186" s="127">
        <v>2.2999999999999998</v>
      </c>
      <c r="BS186" s="127">
        <v>2.9</v>
      </c>
      <c r="BT186" s="127">
        <v>3.7</v>
      </c>
      <c r="BU186" s="127">
        <v>2.5</v>
      </c>
      <c r="BV186" s="128">
        <v>17.600000000000001</v>
      </c>
      <c r="BW186" s="1">
        <v>13</v>
      </c>
      <c r="BX186" s="2" t="s">
        <v>566</v>
      </c>
      <c r="BY186" s="2" t="s">
        <v>567</v>
      </c>
      <c r="BZ186" s="2" t="s">
        <v>568</v>
      </c>
      <c r="CA186" s="2">
        <v>288722</v>
      </c>
      <c r="CB186" s="2">
        <v>223066</v>
      </c>
      <c r="CC186" s="2">
        <v>180694</v>
      </c>
      <c r="CD186" s="2">
        <v>21.7</v>
      </c>
      <c r="CE186" s="2">
        <v>16.8</v>
      </c>
      <c r="CF186" s="2">
        <v>13.6</v>
      </c>
      <c r="CG186" s="1">
        <v>90185</v>
      </c>
      <c r="CH186" s="1">
        <v>2312</v>
      </c>
      <c r="CI186" s="1">
        <v>8393</v>
      </c>
    </row>
    <row r="187" spans="1:87" x14ac:dyDescent="0.3">
      <c r="A187" s="47" t="s">
        <v>521</v>
      </c>
      <c r="B187" s="47" t="s">
        <v>55</v>
      </c>
      <c r="C187" s="47" t="s">
        <v>138</v>
      </c>
      <c r="D187" s="43" t="str">
        <f t="shared" si="2"/>
        <v>인천 옹진군</v>
      </c>
      <c r="E187" s="120">
        <v>168405</v>
      </c>
      <c r="F187" s="120">
        <v>96841</v>
      </c>
      <c r="G187" s="120">
        <v>60251</v>
      </c>
      <c r="H187" s="120">
        <v>11312</v>
      </c>
      <c r="I187" s="120">
        <v>134221</v>
      </c>
      <c r="J187" s="120">
        <v>41995</v>
      </c>
      <c r="K187" s="120">
        <v>6666</v>
      </c>
      <c r="L187" s="120">
        <v>7095</v>
      </c>
      <c r="M187" s="120">
        <v>3190</v>
      </c>
      <c r="N187" s="120">
        <v>20345</v>
      </c>
      <c r="O187" s="124">
        <v>8.3000000000000007</v>
      </c>
      <c r="P187" s="124">
        <v>21.9</v>
      </c>
      <c r="Q187" s="124">
        <v>2.8</v>
      </c>
      <c r="R187" s="124">
        <v>12.9</v>
      </c>
      <c r="S187" s="124">
        <v>3.6</v>
      </c>
      <c r="T187" s="124">
        <v>79.7</v>
      </c>
      <c r="U187" s="120">
        <v>90</v>
      </c>
      <c r="V187" s="124">
        <v>40.299999999999997</v>
      </c>
      <c r="W187" s="147">
        <v>20638</v>
      </c>
      <c r="X187" s="147">
        <v>176226</v>
      </c>
      <c r="Y187" s="120">
        <v>16722</v>
      </c>
      <c r="Z187" s="120">
        <v>13954</v>
      </c>
      <c r="AA187" s="120">
        <v>1653</v>
      </c>
      <c r="AB187" s="120">
        <v>783</v>
      </c>
      <c r="AC187" s="120">
        <v>1073</v>
      </c>
      <c r="AD187" s="120">
        <v>65026</v>
      </c>
      <c r="AE187" s="120">
        <v>37212</v>
      </c>
      <c r="AF187" s="120">
        <v>2247</v>
      </c>
      <c r="AG187" s="120">
        <v>1133</v>
      </c>
      <c r="AH187" s="120">
        <v>1942</v>
      </c>
      <c r="AI187" s="120">
        <v>15093</v>
      </c>
      <c r="AJ187" s="120">
        <v>7252</v>
      </c>
      <c r="AK187" s="120">
        <v>1678</v>
      </c>
      <c r="AL187" s="120">
        <v>635</v>
      </c>
      <c r="AM187" s="120">
        <v>2001</v>
      </c>
      <c r="AN187" s="120">
        <v>34185</v>
      </c>
      <c r="AO187" s="120">
        <v>134219</v>
      </c>
      <c r="AP187" s="142" t="s">
        <v>224</v>
      </c>
      <c r="AQ187" s="142" t="s">
        <v>221</v>
      </c>
      <c r="AR187" s="142" t="s">
        <v>225</v>
      </c>
      <c r="AS187" s="143">
        <v>6341</v>
      </c>
      <c r="AT187" s="143">
        <v>5935</v>
      </c>
      <c r="AU187" s="143">
        <v>5800</v>
      </c>
      <c r="AV187" s="142" t="s">
        <v>300</v>
      </c>
      <c r="AW187" s="142" t="s">
        <v>916</v>
      </c>
      <c r="AX187" s="142" t="s">
        <v>917</v>
      </c>
      <c r="AY187" s="143">
        <v>6525</v>
      </c>
      <c r="AZ187" s="143">
        <v>6049</v>
      </c>
      <c r="BA187" s="143">
        <v>5799</v>
      </c>
      <c r="BB187" s="120">
        <v>8</v>
      </c>
      <c r="BC187" s="120">
        <v>19</v>
      </c>
      <c r="BD187" s="120">
        <v>42</v>
      </c>
      <c r="BE187" s="127">
        <v>43.5</v>
      </c>
      <c r="BF187" s="127">
        <v>5.6</v>
      </c>
      <c r="BG187" s="127">
        <v>5.4</v>
      </c>
      <c r="BH187" s="127">
        <v>0.3</v>
      </c>
      <c r="BI187" s="127">
        <v>3.1</v>
      </c>
      <c r="BJ187" s="127">
        <v>0.3</v>
      </c>
      <c r="BK187" s="127">
        <v>0.2</v>
      </c>
      <c r="BL187" s="127">
        <v>31.3</v>
      </c>
      <c r="BM187" s="127">
        <v>10.3</v>
      </c>
      <c r="BN187" s="127">
        <v>34</v>
      </c>
      <c r="BO187" s="127">
        <v>49.6</v>
      </c>
      <c r="BP187" s="127">
        <v>16.399999999999999</v>
      </c>
      <c r="BQ187" s="127">
        <v>2.7</v>
      </c>
      <c r="BR187" s="127">
        <v>2.9</v>
      </c>
      <c r="BS187" s="127">
        <v>3.1</v>
      </c>
      <c r="BT187" s="127">
        <v>3.6</v>
      </c>
      <c r="BU187" s="127">
        <v>3.3</v>
      </c>
      <c r="BV187" s="128">
        <v>18.600000000000001</v>
      </c>
      <c r="BW187" s="1">
        <v>7</v>
      </c>
      <c r="BX187" s="2" t="s">
        <v>569</v>
      </c>
      <c r="BY187" s="2" t="s">
        <v>823</v>
      </c>
      <c r="BZ187" s="2" t="s">
        <v>570</v>
      </c>
      <c r="CA187" s="2">
        <v>174627</v>
      </c>
      <c r="CB187" s="2">
        <v>48414</v>
      </c>
      <c r="CC187" s="2">
        <v>42081</v>
      </c>
      <c r="CD187" s="2">
        <v>51.7</v>
      </c>
      <c r="CE187" s="2">
        <v>14.3</v>
      </c>
      <c r="CF187" s="2">
        <v>12.4</v>
      </c>
      <c r="CG187" s="1">
        <v>43622</v>
      </c>
      <c r="CH187" s="1">
        <v>513</v>
      </c>
      <c r="CI187" s="1">
        <v>4736</v>
      </c>
    </row>
    <row r="188" spans="1:87" x14ac:dyDescent="0.3">
      <c r="A188" s="47" t="s">
        <v>521</v>
      </c>
      <c r="B188" s="47" t="s">
        <v>56</v>
      </c>
      <c r="C188" s="47" t="s">
        <v>139</v>
      </c>
      <c r="D188" s="43" t="str">
        <f t="shared" si="2"/>
        <v>경기 연천군</v>
      </c>
      <c r="E188" s="120">
        <v>167046</v>
      </c>
      <c r="F188" s="120">
        <v>80818</v>
      </c>
      <c r="G188" s="120">
        <v>59230</v>
      </c>
      <c r="H188" s="120">
        <v>27000</v>
      </c>
      <c r="I188" s="120">
        <v>76448</v>
      </c>
      <c r="J188" s="120">
        <v>27137</v>
      </c>
      <c r="K188" s="120">
        <v>11431</v>
      </c>
      <c r="L188" s="120">
        <v>10405</v>
      </c>
      <c r="M188" s="120">
        <v>9278</v>
      </c>
      <c r="N188" s="120">
        <v>42343</v>
      </c>
      <c r="O188" s="124">
        <v>3.9</v>
      </c>
      <c r="P188" s="124">
        <v>42.9</v>
      </c>
      <c r="Q188" s="124">
        <v>5</v>
      </c>
      <c r="R188" s="124">
        <v>13.8</v>
      </c>
      <c r="S188" s="124">
        <v>7</v>
      </c>
      <c r="T188" s="124">
        <v>45.8</v>
      </c>
      <c r="U188" s="120">
        <v>112</v>
      </c>
      <c r="V188" s="124">
        <v>32.6</v>
      </c>
      <c r="W188" s="147">
        <v>42429</v>
      </c>
      <c r="X188" s="147">
        <v>200286</v>
      </c>
      <c r="Y188" s="120">
        <v>44690</v>
      </c>
      <c r="Z188" s="120">
        <v>29623</v>
      </c>
      <c r="AA188" s="120">
        <v>5642</v>
      </c>
      <c r="AB188" s="120">
        <v>3228</v>
      </c>
      <c r="AC188" s="120">
        <v>7415</v>
      </c>
      <c r="AD188" s="120">
        <v>29216</v>
      </c>
      <c r="AE188" s="120">
        <v>20168</v>
      </c>
      <c r="AF188" s="120">
        <v>2914</v>
      </c>
      <c r="AG188" s="120">
        <v>872</v>
      </c>
      <c r="AH188" s="120">
        <v>3554</v>
      </c>
      <c r="AI188" s="120">
        <v>6912</v>
      </c>
      <c r="AJ188" s="120">
        <v>5556</v>
      </c>
      <c r="AK188" s="120">
        <v>1486</v>
      </c>
      <c r="AL188" s="120">
        <v>754</v>
      </c>
      <c r="AM188" s="120">
        <v>5017</v>
      </c>
      <c r="AN188" s="120">
        <v>90598</v>
      </c>
      <c r="AO188" s="120">
        <v>76449</v>
      </c>
      <c r="AP188" s="142" t="s">
        <v>226</v>
      </c>
      <c r="AQ188" s="142" t="s">
        <v>915</v>
      </c>
      <c r="AR188" s="142" t="s">
        <v>227</v>
      </c>
      <c r="AS188" s="143">
        <v>12090</v>
      </c>
      <c r="AT188" s="143">
        <v>11219</v>
      </c>
      <c r="AU188" s="143">
        <v>11014</v>
      </c>
      <c r="AV188" s="142" t="s">
        <v>301</v>
      </c>
      <c r="AW188" s="142" t="s">
        <v>302</v>
      </c>
      <c r="AX188" s="142" t="s">
        <v>221</v>
      </c>
      <c r="AY188" s="143">
        <v>4311</v>
      </c>
      <c r="AZ188" s="143">
        <v>3540</v>
      </c>
      <c r="BA188" s="143">
        <v>3294</v>
      </c>
      <c r="BB188" s="120">
        <v>4</v>
      </c>
      <c r="BC188" s="120">
        <v>14</v>
      </c>
      <c r="BD188" s="120">
        <v>35</v>
      </c>
      <c r="BE188" s="127">
        <v>31.1</v>
      </c>
      <c r="BF188" s="127">
        <v>1.1000000000000001</v>
      </c>
      <c r="BG188" s="127">
        <v>15.5</v>
      </c>
      <c r="BH188" s="127">
        <v>4.9000000000000004</v>
      </c>
      <c r="BI188" s="127">
        <v>12.5</v>
      </c>
      <c r="BJ188" s="127">
        <v>2.6</v>
      </c>
      <c r="BK188" s="127">
        <v>0.7</v>
      </c>
      <c r="BL188" s="127">
        <v>24.3</v>
      </c>
      <c r="BM188" s="127">
        <v>7.4</v>
      </c>
      <c r="BN188" s="127">
        <v>28.8</v>
      </c>
      <c r="BO188" s="127">
        <v>44.7</v>
      </c>
      <c r="BP188" s="127">
        <v>26.5</v>
      </c>
      <c r="BQ188" s="127">
        <v>2.8</v>
      </c>
      <c r="BR188" s="127">
        <v>2.9</v>
      </c>
      <c r="BS188" s="127">
        <v>3.4</v>
      </c>
      <c r="BT188" s="127">
        <v>4</v>
      </c>
      <c r="BU188" s="127">
        <v>3.6</v>
      </c>
      <c r="BV188" s="128">
        <v>18.7</v>
      </c>
      <c r="BW188" s="1">
        <v>10</v>
      </c>
      <c r="BX188" s="2" t="s">
        <v>572</v>
      </c>
      <c r="BY188" s="2" t="s">
        <v>573</v>
      </c>
      <c r="BZ188" s="2" t="s">
        <v>574</v>
      </c>
      <c r="CA188" s="2">
        <v>141654</v>
      </c>
      <c r="CB188" s="2">
        <v>81216</v>
      </c>
      <c r="CC188" s="2">
        <v>73234</v>
      </c>
      <c r="CD188" s="2">
        <v>29.1</v>
      </c>
      <c r="CE188" s="2">
        <v>16.7</v>
      </c>
      <c r="CF188" s="2">
        <v>15.1</v>
      </c>
      <c r="CG188" s="1">
        <v>29325</v>
      </c>
      <c r="CH188" s="1">
        <v>3153</v>
      </c>
      <c r="CI188" s="1">
        <v>14106</v>
      </c>
    </row>
    <row r="189" spans="1:87" x14ac:dyDescent="0.3">
      <c r="A189" s="47" t="s">
        <v>521</v>
      </c>
      <c r="B189" s="47" t="s">
        <v>57</v>
      </c>
      <c r="C189" s="47" t="s">
        <v>139</v>
      </c>
      <c r="D189" s="43" t="str">
        <f t="shared" si="2"/>
        <v>경기 가평군</v>
      </c>
      <c r="E189" s="120">
        <v>590531</v>
      </c>
      <c r="F189" s="120">
        <v>269374</v>
      </c>
      <c r="G189" s="120">
        <v>288992</v>
      </c>
      <c r="H189" s="120">
        <v>32165</v>
      </c>
      <c r="I189" s="120">
        <v>326802</v>
      </c>
      <c r="J189" s="120">
        <v>206039</v>
      </c>
      <c r="K189" s="120">
        <v>33087</v>
      </c>
      <c r="L189" s="120">
        <v>15918</v>
      </c>
      <c r="M189" s="120">
        <v>8700</v>
      </c>
      <c r="N189" s="120">
        <v>63921</v>
      </c>
      <c r="O189" s="124">
        <v>9.1999999999999993</v>
      </c>
      <c r="P189" s="124">
        <v>24.3</v>
      </c>
      <c r="Q189" s="124">
        <v>2.7</v>
      </c>
      <c r="R189" s="124">
        <v>12.1</v>
      </c>
      <c r="S189" s="124">
        <v>2.5</v>
      </c>
      <c r="T189" s="124">
        <v>55.3</v>
      </c>
      <c r="U189" s="120">
        <v>108</v>
      </c>
      <c r="V189" s="124">
        <v>52</v>
      </c>
      <c r="W189" s="147">
        <v>63823</v>
      </c>
      <c r="X189" s="147">
        <v>631475</v>
      </c>
      <c r="Y189" s="120">
        <v>119723</v>
      </c>
      <c r="Z189" s="120">
        <v>125590</v>
      </c>
      <c r="AA189" s="120">
        <v>8633</v>
      </c>
      <c r="AB189" s="120">
        <v>3142</v>
      </c>
      <c r="AC189" s="120">
        <v>6643</v>
      </c>
      <c r="AD189" s="120">
        <v>117090</v>
      </c>
      <c r="AE189" s="120">
        <v>121026</v>
      </c>
      <c r="AF189" s="120">
        <v>6381</v>
      </c>
      <c r="AG189" s="120">
        <v>1595</v>
      </c>
      <c r="AH189" s="120">
        <v>4100</v>
      </c>
      <c r="AI189" s="120">
        <v>32562</v>
      </c>
      <c r="AJ189" s="120">
        <v>34993</v>
      </c>
      <c r="AK189" s="120">
        <v>2859</v>
      </c>
      <c r="AL189" s="120">
        <v>1473</v>
      </c>
      <c r="AM189" s="120">
        <v>4724</v>
      </c>
      <c r="AN189" s="120">
        <v>263731</v>
      </c>
      <c r="AO189" s="120">
        <v>326803</v>
      </c>
      <c r="AP189" s="142" t="s">
        <v>228</v>
      </c>
      <c r="AQ189" s="142" t="s">
        <v>915</v>
      </c>
      <c r="AR189" s="142" t="s">
        <v>919</v>
      </c>
      <c r="AS189" s="143">
        <v>46681</v>
      </c>
      <c r="AT189" s="143">
        <v>18227</v>
      </c>
      <c r="AU189" s="143">
        <v>17632</v>
      </c>
      <c r="AV189" s="142" t="s">
        <v>303</v>
      </c>
      <c r="AW189" s="142" t="s">
        <v>304</v>
      </c>
      <c r="AX189" s="142" t="s">
        <v>301</v>
      </c>
      <c r="AY189" s="143">
        <v>17102</v>
      </c>
      <c r="AZ189" s="143">
        <v>15407</v>
      </c>
      <c r="BA189" s="143">
        <v>14201</v>
      </c>
      <c r="BB189" s="120">
        <v>8</v>
      </c>
      <c r="BC189" s="120">
        <v>20</v>
      </c>
      <c r="BD189" s="120">
        <v>40</v>
      </c>
      <c r="BE189" s="127">
        <v>31.8</v>
      </c>
      <c r="BF189" s="127">
        <v>5.2</v>
      </c>
      <c r="BG189" s="127">
        <v>21.9</v>
      </c>
      <c r="BH189" s="127">
        <v>2.2000000000000002</v>
      </c>
      <c r="BI189" s="127">
        <v>8.1</v>
      </c>
      <c r="BJ189" s="127">
        <v>4.4000000000000004</v>
      </c>
      <c r="BK189" s="127">
        <v>1.1000000000000001</v>
      </c>
      <c r="BL189" s="127">
        <v>18.7</v>
      </c>
      <c r="BM189" s="127">
        <v>6.4</v>
      </c>
      <c r="BN189" s="127">
        <v>26.1</v>
      </c>
      <c r="BO189" s="127">
        <v>53.5</v>
      </c>
      <c r="BP189" s="127">
        <v>20.399999999999999</v>
      </c>
      <c r="BQ189" s="127">
        <v>3.7</v>
      </c>
      <c r="BR189" s="127">
        <v>2.7</v>
      </c>
      <c r="BS189" s="127">
        <v>3.1</v>
      </c>
      <c r="BT189" s="127">
        <v>3.4</v>
      </c>
      <c r="BU189" s="127">
        <v>2.9</v>
      </c>
      <c r="BV189" s="128">
        <v>26.7</v>
      </c>
      <c r="BW189" s="1">
        <v>6</v>
      </c>
      <c r="BX189" s="2" t="s">
        <v>575</v>
      </c>
      <c r="BY189" s="2" t="s">
        <v>576</v>
      </c>
      <c r="BZ189" s="2" t="s">
        <v>577</v>
      </c>
      <c r="CA189" s="2">
        <v>726302</v>
      </c>
      <c r="CB189" s="2">
        <v>440454</v>
      </c>
      <c r="CC189" s="2">
        <v>277963</v>
      </c>
      <c r="CD189" s="2">
        <v>40.4</v>
      </c>
      <c r="CE189" s="2">
        <v>24.5</v>
      </c>
      <c r="CF189" s="2">
        <v>15.4</v>
      </c>
      <c r="CG189" s="1">
        <v>217001</v>
      </c>
      <c r="CH189" s="1">
        <v>3282</v>
      </c>
      <c r="CI189" s="1">
        <v>13491</v>
      </c>
    </row>
    <row r="190" spans="1:87" ht="16.5" customHeight="1" x14ac:dyDescent="0.3">
      <c r="A190" s="47" t="s">
        <v>521</v>
      </c>
      <c r="B190" s="47" t="s">
        <v>58</v>
      </c>
      <c r="C190" s="47" t="s">
        <v>140</v>
      </c>
      <c r="D190" s="43" t="str">
        <f t="shared" si="2"/>
        <v>강원 태백시</v>
      </c>
      <c r="E190" s="120">
        <v>79314</v>
      </c>
      <c r="F190" s="120">
        <v>37193</v>
      </c>
      <c r="G190" s="120">
        <v>35389</v>
      </c>
      <c r="H190" s="120">
        <v>6732</v>
      </c>
      <c r="I190" s="120">
        <v>58252</v>
      </c>
      <c r="J190" s="120">
        <v>18836</v>
      </c>
      <c r="K190" s="120">
        <v>8814</v>
      </c>
      <c r="L190" s="120">
        <v>4549</v>
      </c>
      <c r="M190" s="120">
        <v>2510</v>
      </c>
      <c r="N190" s="120">
        <v>38115</v>
      </c>
      <c r="O190" s="124">
        <v>2.1</v>
      </c>
      <c r="P190" s="124">
        <v>37</v>
      </c>
      <c r="Q190" s="124">
        <v>3.5</v>
      </c>
      <c r="R190" s="124">
        <v>14.3</v>
      </c>
      <c r="S190" s="124">
        <v>4.2</v>
      </c>
      <c r="T190" s="124">
        <v>73.400000000000006</v>
      </c>
      <c r="U190" s="120">
        <v>141</v>
      </c>
      <c r="V190" s="124">
        <v>25.6</v>
      </c>
      <c r="W190" s="147">
        <v>38733</v>
      </c>
      <c r="X190" s="147">
        <v>76683</v>
      </c>
      <c r="Y190" s="120">
        <v>10674</v>
      </c>
      <c r="Z190" s="120">
        <v>7022</v>
      </c>
      <c r="AA190" s="120">
        <v>1263</v>
      </c>
      <c r="AB190" s="120">
        <v>681</v>
      </c>
      <c r="AC190" s="120">
        <v>1423</v>
      </c>
      <c r="AD190" s="120">
        <v>3170</v>
      </c>
      <c r="AE190" s="120">
        <v>2021</v>
      </c>
      <c r="AF190" s="120">
        <v>347</v>
      </c>
      <c r="AG190" s="120">
        <v>95</v>
      </c>
      <c r="AH190" s="120">
        <v>298</v>
      </c>
      <c r="AI190" s="120">
        <v>23349</v>
      </c>
      <c r="AJ190" s="120">
        <v>24859</v>
      </c>
      <c r="AK190" s="120">
        <v>1686</v>
      </c>
      <c r="AL190" s="120">
        <v>451</v>
      </c>
      <c r="AM190" s="120">
        <v>1976</v>
      </c>
      <c r="AN190" s="120">
        <v>21063</v>
      </c>
      <c r="AO190" s="120">
        <v>58252</v>
      </c>
      <c r="AP190" s="142" t="s">
        <v>280</v>
      </c>
      <c r="AQ190" s="142" t="s">
        <v>281</v>
      </c>
      <c r="AR190" s="142" t="s">
        <v>279</v>
      </c>
      <c r="AS190" s="143">
        <v>4021</v>
      </c>
      <c r="AT190" s="143">
        <v>3868</v>
      </c>
      <c r="AU190" s="143">
        <v>3445</v>
      </c>
      <c r="AV190" s="142" t="s">
        <v>262</v>
      </c>
      <c r="AW190" s="142" t="s">
        <v>917</v>
      </c>
      <c r="AX190" s="142" t="s">
        <v>920</v>
      </c>
      <c r="AY190" s="143">
        <v>1619</v>
      </c>
      <c r="AZ190" s="143">
        <v>1491</v>
      </c>
      <c r="BA190" s="143">
        <v>1446</v>
      </c>
      <c r="BB190" s="120">
        <v>7</v>
      </c>
      <c r="BC190" s="120">
        <v>27</v>
      </c>
      <c r="BD190" s="120">
        <v>65</v>
      </c>
      <c r="BE190" s="127">
        <v>34.299999999999997</v>
      </c>
      <c r="BF190" s="127">
        <v>3.8</v>
      </c>
      <c r="BG190" s="127">
        <v>3</v>
      </c>
      <c r="BH190" s="127">
        <v>5.9</v>
      </c>
      <c r="BI190" s="127">
        <v>8.5</v>
      </c>
      <c r="BJ190" s="127">
        <v>4.4000000000000004</v>
      </c>
      <c r="BK190" s="127">
        <v>0.4</v>
      </c>
      <c r="BL190" s="127">
        <v>23</v>
      </c>
      <c r="BM190" s="127">
        <v>16.7</v>
      </c>
      <c r="BN190" s="127">
        <v>31.5</v>
      </c>
      <c r="BO190" s="127">
        <v>45.2</v>
      </c>
      <c r="BP190" s="127">
        <v>23.3</v>
      </c>
      <c r="BQ190" s="127">
        <v>2.6</v>
      </c>
      <c r="BR190" s="127">
        <v>3.5</v>
      </c>
      <c r="BS190" s="127">
        <v>3.6</v>
      </c>
      <c r="BT190" s="127">
        <v>3.7</v>
      </c>
      <c r="BU190" s="127">
        <v>3.5</v>
      </c>
      <c r="BV190" s="128">
        <v>31.1</v>
      </c>
      <c r="BW190" s="1">
        <v>8</v>
      </c>
      <c r="BX190" s="2" t="s">
        <v>578</v>
      </c>
      <c r="BY190" s="2" t="s">
        <v>580</v>
      </c>
      <c r="BZ190" s="2" t="s">
        <v>824</v>
      </c>
      <c r="CA190" s="2">
        <v>68421</v>
      </c>
      <c r="CB190" s="2">
        <v>51498</v>
      </c>
      <c r="CC190" s="2">
        <v>43702</v>
      </c>
      <c r="CD190" s="2">
        <v>24.3</v>
      </c>
      <c r="CE190" s="2">
        <v>18.3</v>
      </c>
      <c r="CF190" s="2">
        <v>15.5</v>
      </c>
      <c r="CG190" s="1">
        <v>25050</v>
      </c>
      <c r="CH190" s="1">
        <v>237</v>
      </c>
      <c r="CI190" s="1">
        <v>3587</v>
      </c>
    </row>
    <row r="191" spans="1:87" ht="16.5" customHeight="1" x14ac:dyDescent="0.3">
      <c r="A191" s="47" t="s">
        <v>521</v>
      </c>
      <c r="B191" s="47" t="s">
        <v>59</v>
      </c>
      <c r="C191" s="47" t="s">
        <v>140</v>
      </c>
      <c r="D191" s="43" t="str">
        <f t="shared" si="2"/>
        <v>강원 삼척시</v>
      </c>
      <c r="E191" s="120">
        <v>221841</v>
      </c>
      <c r="F191" s="120">
        <v>100586</v>
      </c>
      <c r="G191" s="120">
        <v>101995</v>
      </c>
      <c r="H191" s="120">
        <v>19259</v>
      </c>
      <c r="I191" s="120">
        <v>159492</v>
      </c>
      <c r="J191" s="120">
        <v>63736</v>
      </c>
      <c r="K191" s="120">
        <v>18792</v>
      </c>
      <c r="L191" s="120">
        <v>8114</v>
      </c>
      <c r="M191" s="120">
        <v>6050</v>
      </c>
      <c r="N191" s="120">
        <v>62282</v>
      </c>
      <c r="O191" s="124">
        <v>3.6</v>
      </c>
      <c r="P191" s="124">
        <v>31.2</v>
      </c>
      <c r="Q191" s="124">
        <v>3.4</v>
      </c>
      <c r="R191" s="124">
        <v>13.2</v>
      </c>
      <c r="S191" s="124">
        <v>3.6</v>
      </c>
      <c r="T191" s="124">
        <v>71.900000000000006</v>
      </c>
      <c r="U191" s="120">
        <v>125</v>
      </c>
      <c r="V191" s="124">
        <v>33.700000000000003</v>
      </c>
      <c r="W191" s="147">
        <v>63224</v>
      </c>
      <c r="X191" s="147">
        <v>244359</v>
      </c>
      <c r="Y191" s="120">
        <v>29991</v>
      </c>
      <c r="Z191" s="120">
        <v>20921</v>
      </c>
      <c r="AA191" s="120">
        <v>4293</v>
      </c>
      <c r="AB191" s="120">
        <v>2661</v>
      </c>
      <c r="AC191" s="120">
        <v>4482</v>
      </c>
      <c r="AD191" s="120">
        <v>9466</v>
      </c>
      <c r="AE191" s="120">
        <v>4553</v>
      </c>
      <c r="AF191" s="120">
        <v>346</v>
      </c>
      <c r="AG191" s="120">
        <v>158</v>
      </c>
      <c r="AH191" s="120">
        <v>428</v>
      </c>
      <c r="AI191" s="120">
        <v>61129</v>
      </c>
      <c r="AJ191" s="120">
        <v>73285</v>
      </c>
      <c r="AK191" s="120">
        <v>3335</v>
      </c>
      <c r="AL191" s="120">
        <v>1128</v>
      </c>
      <c r="AM191" s="120">
        <v>5663</v>
      </c>
      <c r="AN191" s="120">
        <v>62348</v>
      </c>
      <c r="AO191" s="120">
        <v>159491</v>
      </c>
      <c r="AP191" s="142" t="s">
        <v>282</v>
      </c>
      <c r="AQ191" s="142" t="s">
        <v>283</v>
      </c>
      <c r="AR191" s="142" t="s">
        <v>284</v>
      </c>
      <c r="AS191" s="143">
        <v>23034</v>
      </c>
      <c r="AT191" s="143">
        <v>11450</v>
      </c>
      <c r="AU191" s="143">
        <v>8637</v>
      </c>
      <c r="AV191" s="142" t="s">
        <v>917</v>
      </c>
      <c r="AW191" s="142" t="s">
        <v>920</v>
      </c>
      <c r="AX191" s="142" t="s">
        <v>297</v>
      </c>
      <c r="AY191" s="143">
        <v>4800</v>
      </c>
      <c r="AZ191" s="143">
        <v>4751</v>
      </c>
      <c r="BA191" s="143">
        <v>4319</v>
      </c>
      <c r="BB191" s="120">
        <v>6</v>
      </c>
      <c r="BC191" s="120">
        <v>25</v>
      </c>
      <c r="BD191" s="120">
        <v>65</v>
      </c>
      <c r="BE191" s="127">
        <v>42.6</v>
      </c>
      <c r="BF191" s="127">
        <v>6.2</v>
      </c>
      <c r="BG191" s="127">
        <v>4.8</v>
      </c>
      <c r="BH191" s="127">
        <v>3.1</v>
      </c>
      <c r="BI191" s="127">
        <v>6.7</v>
      </c>
      <c r="BJ191" s="127">
        <v>2.9</v>
      </c>
      <c r="BK191" s="127">
        <v>0.6</v>
      </c>
      <c r="BL191" s="127">
        <v>21.7</v>
      </c>
      <c r="BM191" s="127">
        <v>11.4</v>
      </c>
      <c r="BN191" s="127">
        <v>27.9</v>
      </c>
      <c r="BO191" s="127">
        <v>49.3</v>
      </c>
      <c r="BP191" s="127">
        <v>22.9</v>
      </c>
      <c r="BQ191" s="127">
        <v>3.2</v>
      </c>
      <c r="BR191" s="127">
        <v>2.9</v>
      </c>
      <c r="BS191" s="127">
        <v>3.5</v>
      </c>
      <c r="BT191" s="127">
        <v>3.8</v>
      </c>
      <c r="BU191" s="127">
        <v>3.1</v>
      </c>
      <c r="BV191" s="128">
        <v>20</v>
      </c>
      <c r="BW191" s="1">
        <v>12</v>
      </c>
      <c r="BX191" s="2" t="s">
        <v>581</v>
      </c>
      <c r="BY191" s="2" t="s">
        <v>582</v>
      </c>
      <c r="BZ191" s="2" t="s">
        <v>825</v>
      </c>
      <c r="CA191" s="2">
        <v>152338</v>
      </c>
      <c r="CB191" s="2">
        <v>131864</v>
      </c>
      <c r="CC191" s="2">
        <v>90098</v>
      </c>
      <c r="CD191" s="2">
        <v>20.8</v>
      </c>
      <c r="CE191" s="2">
        <v>18</v>
      </c>
      <c r="CF191" s="2">
        <v>12.3</v>
      </c>
      <c r="CG191" s="1">
        <v>75693</v>
      </c>
      <c r="CH191" s="1">
        <v>2920</v>
      </c>
      <c r="CI191" s="1">
        <v>8879</v>
      </c>
    </row>
    <row r="192" spans="1:87" ht="16.5" customHeight="1" x14ac:dyDescent="0.3">
      <c r="A192" s="47" t="s">
        <v>521</v>
      </c>
      <c r="B192" s="47" t="s">
        <v>60</v>
      </c>
      <c r="C192" s="47" t="s">
        <v>140</v>
      </c>
      <c r="D192" s="43" t="str">
        <f t="shared" si="2"/>
        <v>강원 홍천군</v>
      </c>
      <c r="E192" s="120">
        <v>352631</v>
      </c>
      <c r="F192" s="120">
        <v>154529</v>
      </c>
      <c r="G192" s="120">
        <v>168310</v>
      </c>
      <c r="H192" s="120">
        <v>29793</v>
      </c>
      <c r="I192" s="120">
        <v>291493</v>
      </c>
      <c r="J192" s="120">
        <v>107754</v>
      </c>
      <c r="K192" s="120">
        <v>31750</v>
      </c>
      <c r="L192" s="120">
        <v>15855</v>
      </c>
      <c r="M192" s="120">
        <v>8492</v>
      </c>
      <c r="N192" s="120">
        <v>67605</v>
      </c>
      <c r="O192" s="124">
        <v>5.2</v>
      </c>
      <c r="P192" s="124">
        <v>34.799999999999997</v>
      </c>
      <c r="Q192" s="124">
        <v>3.4</v>
      </c>
      <c r="R192" s="124">
        <v>13.4</v>
      </c>
      <c r="S192" s="124">
        <v>3.3</v>
      </c>
      <c r="T192" s="124">
        <v>82.7</v>
      </c>
      <c r="U192" s="120">
        <v>128</v>
      </c>
      <c r="V192" s="124">
        <v>34.9</v>
      </c>
      <c r="W192" s="147">
        <v>68328</v>
      </c>
      <c r="X192" s="147">
        <v>353218</v>
      </c>
      <c r="Y192" s="120">
        <v>29839</v>
      </c>
      <c r="Z192" s="120">
        <v>20504</v>
      </c>
      <c r="AA192" s="120">
        <v>3910</v>
      </c>
      <c r="AB192" s="120">
        <v>3200</v>
      </c>
      <c r="AC192" s="120">
        <v>3684</v>
      </c>
      <c r="AD192" s="120">
        <v>7195</v>
      </c>
      <c r="AE192" s="120">
        <v>4456</v>
      </c>
      <c r="AF192" s="120">
        <v>680</v>
      </c>
      <c r="AG192" s="120">
        <v>383</v>
      </c>
      <c r="AH192" s="120">
        <v>795</v>
      </c>
      <c r="AI192" s="120">
        <v>117495</v>
      </c>
      <c r="AJ192" s="120">
        <v>137130</v>
      </c>
      <c r="AK192" s="120">
        <v>10426</v>
      </c>
      <c r="AL192" s="120">
        <v>2591</v>
      </c>
      <c r="AM192" s="120">
        <v>10343</v>
      </c>
      <c r="AN192" s="120">
        <v>61137</v>
      </c>
      <c r="AO192" s="120">
        <v>291494</v>
      </c>
      <c r="AP192" s="142" t="s">
        <v>285</v>
      </c>
      <c r="AQ192" s="142" t="s">
        <v>279</v>
      </c>
      <c r="AR192" s="142" t="s">
        <v>286</v>
      </c>
      <c r="AS192" s="143">
        <v>29713</v>
      </c>
      <c r="AT192" s="143">
        <v>12745</v>
      </c>
      <c r="AU192" s="143">
        <v>5149</v>
      </c>
      <c r="AV192" s="142" t="s">
        <v>228</v>
      </c>
      <c r="AW192" s="142" t="s">
        <v>919</v>
      </c>
      <c r="AX192" s="142" t="s">
        <v>915</v>
      </c>
      <c r="AY192" s="143">
        <v>14395</v>
      </c>
      <c r="AZ192" s="143">
        <v>9951</v>
      </c>
      <c r="BA192" s="143">
        <v>9604</v>
      </c>
      <c r="BB192" s="120">
        <v>7</v>
      </c>
      <c r="BC192" s="120">
        <v>21</v>
      </c>
      <c r="BD192" s="120">
        <v>45</v>
      </c>
      <c r="BE192" s="127">
        <v>25.8</v>
      </c>
      <c r="BF192" s="127">
        <v>11.9</v>
      </c>
      <c r="BG192" s="127">
        <v>18.600000000000001</v>
      </c>
      <c r="BH192" s="127">
        <v>2.8</v>
      </c>
      <c r="BI192" s="127">
        <v>12.4</v>
      </c>
      <c r="BJ192" s="127">
        <v>1.8</v>
      </c>
      <c r="BK192" s="127">
        <v>0.3</v>
      </c>
      <c r="BL192" s="127">
        <v>15.3</v>
      </c>
      <c r="BM192" s="127">
        <v>11</v>
      </c>
      <c r="BN192" s="127">
        <v>26.2</v>
      </c>
      <c r="BO192" s="127">
        <v>51.8</v>
      </c>
      <c r="BP192" s="127">
        <v>22</v>
      </c>
      <c r="BQ192" s="127">
        <v>3.6</v>
      </c>
      <c r="BR192" s="127">
        <v>3</v>
      </c>
      <c r="BS192" s="127">
        <v>3.4</v>
      </c>
      <c r="BT192" s="127">
        <v>3.8</v>
      </c>
      <c r="BU192" s="127">
        <v>3.2</v>
      </c>
      <c r="BV192" s="128">
        <v>15.7</v>
      </c>
      <c r="BW192" s="1">
        <v>10</v>
      </c>
      <c r="BX192" s="2" t="s">
        <v>584</v>
      </c>
      <c r="BY192" s="2" t="s">
        <v>586</v>
      </c>
      <c r="BZ192" s="2" t="s">
        <v>585</v>
      </c>
      <c r="CA192" s="2">
        <v>359630</v>
      </c>
      <c r="CB192" s="2">
        <v>216410</v>
      </c>
      <c r="CC192" s="2">
        <v>191756</v>
      </c>
      <c r="CD192" s="2">
        <v>31.6</v>
      </c>
      <c r="CE192" s="2">
        <v>19</v>
      </c>
      <c r="CF192" s="2">
        <v>16.8</v>
      </c>
      <c r="CG192" s="1">
        <v>122510</v>
      </c>
      <c r="CH192" s="1">
        <v>3200</v>
      </c>
      <c r="CI192" s="1">
        <v>13035</v>
      </c>
    </row>
    <row r="193" spans="1:87" ht="16.5" customHeight="1" x14ac:dyDescent="0.3">
      <c r="A193" s="47" t="s">
        <v>521</v>
      </c>
      <c r="B193" s="47" t="s">
        <v>61</v>
      </c>
      <c r="C193" s="47" t="s">
        <v>140</v>
      </c>
      <c r="D193" s="43" t="str">
        <f t="shared" si="2"/>
        <v>강원 횡성군</v>
      </c>
      <c r="E193" s="120">
        <v>222079</v>
      </c>
      <c r="F193" s="120">
        <v>116417</v>
      </c>
      <c r="G193" s="120">
        <v>85194</v>
      </c>
      <c r="H193" s="120">
        <v>20471</v>
      </c>
      <c r="I193" s="120">
        <v>158434</v>
      </c>
      <c r="J193" s="120">
        <v>42911</v>
      </c>
      <c r="K193" s="120">
        <v>16762</v>
      </c>
      <c r="L193" s="120">
        <v>9549</v>
      </c>
      <c r="M193" s="120">
        <v>3415</v>
      </c>
      <c r="N193" s="120">
        <v>47345</v>
      </c>
      <c r="O193" s="124">
        <v>4.7</v>
      </c>
      <c r="P193" s="124">
        <v>35.6</v>
      </c>
      <c r="Q193" s="124">
        <v>3.3</v>
      </c>
      <c r="R193" s="124">
        <v>11.9</v>
      </c>
      <c r="S193" s="124">
        <v>3.5</v>
      </c>
      <c r="T193" s="124">
        <v>71.3</v>
      </c>
      <c r="U193" s="120">
        <v>131</v>
      </c>
      <c r="V193" s="124">
        <v>39.5</v>
      </c>
      <c r="W193" s="147">
        <v>47251</v>
      </c>
      <c r="X193" s="147">
        <v>223782</v>
      </c>
      <c r="Y193" s="120">
        <v>31719</v>
      </c>
      <c r="Z193" s="120">
        <v>18587</v>
      </c>
      <c r="AA193" s="120">
        <v>4889</v>
      </c>
      <c r="AB193" s="120">
        <v>3927</v>
      </c>
      <c r="AC193" s="120">
        <v>4522</v>
      </c>
      <c r="AD193" s="120">
        <v>5446</v>
      </c>
      <c r="AE193" s="120">
        <v>2676</v>
      </c>
      <c r="AF193" s="120">
        <v>388</v>
      </c>
      <c r="AG193" s="120">
        <v>102</v>
      </c>
      <c r="AH193" s="120">
        <v>207</v>
      </c>
      <c r="AI193" s="120">
        <v>79252</v>
      </c>
      <c r="AJ193" s="120">
        <v>59106</v>
      </c>
      <c r="AK193" s="120">
        <v>6386</v>
      </c>
      <c r="AL193" s="120">
        <v>1429</v>
      </c>
      <c r="AM193" s="120">
        <v>3443</v>
      </c>
      <c r="AN193" s="120">
        <v>63644</v>
      </c>
      <c r="AO193" s="120">
        <v>158435</v>
      </c>
      <c r="AP193" s="142" t="s">
        <v>279</v>
      </c>
      <c r="AQ193" s="142" t="s">
        <v>285</v>
      </c>
      <c r="AR193" s="142" t="s">
        <v>283</v>
      </c>
      <c r="AS193" s="143">
        <v>41606</v>
      </c>
      <c r="AT193" s="143">
        <v>6057</v>
      </c>
      <c r="AU193" s="143">
        <v>3643</v>
      </c>
      <c r="AV193" s="142" t="s">
        <v>920</v>
      </c>
      <c r="AW193" s="142" t="s">
        <v>917</v>
      </c>
      <c r="AX193" s="142" t="s">
        <v>919</v>
      </c>
      <c r="AY193" s="143">
        <v>7421</v>
      </c>
      <c r="AZ193" s="143">
        <v>6391</v>
      </c>
      <c r="BA193" s="143">
        <v>6082</v>
      </c>
      <c r="BB193" s="120">
        <v>4</v>
      </c>
      <c r="BC193" s="120">
        <v>17</v>
      </c>
      <c r="BD193" s="120">
        <v>43</v>
      </c>
      <c r="BE193" s="127">
        <v>23.1</v>
      </c>
      <c r="BF193" s="127">
        <v>3</v>
      </c>
      <c r="BG193" s="127">
        <v>31.6</v>
      </c>
      <c r="BH193" s="127">
        <v>1.7</v>
      </c>
      <c r="BI193" s="127">
        <v>13.4</v>
      </c>
      <c r="BJ193" s="127">
        <v>2</v>
      </c>
      <c r="BK193" s="127">
        <v>0.3</v>
      </c>
      <c r="BL193" s="127">
        <v>16.600000000000001</v>
      </c>
      <c r="BM193" s="127">
        <v>8.3000000000000007</v>
      </c>
      <c r="BN193" s="127">
        <v>33.200000000000003</v>
      </c>
      <c r="BO193" s="127">
        <v>47.3</v>
      </c>
      <c r="BP193" s="127">
        <v>19.5</v>
      </c>
      <c r="BQ193" s="127">
        <v>2.6</v>
      </c>
      <c r="BR193" s="127">
        <v>2.2999999999999998</v>
      </c>
      <c r="BS193" s="127">
        <v>3.4</v>
      </c>
      <c r="BT193" s="127">
        <v>3.8</v>
      </c>
      <c r="BU193" s="127">
        <v>2.4</v>
      </c>
      <c r="BV193" s="128">
        <v>18.100000000000001</v>
      </c>
      <c r="BW193" s="1">
        <v>9</v>
      </c>
      <c r="BX193" s="2" t="s">
        <v>588</v>
      </c>
      <c r="BY193" s="2" t="s">
        <v>806</v>
      </c>
      <c r="BZ193" s="2" t="s">
        <v>587</v>
      </c>
      <c r="CA193" s="2">
        <v>206944</v>
      </c>
      <c r="CB193" s="2">
        <v>152723</v>
      </c>
      <c r="CC193" s="2">
        <v>140614</v>
      </c>
      <c r="CD193" s="2">
        <v>25.7</v>
      </c>
      <c r="CE193" s="2">
        <v>19</v>
      </c>
      <c r="CF193" s="2">
        <v>17.5</v>
      </c>
      <c r="CG193" s="1">
        <v>48832</v>
      </c>
      <c r="CH193" s="1">
        <v>4724</v>
      </c>
      <c r="CI193" s="1">
        <v>5867</v>
      </c>
    </row>
    <row r="194" spans="1:87" ht="16.5" customHeight="1" x14ac:dyDescent="0.3">
      <c r="A194" s="47" t="s">
        <v>521</v>
      </c>
      <c r="B194" s="47" t="s">
        <v>62</v>
      </c>
      <c r="C194" s="47" t="s">
        <v>140</v>
      </c>
      <c r="D194" s="43" t="str">
        <f t="shared" si="2"/>
        <v>강원 영월군</v>
      </c>
      <c r="E194" s="120">
        <v>122729</v>
      </c>
      <c r="F194" s="120">
        <v>53202</v>
      </c>
      <c r="G194" s="120">
        <v>57314</v>
      </c>
      <c r="H194" s="120">
        <v>12216</v>
      </c>
      <c r="I194" s="120">
        <v>97149</v>
      </c>
      <c r="J194" s="120">
        <v>31477</v>
      </c>
      <c r="K194" s="120">
        <v>13364</v>
      </c>
      <c r="L194" s="120">
        <v>6493</v>
      </c>
      <c r="M194" s="120">
        <v>2937</v>
      </c>
      <c r="N194" s="120">
        <v>37045</v>
      </c>
      <c r="O194" s="124">
        <v>3.3</v>
      </c>
      <c r="P194" s="124">
        <v>38</v>
      </c>
      <c r="Q194" s="124">
        <v>3.7</v>
      </c>
      <c r="R194" s="124">
        <v>13.1</v>
      </c>
      <c r="S194" s="124">
        <v>3.6</v>
      </c>
      <c r="T194" s="124">
        <v>79.2</v>
      </c>
      <c r="U194" s="120">
        <v>117</v>
      </c>
      <c r="V194" s="124">
        <v>31.7</v>
      </c>
      <c r="W194" s="147">
        <v>37621</v>
      </c>
      <c r="X194" s="147">
        <v>129784</v>
      </c>
      <c r="Y194" s="120">
        <v>13056</v>
      </c>
      <c r="Z194" s="120">
        <v>8788</v>
      </c>
      <c r="AA194" s="120">
        <v>1587</v>
      </c>
      <c r="AB194" s="120">
        <v>878</v>
      </c>
      <c r="AC194" s="120">
        <v>1271</v>
      </c>
      <c r="AD194" s="120">
        <v>9125</v>
      </c>
      <c r="AE194" s="120">
        <v>5787</v>
      </c>
      <c r="AF194" s="120">
        <v>1317</v>
      </c>
      <c r="AG194" s="120">
        <v>893</v>
      </c>
      <c r="AH194" s="120">
        <v>1949</v>
      </c>
      <c r="AI194" s="120">
        <v>31020</v>
      </c>
      <c r="AJ194" s="120">
        <v>40084</v>
      </c>
      <c r="AK194" s="120">
        <v>3501</v>
      </c>
      <c r="AL194" s="120">
        <v>851</v>
      </c>
      <c r="AM194" s="120">
        <v>2621</v>
      </c>
      <c r="AN194" s="120">
        <v>25580</v>
      </c>
      <c r="AO194" s="120">
        <v>97148</v>
      </c>
      <c r="AP194" s="142" t="s">
        <v>279</v>
      </c>
      <c r="AQ194" s="142" t="s">
        <v>281</v>
      </c>
      <c r="AR194" s="142" t="s">
        <v>285</v>
      </c>
      <c r="AS194" s="143">
        <v>10454</v>
      </c>
      <c r="AT194" s="143">
        <v>3807</v>
      </c>
      <c r="AU194" s="143">
        <v>2285</v>
      </c>
      <c r="AV194" s="142" t="s">
        <v>235</v>
      </c>
      <c r="AW194" s="142" t="s">
        <v>917</v>
      </c>
      <c r="AX194" s="142" t="s">
        <v>920</v>
      </c>
      <c r="AY194" s="143">
        <v>13165</v>
      </c>
      <c r="AZ194" s="143">
        <v>3291</v>
      </c>
      <c r="BA194" s="143">
        <v>3220</v>
      </c>
      <c r="BB194" s="120">
        <v>4</v>
      </c>
      <c r="BC194" s="120">
        <v>20</v>
      </c>
      <c r="BD194" s="120">
        <v>52</v>
      </c>
      <c r="BE194" s="127">
        <v>32.4</v>
      </c>
      <c r="BF194" s="127">
        <v>4</v>
      </c>
      <c r="BG194" s="127">
        <v>4.9000000000000004</v>
      </c>
      <c r="BH194" s="127">
        <v>3.3</v>
      </c>
      <c r="BI194" s="127">
        <v>19.8</v>
      </c>
      <c r="BJ194" s="127">
        <v>5.4</v>
      </c>
      <c r="BK194" s="127">
        <v>0.3</v>
      </c>
      <c r="BL194" s="127">
        <v>20.7</v>
      </c>
      <c r="BM194" s="127">
        <v>9.4</v>
      </c>
      <c r="BN194" s="127">
        <v>28.4</v>
      </c>
      <c r="BO194" s="127">
        <v>47.6</v>
      </c>
      <c r="BP194" s="127">
        <v>24.1</v>
      </c>
      <c r="BQ194" s="127">
        <v>3</v>
      </c>
      <c r="BR194" s="127">
        <v>2.9</v>
      </c>
      <c r="BS194" s="127">
        <v>3.6</v>
      </c>
      <c r="BT194" s="127">
        <v>3.8</v>
      </c>
      <c r="BU194" s="127">
        <v>2.9</v>
      </c>
      <c r="BV194" s="128">
        <v>19.399999999999999</v>
      </c>
      <c r="BW194" s="1">
        <v>9</v>
      </c>
      <c r="BX194" s="2" t="s">
        <v>590</v>
      </c>
      <c r="BY194" s="2" t="s">
        <v>591</v>
      </c>
      <c r="BZ194" s="2" t="s">
        <v>826</v>
      </c>
      <c r="CA194" s="2">
        <v>134076</v>
      </c>
      <c r="CB194" s="2">
        <v>48010</v>
      </c>
      <c r="CC194" s="2">
        <v>45467</v>
      </c>
      <c r="CD194" s="2">
        <v>36.299999999999997</v>
      </c>
      <c r="CE194" s="2">
        <v>13</v>
      </c>
      <c r="CF194" s="2">
        <v>12.3</v>
      </c>
      <c r="CG194" s="1">
        <v>38755</v>
      </c>
      <c r="CH194" s="1">
        <v>1772</v>
      </c>
      <c r="CI194" s="1">
        <v>4829</v>
      </c>
    </row>
    <row r="195" spans="1:87" ht="16.5" customHeight="1" x14ac:dyDescent="0.3">
      <c r="A195" s="47" t="s">
        <v>521</v>
      </c>
      <c r="B195" s="47" t="s">
        <v>63</v>
      </c>
      <c r="C195" s="47" t="s">
        <v>140</v>
      </c>
      <c r="D195" s="43" t="str">
        <f t="shared" ref="D195:D258" si="3">IF(OR(RIGHT(C195,2)="북도",RIGHT(C195,2)="남도"),LEFT(C195,1)&amp;MID(C195,3,1)&amp;" "&amp;B195,LEFT(C195,2)&amp;" "&amp;B195)</f>
        <v>강원 평창군</v>
      </c>
      <c r="E195" s="120">
        <v>300803</v>
      </c>
      <c r="F195" s="120">
        <v>123503</v>
      </c>
      <c r="G195" s="120">
        <v>159085</v>
      </c>
      <c r="H195" s="120">
        <v>18215</v>
      </c>
      <c r="I195" s="120">
        <v>252587</v>
      </c>
      <c r="J195" s="120">
        <v>97419</v>
      </c>
      <c r="K195" s="120">
        <v>41937</v>
      </c>
      <c r="L195" s="120">
        <v>13926</v>
      </c>
      <c r="M195" s="120">
        <v>4587</v>
      </c>
      <c r="N195" s="120">
        <v>40762</v>
      </c>
      <c r="O195" s="124">
        <v>7.4</v>
      </c>
      <c r="P195" s="124">
        <v>35.9</v>
      </c>
      <c r="Q195" s="124">
        <v>2.9</v>
      </c>
      <c r="R195" s="124">
        <v>13.9</v>
      </c>
      <c r="S195" s="124">
        <v>2.7</v>
      </c>
      <c r="T195" s="124">
        <v>84</v>
      </c>
      <c r="U195" s="120">
        <v>112</v>
      </c>
      <c r="V195" s="124">
        <v>45.8</v>
      </c>
      <c r="W195" s="147">
        <v>41170</v>
      </c>
      <c r="X195" s="147">
        <v>315609</v>
      </c>
      <c r="Y195" s="120">
        <v>24623</v>
      </c>
      <c r="Z195" s="120">
        <v>16062</v>
      </c>
      <c r="AA195" s="120">
        <v>2728</v>
      </c>
      <c r="AB195" s="120">
        <v>2019</v>
      </c>
      <c r="AC195" s="120">
        <v>2783</v>
      </c>
      <c r="AD195" s="120">
        <v>5450</v>
      </c>
      <c r="AE195" s="120">
        <v>3216</v>
      </c>
      <c r="AF195" s="120">
        <v>369</v>
      </c>
      <c r="AG195" s="120">
        <v>78</v>
      </c>
      <c r="AH195" s="120">
        <v>235</v>
      </c>
      <c r="AI195" s="120">
        <v>93430</v>
      </c>
      <c r="AJ195" s="120">
        <v>134332</v>
      </c>
      <c r="AK195" s="120">
        <v>9402</v>
      </c>
      <c r="AL195" s="120">
        <v>1566</v>
      </c>
      <c r="AM195" s="120">
        <v>4510</v>
      </c>
      <c r="AN195" s="120">
        <v>48215</v>
      </c>
      <c r="AO195" s="120">
        <v>252588</v>
      </c>
      <c r="AP195" s="142" t="s">
        <v>283</v>
      </c>
      <c r="AQ195" s="142" t="s">
        <v>279</v>
      </c>
      <c r="AR195" s="142" t="s">
        <v>285</v>
      </c>
      <c r="AS195" s="143">
        <v>15002</v>
      </c>
      <c r="AT195" s="143">
        <v>14389</v>
      </c>
      <c r="AU195" s="143">
        <v>4067</v>
      </c>
      <c r="AV195" s="142" t="s">
        <v>920</v>
      </c>
      <c r="AW195" s="142" t="s">
        <v>917</v>
      </c>
      <c r="AX195" s="142" t="s">
        <v>919</v>
      </c>
      <c r="AY195" s="143">
        <v>11815</v>
      </c>
      <c r="AZ195" s="143">
        <v>10342</v>
      </c>
      <c r="BA195" s="143">
        <v>8897</v>
      </c>
      <c r="BB195" s="120">
        <v>7</v>
      </c>
      <c r="BC195" s="120">
        <v>24</v>
      </c>
      <c r="BD195" s="120">
        <v>53</v>
      </c>
      <c r="BE195" s="127">
        <v>34</v>
      </c>
      <c r="BF195" s="127">
        <v>19.8</v>
      </c>
      <c r="BG195" s="127">
        <v>3.5</v>
      </c>
      <c r="BH195" s="127">
        <v>1.5</v>
      </c>
      <c r="BI195" s="127">
        <v>10.5</v>
      </c>
      <c r="BJ195" s="127">
        <v>1</v>
      </c>
      <c r="BK195" s="127">
        <v>0.5</v>
      </c>
      <c r="BL195" s="127">
        <v>19.600000000000001</v>
      </c>
      <c r="BM195" s="127">
        <v>9.4</v>
      </c>
      <c r="BN195" s="127">
        <v>24.8</v>
      </c>
      <c r="BO195" s="127">
        <v>54.2</v>
      </c>
      <c r="BP195" s="127">
        <v>21</v>
      </c>
      <c r="BQ195" s="127">
        <v>4</v>
      </c>
      <c r="BR195" s="127">
        <v>3.3</v>
      </c>
      <c r="BS195" s="127">
        <v>3.7</v>
      </c>
      <c r="BT195" s="127">
        <v>3.8</v>
      </c>
      <c r="BU195" s="127">
        <v>3.2</v>
      </c>
      <c r="BV195" s="128">
        <v>20.3</v>
      </c>
      <c r="BW195" s="1">
        <v>8</v>
      </c>
      <c r="BX195" s="2" t="s">
        <v>593</v>
      </c>
      <c r="BY195" s="2" t="s">
        <v>594</v>
      </c>
      <c r="BZ195" s="2" t="s">
        <v>595</v>
      </c>
      <c r="CA195" s="2">
        <v>283330</v>
      </c>
      <c r="CB195" s="2">
        <v>234700</v>
      </c>
      <c r="CC195" s="2">
        <v>116461</v>
      </c>
      <c r="CD195" s="2">
        <v>32.299999999999997</v>
      </c>
      <c r="CE195" s="2">
        <v>26.7</v>
      </c>
      <c r="CF195" s="2">
        <v>13.3</v>
      </c>
      <c r="CG195" s="1">
        <v>124374</v>
      </c>
      <c r="CH195" s="1">
        <v>1118</v>
      </c>
      <c r="CI195" s="1">
        <v>6946</v>
      </c>
    </row>
    <row r="196" spans="1:87" ht="16.5" customHeight="1" x14ac:dyDescent="0.3">
      <c r="A196" s="47" t="s">
        <v>521</v>
      </c>
      <c r="B196" s="47" t="s">
        <v>64</v>
      </c>
      <c r="C196" s="47" t="s">
        <v>140</v>
      </c>
      <c r="D196" s="43" t="str">
        <f t="shared" si="3"/>
        <v>강원 정선군</v>
      </c>
      <c r="E196" s="120">
        <v>196636</v>
      </c>
      <c r="F196" s="120">
        <v>72141</v>
      </c>
      <c r="G196" s="120">
        <v>104900</v>
      </c>
      <c r="H196" s="120">
        <v>19596</v>
      </c>
      <c r="I196" s="120">
        <v>158668</v>
      </c>
      <c r="J196" s="120">
        <v>62189</v>
      </c>
      <c r="K196" s="120">
        <v>27067</v>
      </c>
      <c r="L196" s="120">
        <v>14512</v>
      </c>
      <c r="M196" s="120">
        <v>3549</v>
      </c>
      <c r="N196" s="120">
        <v>33722</v>
      </c>
      <c r="O196" s="124">
        <v>5.8</v>
      </c>
      <c r="P196" s="124">
        <v>46.8</v>
      </c>
      <c r="Q196" s="124">
        <v>3.6</v>
      </c>
      <c r="R196" s="124">
        <v>13.4</v>
      </c>
      <c r="S196" s="124">
        <v>3.1</v>
      </c>
      <c r="T196" s="124">
        <v>80.7</v>
      </c>
      <c r="U196" s="120">
        <v>94</v>
      </c>
      <c r="V196" s="124">
        <v>42.1</v>
      </c>
      <c r="W196" s="147">
        <v>34293</v>
      </c>
      <c r="X196" s="147">
        <v>209643</v>
      </c>
      <c r="Y196" s="120">
        <v>16343</v>
      </c>
      <c r="Z196" s="120">
        <v>12596</v>
      </c>
      <c r="AA196" s="120">
        <v>3049</v>
      </c>
      <c r="AB196" s="120">
        <v>2830</v>
      </c>
      <c r="AC196" s="120">
        <v>3150</v>
      </c>
      <c r="AD196" s="120">
        <v>5186</v>
      </c>
      <c r="AE196" s="120">
        <v>4000</v>
      </c>
      <c r="AF196" s="120">
        <v>1000</v>
      </c>
      <c r="AG196" s="120">
        <v>285</v>
      </c>
      <c r="AH196" s="120">
        <v>320</v>
      </c>
      <c r="AI196" s="120">
        <v>50611</v>
      </c>
      <c r="AJ196" s="120">
        <v>81271</v>
      </c>
      <c r="AK196" s="120">
        <v>11304</v>
      </c>
      <c r="AL196" s="120">
        <v>1588</v>
      </c>
      <c r="AM196" s="120">
        <v>3103</v>
      </c>
      <c r="AN196" s="120">
        <v>37968</v>
      </c>
      <c r="AO196" s="120">
        <v>158668</v>
      </c>
      <c r="AP196" s="142" t="s">
        <v>279</v>
      </c>
      <c r="AQ196" s="142" t="s">
        <v>283</v>
      </c>
      <c r="AR196" s="142" t="s">
        <v>284</v>
      </c>
      <c r="AS196" s="143">
        <v>8013</v>
      </c>
      <c r="AT196" s="143">
        <v>6914</v>
      </c>
      <c r="AU196" s="143">
        <v>6019</v>
      </c>
      <c r="AV196" s="142" t="s">
        <v>920</v>
      </c>
      <c r="AW196" s="142" t="s">
        <v>917</v>
      </c>
      <c r="AX196" s="142" t="s">
        <v>305</v>
      </c>
      <c r="AY196" s="143">
        <v>5081</v>
      </c>
      <c r="AZ196" s="143">
        <v>4865</v>
      </c>
      <c r="BA196" s="143">
        <v>4163</v>
      </c>
      <c r="BB196" s="120">
        <v>10</v>
      </c>
      <c r="BC196" s="120">
        <v>30</v>
      </c>
      <c r="BD196" s="120">
        <v>66</v>
      </c>
      <c r="BE196" s="127">
        <v>36.9</v>
      </c>
      <c r="BF196" s="127">
        <v>21.5</v>
      </c>
      <c r="BG196" s="127">
        <v>6.8</v>
      </c>
      <c r="BH196" s="127">
        <v>1.7</v>
      </c>
      <c r="BI196" s="127">
        <v>6.6</v>
      </c>
      <c r="BJ196" s="127">
        <v>1.2</v>
      </c>
      <c r="BK196" s="127">
        <v>0.1</v>
      </c>
      <c r="BL196" s="127">
        <v>18.600000000000001</v>
      </c>
      <c r="BM196" s="127">
        <v>6.8</v>
      </c>
      <c r="BN196" s="127">
        <v>26.2</v>
      </c>
      <c r="BO196" s="127">
        <v>46.2</v>
      </c>
      <c r="BP196" s="127">
        <v>27.6</v>
      </c>
      <c r="BQ196" s="127">
        <v>3.2</v>
      </c>
      <c r="BR196" s="127">
        <v>3.2</v>
      </c>
      <c r="BS196" s="127">
        <v>3.3</v>
      </c>
      <c r="BT196" s="127">
        <v>3.6</v>
      </c>
      <c r="BU196" s="127">
        <v>3.2</v>
      </c>
      <c r="BV196" s="128">
        <v>20.9</v>
      </c>
      <c r="BW196" s="1">
        <v>9</v>
      </c>
      <c r="BX196" s="2" t="s">
        <v>597</v>
      </c>
      <c r="BY196" s="2" t="s">
        <v>596</v>
      </c>
      <c r="BZ196" s="2" t="s">
        <v>598</v>
      </c>
      <c r="CA196" s="2">
        <v>129200</v>
      </c>
      <c r="CB196" s="2">
        <v>102374</v>
      </c>
      <c r="CC196" s="2">
        <v>65347</v>
      </c>
      <c r="CD196" s="2">
        <v>28.2</v>
      </c>
      <c r="CE196" s="2">
        <v>22.4</v>
      </c>
      <c r="CF196" s="2">
        <v>14.3</v>
      </c>
      <c r="CG196" s="1">
        <v>70327</v>
      </c>
      <c r="CH196" s="1">
        <v>1128</v>
      </c>
      <c r="CI196" s="1">
        <v>5902</v>
      </c>
    </row>
    <row r="197" spans="1:87" ht="16.5" customHeight="1" x14ac:dyDescent="0.3">
      <c r="A197" s="47" t="s">
        <v>521</v>
      </c>
      <c r="B197" s="47" t="s">
        <v>65</v>
      </c>
      <c r="C197" s="47" t="s">
        <v>140</v>
      </c>
      <c r="D197" s="43" t="str">
        <f t="shared" si="3"/>
        <v>강원 철원군</v>
      </c>
      <c r="E197" s="120">
        <v>148938</v>
      </c>
      <c r="F197" s="120">
        <v>81649</v>
      </c>
      <c r="G197" s="120">
        <v>42338</v>
      </c>
      <c r="H197" s="120">
        <v>24949</v>
      </c>
      <c r="I197" s="120">
        <v>138390</v>
      </c>
      <c r="J197" s="120">
        <v>21565</v>
      </c>
      <c r="K197" s="120">
        <v>8610</v>
      </c>
      <c r="L197" s="120">
        <v>10873</v>
      </c>
      <c r="M197" s="120">
        <v>10464</v>
      </c>
      <c r="N197" s="120">
        <v>40919</v>
      </c>
      <c r="O197" s="124">
        <v>3.6</v>
      </c>
      <c r="P197" s="124">
        <v>37.1</v>
      </c>
      <c r="Q197" s="124">
        <v>5.3</v>
      </c>
      <c r="R197" s="124">
        <v>14.9</v>
      </c>
      <c r="S197" s="124">
        <v>8.5</v>
      </c>
      <c r="T197" s="124">
        <v>92.9</v>
      </c>
      <c r="U197" s="120">
        <v>108</v>
      </c>
      <c r="V197" s="124">
        <v>26</v>
      </c>
      <c r="W197" s="147">
        <v>41817</v>
      </c>
      <c r="X197" s="147">
        <v>171457</v>
      </c>
      <c r="Y197" s="120">
        <v>5278</v>
      </c>
      <c r="Z197" s="120">
        <v>3031</v>
      </c>
      <c r="AA197" s="120">
        <v>734</v>
      </c>
      <c r="AB197" s="120">
        <v>406</v>
      </c>
      <c r="AC197" s="120">
        <v>1100</v>
      </c>
      <c r="AD197" s="120">
        <v>5819</v>
      </c>
      <c r="AE197" s="120">
        <v>3228</v>
      </c>
      <c r="AF197" s="120">
        <v>1222</v>
      </c>
      <c r="AG197" s="120">
        <v>536</v>
      </c>
      <c r="AH197" s="120">
        <v>1580</v>
      </c>
      <c r="AI197" s="120">
        <v>70552</v>
      </c>
      <c r="AJ197" s="120">
        <v>33070</v>
      </c>
      <c r="AK197" s="120">
        <v>5634</v>
      </c>
      <c r="AL197" s="120">
        <v>2689</v>
      </c>
      <c r="AM197" s="120">
        <v>14060</v>
      </c>
      <c r="AN197" s="120">
        <v>10549</v>
      </c>
      <c r="AO197" s="120">
        <v>138390</v>
      </c>
      <c r="AP197" s="142" t="s">
        <v>285</v>
      </c>
      <c r="AQ197" s="142" t="s">
        <v>279</v>
      </c>
      <c r="AR197" s="142" t="s">
        <v>287</v>
      </c>
      <c r="AS197" s="143">
        <v>4373</v>
      </c>
      <c r="AT197" s="143">
        <v>1617</v>
      </c>
      <c r="AU197" s="143">
        <v>1540</v>
      </c>
      <c r="AV197" s="142" t="s">
        <v>318</v>
      </c>
      <c r="AW197" s="142" t="s">
        <v>915</v>
      </c>
      <c r="AX197" s="142" t="s">
        <v>227</v>
      </c>
      <c r="AY197" s="143">
        <v>8251</v>
      </c>
      <c r="AZ197" s="143">
        <v>5575</v>
      </c>
      <c r="BA197" s="143">
        <v>5479</v>
      </c>
      <c r="BB197" s="120">
        <v>8</v>
      </c>
      <c r="BC197" s="120">
        <v>24</v>
      </c>
      <c r="BD197" s="120">
        <v>52</v>
      </c>
      <c r="BE197" s="127">
        <v>42.8</v>
      </c>
      <c r="BF197" s="127">
        <v>2.7</v>
      </c>
      <c r="BG197" s="127">
        <v>11.6</v>
      </c>
      <c r="BH197" s="127">
        <v>3.2</v>
      </c>
      <c r="BI197" s="127">
        <v>6.5</v>
      </c>
      <c r="BJ197" s="127">
        <v>1.8</v>
      </c>
      <c r="BK197" s="127">
        <v>2</v>
      </c>
      <c r="BL197" s="127">
        <v>18</v>
      </c>
      <c r="BM197" s="127">
        <v>11.4</v>
      </c>
      <c r="BN197" s="127">
        <v>28.1</v>
      </c>
      <c r="BO197" s="127">
        <v>46.2</v>
      </c>
      <c r="BP197" s="127">
        <v>25.7</v>
      </c>
      <c r="BQ197" s="127">
        <v>3</v>
      </c>
      <c r="BR197" s="127">
        <v>3.3</v>
      </c>
      <c r="BS197" s="127">
        <v>3.4</v>
      </c>
      <c r="BT197" s="127">
        <v>4.0999999999999996</v>
      </c>
      <c r="BU197" s="127">
        <v>4.0999999999999996</v>
      </c>
      <c r="BV197" s="128">
        <v>17</v>
      </c>
      <c r="BW197" s="1">
        <v>11</v>
      </c>
      <c r="BX197" s="2" t="s">
        <v>599</v>
      </c>
      <c r="BY197" s="2" t="s">
        <v>600</v>
      </c>
      <c r="BZ197" s="2" t="s">
        <v>827</v>
      </c>
      <c r="CA197" s="2">
        <v>136830</v>
      </c>
      <c r="CB197" s="2">
        <v>122973</v>
      </c>
      <c r="CC197" s="2">
        <v>42500</v>
      </c>
      <c r="CD197" s="2">
        <v>35.1</v>
      </c>
      <c r="CE197" s="2">
        <v>31.5</v>
      </c>
      <c r="CF197" s="2">
        <v>10.9</v>
      </c>
      <c r="CG197" s="1">
        <v>23888</v>
      </c>
      <c r="CH197" s="1">
        <v>1267</v>
      </c>
      <c r="CI197" s="1">
        <v>15573</v>
      </c>
    </row>
    <row r="198" spans="1:87" ht="16.5" customHeight="1" x14ac:dyDescent="0.3">
      <c r="A198" s="47" t="s">
        <v>521</v>
      </c>
      <c r="B198" s="47" t="s">
        <v>66</v>
      </c>
      <c r="C198" s="47" t="s">
        <v>140</v>
      </c>
      <c r="D198" s="43" t="str">
        <f t="shared" si="3"/>
        <v>강원 화천군</v>
      </c>
      <c r="E198" s="120">
        <v>62876</v>
      </c>
      <c r="F198" s="120">
        <v>24681</v>
      </c>
      <c r="G198" s="120">
        <v>21294</v>
      </c>
      <c r="H198" s="120">
        <v>16900</v>
      </c>
      <c r="I198" s="120">
        <v>45066</v>
      </c>
      <c r="J198" s="120">
        <v>10666</v>
      </c>
      <c r="K198" s="120">
        <v>4787</v>
      </c>
      <c r="L198" s="120">
        <v>7328</v>
      </c>
      <c r="M198" s="120">
        <v>5909</v>
      </c>
      <c r="N198" s="120">
        <v>22878</v>
      </c>
      <c r="O198" s="124">
        <v>2.7</v>
      </c>
      <c r="P198" s="124">
        <v>53.8</v>
      </c>
      <c r="Q198" s="124">
        <v>7.4</v>
      </c>
      <c r="R198" s="124">
        <v>15.3</v>
      </c>
      <c r="S198" s="124">
        <v>9.1</v>
      </c>
      <c r="T198" s="124">
        <v>71.7</v>
      </c>
      <c r="U198" s="120">
        <v>101</v>
      </c>
      <c r="V198" s="124">
        <v>29.4</v>
      </c>
      <c r="W198" s="147">
        <v>23080</v>
      </c>
      <c r="X198" s="147">
        <v>68182</v>
      </c>
      <c r="Y198" s="120">
        <v>7744</v>
      </c>
      <c r="Z198" s="120">
        <v>5283</v>
      </c>
      <c r="AA198" s="120">
        <v>1662</v>
      </c>
      <c r="AB198" s="120">
        <v>1612</v>
      </c>
      <c r="AC198" s="120">
        <v>1509</v>
      </c>
      <c r="AD198" s="120">
        <v>1227</v>
      </c>
      <c r="AE198" s="120">
        <v>622</v>
      </c>
      <c r="AF198" s="120">
        <v>154</v>
      </c>
      <c r="AG198" s="120">
        <v>92</v>
      </c>
      <c r="AH198" s="120">
        <v>238</v>
      </c>
      <c r="AI198" s="120">
        <v>15710</v>
      </c>
      <c r="AJ198" s="120">
        <v>13456</v>
      </c>
      <c r="AK198" s="120">
        <v>3442</v>
      </c>
      <c r="AL198" s="120">
        <v>1593</v>
      </c>
      <c r="AM198" s="120">
        <v>8532</v>
      </c>
      <c r="AN198" s="120">
        <v>17810</v>
      </c>
      <c r="AO198" s="120">
        <v>45066</v>
      </c>
      <c r="AP198" s="142" t="s">
        <v>285</v>
      </c>
      <c r="AQ198" s="142" t="s">
        <v>279</v>
      </c>
      <c r="AR198" s="142" t="s">
        <v>288</v>
      </c>
      <c r="AS198" s="143">
        <v>12917</v>
      </c>
      <c r="AT198" s="143">
        <v>1635</v>
      </c>
      <c r="AU198" s="143">
        <v>794</v>
      </c>
      <c r="AV198" s="142" t="s">
        <v>228</v>
      </c>
      <c r="AW198" s="142" t="s">
        <v>915</v>
      </c>
      <c r="AX198" s="142" t="s">
        <v>917</v>
      </c>
      <c r="AY198" s="143">
        <v>1861</v>
      </c>
      <c r="AZ198" s="143">
        <v>1397</v>
      </c>
      <c r="BA198" s="143">
        <v>1122</v>
      </c>
      <c r="BB198" s="120">
        <v>3</v>
      </c>
      <c r="BC198" s="120">
        <v>21</v>
      </c>
      <c r="BD198" s="120">
        <v>55</v>
      </c>
      <c r="BE198" s="127">
        <v>47.8</v>
      </c>
      <c r="BF198" s="127">
        <v>2.4</v>
      </c>
      <c r="BG198" s="127">
        <v>4.2</v>
      </c>
      <c r="BH198" s="127">
        <v>3.2</v>
      </c>
      <c r="BI198" s="127">
        <v>8.5</v>
      </c>
      <c r="BJ198" s="127">
        <v>1.3</v>
      </c>
      <c r="BK198" s="127">
        <v>0.3</v>
      </c>
      <c r="BL198" s="127">
        <v>24.9</v>
      </c>
      <c r="BM198" s="127">
        <v>7.4</v>
      </c>
      <c r="BN198" s="127">
        <v>30</v>
      </c>
      <c r="BO198" s="127">
        <v>32.9</v>
      </c>
      <c r="BP198" s="127">
        <v>37.1</v>
      </c>
      <c r="BQ198" s="127">
        <v>2</v>
      </c>
      <c r="BR198" s="127">
        <v>3.4</v>
      </c>
      <c r="BS198" s="127">
        <v>3.6</v>
      </c>
      <c r="BT198" s="127">
        <v>4.0999999999999996</v>
      </c>
      <c r="BU198" s="127">
        <v>4.2</v>
      </c>
      <c r="BV198" s="128">
        <v>32.700000000000003</v>
      </c>
      <c r="BW198" s="1">
        <v>5</v>
      </c>
      <c r="BX198" s="2" t="s">
        <v>601</v>
      </c>
      <c r="BY198" s="2" t="s">
        <v>603</v>
      </c>
      <c r="BZ198" s="2" t="s">
        <v>828</v>
      </c>
      <c r="CA198" s="2">
        <v>45977</v>
      </c>
      <c r="CB198" s="2">
        <v>39845</v>
      </c>
      <c r="CC198" s="2">
        <v>28535</v>
      </c>
      <c r="CD198" s="2">
        <v>27.7</v>
      </c>
      <c r="CE198" s="2">
        <v>24</v>
      </c>
      <c r="CF198" s="2">
        <v>17.2</v>
      </c>
      <c r="CG198" s="1">
        <v>10926</v>
      </c>
      <c r="CH198" s="1">
        <v>1413</v>
      </c>
      <c r="CI198" s="1">
        <v>9576</v>
      </c>
    </row>
    <row r="199" spans="1:87" ht="16.5" customHeight="1" x14ac:dyDescent="0.3">
      <c r="A199" s="47" t="s">
        <v>521</v>
      </c>
      <c r="B199" s="47" t="s">
        <v>67</v>
      </c>
      <c r="C199" s="47" t="s">
        <v>140</v>
      </c>
      <c r="D199" s="43" t="str">
        <f t="shared" si="3"/>
        <v>강원 양구군</v>
      </c>
      <c r="E199" s="120">
        <v>57304</v>
      </c>
      <c r="F199" s="120">
        <v>21528</v>
      </c>
      <c r="G199" s="120">
        <v>24331</v>
      </c>
      <c r="H199" s="120">
        <v>11445</v>
      </c>
      <c r="I199" s="120">
        <v>39602</v>
      </c>
      <c r="J199" s="120">
        <v>10465</v>
      </c>
      <c r="K199" s="120">
        <v>7007</v>
      </c>
      <c r="L199" s="120">
        <v>6019</v>
      </c>
      <c r="M199" s="120">
        <v>4633</v>
      </c>
      <c r="N199" s="120">
        <v>20792</v>
      </c>
      <c r="O199" s="124">
        <v>2.8</v>
      </c>
      <c r="P199" s="124">
        <v>43.3</v>
      </c>
      <c r="Q199" s="124">
        <v>6.3</v>
      </c>
      <c r="R199" s="124">
        <v>15.7</v>
      </c>
      <c r="S199" s="124">
        <v>7.2</v>
      </c>
      <c r="T199" s="124">
        <v>69.099999999999994</v>
      </c>
      <c r="U199" s="120">
        <v>110</v>
      </c>
      <c r="V199" s="124">
        <v>23.6</v>
      </c>
      <c r="W199" s="147">
        <v>21301</v>
      </c>
      <c r="X199" s="147">
        <v>56132</v>
      </c>
      <c r="Y199" s="120">
        <v>8724</v>
      </c>
      <c r="Z199" s="120">
        <v>5918</v>
      </c>
      <c r="AA199" s="120">
        <v>1292</v>
      </c>
      <c r="AB199" s="120">
        <v>731</v>
      </c>
      <c r="AC199" s="120">
        <v>1037</v>
      </c>
      <c r="AD199" s="120">
        <v>612</v>
      </c>
      <c r="AE199" s="120">
        <v>472</v>
      </c>
      <c r="AF199" s="120">
        <v>90</v>
      </c>
      <c r="AG199" s="120">
        <v>21</v>
      </c>
      <c r="AH199" s="120">
        <v>178</v>
      </c>
      <c r="AI199" s="120">
        <v>12192</v>
      </c>
      <c r="AJ199" s="120">
        <v>15447</v>
      </c>
      <c r="AK199" s="120">
        <v>3326</v>
      </c>
      <c r="AL199" s="120">
        <v>874</v>
      </c>
      <c r="AM199" s="120">
        <v>6390</v>
      </c>
      <c r="AN199" s="120">
        <v>17702</v>
      </c>
      <c r="AO199" s="120">
        <v>39602</v>
      </c>
      <c r="AP199" s="142" t="s">
        <v>285</v>
      </c>
      <c r="AQ199" s="142" t="s">
        <v>279</v>
      </c>
      <c r="AR199" s="142" t="s">
        <v>286</v>
      </c>
      <c r="AS199" s="143">
        <v>10170</v>
      </c>
      <c r="AT199" s="143">
        <v>1948</v>
      </c>
      <c r="AU199" s="143">
        <v>1600</v>
      </c>
      <c r="AV199" s="142" t="s">
        <v>305</v>
      </c>
      <c r="AW199" s="142" t="s">
        <v>920</v>
      </c>
      <c r="AX199" s="142" t="s">
        <v>228</v>
      </c>
      <c r="AY199" s="143">
        <v>1319</v>
      </c>
      <c r="AZ199" s="143">
        <v>1284</v>
      </c>
      <c r="BA199" s="143">
        <v>1224</v>
      </c>
      <c r="BB199" s="120">
        <v>4</v>
      </c>
      <c r="BC199" s="120">
        <v>21</v>
      </c>
      <c r="BD199" s="120">
        <v>56</v>
      </c>
      <c r="BE199" s="127">
        <v>45</v>
      </c>
      <c r="BF199" s="127">
        <v>3</v>
      </c>
      <c r="BG199" s="127">
        <v>3.5</v>
      </c>
      <c r="BH199" s="127">
        <v>3.6</v>
      </c>
      <c r="BI199" s="127">
        <v>10.5</v>
      </c>
      <c r="BJ199" s="127">
        <v>2</v>
      </c>
      <c r="BK199" s="127">
        <v>0.5</v>
      </c>
      <c r="BL199" s="127">
        <v>23.4</v>
      </c>
      <c r="BM199" s="127">
        <v>8.5</v>
      </c>
      <c r="BN199" s="127">
        <v>28</v>
      </c>
      <c r="BO199" s="127">
        <v>36.4</v>
      </c>
      <c r="BP199" s="127">
        <v>35.6</v>
      </c>
      <c r="BQ199" s="127">
        <v>2.4</v>
      </c>
      <c r="BR199" s="127">
        <v>3.5</v>
      </c>
      <c r="BS199" s="127">
        <v>3.7</v>
      </c>
      <c r="BT199" s="127">
        <v>4.2</v>
      </c>
      <c r="BU199" s="127">
        <v>4.2</v>
      </c>
      <c r="BV199" s="128">
        <v>34.5</v>
      </c>
      <c r="BW199" s="1">
        <v>5</v>
      </c>
      <c r="BX199" s="2" t="s">
        <v>604</v>
      </c>
      <c r="BY199" s="2" t="s">
        <v>605</v>
      </c>
      <c r="BZ199" s="2" t="s">
        <v>606</v>
      </c>
      <c r="CA199" s="2">
        <v>69296</v>
      </c>
      <c r="CB199" s="2">
        <v>36739</v>
      </c>
      <c r="CC199" s="2">
        <v>11920</v>
      </c>
      <c r="CD199" s="2">
        <v>51.1</v>
      </c>
      <c r="CE199" s="2">
        <v>27.1</v>
      </c>
      <c r="CF199" s="2">
        <v>8.8000000000000007</v>
      </c>
      <c r="CG199" s="1">
        <v>14086</v>
      </c>
      <c r="CH199" s="1">
        <v>899</v>
      </c>
      <c r="CI199" s="1">
        <v>6946</v>
      </c>
    </row>
    <row r="200" spans="1:87" ht="16.5" customHeight="1" x14ac:dyDescent="0.3">
      <c r="A200" s="47" t="s">
        <v>521</v>
      </c>
      <c r="B200" s="47" t="s">
        <v>68</v>
      </c>
      <c r="C200" s="47" t="s">
        <v>140</v>
      </c>
      <c r="D200" s="43" t="str">
        <f t="shared" si="3"/>
        <v>강원 고성군</v>
      </c>
      <c r="E200" s="120">
        <v>248836</v>
      </c>
      <c r="F200" s="120">
        <v>91608</v>
      </c>
      <c r="G200" s="120">
        <v>135627</v>
      </c>
      <c r="H200" s="120">
        <v>21602</v>
      </c>
      <c r="I200" s="120">
        <v>201313</v>
      </c>
      <c r="J200" s="120">
        <v>94086</v>
      </c>
      <c r="K200" s="120">
        <v>27418</v>
      </c>
      <c r="L200" s="120">
        <v>8599</v>
      </c>
      <c r="M200" s="120">
        <v>6834</v>
      </c>
      <c r="N200" s="120">
        <v>28602</v>
      </c>
      <c r="O200" s="124">
        <v>8.6999999999999993</v>
      </c>
      <c r="P200" s="124">
        <v>27.5</v>
      </c>
      <c r="Q200" s="124">
        <v>3.6</v>
      </c>
      <c r="R200" s="124">
        <v>13</v>
      </c>
      <c r="S200" s="124">
        <v>3.1</v>
      </c>
      <c r="T200" s="124">
        <v>80.900000000000006</v>
      </c>
      <c r="U200" s="120">
        <v>91</v>
      </c>
      <c r="V200" s="124">
        <v>51.4</v>
      </c>
      <c r="W200" s="147">
        <v>28799</v>
      </c>
      <c r="X200" s="147">
        <v>243334</v>
      </c>
      <c r="Y200" s="120">
        <v>20286</v>
      </c>
      <c r="Z200" s="120">
        <v>17392</v>
      </c>
      <c r="AA200" s="120">
        <v>3426</v>
      </c>
      <c r="AB200" s="120">
        <v>2964</v>
      </c>
      <c r="AC200" s="120">
        <v>3454</v>
      </c>
      <c r="AD200" s="120">
        <v>3433</v>
      </c>
      <c r="AE200" s="120">
        <v>3970</v>
      </c>
      <c r="AF200" s="120">
        <v>127</v>
      </c>
      <c r="AG200" s="120">
        <v>35</v>
      </c>
      <c r="AH200" s="120">
        <v>265</v>
      </c>
      <c r="AI200" s="120">
        <v>67889</v>
      </c>
      <c r="AJ200" s="120">
        <v>111483</v>
      </c>
      <c r="AK200" s="120">
        <v>3563</v>
      </c>
      <c r="AL200" s="120">
        <v>1484</v>
      </c>
      <c r="AM200" s="120">
        <v>9065</v>
      </c>
      <c r="AN200" s="120">
        <v>47522</v>
      </c>
      <c r="AO200" s="120">
        <v>201314</v>
      </c>
      <c r="AP200" s="142" t="s">
        <v>289</v>
      </c>
      <c r="AQ200" s="142" t="s">
        <v>285</v>
      </c>
      <c r="AR200" s="142" t="s">
        <v>283</v>
      </c>
      <c r="AS200" s="143">
        <v>20244</v>
      </c>
      <c r="AT200" s="143">
        <v>6412</v>
      </c>
      <c r="AU200" s="143">
        <v>5475</v>
      </c>
      <c r="AV200" s="142" t="s">
        <v>228</v>
      </c>
      <c r="AW200" s="142" t="s">
        <v>915</v>
      </c>
      <c r="AX200" s="142" t="s">
        <v>920</v>
      </c>
      <c r="AY200" s="143">
        <v>8412</v>
      </c>
      <c r="AZ200" s="143">
        <v>7444</v>
      </c>
      <c r="BA200" s="143">
        <v>7061</v>
      </c>
      <c r="BB200" s="120">
        <v>7</v>
      </c>
      <c r="BC200" s="120">
        <v>24</v>
      </c>
      <c r="BD200" s="120">
        <v>50</v>
      </c>
      <c r="BE200" s="127">
        <v>35.200000000000003</v>
      </c>
      <c r="BF200" s="127">
        <v>16.8</v>
      </c>
      <c r="BG200" s="127">
        <v>11.3</v>
      </c>
      <c r="BH200" s="127">
        <v>1.5</v>
      </c>
      <c r="BI200" s="127">
        <v>9.1</v>
      </c>
      <c r="BJ200" s="127">
        <v>0.4</v>
      </c>
      <c r="BK200" s="127">
        <v>0.5</v>
      </c>
      <c r="BL200" s="127">
        <v>19.100000000000001</v>
      </c>
      <c r="BM200" s="127">
        <v>6.1</v>
      </c>
      <c r="BN200" s="127">
        <v>22.3</v>
      </c>
      <c r="BO200" s="127">
        <v>52.4</v>
      </c>
      <c r="BP200" s="127">
        <v>25.2</v>
      </c>
      <c r="BQ200" s="127">
        <v>4.3</v>
      </c>
      <c r="BR200" s="127">
        <v>3</v>
      </c>
      <c r="BS200" s="127">
        <v>3.4</v>
      </c>
      <c r="BT200" s="127">
        <v>3.5</v>
      </c>
      <c r="BU200" s="127">
        <v>3.2</v>
      </c>
      <c r="BV200" s="128">
        <v>30.3</v>
      </c>
      <c r="BW200" s="1">
        <v>6</v>
      </c>
      <c r="BX200" s="2" t="s">
        <v>607</v>
      </c>
      <c r="BY200" s="2" t="s">
        <v>608</v>
      </c>
      <c r="BZ200" s="2" t="s">
        <v>609</v>
      </c>
      <c r="CA200" s="2">
        <v>294183</v>
      </c>
      <c r="CB200" s="2">
        <v>103658</v>
      </c>
      <c r="CC200" s="2">
        <v>69140</v>
      </c>
      <c r="CD200" s="2">
        <v>48.9</v>
      </c>
      <c r="CE200" s="2">
        <v>17.2</v>
      </c>
      <c r="CF200" s="2">
        <v>11.5</v>
      </c>
      <c r="CG200" s="1">
        <v>114317</v>
      </c>
      <c r="CH200" s="1">
        <v>3045</v>
      </c>
      <c r="CI200" s="1">
        <v>10819</v>
      </c>
    </row>
    <row r="201" spans="1:87" ht="16.5" customHeight="1" x14ac:dyDescent="0.3">
      <c r="A201" s="47" t="s">
        <v>521</v>
      </c>
      <c r="B201" s="47" t="s">
        <v>69</v>
      </c>
      <c r="C201" s="47" t="s">
        <v>140</v>
      </c>
      <c r="D201" s="43" t="str">
        <f t="shared" si="3"/>
        <v>강원 양양군</v>
      </c>
      <c r="E201" s="120">
        <v>281078</v>
      </c>
      <c r="F201" s="120">
        <v>115049</v>
      </c>
      <c r="G201" s="120">
        <v>151646</v>
      </c>
      <c r="H201" s="120">
        <v>14383</v>
      </c>
      <c r="I201" s="120">
        <v>224484</v>
      </c>
      <c r="J201" s="120">
        <v>106454</v>
      </c>
      <c r="K201" s="120">
        <v>28168</v>
      </c>
      <c r="L201" s="120">
        <v>7031</v>
      </c>
      <c r="M201" s="120">
        <v>3752</v>
      </c>
      <c r="N201" s="120">
        <v>27953</v>
      </c>
      <c r="O201" s="124">
        <v>10.1</v>
      </c>
      <c r="P201" s="124">
        <v>25</v>
      </c>
      <c r="Q201" s="124">
        <v>2.7</v>
      </c>
      <c r="R201" s="124">
        <v>12.1</v>
      </c>
      <c r="S201" s="124">
        <v>2.2999999999999998</v>
      </c>
      <c r="T201" s="124">
        <v>79.900000000000006</v>
      </c>
      <c r="U201" s="120">
        <v>94</v>
      </c>
      <c r="V201" s="124">
        <v>50.3</v>
      </c>
      <c r="W201" s="147">
        <v>28087</v>
      </c>
      <c r="X201" s="147">
        <v>287082</v>
      </c>
      <c r="Y201" s="120">
        <v>26785</v>
      </c>
      <c r="Z201" s="120">
        <v>21381</v>
      </c>
      <c r="AA201" s="120">
        <v>3342</v>
      </c>
      <c r="AB201" s="120">
        <v>2091</v>
      </c>
      <c r="AC201" s="120">
        <v>2995</v>
      </c>
      <c r="AD201" s="120">
        <v>3877</v>
      </c>
      <c r="AE201" s="120">
        <v>4362</v>
      </c>
      <c r="AF201" s="120">
        <v>139</v>
      </c>
      <c r="AG201" s="120">
        <v>40</v>
      </c>
      <c r="AH201" s="120">
        <v>115</v>
      </c>
      <c r="AI201" s="120">
        <v>84387</v>
      </c>
      <c r="AJ201" s="120">
        <v>122910</v>
      </c>
      <c r="AK201" s="120">
        <v>3673</v>
      </c>
      <c r="AL201" s="120">
        <v>978</v>
      </c>
      <c r="AM201" s="120">
        <v>4001</v>
      </c>
      <c r="AN201" s="120">
        <v>56594</v>
      </c>
      <c r="AO201" s="120">
        <v>224482</v>
      </c>
      <c r="AP201" s="142" t="s">
        <v>289</v>
      </c>
      <c r="AQ201" s="142" t="s">
        <v>283</v>
      </c>
      <c r="AR201" s="142" t="s">
        <v>285</v>
      </c>
      <c r="AS201" s="143">
        <v>14923</v>
      </c>
      <c r="AT201" s="143">
        <v>14917</v>
      </c>
      <c r="AU201" s="143">
        <v>6983</v>
      </c>
      <c r="AV201" s="142" t="s">
        <v>228</v>
      </c>
      <c r="AW201" s="142" t="s">
        <v>915</v>
      </c>
      <c r="AX201" s="142" t="s">
        <v>920</v>
      </c>
      <c r="AY201" s="143">
        <v>10071</v>
      </c>
      <c r="AZ201" s="143">
        <v>8405</v>
      </c>
      <c r="BA201" s="143">
        <v>8229</v>
      </c>
      <c r="BB201" s="120">
        <v>7</v>
      </c>
      <c r="BC201" s="120">
        <v>23</v>
      </c>
      <c r="BD201" s="120">
        <v>49</v>
      </c>
      <c r="BE201" s="127">
        <v>46.5</v>
      </c>
      <c r="BF201" s="127">
        <v>8.4</v>
      </c>
      <c r="BG201" s="127">
        <v>9.4</v>
      </c>
      <c r="BH201" s="127">
        <v>2.1</v>
      </c>
      <c r="BI201" s="127">
        <v>7.4</v>
      </c>
      <c r="BJ201" s="127">
        <v>0.4</v>
      </c>
      <c r="BK201" s="127">
        <v>0.1</v>
      </c>
      <c r="BL201" s="127">
        <v>18.100000000000001</v>
      </c>
      <c r="BM201" s="127">
        <v>7.6</v>
      </c>
      <c r="BN201" s="127">
        <v>22.5</v>
      </c>
      <c r="BO201" s="127">
        <v>56.5</v>
      </c>
      <c r="BP201" s="127">
        <v>21</v>
      </c>
      <c r="BQ201" s="127">
        <v>4.5999999999999996</v>
      </c>
      <c r="BR201" s="127">
        <v>2.8</v>
      </c>
      <c r="BS201" s="127">
        <v>3.2</v>
      </c>
      <c r="BT201" s="127">
        <v>3.2</v>
      </c>
      <c r="BU201" s="127">
        <v>2.8</v>
      </c>
      <c r="BV201" s="128">
        <v>34.200000000000003</v>
      </c>
      <c r="BW201" s="1">
        <v>6</v>
      </c>
      <c r="BX201" s="2" t="s">
        <v>610</v>
      </c>
      <c r="BY201" s="2" t="s">
        <v>611</v>
      </c>
      <c r="BZ201" s="2" t="s">
        <v>807</v>
      </c>
      <c r="CA201" s="2">
        <v>265039</v>
      </c>
      <c r="CB201" s="2">
        <v>170764</v>
      </c>
      <c r="CC201" s="2">
        <v>155440</v>
      </c>
      <c r="CD201" s="2">
        <v>28.4</v>
      </c>
      <c r="CE201" s="2">
        <v>18.3</v>
      </c>
      <c r="CF201" s="2">
        <v>16.600000000000001</v>
      </c>
      <c r="CG201" s="1">
        <v>126069</v>
      </c>
      <c r="CH201" s="1">
        <v>2070</v>
      </c>
      <c r="CI201" s="1">
        <v>5770</v>
      </c>
    </row>
    <row r="202" spans="1:87" ht="16.5" customHeight="1" x14ac:dyDescent="0.3">
      <c r="A202" s="47" t="s">
        <v>521</v>
      </c>
      <c r="B202" s="47" t="s">
        <v>70</v>
      </c>
      <c r="C202" s="47" t="s">
        <v>141</v>
      </c>
      <c r="D202" s="43" t="str">
        <f t="shared" si="3"/>
        <v>충북 제천시</v>
      </c>
      <c r="E202" s="120">
        <v>325079</v>
      </c>
      <c r="F202" s="120">
        <v>153543</v>
      </c>
      <c r="G202" s="120">
        <v>145305</v>
      </c>
      <c r="H202" s="120">
        <v>26229</v>
      </c>
      <c r="I202" s="120">
        <v>273714</v>
      </c>
      <c r="J202" s="120">
        <v>84242</v>
      </c>
      <c r="K202" s="120">
        <v>27653</v>
      </c>
      <c r="L202" s="120">
        <v>14176</v>
      </c>
      <c r="M202" s="120">
        <v>8974</v>
      </c>
      <c r="N202" s="120">
        <v>131853</v>
      </c>
      <c r="O202" s="124">
        <v>2.5</v>
      </c>
      <c r="P202" s="124">
        <v>35.6</v>
      </c>
      <c r="Q202" s="124">
        <v>3.3</v>
      </c>
      <c r="R202" s="124">
        <v>13.6</v>
      </c>
      <c r="S202" s="124">
        <v>3.9</v>
      </c>
      <c r="T202" s="124">
        <v>84.2</v>
      </c>
      <c r="U202" s="120">
        <v>191</v>
      </c>
      <c r="V202" s="124">
        <v>25.8</v>
      </c>
      <c r="W202" s="147">
        <v>132525</v>
      </c>
      <c r="X202" s="147">
        <v>344068</v>
      </c>
      <c r="Y202" s="120">
        <v>25699</v>
      </c>
      <c r="Z202" s="120">
        <v>18407</v>
      </c>
      <c r="AA202" s="120">
        <v>3119</v>
      </c>
      <c r="AB202" s="120">
        <v>1258</v>
      </c>
      <c r="AC202" s="120">
        <v>2882</v>
      </c>
      <c r="AD202" s="120">
        <v>11017</v>
      </c>
      <c r="AE202" s="120">
        <v>11159</v>
      </c>
      <c r="AF202" s="120">
        <v>681</v>
      </c>
      <c r="AG202" s="120">
        <v>213</v>
      </c>
      <c r="AH202" s="120">
        <v>795</v>
      </c>
      <c r="AI202" s="120">
        <v>116826</v>
      </c>
      <c r="AJ202" s="120">
        <v>109907</v>
      </c>
      <c r="AK202" s="120">
        <v>9836</v>
      </c>
      <c r="AL202" s="120">
        <v>3175</v>
      </c>
      <c r="AM202" s="120">
        <v>10105</v>
      </c>
      <c r="AN202" s="120">
        <v>51365</v>
      </c>
      <c r="AO202" s="120">
        <v>273714</v>
      </c>
      <c r="AP202" s="142" t="s">
        <v>229</v>
      </c>
      <c r="AQ202" s="142" t="s">
        <v>921</v>
      </c>
      <c r="AR202" s="142" t="s">
        <v>230</v>
      </c>
      <c r="AS202" s="143">
        <v>16486</v>
      </c>
      <c r="AT202" s="143">
        <v>15564</v>
      </c>
      <c r="AU202" s="143">
        <v>12603</v>
      </c>
      <c r="AV202" s="142" t="s">
        <v>279</v>
      </c>
      <c r="AW202" s="142" t="s">
        <v>452</v>
      </c>
      <c r="AX202" s="142" t="s">
        <v>917</v>
      </c>
      <c r="AY202" s="143">
        <v>21180</v>
      </c>
      <c r="AZ202" s="143">
        <v>11952</v>
      </c>
      <c r="BA202" s="143">
        <v>8957</v>
      </c>
      <c r="BB202" s="120">
        <v>6</v>
      </c>
      <c r="BC202" s="120">
        <v>22</v>
      </c>
      <c r="BD202" s="120">
        <v>57</v>
      </c>
      <c r="BE202" s="127">
        <v>25.9</v>
      </c>
      <c r="BF202" s="127">
        <v>3.6</v>
      </c>
      <c r="BG202" s="127">
        <v>3.8</v>
      </c>
      <c r="BH202" s="127">
        <v>12.3</v>
      </c>
      <c r="BI202" s="127">
        <v>17.399999999999999</v>
      </c>
      <c r="BJ202" s="127">
        <v>7.5</v>
      </c>
      <c r="BK202" s="127">
        <v>0.5</v>
      </c>
      <c r="BL202" s="127">
        <v>16</v>
      </c>
      <c r="BM202" s="127">
        <v>12.9</v>
      </c>
      <c r="BN202" s="127">
        <v>28.5</v>
      </c>
      <c r="BO202" s="127">
        <v>48.8</v>
      </c>
      <c r="BP202" s="127">
        <v>22.7</v>
      </c>
      <c r="BQ202" s="127">
        <v>3.1</v>
      </c>
      <c r="BR202" s="127">
        <v>3.1</v>
      </c>
      <c r="BS202" s="127">
        <v>3.4</v>
      </c>
      <c r="BT202" s="127">
        <v>3.8</v>
      </c>
      <c r="BU202" s="127">
        <v>3.2</v>
      </c>
      <c r="BV202" s="128">
        <v>16.7</v>
      </c>
      <c r="BW202" s="1">
        <v>17</v>
      </c>
      <c r="BX202" s="2" t="s">
        <v>829</v>
      </c>
      <c r="BY202" s="2" t="s">
        <v>613</v>
      </c>
      <c r="BZ202" s="2" t="s">
        <v>614</v>
      </c>
      <c r="CA202" s="2">
        <v>108913</v>
      </c>
      <c r="CB202" s="2">
        <v>108698</v>
      </c>
      <c r="CC202" s="2">
        <v>107813</v>
      </c>
      <c r="CD202" s="2">
        <v>9.1</v>
      </c>
      <c r="CE202" s="2">
        <v>9.1</v>
      </c>
      <c r="CF202" s="2">
        <v>9</v>
      </c>
      <c r="CG202" s="1">
        <v>97036</v>
      </c>
      <c r="CH202" s="1">
        <v>1923</v>
      </c>
      <c r="CI202" s="1">
        <v>12798</v>
      </c>
    </row>
    <row r="203" spans="1:87" ht="16.5" customHeight="1" x14ac:dyDescent="0.3">
      <c r="A203" s="47" t="s">
        <v>521</v>
      </c>
      <c r="B203" s="47" t="s">
        <v>71</v>
      </c>
      <c r="C203" s="47" t="s">
        <v>141</v>
      </c>
      <c r="D203" s="43" t="str">
        <f t="shared" si="3"/>
        <v>충북 보은군</v>
      </c>
      <c r="E203" s="120">
        <v>131774</v>
      </c>
      <c r="F203" s="120">
        <v>73531</v>
      </c>
      <c r="G203" s="120">
        <v>48111</v>
      </c>
      <c r="H203" s="120">
        <v>10131</v>
      </c>
      <c r="I203" s="120">
        <v>91705</v>
      </c>
      <c r="J203" s="120">
        <v>23410</v>
      </c>
      <c r="K203" s="120">
        <v>7708</v>
      </c>
      <c r="L203" s="120">
        <v>6482</v>
      </c>
      <c r="M203" s="120">
        <v>2230</v>
      </c>
      <c r="N203" s="120">
        <v>31121</v>
      </c>
      <c r="O203" s="124">
        <v>4.2</v>
      </c>
      <c r="P203" s="124">
        <v>33.1</v>
      </c>
      <c r="Q203" s="124">
        <v>3.1</v>
      </c>
      <c r="R203" s="124">
        <v>12.2</v>
      </c>
      <c r="S203" s="124">
        <v>3.8</v>
      </c>
      <c r="T203" s="124">
        <v>69.599999999999994</v>
      </c>
      <c r="U203" s="120">
        <v>108</v>
      </c>
      <c r="V203" s="124">
        <v>29.2</v>
      </c>
      <c r="W203" s="147">
        <v>31583</v>
      </c>
      <c r="X203" s="147">
        <v>147589</v>
      </c>
      <c r="Y203" s="120">
        <v>21811</v>
      </c>
      <c r="Z203" s="120">
        <v>12214</v>
      </c>
      <c r="AA203" s="120">
        <v>2427</v>
      </c>
      <c r="AB203" s="120">
        <v>1802</v>
      </c>
      <c r="AC203" s="120">
        <v>1816</v>
      </c>
      <c r="AD203" s="120">
        <v>18379</v>
      </c>
      <c r="AE203" s="120">
        <v>8871</v>
      </c>
      <c r="AF203" s="120">
        <v>1247</v>
      </c>
      <c r="AG203" s="120">
        <v>509</v>
      </c>
      <c r="AH203" s="120">
        <v>764</v>
      </c>
      <c r="AI203" s="120">
        <v>33342</v>
      </c>
      <c r="AJ203" s="120">
        <v>24742</v>
      </c>
      <c r="AK203" s="120">
        <v>1724</v>
      </c>
      <c r="AL203" s="120">
        <v>513</v>
      </c>
      <c r="AM203" s="120">
        <v>1615</v>
      </c>
      <c r="AN203" s="120">
        <v>40070</v>
      </c>
      <c r="AO203" s="120">
        <v>91706</v>
      </c>
      <c r="AP203" s="142" t="s">
        <v>921</v>
      </c>
      <c r="AQ203" s="142" t="s">
        <v>231</v>
      </c>
      <c r="AR203" s="142" t="s">
        <v>296</v>
      </c>
      <c r="AS203" s="143">
        <v>32497</v>
      </c>
      <c r="AT203" s="143">
        <v>2956</v>
      </c>
      <c r="AU203" s="143">
        <v>824</v>
      </c>
      <c r="AV203" s="142" t="s">
        <v>306</v>
      </c>
      <c r="AW203" s="142" t="s">
        <v>515</v>
      </c>
      <c r="AX203" s="142" t="s">
        <v>307</v>
      </c>
      <c r="AY203" s="143">
        <v>4910</v>
      </c>
      <c r="AZ203" s="143">
        <v>4233</v>
      </c>
      <c r="BA203" s="143">
        <v>4083</v>
      </c>
      <c r="BB203" s="120">
        <v>2</v>
      </c>
      <c r="BC203" s="120">
        <v>12</v>
      </c>
      <c r="BD203" s="120">
        <v>49</v>
      </c>
      <c r="BE203" s="127">
        <v>30.7</v>
      </c>
      <c r="BF203" s="127">
        <v>1.9</v>
      </c>
      <c r="BG203" s="127">
        <v>22.3</v>
      </c>
      <c r="BH203" s="127">
        <v>2.4</v>
      </c>
      <c r="BI203" s="127">
        <v>11</v>
      </c>
      <c r="BJ203" s="127">
        <v>7.5</v>
      </c>
      <c r="BK203" s="127">
        <v>0.3</v>
      </c>
      <c r="BL203" s="127">
        <v>15</v>
      </c>
      <c r="BM203" s="127">
        <v>9.1</v>
      </c>
      <c r="BN203" s="127">
        <v>33.5</v>
      </c>
      <c r="BO203" s="127">
        <v>49.8</v>
      </c>
      <c r="BP203" s="127">
        <v>16.8</v>
      </c>
      <c r="BQ203" s="127">
        <v>2.7</v>
      </c>
      <c r="BR203" s="127">
        <v>2.4</v>
      </c>
      <c r="BS203" s="127">
        <v>3.3</v>
      </c>
      <c r="BT203" s="127">
        <v>3.9</v>
      </c>
      <c r="BU203" s="127">
        <v>2.6</v>
      </c>
      <c r="BV203" s="128">
        <v>15.4</v>
      </c>
      <c r="BW203" s="1">
        <v>11</v>
      </c>
      <c r="BX203" s="2" t="s">
        <v>615</v>
      </c>
      <c r="BY203" s="2" t="s">
        <v>616</v>
      </c>
      <c r="BZ203" s="2" t="s">
        <v>617</v>
      </c>
      <c r="CA203" s="2">
        <v>98006</v>
      </c>
      <c r="CB203" s="2">
        <v>95755</v>
      </c>
      <c r="CC203" s="2">
        <v>63362</v>
      </c>
      <c r="CD203" s="2">
        <v>23.8</v>
      </c>
      <c r="CE203" s="2">
        <v>23.3</v>
      </c>
      <c r="CF203" s="2">
        <v>15.4</v>
      </c>
      <c r="CG203" s="1">
        <v>27356</v>
      </c>
      <c r="CH203" s="1">
        <v>1882</v>
      </c>
      <c r="CI203" s="1">
        <v>3647</v>
      </c>
    </row>
    <row r="204" spans="1:87" ht="16.5" customHeight="1" x14ac:dyDescent="0.3">
      <c r="A204" s="47" t="s">
        <v>521</v>
      </c>
      <c r="B204" s="47" t="s">
        <v>72</v>
      </c>
      <c r="C204" s="47" t="s">
        <v>141</v>
      </c>
      <c r="D204" s="43" t="str">
        <f t="shared" si="3"/>
        <v>충북 옥천군</v>
      </c>
      <c r="E204" s="120">
        <v>181180</v>
      </c>
      <c r="F204" s="120">
        <v>105994</v>
      </c>
      <c r="G204" s="120">
        <v>57624</v>
      </c>
      <c r="H204" s="120">
        <v>17563</v>
      </c>
      <c r="I204" s="120">
        <v>157294</v>
      </c>
      <c r="J204" s="120">
        <v>23495</v>
      </c>
      <c r="K204" s="120">
        <v>7796</v>
      </c>
      <c r="L204" s="120">
        <v>6618</v>
      </c>
      <c r="M204" s="120">
        <v>2872</v>
      </c>
      <c r="N204" s="120">
        <v>49567</v>
      </c>
      <c r="O204" s="124">
        <v>3.7</v>
      </c>
      <c r="P204" s="124">
        <v>39.700000000000003</v>
      </c>
      <c r="Q204" s="124">
        <v>3.3</v>
      </c>
      <c r="R204" s="124">
        <v>10.6</v>
      </c>
      <c r="S204" s="124">
        <v>4.5</v>
      </c>
      <c r="T204" s="124">
        <v>86.8</v>
      </c>
      <c r="U204" s="120">
        <v>125</v>
      </c>
      <c r="V204" s="124">
        <v>34.4</v>
      </c>
      <c r="W204" s="147">
        <v>49780</v>
      </c>
      <c r="X204" s="147">
        <v>201343</v>
      </c>
      <c r="Y204" s="120">
        <v>14589</v>
      </c>
      <c r="Z204" s="120">
        <v>6192</v>
      </c>
      <c r="AA204" s="120">
        <v>1350</v>
      </c>
      <c r="AB204" s="120">
        <v>725</v>
      </c>
      <c r="AC204" s="120">
        <v>1030</v>
      </c>
      <c r="AD204" s="120">
        <v>45384</v>
      </c>
      <c r="AE204" s="120">
        <v>23860</v>
      </c>
      <c r="AF204" s="120">
        <v>5909</v>
      </c>
      <c r="AG204" s="120">
        <v>3167</v>
      </c>
      <c r="AH204" s="120">
        <v>4226</v>
      </c>
      <c r="AI204" s="120">
        <v>46021</v>
      </c>
      <c r="AJ204" s="120">
        <v>23530</v>
      </c>
      <c r="AK204" s="120">
        <v>2474</v>
      </c>
      <c r="AL204" s="120">
        <v>827</v>
      </c>
      <c r="AM204" s="120">
        <v>1895</v>
      </c>
      <c r="AN204" s="120">
        <v>23886</v>
      </c>
      <c r="AO204" s="120">
        <v>157293</v>
      </c>
      <c r="AP204" s="142" t="s">
        <v>921</v>
      </c>
      <c r="AQ204" s="142" t="s">
        <v>232</v>
      </c>
      <c r="AR204" s="142" t="s">
        <v>233</v>
      </c>
      <c r="AS204" s="143">
        <v>12427</v>
      </c>
      <c r="AT204" s="143">
        <v>4706</v>
      </c>
      <c r="AU204" s="143">
        <v>3327</v>
      </c>
      <c r="AV204" s="142" t="s">
        <v>308</v>
      </c>
      <c r="AW204" s="142" t="s">
        <v>306</v>
      </c>
      <c r="AX204" s="142" t="s">
        <v>309</v>
      </c>
      <c r="AY204" s="143">
        <v>18296</v>
      </c>
      <c r="AZ204" s="143">
        <v>15737</v>
      </c>
      <c r="BA204" s="143">
        <v>10316</v>
      </c>
      <c r="BB204" s="120">
        <v>3</v>
      </c>
      <c r="BC204" s="120">
        <v>9</v>
      </c>
      <c r="BD204" s="120">
        <v>47</v>
      </c>
      <c r="BE204" s="127">
        <v>26.4</v>
      </c>
      <c r="BF204" s="127">
        <v>0.8</v>
      </c>
      <c r="BG204" s="127">
        <v>0.8</v>
      </c>
      <c r="BH204" s="127">
        <v>7.7</v>
      </c>
      <c r="BI204" s="127">
        <v>23.2</v>
      </c>
      <c r="BJ204" s="127">
        <v>3.8</v>
      </c>
      <c r="BK204" s="127">
        <v>0.6</v>
      </c>
      <c r="BL204" s="127">
        <v>14.1</v>
      </c>
      <c r="BM204" s="127">
        <v>22.7</v>
      </c>
      <c r="BN204" s="127">
        <v>31.5</v>
      </c>
      <c r="BO204" s="127">
        <v>49.7</v>
      </c>
      <c r="BP204" s="127">
        <v>18.8</v>
      </c>
      <c r="BQ204" s="127">
        <v>2.9</v>
      </c>
      <c r="BR204" s="127">
        <v>2</v>
      </c>
      <c r="BS204" s="127">
        <v>2.9</v>
      </c>
      <c r="BT204" s="127">
        <v>3.5</v>
      </c>
      <c r="BU204" s="127">
        <v>2.2000000000000002</v>
      </c>
      <c r="BV204" s="128">
        <v>19.399999999999999</v>
      </c>
      <c r="BW204" s="1">
        <v>9</v>
      </c>
      <c r="BX204" s="2" t="s">
        <v>618</v>
      </c>
      <c r="BY204" s="2" t="s">
        <v>619</v>
      </c>
      <c r="BZ204" s="2" t="s">
        <v>620</v>
      </c>
      <c r="CA204" s="2">
        <v>281021</v>
      </c>
      <c r="CB204" s="2">
        <v>127381</v>
      </c>
      <c r="CC204" s="2">
        <v>92901</v>
      </c>
      <c r="CD204" s="2">
        <v>39.5</v>
      </c>
      <c r="CE204" s="2">
        <v>17.899999999999999</v>
      </c>
      <c r="CF204" s="2">
        <v>13.1</v>
      </c>
      <c r="CG204" s="1">
        <v>22307</v>
      </c>
      <c r="CH204" s="1">
        <v>4134</v>
      </c>
      <c r="CI204" s="1">
        <v>5319</v>
      </c>
    </row>
    <row r="205" spans="1:87" ht="16.5" customHeight="1" x14ac:dyDescent="0.3">
      <c r="A205" s="47" t="s">
        <v>521</v>
      </c>
      <c r="B205" s="47" t="s">
        <v>73</v>
      </c>
      <c r="C205" s="47" t="s">
        <v>141</v>
      </c>
      <c r="D205" s="43" t="str">
        <f t="shared" si="3"/>
        <v>충북 영동군</v>
      </c>
      <c r="E205" s="120">
        <v>112397</v>
      </c>
      <c r="F205" s="120">
        <v>61824</v>
      </c>
      <c r="G205" s="120">
        <v>38587</v>
      </c>
      <c r="H205" s="120">
        <v>11983</v>
      </c>
      <c r="I205" s="120">
        <v>99260</v>
      </c>
      <c r="J205" s="120">
        <v>18767</v>
      </c>
      <c r="K205" s="120">
        <v>6522</v>
      </c>
      <c r="L205" s="120">
        <v>6180</v>
      </c>
      <c r="M205" s="120">
        <v>3123</v>
      </c>
      <c r="N205" s="120">
        <v>44144</v>
      </c>
      <c r="O205" s="124">
        <v>2.5</v>
      </c>
      <c r="P205" s="124">
        <v>40.4</v>
      </c>
      <c r="Q205" s="124">
        <v>3.6</v>
      </c>
      <c r="R205" s="124">
        <v>13.2</v>
      </c>
      <c r="S205" s="124">
        <v>5.0999999999999996</v>
      </c>
      <c r="T205" s="124">
        <v>88.3</v>
      </c>
      <c r="U205" s="120">
        <v>132</v>
      </c>
      <c r="V205" s="124">
        <v>20.6</v>
      </c>
      <c r="W205" s="147">
        <v>44893</v>
      </c>
      <c r="X205" s="147">
        <v>128148</v>
      </c>
      <c r="Y205" s="120">
        <v>6879</v>
      </c>
      <c r="Z205" s="120">
        <v>4102</v>
      </c>
      <c r="AA205" s="120">
        <v>897</v>
      </c>
      <c r="AB205" s="120">
        <v>482</v>
      </c>
      <c r="AC205" s="120">
        <v>777</v>
      </c>
      <c r="AD205" s="120">
        <v>18697</v>
      </c>
      <c r="AE205" s="120">
        <v>10262</v>
      </c>
      <c r="AF205" s="120">
        <v>2003</v>
      </c>
      <c r="AG205" s="120">
        <v>881</v>
      </c>
      <c r="AH205" s="120">
        <v>1459</v>
      </c>
      <c r="AI205" s="120">
        <v>36247</v>
      </c>
      <c r="AJ205" s="120">
        <v>21823</v>
      </c>
      <c r="AK205" s="120">
        <v>3319</v>
      </c>
      <c r="AL205" s="120">
        <v>1242</v>
      </c>
      <c r="AM205" s="120">
        <v>3327</v>
      </c>
      <c r="AN205" s="120">
        <v>13137</v>
      </c>
      <c r="AO205" s="120">
        <v>99260</v>
      </c>
      <c r="AP205" s="142" t="s">
        <v>921</v>
      </c>
      <c r="AQ205" s="142" t="s">
        <v>231</v>
      </c>
      <c r="AR205" s="142" t="s">
        <v>233</v>
      </c>
      <c r="AS205" s="143">
        <v>6657</v>
      </c>
      <c r="AT205" s="143">
        <v>4147</v>
      </c>
      <c r="AU205" s="143">
        <v>612</v>
      </c>
      <c r="AV205" s="142" t="s">
        <v>306</v>
      </c>
      <c r="AW205" s="142" t="s">
        <v>308</v>
      </c>
      <c r="AX205" s="142" t="s">
        <v>307</v>
      </c>
      <c r="AY205" s="143">
        <v>6768</v>
      </c>
      <c r="AZ205" s="143">
        <v>4828</v>
      </c>
      <c r="BA205" s="143">
        <v>4790</v>
      </c>
      <c r="BB205" s="120">
        <v>6</v>
      </c>
      <c r="BC205" s="120">
        <v>17</v>
      </c>
      <c r="BD205" s="120">
        <v>55</v>
      </c>
      <c r="BE205" s="127">
        <v>29.6</v>
      </c>
      <c r="BF205" s="127">
        <v>8.6</v>
      </c>
      <c r="BG205" s="127">
        <v>4.8</v>
      </c>
      <c r="BH205" s="127">
        <v>5.0999999999999996</v>
      </c>
      <c r="BI205" s="127">
        <v>14.4</v>
      </c>
      <c r="BJ205" s="127">
        <v>5.8</v>
      </c>
      <c r="BK205" s="127">
        <v>0.3</v>
      </c>
      <c r="BL205" s="127">
        <v>21.6</v>
      </c>
      <c r="BM205" s="127">
        <v>9.8000000000000007</v>
      </c>
      <c r="BN205" s="127">
        <v>30.6</v>
      </c>
      <c r="BO205" s="127">
        <v>48.5</v>
      </c>
      <c r="BP205" s="127">
        <v>20.8</v>
      </c>
      <c r="BQ205" s="127">
        <v>2.9</v>
      </c>
      <c r="BR205" s="127">
        <v>2.8</v>
      </c>
      <c r="BS205" s="127">
        <v>3.5</v>
      </c>
      <c r="BT205" s="127">
        <v>3.9</v>
      </c>
      <c r="BU205" s="127">
        <v>3</v>
      </c>
      <c r="BV205" s="128">
        <v>15.2</v>
      </c>
      <c r="BW205" s="1">
        <v>11</v>
      </c>
      <c r="BX205" s="2" t="s">
        <v>621</v>
      </c>
      <c r="BY205" s="2" t="s">
        <v>622</v>
      </c>
      <c r="BZ205" s="2" t="s">
        <v>623</v>
      </c>
      <c r="CA205" s="2">
        <v>94418</v>
      </c>
      <c r="CB205" s="2">
        <v>91958</v>
      </c>
      <c r="CC205" s="2">
        <v>36185</v>
      </c>
      <c r="CD205" s="2">
        <v>26</v>
      </c>
      <c r="CE205" s="2">
        <v>25.3</v>
      </c>
      <c r="CF205" s="2">
        <v>10</v>
      </c>
      <c r="CG205" s="1">
        <v>19569</v>
      </c>
      <c r="CH205" s="1">
        <v>1240</v>
      </c>
      <c r="CI205" s="1">
        <v>4966</v>
      </c>
    </row>
    <row r="206" spans="1:87" ht="16.5" customHeight="1" x14ac:dyDescent="0.3">
      <c r="A206" s="47" t="s">
        <v>521</v>
      </c>
      <c r="B206" s="47" t="s">
        <v>74</v>
      </c>
      <c r="C206" s="47" t="s">
        <v>141</v>
      </c>
      <c r="D206" s="43" t="str">
        <f t="shared" si="3"/>
        <v>충북 괴산군</v>
      </c>
      <c r="E206" s="120">
        <v>180380</v>
      </c>
      <c r="F206" s="120">
        <v>96252</v>
      </c>
      <c r="G206" s="120">
        <v>65440</v>
      </c>
      <c r="H206" s="120">
        <v>18691</v>
      </c>
      <c r="I206" s="120">
        <v>115386</v>
      </c>
      <c r="J206" s="120">
        <v>33494</v>
      </c>
      <c r="K206" s="120">
        <v>11891</v>
      </c>
      <c r="L206" s="120">
        <v>8900</v>
      </c>
      <c r="M206" s="120">
        <v>3621</v>
      </c>
      <c r="N206" s="120">
        <v>37107</v>
      </c>
      <c r="O206" s="124">
        <v>4.9000000000000004</v>
      </c>
      <c r="P206" s="124">
        <v>35.200000000000003</v>
      </c>
      <c r="Q206" s="124">
        <v>3.5</v>
      </c>
      <c r="R206" s="124">
        <v>12</v>
      </c>
      <c r="S206" s="124">
        <v>4.2</v>
      </c>
      <c r="T206" s="124">
        <v>64</v>
      </c>
      <c r="U206" s="120">
        <v>105</v>
      </c>
      <c r="V206" s="124">
        <v>33.4</v>
      </c>
      <c r="W206" s="147">
        <v>37335</v>
      </c>
      <c r="X206" s="147">
        <v>185453</v>
      </c>
      <c r="Y206" s="120">
        <v>31533</v>
      </c>
      <c r="Z206" s="120">
        <v>22007</v>
      </c>
      <c r="AA206" s="120">
        <v>4786</v>
      </c>
      <c r="AB206" s="120">
        <v>2938</v>
      </c>
      <c r="AC206" s="120">
        <v>3730</v>
      </c>
      <c r="AD206" s="120">
        <v>9396</v>
      </c>
      <c r="AE206" s="120">
        <v>7140</v>
      </c>
      <c r="AF206" s="120">
        <v>783</v>
      </c>
      <c r="AG206" s="120">
        <v>250</v>
      </c>
      <c r="AH206" s="120">
        <v>526</v>
      </c>
      <c r="AI206" s="120">
        <v>55322</v>
      </c>
      <c r="AJ206" s="120">
        <v>32513</v>
      </c>
      <c r="AK206" s="120">
        <v>4384</v>
      </c>
      <c r="AL206" s="120">
        <v>1568</v>
      </c>
      <c r="AM206" s="120">
        <v>3503</v>
      </c>
      <c r="AN206" s="120">
        <v>64994</v>
      </c>
      <c r="AO206" s="120">
        <v>115385</v>
      </c>
      <c r="AP206" s="142" t="s">
        <v>921</v>
      </c>
      <c r="AQ206" s="142" t="s">
        <v>229</v>
      </c>
      <c r="AR206" s="142" t="s">
        <v>234</v>
      </c>
      <c r="AS206" s="143">
        <v>41002</v>
      </c>
      <c r="AT206" s="143">
        <v>8171</v>
      </c>
      <c r="AU206" s="143">
        <v>6986</v>
      </c>
      <c r="AV206" s="142" t="s">
        <v>920</v>
      </c>
      <c r="AW206" s="142" t="s">
        <v>917</v>
      </c>
      <c r="AX206" s="142" t="s">
        <v>922</v>
      </c>
      <c r="AY206" s="143">
        <v>3941</v>
      </c>
      <c r="AZ206" s="143">
        <v>3646</v>
      </c>
      <c r="BA206" s="143">
        <v>3465</v>
      </c>
      <c r="BB206" s="120">
        <v>2</v>
      </c>
      <c r="BC206" s="120">
        <v>15</v>
      </c>
      <c r="BD206" s="120">
        <v>52</v>
      </c>
      <c r="BE206" s="127">
        <v>32.200000000000003</v>
      </c>
      <c r="BF206" s="127">
        <v>1.4</v>
      </c>
      <c r="BG206" s="127">
        <v>1.3</v>
      </c>
      <c r="BH206" s="127">
        <v>2.5</v>
      </c>
      <c r="BI206" s="127">
        <v>30.5</v>
      </c>
      <c r="BJ206" s="127">
        <v>6.6</v>
      </c>
      <c r="BK206" s="127">
        <v>0.6</v>
      </c>
      <c r="BL206" s="127">
        <v>16.8</v>
      </c>
      <c r="BM206" s="127">
        <v>8.1</v>
      </c>
      <c r="BN206" s="127">
        <v>30.2</v>
      </c>
      <c r="BO206" s="127">
        <v>48.8</v>
      </c>
      <c r="BP206" s="127">
        <v>20.9</v>
      </c>
      <c r="BQ206" s="127">
        <v>2.9</v>
      </c>
      <c r="BR206" s="127">
        <v>2.5</v>
      </c>
      <c r="BS206" s="127">
        <v>3.3</v>
      </c>
      <c r="BT206" s="127">
        <v>3.6</v>
      </c>
      <c r="BU206" s="127">
        <v>2.6</v>
      </c>
      <c r="BV206" s="128">
        <v>14.8</v>
      </c>
      <c r="BW206" s="1">
        <v>11</v>
      </c>
      <c r="BX206" s="2" t="s">
        <v>624</v>
      </c>
      <c r="BY206" s="2" t="s">
        <v>625</v>
      </c>
      <c r="BZ206" s="2" t="s">
        <v>626</v>
      </c>
      <c r="CA206" s="2">
        <v>169373</v>
      </c>
      <c r="CB206" s="2">
        <v>116088</v>
      </c>
      <c r="CC206" s="2">
        <v>73814</v>
      </c>
      <c r="CD206" s="2">
        <v>25.8</v>
      </c>
      <c r="CE206" s="2">
        <v>17.7</v>
      </c>
      <c r="CF206" s="2">
        <v>11.2</v>
      </c>
      <c r="CG206" s="1">
        <v>36195</v>
      </c>
      <c r="CH206" s="1">
        <v>3221</v>
      </c>
      <c r="CI206" s="1">
        <v>6394</v>
      </c>
    </row>
    <row r="207" spans="1:87" ht="16.5" customHeight="1" x14ac:dyDescent="0.3">
      <c r="A207" s="47" t="s">
        <v>521</v>
      </c>
      <c r="B207" s="47" t="s">
        <v>75</v>
      </c>
      <c r="C207" s="47" t="s">
        <v>141</v>
      </c>
      <c r="D207" s="43" t="str">
        <f t="shared" si="3"/>
        <v>충북 단양군</v>
      </c>
      <c r="E207" s="120">
        <v>155283</v>
      </c>
      <c r="F207" s="120">
        <v>82519</v>
      </c>
      <c r="G207" s="120">
        <v>63100</v>
      </c>
      <c r="H207" s="120">
        <v>9664</v>
      </c>
      <c r="I207" s="120">
        <v>128000</v>
      </c>
      <c r="J207" s="120">
        <v>41440</v>
      </c>
      <c r="K207" s="120">
        <v>10356</v>
      </c>
      <c r="L207" s="120">
        <v>5018</v>
      </c>
      <c r="M207" s="120">
        <v>1937</v>
      </c>
      <c r="N207" s="120">
        <v>27506</v>
      </c>
      <c r="O207" s="124">
        <v>5.6</v>
      </c>
      <c r="P207" s="124">
        <v>24.1</v>
      </c>
      <c r="Q207" s="124">
        <v>2.8</v>
      </c>
      <c r="R207" s="124">
        <v>11.9</v>
      </c>
      <c r="S207" s="124">
        <v>2.7</v>
      </c>
      <c r="T207" s="124">
        <v>82.4</v>
      </c>
      <c r="U207" s="120">
        <v>107</v>
      </c>
      <c r="V207" s="124">
        <v>40</v>
      </c>
      <c r="W207" s="147">
        <v>27942</v>
      </c>
      <c r="X207" s="147">
        <v>194994</v>
      </c>
      <c r="Y207" s="120">
        <v>13271</v>
      </c>
      <c r="Z207" s="120">
        <v>8502</v>
      </c>
      <c r="AA207" s="120">
        <v>1838</v>
      </c>
      <c r="AB207" s="120">
        <v>1295</v>
      </c>
      <c r="AC207" s="120">
        <v>2378</v>
      </c>
      <c r="AD207" s="120">
        <v>6590</v>
      </c>
      <c r="AE207" s="120">
        <v>4707</v>
      </c>
      <c r="AF207" s="120">
        <v>236</v>
      </c>
      <c r="AG207" s="120">
        <v>57</v>
      </c>
      <c r="AH207" s="120">
        <v>169</v>
      </c>
      <c r="AI207" s="120">
        <v>62659</v>
      </c>
      <c r="AJ207" s="120">
        <v>47677</v>
      </c>
      <c r="AK207" s="120">
        <v>3031</v>
      </c>
      <c r="AL207" s="120">
        <v>741</v>
      </c>
      <c r="AM207" s="120">
        <v>2132</v>
      </c>
      <c r="AN207" s="120">
        <v>27284</v>
      </c>
      <c r="AO207" s="120">
        <v>127999</v>
      </c>
      <c r="AP207" s="142" t="s">
        <v>235</v>
      </c>
      <c r="AQ207" s="142" t="s">
        <v>921</v>
      </c>
      <c r="AR207" s="142" t="s">
        <v>229</v>
      </c>
      <c r="AS207" s="143">
        <v>14580</v>
      </c>
      <c r="AT207" s="143">
        <v>6312</v>
      </c>
      <c r="AU207" s="143">
        <v>3711</v>
      </c>
      <c r="AV207" s="142" t="s">
        <v>279</v>
      </c>
      <c r="AW207" s="142" t="s">
        <v>305</v>
      </c>
      <c r="AX207" s="142" t="s">
        <v>917</v>
      </c>
      <c r="AY207" s="143">
        <v>4244</v>
      </c>
      <c r="AZ207" s="143">
        <v>3719</v>
      </c>
      <c r="BA207" s="143">
        <v>3665</v>
      </c>
      <c r="BB207" s="120">
        <v>7</v>
      </c>
      <c r="BC207" s="120">
        <v>29</v>
      </c>
      <c r="BD207" s="120">
        <v>70</v>
      </c>
      <c r="BE207" s="127">
        <v>40.1</v>
      </c>
      <c r="BF207" s="127">
        <v>4.8</v>
      </c>
      <c r="BG207" s="127">
        <v>7.7</v>
      </c>
      <c r="BH207" s="127">
        <v>4.8</v>
      </c>
      <c r="BI207" s="127">
        <v>22.9</v>
      </c>
      <c r="BJ207" s="127">
        <v>0.4</v>
      </c>
      <c r="BK207" s="127">
        <v>0.1</v>
      </c>
      <c r="BL207" s="127">
        <v>13.1</v>
      </c>
      <c r="BM207" s="127">
        <v>6.1</v>
      </c>
      <c r="BN207" s="127">
        <v>25.3</v>
      </c>
      <c r="BO207" s="127">
        <v>57.2</v>
      </c>
      <c r="BP207" s="127">
        <v>17.5</v>
      </c>
      <c r="BQ207" s="127">
        <v>4.0999999999999996</v>
      </c>
      <c r="BR207" s="127">
        <v>2.4</v>
      </c>
      <c r="BS207" s="127">
        <v>3.3</v>
      </c>
      <c r="BT207" s="127">
        <v>3.7</v>
      </c>
      <c r="BU207" s="127">
        <v>2.5</v>
      </c>
      <c r="BV207" s="128">
        <v>25.1</v>
      </c>
      <c r="BW207" s="1">
        <v>8</v>
      </c>
      <c r="BX207" s="2" t="s">
        <v>627</v>
      </c>
      <c r="BY207" s="2" t="s">
        <v>628</v>
      </c>
      <c r="BZ207" s="2" t="s">
        <v>629</v>
      </c>
      <c r="CA207" s="2">
        <v>131622</v>
      </c>
      <c r="CB207" s="2">
        <v>92878</v>
      </c>
      <c r="CC207" s="2">
        <v>75756</v>
      </c>
      <c r="CD207" s="2">
        <v>26.9</v>
      </c>
      <c r="CE207" s="2">
        <v>19</v>
      </c>
      <c r="CF207" s="2">
        <v>15.5</v>
      </c>
      <c r="CG207" s="1">
        <v>47528</v>
      </c>
      <c r="CH207" s="1">
        <v>1985</v>
      </c>
      <c r="CI207" s="1">
        <v>3442</v>
      </c>
    </row>
    <row r="208" spans="1:87" ht="16.5" customHeight="1" x14ac:dyDescent="0.3">
      <c r="A208" s="47" t="s">
        <v>521</v>
      </c>
      <c r="B208" s="47" t="s">
        <v>76</v>
      </c>
      <c r="C208" s="47" t="s">
        <v>142</v>
      </c>
      <c r="D208" s="43" t="str">
        <f t="shared" si="3"/>
        <v>충남 공주시</v>
      </c>
      <c r="E208" s="120">
        <v>488415</v>
      </c>
      <c r="F208" s="120">
        <v>289236</v>
      </c>
      <c r="G208" s="120">
        <v>154885</v>
      </c>
      <c r="H208" s="120">
        <v>44292</v>
      </c>
      <c r="I208" s="120">
        <v>402856</v>
      </c>
      <c r="J208" s="120">
        <v>71335</v>
      </c>
      <c r="K208" s="120">
        <v>20138</v>
      </c>
      <c r="L208" s="120">
        <v>16701</v>
      </c>
      <c r="M208" s="120">
        <v>10078</v>
      </c>
      <c r="N208" s="120">
        <v>103709</v>
      </c>
      <c r="O208" s="124">
        <v>4.7</v>
      </c>
      <c r="P208" s="124">
        <v>38.700000000000003</v>
      </c>
      <c r="Q208" s="124">
        <v>3.3</v>
      </c>
      <c r="R208" s="124">
        <v>11.5</v>
      </c>
      <c r="S208" s="124">
        <v>4.7</v>
      </c>
      <c r="T208" s="124">
        <v>82.5</v>
      </c>
      <c r="U208" s="120">
        <v>113</v>
      </c>
      <c r="V208" s="124">
        <v>36.5</v>
      </c>
      <c r="W208" s="147">
        <v>104555</v>
      </c>
      <c r="X208" s="147">
        <v>478208</v>
      </c>
      <c r="Y208" s="120">
        <v>48913</v>
      </c>
      <c r="Z208" s="120">
        <v>24734</v>
      </c>
      <c r="AA208" s="120">
        <v>4819</v>
      </c>
      <c r="AB208" s="120">
        <v>2148</v>
      </c>
      <c r="AC208" s="120">
        <v>4944</v>
      </c>
      <c r="AD208" s="120">
        <v>91607</v>
      </c>
      <c r="AE208" s="120">
        <v>49921</v>
      </c>
      <c r="AF208" s="120">
        <v>10397</v>
      </c>
      <c r="AG208" s="120">
        <v>6250</v>
      </c>
      <c r="AH208" s="120">
        <v>9115</v>
      </c>
      <c r="AI208" s="120">
        <v>148716</v>
      </c>
      <c r="AJ208" s="120">
        <v>71352</v>
      </c>
      <c r="AK208" s="120">
        <v>6670</v>
      </c>
      <c r="AL208" s="120">
        <v>1969</v>
      </c>
      <c r="AM208" s="120">
        <v>6860</v>
      </c>
      <c r="AN208" s="120">
        <v>85558</v>
      </c>
      <c r="AO208" s="120">
        <v>402857</v>
      </c>
      <c r="AP208" s="142" t="s">
        <v>922</v>
      </c>
      <c r="AQ208" s="142" t="s">
        <v>236</v>
      </c>
      <c r="AR208" s="142" t="s">
        <v>237</v>
      </c>
      <c r="AS208" s="143">
        <v>24223</v>
      </c>
      <c r="AT208" s="143">
        <v>14377</v>
      </c>
      <c r="AU208" s="143">
        <v>9233</v>
      </c>
      <c r="AV208" s="142" t="s">
        <v>515</v>
      </c>
      <c r="AW208" s="142" t="s">
        <v>307</v>
      </c>
      <c r="AX208" s="142" t="s">
        <v>306</v>
      </c>
      <c r="AY208" s="143">
        <v>49155</v>
      </c>
      <c r="AZ208" s="143">
        <v>32217</v>
      </c>
      <c r="BA208" s="143">
        <v>31954</v>
      </c>
      <c r="BB208" s="120">
        <v>4</v>
      </c>
      <c r="BC208" s="120">
        <v>15</v>
      </c>
      <c r="BD208" s="120">
        <v>49</v>
      </c>
      <c r="BE208" s="127">
        <v>34</v>
      </c>
      <c r="BF208" s="127">
        <v>1.4</v>
      </c>
      <c r="BG208" s="127">
        <v>4.9000000000000004</v>
      </c>
      <c r="BH208" s="127">
        <v>4.5</v>
      </c>
      <c r="BI208" s="127">
        <v>25.1</v>
      </c>
      <c r="BJ208" s="127">
        <v>3.4</v>
      </c>
      <c r="BK208" s="127">
        <v>1</v>
      </c>
      <c r="BL208" s="127">
        <v>13.2</v>
      </c>
      <c r="BM208" s="127">
        <v>12.5</v>
      </c>
      <c r="BN208" s="127">
        <v>33.4</v>
      </c>
      <c r="BO208" s="127">
        <v>48.7</v>
      </c>
      <c r="BP208" s="127">
        <v>17.899999999999999</v>
      </c>
      <c r="BQ208" s="127">
        <v>2.6</v>
      </c>
      <c r="BR208" s="127">
        <v>2.2999999999999998</v>
      </c>
      <c r="BS208" s="127">
        <v>3.1</v>
      </c>
      <c r="BT208" s="127">
        <v>3.7</v>
      </c>
      <c r="BU208" s="127">
        <v>2.5</v>
      </c>
      <c r="BV208" s="128">
        <v>13.1</v>
      </c>
      <c r="BW208" s="1">
        <v>16</v>
      </c>
      <c r="BX208" s="2" t="s">
        <v>630</v>
      </c>
      <c r="BY208" s="2" t="s">
        <v>632</v>
      </c>
      <c r="BZ208" s="2" t="s">
        <v>631</v>
      </c>
      <c r="CA208" s="2">
        <v>742511</v>
      </c>
      <c r="CB208" s="2">
        <v>249505</v>
      </c>
      <c r="CC208" s="2">
        <v>211061</v>
      </c>
      <c r="CD208" s="2">
        <v>31</v>
      </c>
      <c r="CE208" s="2">
        <v>10.4</v>
      </c>
      <c r="CF208" s="2">
        <v>8.8000000000000007</v>
      </c>
      <c r="CG208" s="1">
        <v>70355</v>
      </c>
      <c r="CH208" s="1">
        <v>8777</v>
      </c>
      <c r="CI208" s="1">
        <v>16779</v>
      </c>
    </row>
    <row r="209" spans="1:87" ht="16.5" customHeight="1" x14ac:dyDescent="0.3">
      <c r="A209" s="47" t="s">
        <v>521</v>
      </c>
      <c r="B209" s="47" t="s">
        <v>77</v>
      </c>
      <c r="C209" s="47" t="s">
        <v>142</v>
      </c>
      <c r="D209" s="43" t="str">
        <f t="shared" si="3"/>
        <v>충남 보령시</v>
      </c>
      <c r="E209" s="120">
        <v>432116</v>
      </c>
      <c r="F209" s="120">
        <v>202681</v>
      </c>
      <c r="G209" s="120">
        <v>207750</v>
      </c>
      <c r="H209" s="120">
        <v>21686</v>
      </c>
      <c r="I209" s="120">
        <v>342077</v>
      </c>
      <c r="J209" s="120">
        <v>146967</v>
      </c>
      <c r="K209" s="120">
        <v>32361</v>
      </c>
      <c r="L209" s="120">
        <v>12792</v>
      </c>
      <c r="M209" s="120">
        <v>6966</v>
      </c>
      <c r="N209" s="120">
        <v>97068</v>
      </c>
      <c r="O209" s="124">
        <v>4.5</v>
      </c>
      <c r="P209" s="124">
        <v>26.7</v>
      </c>
      <c r="Q209" s="124">
        <v>2.7</v>
      </c>
      <c r="R209" s="124">
        <v>12.8</v>
      </c>
      <c r="S209" s="124">
        <v>2.6</v>
      </c>
      <c r="T209" s="124">
        <v>79.2</v>
      </c>
      <c r="U209" s="120">
        <v>124</v>
      </c>
      <c r="V209" s="124">
        <v>30</v>
      </c>
      <c r="W209" s="147">
        <v>98541</v>
      </c>
      <c r="X209" s="147">
        <v>435108</v>
      </c>
      <c r="Y209" s="120">
        <v>48415</v>
      </c>
      <c r="Z209" s="120">
        <v>33286</v>
      </c>
      <c r="AA209" s="120">
        <v>3748</v>
      </c>
      <c r="AB209" s="120">
        <v>1466</v>
      </c>
      <c r="AC209" s="120">
        <v>3124</v>
      </c>
      <c r="AD209" s="120">
        <v>50969</v>
      </c>
      <c r="AE209" s="120">
        <v>41186</v>
      </c>
      <c r="AF209" s="120">
        <v>1541</v>
      </c>
      <c r="AG209" s="120">
        <v>552</v>
      </c>
      <c r="AH209" s="120">
        <v>1272</v>
      </c>
      <c r="AI209" s="120">
        <v>103297</v>
      </c>
      <c r="AJ209" s="120">
        <v>128209</v>
      </c>
      <c r="AK209" s="120">
        <v>6567</v>
      </c>
      <c r="AL209" s="120">
        <v>1867</v>
      </c>
      <c r="AM209" s="120">
        <v>6617</v>
      </c>
      <c r="AN209" s="120">
        <v>90039</v>
      </c>
      <c r="AO209" s="120">
        <v>342077</v>
      </c>
      <c r="AP209" s="142" t="s">
        <v>922</v>
      </c>
      <c r="AQ209" s="142" t="s">
        <v>238</v>
      </c>
      <c r="AR209" s="142" t="s">
        <v>236</v>
      </c>
      <c r="AS209" s="143">
        <v>18214</v>
      </c>
      <c r="AT209" s="143">
        <v>12757</v>
      </c>
      <c r="AU209" s="143">
        <v>11033</v>
      </c>
      <c r="AV209" s="142" t="s">
        <v>921</v>
      </c>
      <c r="AW209" s="142" t="s">
        <v>306</v>
      </c>
      <c r="AX209" s="142" t="s">
        <v>515</v>
      </c>
      <c r="AY209" s="143">
        <v>23335</v>
      </c>
      <c r="AZ209" s="143">
        <v>15904</v>
      </c>
      <c r="BA209" s="143">
        <v>14009</v>
      </c>
      <c r="BB209" s="120">
        <v>8</v>
      </c>
      <c r="BC209" s="120">
        <v>22</v>
      </c>
      <c r="BD209" s="120">
        <v>53</v>
      </c>
      <c r="BE209" s="127">
        <v>40.9</v>
      </c>
      <c r="BF209" s="127">
        <v>5</v>
      </c>
      <c r="BG209" s="127">
        <v>2.5</v>
      </c>
      <c r="BH209" s="127">
        <v>2.7</v>
      </c>
      <c r="BI209" s="127">
        <v>8.1999999999999993</v>
      </c>
      <c r="BJ209" s="127">
        <v>2.8</v>
      </c>
      <c r="BK209" s="127">
        <v>0.3</v>
      </c>
      <c r="BL209" s="127">
        <v>18.5</v>
      </c>
      <c r="BM209" s="127">
        <v>19.2</v>
      </c>
      <c r="BN209" s="127">
        <v>25.1</v>
      </c>
      <c r="BO209" s="127">
        <v>56</v>
      </c>
      <c r="BP209" s="127">
        <v>18.899999999999999</v>
      </c>
      <c r="BQ209" s="127">
        <v>4.0999999999999996</v>
      </c>
      <c r="BR209" s="127">
        <v>3</v>
      </c>
      <c r="BS209" s="127">
        <v>3.3</v>
      </c>
      <c r="BT209" s="127">
        <v>3.4</v>
      </c>
      <c r="BU209" s="127">
        <v>3.1</v>
      </c>
      <c r="BV209" s="128">
        <v>13.2</v>
      </c>
      <c r="BW209" s="1">
        <v>16</v>
      </c>
      <c r="BX209" s="2" t="s">
        <v>633</v>
      </c>
      <c r="BY209" s="2" t="s">
        <v>635</v>
      </c>
      <c r="BZ209" s="2" t="s">
        <v>830</v>
      </c>
      <c r="CA209" s="2">
        <v>357745</v>
      </c>
      <c r="CB209" s="2">
        <v>112888</v>
      </c>
      <c r="CC209" s="2">
        <v>94275</v>
      </c>
      <c r="CD209" s="2">
        <v>29.9</v>
      </c>
      <c r="CE209" s="2">
        <v>9.4</v>
      </c>
      <c r="CF209" s="2">
        <v>7.9</v>
      </c>
      <c r="CG209" s="1">
        <v>162531</v>
      </c>
      <c r="CH209" s="1">
        <v>1282</v>
      </c>
      <c r="CI209" s="1">
        <v>10291</v>
      </c>
    </row>
    <row r="210" spans="1:87" ht="16.5" customHeight="1" x14ac:dyDescent="0.3">
      <c r="A210" s="47" t="s">
        <v>521</v>
      </c>
      <c r="B210" s="47" t="s">
        <v>78</v>
      </c>
      <c r="C210" s="47" t="s">
        <v>142</v>
      </c>
      <c r="D210" s="43" t="str">
        <f t="shared" si="3"/>
        <v>충남 논산시</v>
      </c>
      <c r="E210" s="120">
        <v>431526</v>
      </c>
      <c r="F210" s="120">
        <v>266164</v>
      </c>
      <c r="G210" s="120">
        <v>115585</v>
      </c>
      <c r="H210" s="120">
        <v>49777</v>
      </c>
      <c r="I210" s="120">
        <v>359323</v>
      </c>
      <c r="J210" s="120">
        <v>46821</v>
      </c>
      <c r="K210" s="120">
        <v>19265</v>
      </c>
      <c r="L210" s="120">
        <v>21447</v>
      </c>
      <c r="M210" s="120">
        <v>11216</v>
      </c>
      <c r="N210" s="120">
        <v>114073</v>
      </c>
      <c r="O210" s="124">
        <v>3.8</v>
      </c>
      <c r="P210" s="124">
        <v>38</v>
      </c>
      <c r="Q210" s="124">
        <v>3.7</v>
      </c>
      <c r="R210" s="124">
        <v>12.5</v>
      </c>
      <c r="S210" s="124">
        <v>6</v>
      </c>
      <c r="T210" s="124">
        <v>83.3</v>
      </c>
      <c r="U210" s="120">
        <v>130</v>
      </c>
      <c r="V210" s="124">
        <v>28</v>
      </c>
      <c r="W210" s="147">
        <v>115147</v>
      </c>
      <c r="X210" s="147">
        <v>454838</v>
      </c>
      <c r="Y210" s="120">
        <v>41005</v>
      </c>
      <c r="Z210" s="120">
        <v>17736</v>
      </c>
      <c r="AA210" s="120">
        <v>4998</v>
      </c>
      <c r="AB210" s="120">
        <v>2612</v>
      </c>
      <c r="AC210" s="120">
        <v>5852</v>
      </c>
      <c r="AD210" s="120">
        <v>84758</v>
      </c>
      <c r="AE210" s="120">
        <v>32474</v>
      </c>
      <c r="AF210" s="120">
        <v>7616</v>
      </c>
      <c r="AG210" s="120">
        <v>4036</v>
      </c>
      <c r="AH210" s="120">
        <v>5816</v>
      </c>
      <c r="AI210" s="120">
        <v>140402</v>
      </c>
      <c r="AJ210" s="120">
        <v>54870</v>
      </c>
      <c r="AK210" s="120">
        <v>15240</v>
      </c>
      <c r="AL210" s="120">
        <v>3914</v>
      </c>
      <c r="AM210" s="120">
        <v>10198</v>
      </c>
      <c r="AN210" s="120">
        <v>72203</v>
      </c>
      <c r="AO210" s="120">
        <v>359324</v>
      </c>
      <c r="AP210" s="142" t="s">
        <v>239</v>
      </c>
      <c r="AQ210" s="142" t="s">
        <v>922</v>
      </c>
      <c r="AR210" s="142" t="s">
        <v>240</v>
      </c>
      <c r="AS210" s="143">
        <v>14969</v>
      </c>
      <c r="AT210" s="143">
        <v>13698</v>
      </c>
      <c r="AU210" s="143">
        <v>11777</v>
      </c>
      <c r="AV210" s="142" t="s">
        <v>306</v>
      </c>
      <c r="AW210" s="142" t="s">
        <v>307</v>
      </c>
      <c r="AX210" s="142" t="s">
        <v>515</v>
      </c>
      <c r="AY210" s="143">
        <v>37285</v>
      </c>
      <c r="AZ210" s="143">
        <v>25427</v>
      </c>
      <c r="BA210" s="143">
        <v>17532</v>
      </c>
      <c r="BB210" s="120">
        <v>5</v>
      </c>
      <c r="BC210" s="120">
        <v>15</v>
      </c>
      <c r="BD210" s="120">
        <v>50</v>
      </c>
      <c r="BE210" s="127">
        <v>30.8</v>
      </c>
      <c r="BF210" s="127">
        <v>0.8</v>
      </c>
      <c r="BG210" s="127">
        <v>5.0999999999999996</v>
      </c>
      <c r="BH210" s="127">
        <v>4.3</v>
      </c>
      <c r="BI210" s="127">
        <v>18.5</v>
      </c>
      <c r="BJ210" s="127">
        <v>6.2</v>
      </c>
      <c r="BK210" s="127">
        <v>0.7</v>
      </c>
      <c r="BL210" s="127">
        <v>17.899999999999999</v>
      </c>
      <c r="BM210" s="127">
        <v>15.7</v>
      </c>
      <c r="BN210" s="127">
        <v>32.200000000000003</v>
      </c>
      <c r="BO210" s="127">
        <v>46.8</v>
      </c>
      <c r="BP210" s="127">
        <v>21</v>
      </c>
      <c r="BQ210" s="127">
        <v>2.6</v>
      </c>
      <c r="BR210" s="127">
        <v>2.5</v>
      </c>
      <c r="BS210" s="127">
        <v>3.2</v>
      </c>
      <c r="BT210" s="127">
        <v>3.9</v>
      </c>
      <c r="BU210" s="127">
        <v>2.9</v>
      </c>
      <c r="BV210" s="128">
        <v>14</v>
      </c>
      <c r="BW210" s="1">
        <v>15</v>
      </c>
      <c r="BX210" s="2" t="s">
        <v>636</v>
      </c>
      <c r="BY210" s="2" t="s">
        <v>637</v>
      </c>
      <c r="BZ210" s="2" t="s">
        <v>638</v>
      </c>
      <c r="CA210" s="2">
        <v>354402</v>
      </c>
      <c r="CB210" s="2">
        <v>206545</v>
      </c>
      <c r="CC210" s="2">
        <v>146624</v>
      </c>
      <c r="CD210" s="2">
        <v>24.6</v>
      </c>
      <c r="CE210" s="2">
        <v>14.4</v>
      </c>
      <c r="CF210" s="2">
        <v>10.199999999999999</v>
      </c>
      <c r="CG210" s="1">
        <v>44566</v>
      </c>
      <c r="CH210" s="1">
        <v>7427</v>
      </c>
      <c r="CI210" s="1">
        <v>18345</v>
      </c>
    </row>
    <row r="211" spans="1:87" ht="16.5" customHeight="1" x14ac:dyDescent="0.3">
      <c r="A211" s="47" t="s">
        <v>521</v>
      </c>
      <c r="B211" s="47" t="s">
        <v>79</v>
      </c>
      <c r="C211" s="47" t="s">
        <v>142</v>
      </c>
      <c r="D211" s="43" t="str">
        <f t="shared" si="3"/>
        <v>충남 금산군</v>
      </c>
      <c r="E211" s="120">
        <v>200038</v>
      </c>
      <c r="F211" s="120">
        <v>119574</v>
      </c>
      <c r="G211" s="120">
        <v>58561</v>
      </c>
      <c r="H211" s="120">
        <v>21904</v>
      </c>
      <c r="I211" s="120">
        <v>185543</v>
      </c>
      <c r="J211" s="120">
        <v>24356</v>
      </c>
      <c r="K211" s="120">
        <v>7619</v>
      </c>
      <c r="L211" s="120">
        <v>7742</v>
      </c>
      <c r="M211" s="120">
        <v>3639</v>
      </c>
      <c r="N211" s="120">
        <v>52301</v>
      </c>
      <c r="O211" s="124">
        <v>3.8</v>
      </c>
      <c r="P211" s="124">
        <v>39.299999999999997</v>
      </c>
      <c r="Q211" s="124">
        <v>3.6</v>
      </c>
      <c r="R211" s="124">
        <v>11.1</v>
      </c>
      <c r="S211" s="124">
        <v>4.8</v>
      </c>
      <c r="T211" s="124">
        <v>92.8</v>
      </c>
      <c r="U211" s="120">
        <v>123</v>
      </c>
      <c r="V211" s="124">
        <v>31.4</v>
      </c>
      <c r="W211" s="147">
        <v>52640</v>
      </c>
      <c r="X211" s="147">
        <v>210258</v>
      </c>
      <c r="Y211" s="120">
        <v>9452</v>
      </c>
      <c r="Z211" s="120">
        <v>3758</v>
      </c>
      <c r="AA211" s="120">
        <v>562</v>
      </c>
      <c r="AB211" s="120">
        <v>232</v>
      </c>
      <c r="AC211" s="120">
        <v>491</v>
      </c>
      <c r="AD211" s="120">
        <v>47636</v>
      </c>
      <c r="AE211" s="120">
        <v>28002</v>
      </c>
      <c r="AF211" s="120">
        <v>7126</v>
      </c>
      <c r="AG211" s="120">
        <v>4684</v>
      </c>
      <c r="AH211" s="120">
        <v>6895</v>
      </c>
      <c r="AI211" s="120">
        <v>62486</v>
      </c>
      <c r="AJ211" s="120">
        <v>22961</v>
      </c>
      <c r="AK211" s="120">
        <v>2505</v>
      </c>
      <c r="AL211" s="120">
        <v>799</v>
      </c>
      <c r="AM211" s="120">
        <v>2450</v>
      </c>
      <c r="AN211" s="120">
        <v>14495</v>
      </c>
      <c r="AO211" s="120">
        <v>185544</v>
      </c>
      <c r="AP211" s="142" t="s">
        <v>922</v>
      </c>
      <c r="AQ211" s="142" t="s">
        <v>237</v>
      </c>
      <c r="AR211" s="142" t="s">
        <v>236</v>
      </c>
      <c r="AS211" s="143">
        <v>3661</v>
      </c>
      <c r="AT211" s="143">
        <v>2200</v>
      </c>
      <c r="AU211" s="143">
        <v>1725</v>
      </c>
      <c r="AV211" s="142" t="s">
        <v>306</v>
      </c>
      <c r="AW211" s="142" t="s">
        <v>308</v>
      </c>
      <c r="AX211" s="142" t="s">
        <v>309</v>
      </c>
      <c r="AY211" s="143">
        <v>23106</v>
      </c>
      <c r="AZ211" s="143">
        <v>16330</v>
      </c>
      <c r="BA211" s="143">
        <v>16136</v>
      </c>
      <c r="BB211" s="120">
        <v>3</v>
      </c>
      <c r="BC211" s="120">
        <v>11</v>
      </c>
      <c r="BD211" s="120">
        <v>50</v>
      </c>
      <c r="BE211" s="127">
        <v>29</v>
      </c>
      <c r="BF211" s="127">
        <v>0.8</v>
      </c>
      <c r="BG211" s="127">
        <v>4.7</v>
      </c>
      <c r="BH211" s="127">
        <v>3.2</v>
      </c>
      <c r="BI211" s="127">
        <v>17.3</v>
      </c>
      <c r="BJ211" s="127">
        <v>2.9</v>
      </c>
      <c r="BK211" s="127">
        <v>0.4</v>
      </c>
      <c r="BL211" s="127">
        <v>16.600000000000001</v>
      </c>
      <c r="BM211" s="127">
        <v>25.1</v>
      </c>
      <c r="BN211" s="127">
        <v>29.1</v>
      </c>
      <c r="BO211" s="127">
        <v>52.6</v>
      </c>
      <c r="BP211" s="127">
        <v>18.3</v>
      </c>
      <c r="BQ211" s="127">
        <v>3.3</v>
      </c>
      <c r="BR211" s="127">
        <v>2</v>
      </c>
      <c r="BS211" s="127">
        <v>3.2</v>
      </c>
      <c r="BT211" s="127">
        <v>3.8</v>
      </c>
      <c r="BU211" s="127">
        <v>2.2000000000000002</v>
      </c>
      <c r="BV211" s="128">
        <v>18.3</v>
      </c>
      <c r="BW211" s="1">
        <v>10</v>
      </c>
      <c r="BX211" s="2" t="s">
        <v>620</v>
      </c>
      <c r="BY211" s="2" t="s">
        <v>639</v>
      </c>
      <c r="BZ211" s="2" t="s">
        <v>640</v>
      </c>
      <c r="CA211" s="2">
        <v>141657</v>
      </c>
      <c r="CB211" s="2">
        <v>130528</v>
      </c>
      <c r="CC211" s="2">
        <v>107958</v>
      </c>
      <c r="CD211" s="2">
        <v>20.6</v>
      </c>
      <c r="CE211" s="2">
        <v>18.899999999999999</v>
      </c>
      <c r="CF211" s="2">
        <v>15.7</v>
      </c>
      <c r="CG211" s="1">
        <v>23444</v>
      </c>
      <c r="CH211" s="1">
        <v>5610</v>
      </c>
      <c r="CI211" s="1">
        <v>7310</v>
      </c>
    </row>
    <row r="212" spans="1:87" ht="16.5" customHeight="1" x14ac:dyDescent="0.3">
      <c r="A212" s="47" t="s">
        <v>521</v>
      </c>
      <c r="B212" s="47" t="s">
        <v>80</v>
      </c>
      <c r="C212" s="47" t="s">
        <v>142</v>
      </c>
      <c r="D212" s="43" t="str">
        <f t="shared" si="3"/>
        <v>충남 부여군</v>
      </c>
      <c r="E212" s="120">
        <v>195018</v>
      </c>
      <c r="F212" s="120">
        <v>110161</v>
      </c>
      <c r="G212" s="120">
        <v>69941</v>
      </c>
      <c r="H212" s="120">
        <v>14913</v>
      </c>
      <c r="I212" s="120">
        <v>147712</v>
      </c>
      <c r="J212" s="120">
        <v>38628</v>
      </c>
      <c r="K212" s="120">
        <v>12247</v>
      </c>
      <c r="L212" s="120">
        <v>6402</v>
      </c>
      <c r="M212" s="120">
        <v>3977</v>
      </c>
      <c r="N212" s="120">
        <v>60960</v>
      </c>
      <c r="O212" s="124">
        <v>3.2</v>
      </c>
      <c r="P212" s="124">
        <v>35.1</v>
      </c>
      <c r="Q212" s="124">
        <v>3.1</v>
      </c>
      <c r="R212" s="124">
        <v>12.3</v>
      </c>
      <c r="S212" s="124">
        <v>3.8</v>
      </c>
      <c r="T212" s="124">
        <v>75.7</v>
      </c>
      <c r="U212" s="120">
        <v>149</v>
      </c>
      <c r="V212" s="124">
        <v>32</v>
      </c>
      <c r="W212" s="147">
        <v>62220</v>
      </c>
      <c r="X212" s="147">
        <v>205888</v>
      </c>
      <c r="Y212" s="120">
        <v>26933</v>
      </c>
      <c r="Z212" s="120">
        <v>12735</v>
      </c>
      <c r="AA212" s="120">
        <v>2897</v>
      </c>
      <c r="AB212" s="120">
        <v>1643</v>
      </c>
      <c r="AC212" s="120">
        <v>3098</v>
      </c>
      <c r="AD212" s="120">
        <v>23996</v>
      </c>
      <c r="AE212" s="120">
        <v>13028</v>
      </c>
      <c r="AF212" s="120">
        <v>1871</v>
      </c>
      <c r="AG212" s="120">
        <v>907</v>
      </c>
      <c r="AH212" s="120">
        <v>1247</v>
      </c>
      <c r="AI212" s="120">
        <v>59233</v>
      </c>
      <c r="AJ212" s="120">
        <v>40861</v>
      </c>
      <c r="AK212" s="120">
        <v>2994</v>
      </c>
      <c r="AL212" s="120">
        <v>846</v>
      </c>
      <c r="AM212" s="120">
        <v>2730</v>
      </c>
      <c r="AN212" s="120">
        <v>47306</v>
      </c>
      <c r="AO212" s="120">
        <v>147713</v>
      </c>
      <c r="AP212" s="142" t="s">
        <v>237</v>
      </c>
      <c r="AQ212" s="142" t="s">
        <v>922</v>
      </c>
      <c r="AR212" s="142" t="s">
        <v>241</v>
      </c>
      <c r="AS212" s="143">
        <v>11004</v>
      </c>
      <c r="AT212" s="143">
        <v>5690</v>
      </c>
      <c r="AU212" s="143">
        <v>4825</v>
      </c>
      <c r="AV212" s="142" t="s">
        <v>306</v>
      </c>
      <c r="AW212" s="142" t="s">
        <v>515</v>
      </c>
      <c r="AX212" s="142" t="s">
        <v>307</v>
      </c>
      <c r="AY212" s="143">
        <v>9860</v>
      </c>
      <c r="AZ212" s="143">
        <v>8064</v>
      </c>
      <c r="BA212" s="143">
        <v>7532</v>
      </c>
      <c r="BB212" s="120">
        <v>7</v>
      </c>
      <c r="BC212" s="120">
        <v>19</v>
      </c>
      <c r="BD212" s="120">
        <v>48</v>
      </c>
      <c r="BE212" s="127">
        <v>22.2</v>
      </c>
      <c r="BF212" s="127">
        <v>5.2</v>
      </c>
      <c r="BG212" s="127">
        <v>10.8</v>
      </c>
      <c r="BH212" s="127">
        <v>2.8</v>
      </c>
      <c r="BI212" s="127">
        <v>12.2</v>
      </c>
      <c r="BJ212" s="127">
        <v>2.4</v>
      </c>
      <c r="BK212" s="127">
        <v>0.4</v>
      </c>
      <c r="BL212" s="127">
        <v>30.9</v>
      </c>
      <c r="BM212" s="127">
        <v>13.1</v>
      </c>
      <c r="BN212" s="127">
        <v>27.7</v>
      </c>
      <c r="BO212" s="127">
        <v>53.8</v>
      </c>
      <c r="BP212" s="127">
        <v>18.5</v>
      </c>
      <c r="BQ212" s="127">
        <v>3.5</v>
      </c>
      <c r="BR212" s="127">
        <v>2.6</v>
      </c>
      <c r="BS212" s="127">
        <v>3.2</v>
      </c>
      <c r="BT212" s="127">
        <v>3.8</v>
      </c>
      <c r="BU212" s="127">
        <v>2.7</v>
      </c>
      <c r="BV212" s="128">
        <v>11.2</v>
      </c>
      <c r="BW212" s="1">
        <v>16</v>
      </c>
      <c r="BX212" s="2" t="s">
        <v>641</v>
      </c>
      <c r="BY212" s="2" t="s">
        <v>642</v>
      </c>
      <c r="BZ212" s="2" t="s">
        <v>643</v>
      </c>
      <c r="CA212" s="2">
        <v>154421</v>
      </c>
      <c r="CB212" s="2">
        <v>146360</v>
      </c>
      <c r="CC212" s="2">
        <v>96749</v>
      </c>
      <c r="CD212" s="2">
        <v>25.2</v>
      </c>
      <c r="CE212" s="2">
        <v>23.8</v>
      </c>
      <c r="CF212" s="2">
        <v>15.8</v>
      </c>
      <c r="CG212" s="1">
        <v>41943</v>
      </c>
      <c r="CH212" s="1">
        <v>2305</v>
      </c>
      <c r="CI212" s="1">
        <v>5969</v>
      </c>
    </row>
    <row r="213" spans="1:87" ht="16.5" customHeight="1" x14ac:dyDescent="0.3">
      <c r="A213" s="47" t="s">
        <v>521</v>
      </c>
      <c r="B213" s="47" t="s">
        <v>81</v>
      </c>
      <c r="C213" s="47" t="s">
        <v>142</v>
      </c>
      <c r="D213" s="43" t="str">
        <f t="shared" si="3"/>
        <v>충남 서천군</v>
      </c>
      <c r="E213" s="120">
        <v>226962</v>
      </c>
      <c r="F213" s="120">
        <v>143472</v>
      </c>
      <c r="G213" s="120">
        <v>67778</v>
      </c>
      <c r="H213" s="120">
        <v>15714</v>
      </c>
      <c r="I213" s="120">
        <v>191029</v>
      </c>
      <c r="J213" s="120">
        <v>37637</v>
      </c>
      <c r="K213" s="120">
        <v>11693</v>
      </c>
      <c r="L213" s="120">
        <v>7327</v>
      </c>
      <c r="M213" s="120">
        <v>3060</v>
      </c>
      <c r="N213" s="120">
        <v>49671</v>
      </c>
      <c r="O213" s="124">
        <v>4.5999999999999996</v>
      </c>
      <c r="P213" s="124">
        <v>27.2</v>
      </c>
      <c r="Q213" s="124">
        <v>2.8</v>
      </c>
      <c r="R213" s="124">
        <v>11.2</v>
      </c>
      <c r="S213" s="124">
        <v>3.6</v>
      </c>
      <c r="T213" s="124">
        <v>84.2</v>
      </c>
      <c r="U213" s="120">
        <v>94</v>
      </c>
      <c r="V213" s="124">
        <v>29.3</v>
      </c>
      <c r="W213" s="147">
        <v>50420</v>
      </c>
      <c r="X213" s="147">
        <v>254292</v>
      </c>
      <c r="Y213" s="120">
        <v>24319</v>
      </c>
      <c r="Z213" s="120">
        <v>8729</v>
      </c>
      <c r="AA213" s="120">
        <v>1195</v>
      </c>
      <c r="AB213" s="120">
        <v>499</v>
      </c>
      <c r="AC213" s="120">
        <v>1191</v>
      </c>
      <c r="AD213" s="120">
        <v>28329</v>
      </c>
      <c r="AE213" s="120">
        <v>9606</v>
      </c>
      <c r="AF213" s="120">
        <v>801</v>
      </c>
      <c r="AG213" s="120">
        <v>220</v>
      </c>
      <c r="AH213" s="120">
        <v>533</v>
      </c>
      <c r="AI213" s="120">
        <v>90823</v>
      </c>
      <c r="AJ213" s="120">
        <v>46545</v>
      </c>
      <c r="AK213" s="120">
        <v>5149</v>
      </c>
      <c r="AL213" s="120">
        <v>3057</v>
      </c>
      <c r="AM213" s="120">
        <v>5966</v>
      </c>
      <c r="AN213" s="120">
        <v>35933</v>
      </c>
      <c r="AO213" s="120">
        <v>191029</v>
      </c>
      <c r="AP213" s="142" t="s">
        <v>922</v>
      </c>
      <c r="AQ213" s="142" t="s">
        <v>242</v>
      </c>
      <c r="AR213" s="142" t="s">
        <v>239</v>
      </c>
      <c r="AS213" s="143">
        <v>6742</v>
      </c>
      <c r="AT213" s="143">
        <v>5178</v>
      </c>
      <c r="AU213" s="143">
        <v>4110</v>
      </c>
      <c r="AV213" s="142" t="s">
        <v>292</v>
      </c>
      <c r="AW213" s="142" t="s">
        <v>923</v>
      </c>
      <c r="AX213" s="142" t="s">
        <v>290</v>
      </c>
      <c r="AY213" s="143">
        <v>25770</v>
      </c>
      <c r="AZ213" s="143">
        <v>11955</v>
      </c>
      <c r="BA213" s="143">
        <v>9865</v>
      </c>
      <c r="BB213" s="120">
        <v>5</v>
      </c>
      <c r="BC213" s="120">
        <v>16</v>
      </c>
      <c r="BD213" s="120">
        <v>48</v>
      </c>
      <c r="BE213" s="127">
        <v>37.4</v>
      </c>
      <c r="BF213" s="127">
        <v>1.7</v>
      </c>
      <c r="BG213" s="127">
        <v>1.9</v>
      </c>
      <c r="BH213" s="127">
        <v>3.3</v>
      </c>
      <c r="BI213" s="127">
        <v>11.5</v>
      </c>
      <c r="BJ213" s="127">
        <v>2.2000000000000002</v>
      </c>
      <c r="BK213" s="127">
        <v>0.4</v>
      </c>
      <c r="BL213" s="127">
        <v>19.5</v>
      </c>
      <c r="BM213" s="127">
        <v>22</v>
      </c>
      <c r="BN213" s="127">
        <v>24.4</v>
      </c>
      <c r="BO213" s="127">
        <v>60.3</v>
      </c>
      <c r="BP213" s="127">
        <v>15.4</v>
      </c>
      <c r="BQ213" s="127">
        <v>4.5</v>
      </c>
      <c r="BR213" s="127">
        <v>2.2000000000000002</v>
      </c>
      <c r="BS213" s="127">
        <v>3</v>
      </c>
      <c r="BT213" s="127">
        <v>3.6</v>
      </c>
      <c r="BU213" s="127">
        <v>2.4</v>
      </c>
      <c r="BV213" s="128">
        <v>14.4</v>
      </c>
      <c r="BW213" s="1">
        <v>13</v>
      </c>
      <c r="BX213" s="2" t="s">
        <v>585</v>
      </c>
      <c r="BY213" s="2" t="s">
        <v>644</v>
      </c>
      <c r="BZ213" s="2" t="s">
        <v>645</v>
      </c>
      <c r="CA213" s="2">
        <v>152130</v>
      </c>
      <c r="CB213" s="2">
        <v>126882</v>
      </c>
      <c r="CC213" s="2">
        <v>126526</v>
      </c>
      <c r="CD213" s="2">
        <v>20.8</v>
      </c>
      <c r="CE213" s="2">
        <v>17.399999999999999</v>
      </c>
      <c r="CF213" s="2">
        <v>17.3</v>
      </c>
      <c r="CG213" s="1">
        <v>41583</v>
      </c>
      <c r="CH213" s="1">
        <v>3312</v>
      </c>
      <c r="CI213" s="1">
        <v>6111</v>
      </c>
    </row>
    <row r="214" spans="1:87" ht="16.5" customHeight="1" x14ac:dyDescent="0.3">
      <c r="A214" s="47" t="s">
        <v>521</v>
      </c>
      <c r="B214" s="47" t="s">
        <v>82</v>
      </c>
      <c r="C214" s="47" t="s">
        <v>142</v>
      </c>
      <c r="D214" s="43" t="str">
        <f t="shared" si="3"/>
        <v>충남 청양군</v>
      </c>
      <c r="E214" s="120">
        <v>92779</v>
      </c>
      <c r="F214" s="120">
        <v>48885</v>
      </c>
      <c r="G214" s="120">
        <v>34568</v>
      </c>
      <c r="H214" s="120">
        <v>9326</v>
      </c>
      <c r="I214" s="120">
        <v>63692</v>
      </c>
      <c r="J214" s="120">
        <v>17509</v>
      </c>
      <c r="K214" s="120">
        <v>6109</v>
      </c>
      <c r="L214" s="120">
        <v>4423</v>
      </c>
      <c r="M214" s="120">
        <v>2126</v>
      </c>
      <c r="N214" s="120">
        <v>30472</v>
      </c>
      <c r="O214" s="124">
        <v>3</v>
      </c>
      <c r="P214" s="124">
        <v>41.5</v>
      </c>
      <c r="Q214" s="124">
        <v>3.6</v>
      </c>
      <c r="R214" s="124">
        <v>12.5</v>
      </c>
      <c r="S214" s="124">
        <v>4.3</v>
      </c>
      <c r="T214" s="124">
        <v>68.599999999999994</v>
      </c>
      <c r="U214" s="120">
        <v>102</v>
      </c>
      <c r="V214" s="124">
        <v>21.4</v>
      </c>
      <c r="W214" s="147">
        <v>30923</v>
      </c>
      <c r="X214" s="147">
        <v>107165</v>
      </c>
      <c r="Y214" s="120">
        <v>14834</v>
      </c>
      <c r="Z214" s="120">
        <v>8640</v>
      </c>
      <c r="AA214" s="120">
        <v>2094</v>
      </c>
      <c r="AB214" s="120">
        <v>1331</v>
      </c>
      <c r="AC214" s="120">
        <v>2188</v>
      </c>
      <c r="AD214" s="120">
        <v>9619</v>
      </c>
      <c r="AE214" s="120">
        <v>6438</v>
      </c>
      <c r="AF214" s="120">
        <v>1037</v>
      </c>
      <c r="AG214" s="120">
        <v>550</v>
      </c>
      <c r="AH214" s="120">
        <v>723</v>
      </c>
      <c r="AI214" s="120">
        <v>24431</v>
      </c>
      <c r="AJ214" s="120">
        <v>17339</v>
      </c>
      <c r="AK214" s="120">
        <v>1794</v>
      </c>
      <c r="AL214" s="120">
        <v>462</v>
      </c>
      <c r="AM214" s="120">
        <v>1298</v>
      </c>
      <c r="AN214" s="120">
        <v>29087</v>
      </c>
      <c r="AO214" s="120">
        <v>63691</v>
      </c>
      <c r="AP214" s="142" t="s">
        <v>241</v>
      </c>
      <c r="AQ214" s="142" t="s">
        <v>922</v>
      </c>
      <c r="AR214" s="142" t="s">
        <v>238</v>
      </c>
      <c r="AS214" s="143">
        <v>4408</v>
      </c>
      <c r="AT214" s="143">
        <v>4342</v>
      </c>
      <c r="AU214" s="143">
        <v>4100</v>
      </c>
      <c r="AV214" s="142" t="s">
        <v>306</v>
      </c>
      <c r="AW214" s="142" t="s">
        <v>515</v>
      </c>
      <c r="AX214" s="142" t="s">
        <v>307</v>
      </c>
      <c r="AY214" s="143">
        <v>4095</v>
      </c>
      <c r="AZ214" s="143">
        <v>3884</v>
      </c>
      <c r="BA214" s="143">
        <v>3011</v>
      </c>
      <c r="BB214" s="120">
        <v>6</v>
      </c>
      <c r="BC214" s="120">
        <v>16</v>
      </c>
      <c r="BD214" s="120">
        <v>42</v>
      </c>
      <c r="BE214" s="127">
        <v>40</v>
      </c>
      <c r="BF214" s="127">
        <v>1.9</v>
      </c>
      <c r="BG214" s="127">
        <v>1</v>
      </c>
      <c r="BH214" s="127">
        <v>4.4000000000000004</v>
      </c>
      <c r="BI214" s="127">
        <v>13</v>
      </c>
      <c r="BJ214" s="127">
        <v>2.6</v>
      </c>
      <c r="BK214" s="127">
        <v>0.2</v>
      </c>
      <c r="BL214" s="127">
        <v>27</v>
      </c>
      <c r="BM214" s="127">
        <v>9.8000000000000007</v>
      </c>
      <c r="BN214" s="127">
        <v>30.3</v>
      </c>
      <c r="BO214" s="127">
        <v>49.3</v>
      </c>
      <c r="BP214" s="127">
        <v>20.3</v>
      </c>
      <c r="BQ214" s="127">
        <v>3</v>
      </c>
      <c r="BR214" s="127">
        <v>2.6</v>
      </c>
      <c r="BS214" s="127">
        <v>3.4</v>
      </c>
      <c r="BT214" s="127">
        <v>3.8</v>
      </c>
      <c r="BU214" s="127">
        <v>2.7</v>
      </c>
      <c r="BV214" s="128">
        <v>17.2</v>
      </c>
      <c r="BW214" s="1">
        <v>10</v>
      </c>
      <c r="BX214" s="2" t="s">
        <v>648</v>
      </c>
      <c r="BY214" s="2" t="s">
        <v>647</v>
      </c>
      <c r="BZ214" s="2" t="s">
        <v>649</v>
      </c>
      <c r="CA214" s="2">
        <v>72646</v>
      </c>
      <c r="CB214" s="2">
        <v>47808</v>
      </c>
      <c r="CC214" s="2">
        <v>44387</v>
      </c>
      <c r="CD214" s="2">
        <v>25.1</v>
      </c>
      <c r="CE214" s="2">
        <v>16.5</v>
      </c>
      <c r="CF214" s="2">
        <v>15.3</v>
      </c>
      <c r="CG214" s="1">
        <v>18289</v>
      </c>
      <c r="CH214" s="1">
        <v>1535</v>
      </c>
      <c r="CI214" s="1">
        <v>3605</v>
      </c>
    </row>
    <row r="215" spans="1:87" ht="16.5" customHeight="1" x14ac:dyDescent="0.3">
      <c r="A215" s="47" t="s">
        <v>521</v>
      </c>
      <c r="B215" s="47" t="s">
        <v>83</v>
      </c>
      <c r="C215" s="47" t="s">
        <v>142</v>
      </c>
      <c r="D215" s="43" t="str">
        <f t="shared" si="3"/>
        <v>충남 예산군</v>
      </c>
      <c r="E215" s="120">
        <v>320635</v>
      </c>
      <c r="F215" s="120">
        <v>187507</v>
      </c>
      <c r="G215" s="120">
        <v>102663</v>
      </c>
      <c r="H215" s="120">
        <v>30464</v>
      </c>
      <c r="I215" s="120">
        <v>205092</v>
      </c>
      <c r="J215" s="120">
        <v>50310</v>
      </c>
      <c r="K215" s="120">
        <v>15698</v>
      </c>
      <c r="L215" s="120">
        <v>12365</v>
      </c>
      <c r="M215" s="120">
        <v>6459</v>
      </c>
      <c r="N215" s="120">
        <v>82639</v>
      </c>
      <c r="O215" s="124">
        <v>3.9</v>
      </c>
      <c r="P215" s="124">
        <v>39.1</v>
      </c>
      <c r="Q215" s="124">
        <v>3.4</v>
      </c>
      <c r="R215" s="124">
        <v>11.6</v>
      </c>
      <c r="S215" s="124">
        <v>4.5</v>
      </c>
      <c r="T215" s="124">
        <v>64</v>
      </c>
      <c r="U215" s="120">
        <v>118</v>
      </c>
      <c r="V215" s="124">
        <v>32.5</v>
      </c>
      <c r="W215" s="147">
        <v>81323</v>
      </c>
      <c r="X215" s="147">
        <v>359365</v>
      </c>
      <c r="Y215" s="120">
        <v>63504</v>
      </c>
      <c r="Z215" s="120">
        <v>31104</v>
      </c>
      <c r="AA215" s="120">
        <v>7350</v>
      </c>
      <c r="AB215" s="120">
        <v>4809</v>
      </c>
      <c r="AC215" s="120">
        <v>8776</v>
      </c>
      <c r="AD215" s="120">
        <v>22843</v>
      </c>
      <c r="AE215" s="120">
        <v>9908</v>
      </c>
      <c r="AF215" s="120">
        <v>1189</v>
      </c>
      <c r="AG215" s="120">
        <v>635</v>
      </c>
      <c r="AH215" s="120">
        <v>1075</v>
      </c>
      <c r="AI215" s="120">
        <v>101160</v>
      </c>
      <c r="AJ215" s="120">
        <v>55980</v>
      </c>
      <c r="AK215" s="120">
        <v>5678</v>
      </c>
      <c r="AL215" s="120">
        <v>1733</v>
      </c>
      <c r="AM215" s="120">
        <v>4892</v>
      </c>
      <c r="AN215" s="120">
        <v>115543</v>
      </c>
      <c r="AO215" s="120">
        <v>205093</v>
      </c>
      <c r="AP215" s="142" t="s">
        <v>238</v>
      </c>
      <c r="AQ215" s="142" t="s">
        <v>922</v>
      </c>
      <c r="AR215" s="142" t="s">
        <v>236</v>
      </c>
      <c r="AS215" s="143">
        <v>28448</v>
      </c>
      <c r="AT215" s="143">
        <v>21132</v>
      </c>
      <c r="AU215" s="143">
        <v>20960</v>
      </c>
      <c r="AV215" s="142" t="s">
        <v>305</v>
      </c>
      <c r="AW215" s="142" t="s">
        <v>917</v>
      </c>
      <c r="AX215" s="142" t="s">
        <v>310</v>
      </c>
      <c r="AY215" s="143">
        <v>8899</v>
      </c>
      <c r="AZ215" s="143">
        <v>8394</v>
      </c>
      <c r="BA215" s="143">
        <v>8121</v>
      </c>
      <c r="BB215" s="120">
        <v>4</v>
      </c>
      <c r="BC215" s="120">
        <v>15</v>
      </c>
      <c r="BD215" s="120">
        <v>43</v>
      </c>
      <c r="BE215" s="127">
        <v>38.4</v>
      </c>
      <c r="BF215" s="127">
        <v>4</v>
      </c>
      <c r="BG215" s="127">
        <v>1.5</v>
      </c>
      <c r="BH215" s="127">
        <v>4.5999999999999996</v>
      </c>
      <c r="BI215" s="127">
        <v>15.8</v>
      </c>
      <c r="BJ215" s="127">
        <v>3.6</v>
      </c>
      <c r="BK215" s="127">
        <v>0.6</v>
      </c>
      <c r="BL215" s="127">
        <v>21.6</v>
      </c>
      <c r="BM215" s="127">
        <v>9.9</v>
      </c>
      <c r="BN215" s="127">
        <v>29.2</v>
      </c>
      <c r="BO215" s="127">
        <v>52.2</v>
      </c>
      <c r="BP215" s="127">
        <v>18.600000000000001</v>
      </c>
      <c r="BQ215" s="127">
        <v>3.2</v>
      </c>
      <c r="BR215" s="127">
        <v>2.2999999999999998</v>
      </c>
      <c r="BS215" s="127">
        <v>3.1</v>
      </c>
      <c r="BT215" s="127">
        <v>3.6</v>
      </c>
      <c r="BU215" s="127">
        <v>2.5</v>
      </c>
      <c r="BV215" s="128">
        <v>17.2</v>
      </c>
      <c r="BW215" s="1">
        <v>12</v>
      </c>
      <c r="BX215" s="2" t="s">
        <v>650</v>
      </c>
      <c r="BY215" s="2" t="s">
        <v>652</v>
      </c>
      <c r="BZ215" s="2" t="s">
        <v>651</v>
      </c>
      <c r="CA215" s="2">
        <v>252448</v>
      </c>
      <c r="CB215" s="2">
        <v>206779</v>
      </c>
      <c r="CC215" s="2">
        <v>187741</v>
      </c>
      <c r="CD215" s="2">
        <v>21</v>
      </c>
      <c r="CE215" s="2">
        <v>17.2</v>
      </c>
      <c r="CF215" s="2">
        <v>15.6</v>
      </c>
      <c r="CG215" s="1">
        <v>51771</v>
      </c>
      <c r="CH215" s="1">
        <v>6011</v>
      </c>
      <c r="CI215" s="1">
        <v>11793</v>
      </c>
    </row>
    <row r="216" spans="1:87" ht="16.5" customHeight="1" x14ac:dyDescent="0.3">
      <c r="A216" s="47" t="s">
        <v>521</v>
      </c>
      <c r="B216" s="47" t="s">
        <v>84</v>
      </c>
      <c r="C216" s="47" t="s">
        <v>142</v>
      </c>
      <c r="D216" s="43" t="str">
        <f t="shared" si="3"/>
        <v>충남 태안군</v>
      </c>
      <c r="E216" s="120">
        <v>348402</v>
      </c>
      <c r="F216" s="120">
        <v>133541</v>
      </c>
      <c r="G216" s="120">
        <v>194967</v>
      </c>
      <c r="H216" s="120">
        <v>19895</v>
      </c>
      <c r="I216" s="120">
        <v>275286</v>
      </c>
      <c r="J216" s="120">
        <v>132520</v>
      </c>
      <c r="K216" s="120">
        <v>35498</v>
      </c>
      <c r="L216" s="120">
        <v>11989</v>
      </c>
      <c r="M216" s="120">
        <v>5265</v>
      </c>
      <c r="N216" s="120">
        <v>61787</v>
      </c>
      <c r="O216" s="124">
        <v>5.6</v>
      </c>
      <c r="P216" s="124">
        <v>25.8</v>
      </c>
      <c r="Q216" s="124">
        <v>2.9</v>
      </c>
      <c r="R216" s="124">
        <v>13.1</v>
      </c>
      <c r="S216" s="124">
        <v>2.5</v>
      </c>
      <c r="T216" s="124">
        <v>79</v>
      </c>
      <c r="U216" s="120">
        <v>119</v>
      </c>
      <c r="V216" s="124">
        <v>36</v>
      </c>
      <c r="W216" s="147">
        <v>62214</v>
      </c>
      <c r="X216" s="147">
        <v>406316</v>
      </c>
      <c r="Y216" s="120">
        <v>32525</v>
      </c>
      <c r="Z216" s="120">
        <v>31625</v>
      </c>
      <c r="AA216" s="120">
        <v>3816</v>
      </c>
      <c r="AB216" s="120">
        <v>1989</v>
      </c>
      <c r="AC216" s="120">
        <v>3161</v>
      </c>
      <c r="AD216" s="120">
        <v>14614</v>
      </c>
      <c r="AE216" s="120">
        <v>21924</v>
      </c>
      <c r="AF216" s="120">
        <v>872</v>
      </c>
      <c r="AG216" s="120">
        <v>265</v>
      </c>
      <c r="AH216" s="120">
        <v>556</v>
      </c>
      <c r="AI216" s="120">
        <v>86402</v>
      </c>
      <c r="AJ216" s="120">
        <v>136264</v>
      </c>
      <c r="AK216" s="120">
        <v>7017</v>
      </c>
      <c r="AL216" s="120">
        <v>1910</v>
      </c>
      <c r="AM216" s="120">
        <v>5462</v>
      </c>
      <c r="AN216" s="120">
        <v>73116</v>
      </c>
      <c r="AO216" s="120">
        <v>275286</v>
      </c>
      <c r="AP216" s="142" t="s">
        <v>243</v>
      </c>
      <c r="AQ216" s="142" t="s">
        <v>922</v>
      </c>
      <c r="AR216" s="142" t="s">
        <v>236</v>
      </c>
      <c r="AS216" s="143">
        <v>26607</v>
      </c>
      <c r="AT216" s="143">
        <v>13453</v>
      </c>
      <c r="AU216" s="143">
        <v>8300</v>
      </c>
      <c r="AV216" s="142" t="s">
        <v>305</v>
      </c>
      <c r="AW216" s="142" t="s">
        <v>917</v>
      </c>
      <c r="AX216" s="142" t="s">
        <v>310</v>
      </c>
      <c r="AY216" s="143">
        <v>13338</v>
      </c>
      <c r="AZ216" s="143">
        <v>12441</v>
      </c>
      <c r="BA216" s="143">
        <v>10051</v>
      </c>
      <c r="BB216" s="120">
        <v>7</v>
      </c>
      <c r="BC216" s="120">
        <v>21</v>
      </c>
      <c r="BD216" s="120">
        <v>49</v>
      </c>
      <c r="BE216" s="127">
        <v>31.3</v>
      </c>
      <c r="BF216" s="127">
        <v>4.8</v>
      </c>
      <c r="BG216" s="127">
        <v>14.5</v>
      </c>
      <c r="BH216" s="127">
        <v>1.6</v>
      </c>
      <c r="BI216" s="127">
        <v>11</v>
      </c>
      <c r="BJ216" s="127">
        <v>1.4</v>
      </c>
      <c r="BK216" s="127">
        <v>0.2</v>
      </c>
      <c r="BL216" s="127">
        <v>20.100000000000001</v>
      </c>
      <c r="BM216" s="127">
        <v>15</v>
      </c>
      <c r="BN216" s="127">
        <v>23.4</v>
      </c>
      <c r="BO216" s="127">
        <v>54.6</v>
      </c>
      <c r="BP216" s="127">
        <v>22</v>
      </c>
      <c r="BQ216" s="127">
        <v>4.2</v>
      </c>
      <c r="BR216" s="127">
        <v>3</v>
      </c>
      <c r="BS216" s="127">
        <v>3.4</v>
      </c>
      <c r="BT216" s="127">
        <v>3.6</v>
      </c>
      <c r="BU216" s="127">
        <v>3</v>
      </c>
      <c r="BV216" s="128">
        <v>22.1</v>
      </c>
      <c r="BW216" s="1">
        <v>8</v>
      </c>
      <c r="BX216" s="2" t="s">
        <v>653</v>
      </c>
      <c r="BY216" s="2" t="s">
        <v>654</v>
      </c>
      <c r="BZ216" s="2" t="s">
        <v>592</v>
      </c>
      <c r="CA216" s="2">
        <v>187383</v>
      </c>
      <c r="CB216" s="2">
        <v>167450</v>
      </c>
      <c r="CC216" s="2">
        <v>132643</v>
      </c>
      <c r="CD216" s="2">
        <v>23.2</v>
      </c>
      <c r="CE216" s="2">
        <v>20.8</v>
      </c>
      <c r="CF216" s="2">
        <v>16.399999999999999</v>
      </c>
      <c r="CG216" s="1">
        <v>152842</v>
      </c>
      <c r="CH216" s="1">
        <v>1953</v>
      </c>
      <c r="CI216" s="1">
        <v>8204</v>
      </c>
    </row>
    <row r="217" spans="1:87" ht="16.5" customHeight="1" x14ac:dyDescent="0.3">
      <c r="A217" s="47" t="s">
        <v>521</v>
      </c>
      <c r="B217" s="47" t="s">
        <v>85</v>
      </c>
      <c r="C217" s="47" t="s">
        <v>143</v>
      </c>
      <c r="D217" s="43" t="str">
        <f t="shared" si="3"/>
        <v>전북 정읍시</v>
      </c>
      <c r="E217" s="120">
        <v>214341</v>
      </c>
      <c r="F217" s="120">
        <v>110204</v>
      </c>
      <c r="G217" s="120">
        <v>80015</v>
      </c>
      <c r="H217" s="120">
        <v>24120</v>
      </c>
      <c r="I217" s="120">
        <v>123765</v>
      </c>
      <c r="J217" s="120">
        <v>35943</v>
      </c>
      <c r="K217" s="120">
        <v>14317</v>
      </c>
      <c r="L217" s="120">
        <v>10863</v>
      </c>
      <c r="M217" s="120">
        <v>6324</v>
      </c>
      <c r="N217" s="120">
        <v>104561</v>
      </c>
      <c r="O217" s="124">
        <v>2</v>
      </c>
      <c r="P217" s="124">
        <v>45.7</v>
      </c>
      <c r="Q217" s="124">
        <v>3.9</v>
      </c>
      <c r="R217" s="124">
        <v>12.7</v>
      </c>
      <c r="S217" s="124">
        <v>5.0999999999999996</v>
      </c>
      <c r="T217" s="124">
        <v>57.7</v>
      </c>
      <c r="U217" s="120">
        <v>154</v>
      </c>
      <c r="V217" s="124">
        <v>21.2</v>
      </c>
      <c r="W217" s="147">
        <v>105901</v>
      </c>
      <c r="X217" s="147">
        <v>226187</v>
      </c>
      <c r="Y217" s="120">
        <v>47118</v>
      </c>
      <c r="Z217" s="120">
        <v>26975</v>
      </c>
      <c r="AA217" s="120">
        <v>6473</v>
      </c>
      <c r="AB217" s="120">
        <v>3729</v>
      </c>
      <c r="AC217" s="120">
        <v>6280</v>
      </c>
      <c r="AD217" s="120">
        <v>22226</v>
      </c>
      <c r="AE217" s="120">
        <v>10513</v>
      </c>
      <c r="AF217" s="120">
        <v>1716</v>
      </c>
      <c r="AG217" s="120">
        <v>834</v>
      </c>
      <c r="AH217" s="120">
        <v>1494</v>
      </c>
      <c r="AI217" s="120">
        <v>40860</v>
      </c>
      <c r="AJ217" s="120">
        <v>37218</v>
      </c>
      <c r="AK217" s="120">
        <v>4248</v>
      </c>
      <c r="AL217" s="120">
        <v>960</v>
      </c>
      <c r="AM217" s="120">
        <v>3696</v>
      </c>
      <c r="AN217" s="120">
        <v>90575</v>
      </c>
      <c r="AO217" s="120">
        <v>123765</v>
      </c>
      <c r="AP217" s="142" t="s">
        <v>923</v>
      </c>
      <c r="AQ217" s="142" t="s">
        <v>290</v>
      </c>
      <c r="AR217" s="142" t="s">
        <v>291</v>
      </c>
      <c r="AS217" s="143">
        <v>40989</v>
      </c>
      <c r="AT217" s="143">
        <v>9461</v>
      </c>
      <c r="AU217" s="143">
        <v>8133</v>
      </c>
      <c r="AV217" s="142" t="s">
        <v>312</v>
      </c>
      <c r="AW217" s="142" t="s">
        <v>311</v>
      </c>
      <c r="AX217" s="142" t="s">
        <v>313</v>
      </c>
      <c r="AY217" s="143">
        <v>7743</v>
      </c>
      <c r="AZ217" s="143">
        <v>7690</v>
      </c>
      <c r="BA217" s="143">
        <v>4426</v>
      </c>
      <c r="BB217" s="120">
        <v>3</v>
      </c>
      <c r="BC217" s="120">
        <v>11</v>
      </c>
      <c r="BD217" s="120">
        <v>44</v>
      </c>
      <c r="BE217" s="127">
        <v>26.4</v>
      </c>
      <c r="BF217" s="127">
        <v>1.5</v>
      </c>
      <c r="BG217" s="127">
        <v>9</v>
      </c>
      <c r="BH217" s="127">
        <v>4.5999999999999996</v>
      </c>
      <c r="BI217" s="127">
        <v>20.5</v>
      </c>
      <c r="BJ217" s="127">
        <v>7.2</v>
      </c>
      <c r="BK217" s="127">
        <v>0.5</v>
      </c>
      <c r="BL217" s="127">
        <v>17.5</v>
      </c>
      <c r="BM217" s="127">
        <v>12.6</v>
      </c>
      <c r="BN217" s="127">
        <v>34.6</v>
      </c>
      <c r="BO217" s="127">
        <v>42.8</v>
      </c>
      <c r="BP217" s="127">
        <v>22.6</v>
      </c>
      <c r="BQ217" s="127">
        <v>2.2999999999999998</v>
      </c>
      <c r="BR217" s="127">
        <v>2.7</v>
      </c>
      <c r="BS217" s="127">
        <v>3.4</v>
      </c>
      <c r="BT217" s="127">
        <v>3.7</v>
      </c>
      <c r="BU217" s="127">
        <v>2.9</v>
      </c>
      <c r="BV217" s="128">
        <v>11</v>
      </c>
      <c r="BW217" s="1">
        <v>23</v>
      </c>
      <c r="BX217" s="2" t="s">
        <v>656</v>
      </c>
      <c r="BY217" s="2" t="s">
        <v>655</v>
      </c>
      <c r="BZ217" s="2" t="s">
        <v>657</v>
      </c>
      <c r="CA217" s="2">
        <v>124692</v>
      </c>
      <c r="CB217" s="2">
        <v>112888</v>
      </c>
      <c r="CC217" s="2">
        <v>91386</v>
      </c>
      <c r="CD217" s="2">
        <v>15.2</v>
      </c>
      <c r="CE217" s="2">
        <v>13.8</v>
      </c>
      <c r="CF217" s="2">
        <v>11.1</v>
      </c>
      <c r="CG217" s="1">
        <v>38772</v>
      </c>
      <c r="CH217" s="1">
        <v>4112</v>
      </c>
      <c r="CI217" s="1">
        <v>9775</v>
      </c>
    </row>
    <row r="218" spans="1:87" ht="16.5" customHeight="1" x14ac:dyDescent="0.3">
      <c r="A218" s="47" t="s">
        <v>521</v>
      </c>
      <c r="B218" s="47" t="s">
        <v>86</v>
      </c>
      <c r="C218" s="47" t="s">
        <v>143</v>
      </c>
      <c r="D218" s="43" t="str">
        <f t="shared" si="3"/>
        <v>전북 남원시</v>
      </c>
      <c r="E218" s="120">
        <v>222359</v>
      </c>
      <c r="F218" s="120">
        <v>122530</v>
      </c>
      <c r="G218" s="120">
        <v>84169</v>
      </c>
      <c r="H218" s="120">
        <v>15659</v>
      </c>
      <c r="I218" s="120">
        <v>162378</v>
      </c>
      <c r="J218" s="120">
        <v>47112</v>
      </c>
      <c r="K218" s="120">
        <v>13627</v>
      </c>
      <c r="L218" s="120">
        <v>8062</v>
      </c>
      <c r="M218" s="120">
        <v>4518</v>
      </c>
      <c r="N218" s="120">
        <v>76587</v>
      </c>
      <c r="O218" s="124">
        <v>2.9</v>
      </c>
      <c r="P218" s="124">
        <v>35.1</v>
      </c>
      <c r="Q218" s="124">
        <v>3</v>
      </c>
      <c r="R218" s="124">
        <v>12.3</v>
      </c>
      <c r="S218" s="124">
        <v>3.8</v>
      </c>
      <c r="T218" s="124">
        <v>73</v>
      </c>
      <c r="U218" s="120">
        <v>135</v>
      </c>
      <c r="V218" s="124">
        <v>24.9</v>
      </c>
      <c r="W218" s="147">
        <v>77578</v>
      </c>
      <c r="X218" s="147">
        <v>241169</v>
      </c>
      <c r="Y218" s="120">
        <v>32867</v>
      </c>
      <c r="Z218" s="120">
        <v>19204</v>
      </c>
      <c r="AA218" s="120">
        <v>3504</v>
      </c>
      <c r="AB218" s="120">
        <v>1587</v>
      </c>
      <c r="AC218" s="120">
        <v>2819</v>
      </c>
      <c r="AD218" s="120">
        <v>29108</v>
      </c>
      <c r="AE218" s="120">
        <v>13900</v>
      </c>
      <c r="AF218" s="120">
        <v>2157</v>
      </c>
      <c r="AG218" s="120">
        <v>893</v>
      </c>
      <c r="AH218" s="120">
        <v>1890</v>
      </c>
      <c r="AI218" s="120">
        <v>60555</v>
      </c>
      <c r="AJ218" s="120">
        <v>47134</v>
      </c>
      <c r="AK218" s="120">
        <v>3177</v>
      </c>
      <c r="AL218" s="120">
        <v>746</v>
      </c>
      <c r="AM218" s="120">
        <v>2818</v>
      </c>
      <c r="AN218" s="120">
        <v>59981</v>
      </c>
      <c r="AO218" s="120">
        <v>162378</v>
      </c>
      <c r="AP218" s="142" t="s">
        <v>923</v>
      </c>
      <c r="AQ218" s="142" t="s">
        <v>290</v>
      </c>
      <c r="AR218" s="142" t="s">
        <v>455</v>
      </c>
      <c r="AS218" s="143">
        <v>30685</v>
      </c>
      <c r="AT218" s="143">
        <v>5349</v>
      </c>
      <c r="AU218" s="143">
        <v>3870</v>
      </c>
      <c r="AV218" s="142" t="s">
        <v>311</v>
      </c>
      <c r="AW218" s="142" t="s">
        <v>312</v>
      </c>
      <c r="AX218" s="142" t="s">
        <v>245</v>
      </c>
      <c r="AY218" s="143">
        <v>7290</v>
      </c>
      <c r="AZ218" s="143">
        <v>6327</v>
      </c>
      <c r="BA218" s="143">
        <v>5258</v>
      </c>
      <c r="BB218" s="120">
        <v>6</v>
      </c>
      <c r="BC218" s="120">
        <v>23</v>
      </c>
      <c r="BD218" s="120">
        <v>66</v>
      </c>
      <c r="BE218" s="127">
        <v>30</v>
      </c>
      <c r="BF218" s="127">
        <v>2.7</v>
      </c>
      <c r="BG218" s="127">
        <v>10.8</v>
      </c>
      <c r="BH218" s="127">
        <v>4.3</v>
      </c>
      <c r="BI218" s="127">
        <v>18.3</v>
      </c>
      <c r="BJ218" s="127">
        <v>5</v>
      </c>
      <c r="BK218" s="127">
        <v>0.3</v>
      </c>
      <c r="BL218" s="127">
        <v>14.6</v>
      </c>
      <c r="BM218" s="127">
        <v>13.9</v>
      </c>
      <c r="BN218" s="127">
        <v>32.200000000000003</v>
      </c>
      <c r="BO218" s="127">
        <v>48.8</v>
      </c>
      <c r="BP218" s="127">
        <v>19</v>
      </c>
      <c r="BQ218" s="127">
        <v>2.8</v>
      </c>
      <c r="BR218" s="127">
        <v>2.7</v>
      </c>
      <c r="BS218" s="127">
        <v>3.2</v>
      </c>
      <c r="BT218" s="127">
        <v>3.6</v>
      </c>
      <c r="BU218" s="127">
        <v>2.8</v>
      </c>
      <c r="BV218" s="128">
        <v>11.8</v>
      </c>
      <c r="BW218" s="1">
        <v>23</v>
      </c>
      <c r="BX218" s="2" t="s">
        <v>660</v>
      </c>
      <c r="BY218" s="2" t="s">
        <v>659</v>
      </c>
      <c r="BZ218" s="2" t="s">
        <v>831</v>
      </c>
      <c r="CA218" s="2">
        <v>102372</v>
      </c>
      <c r="CB218" s="2">
        <v>102338</v>
      </c>
      <c r="CC218" s="2">
        <v>98333</v>
      </c>
      <c r="CD218" s="2">
        <v>10.5</v>
      </c>
      <c r="CE218" s="2">
        <v>10.5</v>
      </c>
      <c r="CF218" s="2">
        <v>10.1</v>
      </c>
      <c r="CG218" s="1">
        <v>51647</v>
      </c>
      <c r="CH218" s="1">
        <v>1648</v>
      </c>
      <c r="CI218" s="1">
        <v>6838</v>
      </c>
    </row>
    <row r="219" spans="1:87" ht="16.5" customHeight="1" x14ac:dyDescent="0.3">
      <c r="A219" s="47" t="s">
        <v>521</v>
      </c>
      <c r="B219" s="47" t="s">
        <v>87</v>
      </c>
      <c r="C219" s="47" t="s">
        <v>143</v>
      </c>
      <c r="D219" s="43" t="str">
        <f t="shared" si="3"/>
        <v>전북 김제시</v>
      </c>
      <c r="E219" s="120">
        <v>218651</v>
      </c>
      <c r="F219" s="120">
        <v>109755</v>
      </c>
      <c r="G219" s="120">
        <v>75112</v>
      </c>
      <c r="H219" s="120">
        <v>33784</v>
      </c>
      <c r="I219" s="120">
        <v>81317</v>
      </c>
      <c r="J219" s="120">
        <v>25184</v>
      </c>
      <c r="K219" s="120">
        <v>10395</v>
      </c>
      <c r="L219" s="120">
        <v>9693</v>
      </c>
      <c r="M219" s="120">
        <v>4918</v>
      </c>
      <c r="N219" s="120">
        <v>84453</v>
      </c>
      <c r="O219" s="124">
        <v>2.6</v>
      </c>
      <c r="P219" s="124">
        <v>52.4</v>
      </c>
      <c r="Q219" s="124">
        <v>4.5999999999999996</v>
      </c>
      <c r="R219" s="124">
        <v>10.8</v>
      </c>
      <c r="S219" s="124">
        <v>5.5</v>
      </c>
      <c r="T219" s="124">
        <v>37.200000000000003</v>
      </c>
      <c r="U219" s="120">
        <v>155</v>
      </c>
      <c r="V219" s="124">
        <v>32.9</v>
      </c>
      <c r="W219" s="147">
        <v>83835</v>
      </c>
      <c r="X219" s="147">
        <v>226628</v>
      </c>
      <c r="Y219" s="120">
        <v>68149</v>
      </c>
      <c r="Z219" s="120">
        <v>38134</v>
      </c>
      <c r="AA219" s="120">
        <v>10754</v>
      </c>
      <c r="AB219" s="120">
        <v>8826</v>
      </c>
      <c r="AC219" s="120">
        <v>11472</v>
      </c>
      <c r="AD219" s="120">
        <v>7076</v>
      </c>
      <c r="AE219" s="120">
        <v>3632</v>
      </c>
      <c r="AF219" s="120">
        <v>563</v>
      </c>
      <c r="AG219" s="120">
        <v>244</v>
      </c>
      <c r="AH219" s="120">
        <v>543</v>
      </c>
      <c r="AI219" s="120">
        <v>34530</v>
      </c>
      <c r="AJ219" s="120">
        <v>27533</v>
      </c>
      <c r="AK219" s="120">
        <v>3333</v>
      </c>
      <c r="AL219" s="120">
        <v>1045</v>
      </c>
      <c r="AM219" s="120">
        <v>2817</v>
      </c>
      <c r="AN219" s="120">
        <v>137335</v>
      </c>
      <c r="AO219" s="120">
        <v>81316</v>
      </c>
      <c r="AP219" s="142" t="s">
        <v>923</v>
      </c>
      <c r="AQ219" s="142" t="s">
        <v>290</v>
      </c>
      <c r="AR219" s="142" t="s">
        <v>292</v>
      </c>
      <c r="AS219" s="143">
        <v>65937</v>
      </c>
      <c r="AT219" s="143">
        <v>26772</v>
      </c>
      <c r="AU219" s="143">
        <v>15310</v>
      </c>
      <c r="AV219" s="142" t="s">
        <v>305</v>
      </c>
      <c r="AW219" s="142" t="s">
        <v>917</v>
      </c>
      <c r="AX219" s="142" t="s">
        <v>312</v>
      </c>
      <c r="AY219" s="143">
        <v>2374</v>
      </c>
      <c r="AZ219" s="143">
        <v>2298</v>
      </c>
      <c r="BA219" s="143">
        <v>2277</v>
      </c>
      <c r="BB219" s="120">
        <v>1</v>
      </c>
      <c r="BC219" s="120">
        <v>4</v>
      </c>
      <c r="BD219" s="120">
        <v>27</v>
      </c>
      <c r="BE219" s="127">
        <v>22.3</v>
      </c>
      <c r="BF219" s="127">
        <v>0.6</v>
      </c>
      <c r="BG219" s="127">
        <v>9.8000000000000007</v>
      </c>
      <c r="BH219" s="127">
        <v>10.3</v>
      </c>
      <c r="BI219" s="127">
        <v>19.3</v>
      </c>
      <c r="BJ219" s="127">
        <v>3.9</v>
      </c>
      <c r="BK219" s="127">
        <v>0.4</v>
      </c>
      <c r="BL219" s="127">
        <v>17.100000000000001</v>
      </c>
      <c r="BM219" s="127">
        <v>16.3</v>
      </c>
      <c r="BN219" s="127">
        <v>35.1</v>
      </c>
      <c r="BO219" s="127">
        <v>39.6</v>
      </c>
      <c r="BP219" s="127">
        <v>25.3</v>
      </c>
      <c r="BQ219" s="127">
        <v>2.1</v>
      </c>
      <c r="BR219" s="127">
        <v>1.8</v>
      </c>
      <c r="BS219" s="127">
        <v>3.2</v>
      </c>
      <c r="BT219" s="127">
        <v>3.7</v>
      </c>
      <c r="BU219" s="127">
        <v>2.1</v>
      </c>
      <c r="BV219" s="128">
        <v>12.8</v>
      </c>
      <c r="BW219" s="1">
        <v>19</v>
      </c>
      <c r="BX219" s="2" t="s">
        <v>661</v>
      </c>
      <c r="BY219" s="2" t="s">
        <v>662</v>
      </c>
      <c r="BZ219" s="2" t="s">
        <v>663</v>
      </c>
      <c r="CA219" s="2">
        <v>144227</v>
      </c>
      <c r="CB219" s="2">
        <v>116308</v>
      </c>
      <c r="CC219" s="2">
        <v>113206</v>
      </c>
      <c r="CD219" s="2">
        <v>15.4</v>
      </c>
      <c r="CE219" s="2">
        <v>12.4</v>
      </c>
      <c r="CF219" s="2">
        <v>12.1</v>
      </c>
      <c r="CG219" s="1">
        <v>24484</v>
      </c>
      <c r="CH219" s="1">
        <v>11110</v>
      </c>
      <c r="CI219" s="1">
        <v>9605</v>
      </c>
    </row>
    <row r="220" spans="1:87" ht="16.5" customHeight="1" x14ac:dyDescent="0.3">
      <c r="A220" s="47" t="s">
        <v>521</v>
      </c>
      <c r="B220" s="47" t="s">
        <v>88</v>
      </c>
      <c r="C220" s="47" t="s">
        <v>143</v>
      </c>
      <c r="D220" s="43" t="str">
        <f t="shared" si="3"/>
        <v>전북 진안군</v>
      </c>
      <c r="E220" s="120">
        <v>119714</v>
      </c>
      <c r="F220" s="120">
        <v>76968</v>
      </c>
      <c r="G220" s="120">
        <v>35395</v>
      </c>
      <c r="H220" s="120">
        <v>7351</v>
      </c>
      <c r="I220" s="120">
        <v>71166</v>
      </c>
      <c r="J220" s="120">
        <v>17765</v>
      </c>
      <c r="K220" s="120">
        <v>5257</v>
      </c>
      <c r="L220" s="120">
        <v>3197</v>
      </c>
      <c r="M220" s="120">
        <v>1221</v>
      </c>
      <c r="N220" s="120">
        <v>24671</v>
      </c>
      <c r="O220" s="124">
        <v>4.9000000000000004</v>
      </c>
      <c r="P220" s="124">
        <v>26.8</v>
      </c>
      <c r="Q220" s="124">
        <v>2.6</v>
      </c>
      <c r="R220" s="124">
        <v>10.7</v>
      </c>
      <c r="S220" s="124">
        <v>3.3</v>
      </c>
      <c r="T220" s="124">
        <v>59.4</v>
      </c>
      <c r="U220" s="120">
        <v>77</v>
      </c>
      <c r="V220" s="124">
        <v>32.700000000000003</v>
      </c>
      <c r="W220" s="147">
        <v>24867</v>
      </c>
      <c r="X220" s="147">
        <v>115793</v>
      </c>
      <c r="Y220" s="120">
        <v>28225</v>
      </c>
      <c r="Z220" s="120">
        <v>13956</v>
      </c>
      <c r="AA220" s="120">
        <v>2701</v>
      </c>
      <c r="AB220" s="120">
        <v>1780</v>
      </c>
      <c r="AC220" s="120">
        <v>1885</v>
      </c>
      <c r="AD220" s="120">
        <v>5699</v>
      </c>
      <c r="AE220" s="120">
        <v>1751</v>
      </c>
      <c r="AF220" s="120">
        <v>146</v>
      </c>
      <c r="AG220" s="120">
        <v>72</v>
      </c>
      <c r="AH220" s="120">
        <v>71</v>
      </c>
      <c r="AI220" s="120">
        <v>43044</v>
      </c>
      <c r="AJ220" s="120">
        <v>17905</v>
      </c>
      <c r="AK220" s="120">
        <v>1340</v>
      </c>
      <c r="AL220" s="120">
        <v>298</v>
      </c>
      <c r="AM220" s="120">
        <v>839</v>
      </c>
      <c r="AN220" s="120">
        <v>48547</v>
      </c>
      <c r="AO220" s="120">
        <v>71165</v>
      </c>
      <c r="AP220" s="142" t="s">
        <v>923</v>
      </c>
      <c r="AQ220" s="142" t="s">
        <v>290</v>
      </c>
      <c r="AR220" s="142" t="s">
        <v>293</v>
      </c>
      <c r="AS220" s="143">
        <v>27968</v>
      </c>
      <c r="AT220" s="143">
        <v>4609</v>
      </c>
      <c r="AU220" s="143">
        <v>3890</v>
      </c>
      <c r="AV220" s="142" t="s">
        <v>306</v>
      </c>
      <c r="AW220" s="142" t="s">
        <v>307</v>
      </c>
      <c r="AX220" s="142" t="s">
        <v>308</v>
      </c>
      <c r="AY220" s="143">
        <v>2503</v>
      </c>
      <c r="AZ220" s="143">
        <v>1923</v>
      </c>
      <c r="BA220" s="143">
        <v>1559</v>
      </c>
      <c r="BB220" s="120">
        <v>2</v>
      </c>
      <c r="BC220" s="120">
        <v>17</v>
      </c>
      <c r="BD220" s="120">
        <v>59</v>
      </c>
      <c r="BE220" s="127">
        <v>38.4</v>
      </c>
      <c r="BF220" s="127">
        <v>2.2999999999999998</v>
      </c>
      <c r="BG220" s="127">
        <v>7.1</v>
      </c>
      <c r="BH220" s="127">
        <v>2.5</v>
      </c>
      <c r="BI220" s="127">
        <v>14.2</v>
      </c>
      <c r="BJ220" s="127">
        <v>2.8</v>
      </c>
      <c r="BK220" s="127">
        <v>0.7</v>
      </c>
      <c r="BL220" s="127">
        <v>15.8</v>
      </c>
      <c r="BM220" s="127">
        <v>16.2</v>
      </c>
      <c r="BN220" s="127">
        <v>29.3</v>
      </c>
      <c r="BO220" s="127">
        <v>56.8</v>
      </c>
      <c r="BP220" s="127">
        <v>13.9</v>
      </c>
      <c r="BQ220" s="127">
        <v>3.5</v>
      </c>
      <c r="BR220" s="127">
        <v>2</v>
      </c>
      <c r="BS220" s="127">
        <v>3</v>
      </c>
      <c r="BT220" s="127">
        <v>3.7</v>
      </c>
      <c r="BU220" s="127">
        <v>2.1</v>
      </c>
      <c r="BV220" s="128">
        <v>15.8</v>
      </c>
      <c r="BW220" s="1">
        <v>11</v>
      </c>
      <c r="BX220" s="2" t="s">
        <v>664</v>
      </c>
      <c r="BY220" s="2" t="s">
        <v>665</v>
      </c>
      <c r="BZ220" s="2" t="s">
        <v>666</v>
      </c>
      <c r="CA220" s="2">
        <v>182656</v>
      </c>
      <c r="CB220" s="2">
        <v>58482</v>
      </c>
      <c r="CC220" s="2">
        <v>47464</v>
      </c>
      <c r="CD220" s="2">
        <v>46</v>
      </c>
      <c r="CE220" s="2">
        <v>14.7</v>
      </c>
      <c r="CF220" s="2">
        <v>12</v>
      </c>
      <c r="CG220" s="1">
        <v>19122</v>
      </c>
      <c r="CH220" s="1">
        <v>1699</v>
      </c>
      <c r="CI220" s="1">
        <v>2195</v>
      </c>
    </row>
    <row r="221" spans="1:87" ht="16.5" customHeight="1" x14ac:dyDescent="0.3">
      <c r="A221" s="47" t="s">
        <v>521</v>
      </c>
      <c r="B221" s="47" t="s">
        <v>89</v>
      </c>
      <c r="C221" s="47" t="s">
        <v>143</v>
      </c>
      <c r="D221" s="43" t="str">
        <f t="shared" si="3"/>
        <v>전북 무주군</v>
      </c>
      <c r="E221" s="120">
        <v>116068</v>
      </c>
      <c r="F221" s="120">
        <v>54611</v>
      </c>
      <c r="G221" s="120">
        <v>55367</v>
      </c>
      <c r="H221" s="120">
        <v>6087</v>
      </c>
      <c r="I221" s="120">
        <v>98271</v>
      </c>
      <c r="J221" s="120">
        <v>33951</v>
      </c>
      <c r="K221" s="120">
        <v>12444</v>
      </c>
      <c r="L221" s="120">
        <v>3590</v>
      </c>
      <c r="M221" s="120">
        <v>1629</v>
      </c>
      <c r="N221" s="120">
        <v>23233</v>
      </c>
      <c r="O221" s="124">
        <v>5</v>
      </c>
      <c r="P221" s="124">
        <v>31.6</v>
      </c>
      <c r="Q221" s="124">
        <v>2.7</v>
      </c>
      <c r="R221" s="124">
        <v>12.7</v>
      </c>
      <c r="S221" s="124">
        <v>2.7</v>
      </c>
      <c r="T221" s="124">
        <v>84.7</v>
      </c>
      <c r="U221" s="120">
        <v>92</v>
      </c>
      <c r="V221" s="124">
        <v>37.1</v>
      </c>
      <c r="W221" s="147">
        <v>23403</v>
      </c>
      <c r="X221" s="147">
        <v>123169</v>
      </c>
      <c r="Y221" s="120">
        <v>8329</v>
      </c>
      <c r="Z221" s="120">
        <v>7204</v>
      </c>
      <c r="AA221" s="120">
        <v>863</v>
      </c>
      <c r="AB221" s="120">
        <v>560</v>
      </c>
      <c r="AC221" s="120">
        <v>841</v>
      </c>
      <c r="AD221" s="120">
        <v>2660</v>
      </c>
      <c r="AE221" s="120">
        <v>3708</v>
      </c>
      <c r="AF221" s="120">
        <v>158</v>
      </c>
      <c r="AG221" s="120">
        <v>36</v>
      </c>
      <c r="AH221" s="120">
        <v>77</v>
      </c>
      <c r="AI221" s="120">
        <v>43623</v>
      </c>
      <c r="AJ221" s="120">
        <v>42808</v>
      </c>
      <c r="AK221" s="120">
        <v>2678</v>
      </c>
      <c r="AL221" s="120">
        <v>727</v>
      </c>
      <c r="AM221" s="120">
        <v>1795</v>
      </c>
      <c r="AN221" s="120">
        <v>17797</v>
      </c>
      <c r="AO221" s="120">
        <v>98270</v>
      </c>
      <c r="AP221" s="142" t="s">
        <v>923</v>
      </c>
      <c r="AQ221" s="142" t="s">
        <v>290</v>
      </c>
      <c r="AR221" s="142" t="s">
        <v>931</v>
      </c>
      <c r="AS221" s="143">
        <v>8411</v>
      </c>
      <c r="AT221" s="143">
        <v>2220</v>
      </c>
      <c r="AU221" s="143">
        <v>1426</v>
      </c>
      <c r="AV221" s="142" t="s">
        <v>306</v>
      </c>
      <c r="AW221" s="142" t="s">
        <v>307</v>
      </c>
      <c r="AX221" s="142" t="s">
        <v>308</v>
      </c>
      <c r="AY221" s="143">
        <v>6274</v>
      </c>
      <c r="AZ221" s="143">
        <v>5182</v>
      </c>
      <c r="BA221" s="143">
        <v>3917</v>
      </c>
      <c r="BB221" s="120">
        <v>6</v>
      </c>
      <c r="BC221" s="120">
        <v>23</v>
      </c>
      <c r="BD221" s="120">
        <v>65</v>
      </c>
      <c r="BE221" s="127">
        <v>32.9</v>
      </c>
      <c r="BF221" s="127">
        <v>12.1</v>
      </c>
      <c r="BG221" s="127">
        <v>11.4</v>
      </c>
      <c r="BH221" s="127">
        <v>1.3</v>
      </c>
      <c r="BI221" s="127">
        <v>10.3</v>
      </c>
      <c r="BJ221" s="127">
        <v>1.2</v>
      </c>
      <c r="BK221" s="127">
        <v>1</v>
      </c>
      <c r="BL221" s="127">
        <v>21.7</v>
      </c>
      <c r="BM221" s="127">
        <v>8</v>
      </c>
      <c r="BN221" s="127">
        <v>28.9</v>
      </c>
      <c r="BO221" s="127">
        <v>51</v>
      </c>
      <c r="BP221" s="127">
        <v>20.100000000000001</v>
      </c>
      <c r="BQ221" s="127">
        <v>3.2</v>
      </c>
      <c r="BR221" s="127">
        <v>2.9</v>
      </c>
      <c r="BS221" s="127">
        <v>3.4</v>
      </c>
      <c r="BT221" s="127">
        <v>3.6</v>
      </c>
      <c r="BU221" s="127">
        <v>2.9</v>
      </c>
      <c r="BV221" s="128">
        <v>26.7</v>
      </c>
      <c r="BW221" s="1">
        <v>6</v>
      </c>
      <c r="BX221" s="2" t="s">
        <v>668</v>
      </c>
      <c r="BY221" s="2" t="s">
        <v>667</v>
      </c>
      <c r="BZ221" s="2" t="s">
        <v>832</v>
      </c>
      <c r="CA221" s="2">
        <v>128873</v>
      </c>
      <c r="CB221" s="2">
        <v>77628</v>
      </c>
      <c r="CC221" s="2">
        <v>73221</v>
      </c>
      <c r="CD221" s="2">
        <v>36.5</v>
      </c>
      <c r="CE221" s="2">
        <v>22</v>
      </c>
      <c r="CF221" s="2">
        <v>20.7</v>
      </c>
      <c r="CG221" s="1">
        <v>41875</v>
      </c>
      <c r="CH221" s="1">
        <v>425</v>
      </c>
      <c r="CI221" s="1">
        <v>2523</v>
      </c>
    </row>
    <row r="222" spans="1:87" ht="16.5" customHeight="1" x14ac:dyDescent="0.3">
      <c r="A222" s="47" t="s">
        <v>521</v>
      </c>
      <c r="B222" s="47" t="s">
        <v>90</v>
      </c>
      <c r="C222" s="47" t="s">
        <v>143</v>
      </c>
      <c r="D222" s="43" t="str">
        <f t="shared" si="3"/>
        <v>전북 장수군</v>
      </c>
      <c r="E222" s="120">
        <v>56717</v>
      </c>
      <c r="F222" s="120">
        <v>25943</v>
      </c>
      <c r="G222" s="120">
        <v>25518</v>
      </c>
      <c r="H222" s="120">
        <v>5256</v>
      </c>
      <c r="I222" s="120">
        <v>32525</v>
      </c>
      <c r="J222" s="120">
        <v>13514</v>
      </c>
      <c r="K222" s="120">
        <v>4841</v>
      </c>
      <c r="L222" s="120">
        <v>2774</v>
      </c>
      <c r="M222" s="120">
        <v>1182</v>
      </c>
      <c r="N222" s="120">
        <v>20910</v>
      </c>
      <c r="O222" s="124">
        <v>2.7</v>
      </c>
      <c r="P222" s="124">
        <v>39</v>
      </c>
      <c r="Q222" s="124">
        <v>3.5</v>
      </c>
      <c r="R222" s="124">
        <v>12.8</v>
      </c>
      <c r="S222" s="124">
        <v>3.7</v>
      </c>
      <c r="T222" s="124">
        <v>57.3</v>
      </c>
      <c r="U222" s="120">
        <v>110</v>
      </c>
      <c r="V222" s="124">
        <v>24.6</v>
      </c>
      <c r="W222" s="147">
        <v>21241</v>
      </c>
      <c r="X222" s="147">
        <v>56329</v>
      </c>
      <c r="Y222" s="120">
        <v>11931</v>
      </c>
      <c r="Z222" s="120">
        <v>8420</v>
      </c>
      <c r="AA222" s="120">
        <v>1645</v>
      </c>
      <c r="AB222" s="120">
        <v>992</v>
      </c>
      <c r="AC222" s="120">
        <v>1204</v>
      </c>
      <c r="AD222" s="120">
        <v>2128</v>
      </c>
      <c r="AE222" s="120">
        <v>1975</v>
      </c>
      <c r="AF222" s="120">
        <v>261</v>
      </c>
      <c r="AG222" s="120">
        <v>68</v>
      </c>
      <c r="AH222" s="120">
        <v>126</v>
      </c>
      <c r="AI222" s="120">
        <v>11883</v>
      </c>
      <c r="AJ222" s="120">
        <v>13743</v>
      </c>
      <c r="AK222" s="120">
        <v>1198</v>
      </c>
      <c r="AL222" s="120">
        <v>280</v>
      </c>
      <c r="AM222" s="120">
        <v>862</v>
      </c>
      <c r="AN222" s="120">
        <v>24192</v>
      </c>
      <c r="AO222" s="120">
        <v>32524</v>
      </c>
      <c r="AP222" s="142" t="s">
        <v>923</v>
      </c>
      <c r="AQ222" s="142" t="s">
        <v>294</v>
      </c>
      <c r="AR222" s="142" t="s">
        <v>290</v>
      </c>
      <c r="AS222" s="143">
        <v>12253</v>
      </c>
      <c r="AT222" s="143">
        <v>2792</v>
      </c>
      <c r="AU222" s="143">
        <v>1904</v>
      </c>
      <c r="AV222" s="142" t="s">
        <v>307</v>
      </c>
      <c r="AW222" s="142" t="s">
        <v>306</v>
      </c>
      <c r="AX222" s="142" t="s">
        <v>311</v>
      </c>
      <c r="AY222" s="143">
        <v>907</v>
      </c>
      <c r="AZ222" s="143">
        <v>886</v>
      </c>
      <c r="BA222" s="143">
        <v>863</v>
      </c>
      <c r="BB222" s="120">
        <v>2</v>
      </c>
      <c r="BC222" s="120">
        <v>15</v>
      </c>
      <c r="BD222" s="120">
        <v>55</v>
      </c>
      <c r="BE222" s="127">
        <v>33.9</v>
      </c>
      <c r="BF222" s="127">
        <v>1.8</v>
      </c>
      <c r="BG222" s="127">
        <v>13.5</v>
      </c>
      <c r="BH222" s="127">
        <v>2.1</v>
      </c>
      <c r="BI222" s="127">
        <v>10.3</v>
      </c>
      <c r="BJ222" s="127">
        <v>1.2</v>
      </c>
      <c r="BK222" s="127">
        <v>0.1</v>
      </c>
      <c r="BL222" s="127">
        <v>24.8</v>
      </c>
      <c r="BM222" s="127">
        <v>12.2</v>
      </c>
      <c r="BN222" s="127">
        <v>32.6</v>
      </c>
      <c r="BO222" s="127">
        <v>44.4</v>
      </c>
      <c r="BP222" s="127">
        <v>23</v>
      </c>
      <c r="BQ222" s="127">
        <v>2.5</v>
      </c>
      <c r="BR222" s="127">
        <v>2.7</v>
      </c>
      <c r="BS222" s="127">
        <v>3.5</v>
      </c>
      <c r="BT222" s="127">
        <v>3.8</v>
      </c>
      <c r="BU222" s="127">
        <v>2.8</v>
      </c>
      <c r="BV222" s="128">
        <v>23.6</v>
      </c>
      <c r="BW222" s="1">
        <v>7</v>
      </c>
      <c r="BX222" s="2" t="s">
        <v>670</v>
      </c>
      <c r="BY222" s="2" t="s">
        <v>671</v>
      </c>
      <c r="BZ222" s="2" t="s">
        <v>672</v>
      </c>
      <c r="CA222" s="2">
        <v>41274</v>
      </c>
      <c r="CB222" s="2">
        <v>39677</v>
      </c>
      <c r="CC222" s="2">
        <v>20769</v>
      </c>
      <c r="CD222" s="2">
        <v>25.7</v>
      </c>
      <c r="CE222" s="2">
        <v>24.7</v>
      </c>
      <c r="CF222" s="2">
        <v>12.9</v>
      </c>
      <c r="CG222" s="1">
        <v>15373</v>
      </c>
      <c r="CH222" s="1">
        <v>719</v>
      </c>
      <c r="CI222" s="1">
        <v>1995</v>
      </c>
    </row>
    <row r="223" spans="1:87" ht="16.5" customHeight="1" x14ac:dyDescent="0.3">
      <c r="A223" s="47" t="s">
        <v>521</v>
      </c>
      <c r="B223" s="47" t="s">
        <v>91</v>
      </c>
      <c r="C223" s="47" t="s">
        <v>143</v>
      </c>
      <c r="D223" s="43" t="str">
        <f t="shared" si="3"/>
        <v>전북 임실군</v>
      </c>
      <c r="E223" s="120">
        <v>126704</v>
      </c>
      <c r="F223" s="120">
        <v>79770</v>
      </c>
      <c r="G223" s="120">
        <v>35460</v>
      </c>
      <c r="H223" s="120">
        <v>11473</v>
      </c>
      <c r="I223" s="120">
        <v>62708</v>
      </c>
      <c r="J223" s="120">
        <v>14327</v>
      </c>
      <c r="K223" s="120">
        <v>5005</v>
      </c>
      <c r="L223" s="120">
        <v>3840</v>
      </c>
      <c r="M223" s="120">
        <v>2215</v>
      </c>
      <c r="N223" s="120">
        <v>25943</v>
      </c>
      <c r="O223" s="124">
        <v>4.9000000000000004</v>
      </c>
      <c r="P223" s="124">
        <v>33.799999999999997</v>
      </c>
      <c r="Q223" s="124">
        <v>3.2</v>
      </c>
      <c r="R223" s="124">
        <v>10.8</v>
      </c>
      <c r="S223" s="124">
        <v>4.8</v>
      </c>
      <c r="T223" s="124">
        <v>49.5</v>
      </c>
      <c r="U223" s="120">
        <v>109</v>
      </c>
      <c r="V223" s="124">
        <v>43.1</v>
      </c>
      <c r="W223" s="147">
        <v>26220</v>
      </c>
      <c r="X223" s="147">
        <v>140645</v>
      </c>
      <c r="Y223" s="120">
        <v>37773</v>
      </c>
      <c r="Z223" s="120">
        <v>16979</v>
      </c>
      <c r="AA223" s="120">
        <v>3873</v>
      </c>
      <c r="AB223" s="120">
        <v>2534</v>
      </c>
      <c r="AC223" s="120">
        <v>2836</v>
      </c>
      <c r="AD223" s="120">
        <v>9887</v>
      </c>
      <c r="AE223" s="120">
        <v>2991</v>
      </c>
      <c r="AF223" s="120">
        <v>429</v>
      </c>
      <c r="AG223" s="120">
        <v>139</v>
      </c>
      <c r="AH223" s="120">
        <v>296</v>
      </c>
      <c r="AI223" s="120">
        <v>32109</v>
      </c>
      <c r="AJ223" s="120">
        <v>13194</v>
      </c>
      <c r="AK223" s="120">
        <v>1499</v>
      </c>
      <c r="AL223" s="120">
        <v>365</v>
      </c>
      <c r="AM223" s="120">
        <v>1799</v>
      </c>
      <c r="AN223" s="120">
        <v>63995</v>
      </c>
      <c r="AO223" s="120">
        <v>62708</v>
      </c>
      <c r="AP223" s="142" t="s">
        <v>923</v>
      </c>
      <c r="AQ223" s="142" t="s">
        <v>290</v>
      </c>
      <c r="AR223" s="142" t="s">
        <v>293</v>
      </c>
      <c r="AS223" s="143">
        <v>38020</v>
      </c>
      <c r="AT223" s="143">
        <v>4813</v>
      </c>
      <c r="AU223" s="143">
        <v>4625</v>
      </c>
      <c r="AV223" s="142" t="s">
        <v>311</v>
      </c>
      <c r="AW223" s="142" t="s">
        <v>312</v>
      </c>
      <c r="AX223" s="142" t="s">
        <v>245</v>
      </c>
      <c r="AY223" s="143">
        <v>2133</v>
      </c>
      <c r="AZ223" s="143">
        <v>1840</v>
      </c>
      <c r="BA223" s="143">
        <v>1772</v>
      </c>
      <c r="BB223" s="120">
        <v>1</v>
      </c>
      <c r="BC223" s="120">
        <v>10</v>
      </c>
      <c r="BD223" s="120">
        <v>44</v>
      </c>
      <c r="BE223" s="127">
        <v>28</v>
      </c>
      <c r="BF223" s="127">
        <v>0.6</v>
      </c>
      <c r="BG223" s="127">
        <v>9.5</v>
      </c>
      <c r="BH223" s="127">
        <v>1.4</v>
      </c>
      <c r="BI223" s="127">
        <v>34</v>
      </c>
      <c r="BJ223" s="127">
        <v>1.5</v>
      </c>
      <c r="BK223" s="127">
        <v>0.2</v>
      </c>
      <c r="BL223" s="127">
        <v>14.9</v>
      </c>
      <c r="BM223" s="127">
        <v>9.9</v>
      </c>
      <c r="BN223" s="127">
        <v>34.700000000000003</v>
      </c>
      <c r="BO223" s="127">
        <v>47.8</v>
      </c>
      <c r="BP223" s="127">
        <v>17.5</v>
      </c>
      <c r="BQ223" s="127">
        <v>2.5</v>
      </c>
      <c r="BR223" s="127">
        <v>2</v>
      </c>
      <c r="BS223" s="127">
        <v>3</v>
      </c>
      <c r="BT223" s="127">
        <v>3.7</v>
      </c>
      <c r="BU223" s="127">
        <v>2.2000000000000002</v>
      </c>
      <c r="BV223" s="128">
        <v>14.9</v>
      </c>
      <c r="BW223" s="1">
        <v>12</v>
      </c>
      <c r="BX223" s="2" t="s">
        <v>673</v>
      </c>
      <c r="BY223" s="2" t="s">
        <v>833</v>
      </c>
      <c r="BZ223" s="2" t="s">
        <v>675</v>
      </c>
      <c r="CA223" s="2">
        <v>155007</v>
      </c>
      <c r="CB223" s="2">
        <v>86037</v>
      </c>
      <c r="CC223" s="2">
        <v>78780</v>
      </c>
      <c r="CD223" s="2">
        <v>27.1</v>
      </c>
      <c r="CE223" s="2">
        <v>15</v>
      </c>
      <c r="CF223" s="2">
        <v>13.8</v>
      </c>
      <c r="CG223" s="1">
        <v>14219</v>
      </c>
      <c r="CH223" s="1">
        <v>2466</v>
      </c>
      <c r="CI223" s="1">
        <v>3870</v>
      </c>
    </row>
    <row r="224" spans="1:87" ht="16.5" customHeight="1" x14ac:dyDescent="0.3">
      <c r="A224" s="47" t="s">
        <v>521</v>
      </c>
      <c r="B224" s="47" t="s">
        <v>92</v>
      </c>
      <c r="C224" s="47" t="s">
        <v>143</v>
      </c>
      <c r="D224" s="43" t="str">
        <f t="shared" si="3"/>
        <v>전북 순창군</v>
      </c>
      <c r="E224" s="120">
        <v>98361</v>
      </c>
      <c r="F224" s="120">
        <v>57926</v>
      </c>
      <c r="G224" s="120">
        <v>33963</v>
      </c>
      <c r="H224" s="120">
        <v>6472</v>
      </c>
      <c r="I224" s="120">
        <v>70495</v>
      </c>
      <c r="J224" s="120">
        <v>16092</v>
      </c>
      <c r="K224" s="120">
        <v>5920</v>
      </c>
      <c r="L224" s="120">
        <v>3186</v>
      </c>
      <c r="M224" s="120">
        <v>1287</v>
      </c>
      <c r="N224" s="120">
        <v>27298</v>
      </c>
      <c r="O224" s="124">
        <v>3.6</v>
      </c>
      <c r="P224" s="124">
        <v>33.700000000000003</v>
      </c>
      <c r="Q224" s="124">
        <v>2.8</v>
      </c>
      <c r="R224" s="124">
        <v>11.2</v>
      </c>
      <c r="S224" s="124">
        <v>3.4</v>
      </c>
      <c r="T224" s="124">
        <v>71.7</v>
      </c>
      <c r="U224" s="120">
        <v>86</v>
      </c>
      <c r="V224" s="124">
        <v>24.2</v>
      </c>
      <c r="W224" s="147">
        <v>27223</v>
      </c>
      <c r="X224" s="147">
        <v>114128</v>
      </c>
      <c r="Y224" s="120">
        <v>16343</v>
      </c>
      <c r="Z224" s="120">
        <v>8261</v>
      </c>
      <c r="AA224" s="120">
        <v>1534</v>
      </c>
      <c r="AB224" s="120">
        <v>849</v>
      </c>
      <c r="AC224" s="120">
        <v>877</v>
      </c>
      <c r="AD224" s="120">
        <v>21300</v>
      </c>
      <c r="AE224" s="120">
        <v>9002</v>
      </c>
      <c r="AF224" s="120">
        <v>1413</v>
      </c>
      <c r="AG224" s="120">
        <v>569</v>
      </c>
      <c r="AH224" s="120">
        <v>940</v>
      </c>
      <c r="AI224" s="120">
        <v>20283</v>
      </c>
      <c r="AJ224" s="120">
        <v>14656</v>
      </c>
      <c r="AK224" s="120">
        <v>1290</v>
      </c>
      <c r="AL224" s="120">
        <v>275</v>
      </c>
      <c r="AM224" s="120">
        <v>768</v>
      </c>
      <c r="AN224" s="120">
        <v>27864</v>
      </c>
      <c r="AO224" s="120">
        <v>70496</v>
      </c>
      <c r="AP224" s="142" t="s">
        <v>923</v>
      </c>
      <c r="AQ224" s="142" t="s">
        <v>295</v>
      </c>
      <c r="AR224" s="142" t="s">
        <v>294</v>
      </c>
      <c r="AS224" s="143">
        <v>12754</v>
      </c>
      <c r="AT224" s="143">
        <v>3630</v>
      </c>
      <c r="AU224" s="143">
        <v>3315</v>
      </c>
      <c r="AV224" s="142" t="s">
        <v>311</v>
      </c>
      <c r="AW224" s="142" t="s">
        <v>312</v>
      </c>
      <c r="AX224" s="142" t="s">
        <v>313</v>
      </c>
      <c r="AY224" s="143">
        <v>8317</v>
      </c>
      <c r="AZ224" s="143">
        <v>5941</v>
      </c>
      <c r="BA224" s="143">
        <v>3758</v>
      </c>
      <c r="BB224" s="120">
        <v>3</v>
      </c>
      <c r="BC224" s="120">
        <v>13</v>
      </c>
      <c r="BD224" s="120">
        <v>51</v>
      </c>
      <c r="BE224" s="127">
        <v>41.2</v>
      </c>
      <c r="BF224" s="127">
        <v>3.6</v>
      </c>
      <c r="BG224" s="127">
        <v>4.4000000000000004</v>
      </c>
      <c r="BH224" s="127">
        <v>3.4</v>
      </c>
      <c r="BI224" s="127">
        <v>11.8</v>
      </c>
      <c r="BJ224" s="127">
        <v>3.1</v>
      </c>
      <c r="BK224" s="127">
        <v>0.6</v>
      </c>
      <c r="BL224" s="127">
        <v>20.5</v>
      </c>
      <c r="BM224" s="127">
        <v>11.4</v>
      </c>
      <c r="BN224" s="127">
        <v>27.6</v>
      </c>
      <c r="BO224" s="127">
        <v>56</v>
      </c>
      <c r="BP224" s="127">
        <v>16.399999999999999</v>
      </c>
      <c r="BQ224" s="127">
        <v>3.7</v>
      </c>
      <c r="BR224" s="127">
        <v>2.2000000000000002</v>
      </c>
      <c r="BS224" s="127">
        <v>3.1</v>
      </c>
      <c r="BT224" s="127">
        <v>3.7</v>
      </c>
      <c r="BU224" s="127">
        <v>2.2999999999999998</v>
      </c>
      <c r="BV224" s="128">
        <v>16</v>
      </c>
      <c r="BW224" s="1">
        <v>11</v>
      </c>
      <c r="BX224" s="2" t="s">
        <v>676</v>
      </c>
      <c r="BY224" s="2" t="s">
        <v>677</v>
      </c>
      <c r="BZ224" s="2" t="s">
        <v>628</v>
      </c>
      <c r="CA224" s="2">
        <v>157469</v>
      </c>
      <c r="CB224" s="2">
        <v>36216</v>
      </c>
      <c r="CC224" s="2">
        <v>25873</v>
      </c>
      <c r="CD224" s="2">
        <v>46.1</v>
      </c>
      <c r="CE224" s="2">
        <v>10.6</v>
      </c>
      <c r="CF224" s="2">
        <v>7.6</v>
      </c>
      <c r="CG224" s="1">
        <v>17938</v>
      </c>
      <c r="CH224" s="1">
        <v>1250</v>
      </c>
      <c r="CI224" s="1">
        <v>2096</v>
      </c>
    </row>
    <row r="225" spans="1:87" ht="16.5" customHeight="1" x14ac:dyDescent="0.3">
      <c r="A225" s="47" t="s">
        <v>521</v>
      </c>
      <c r="B225" s="47" t="s">
        <v>93</v>
      </c>
      <c r="C225" s="47" t="s">
        <v>143</v>
      </c>
      <c r="D225" s="43" t="str">
        <f t="shared" si="3"/>
        <v>전북 고창군</v>
      </c>
      <c r="E225" s="120">
        <v>199876</v>
      </c>
      <c r="F225" s="120">
        <v>115033</v>
      </c>
      <c r="G225" s="120">
        <v>70890</v>
      </c>
      <c r="H225" s="120">
        <v>13952</v>
      </c>
      <c r="I225" s="120">
        <v>147568</v>
      </c>
      <c r="J225" s="120">
        <v>36579</v>
      </c>
      <c r="K225" s="120">
        <v>11533</v>
      </c>
      <c r="L225" s="120">
        <v>6494</v>
      </c>
      <c r="M225" s="120">
        <v>3660</v>
      </c>
      <c r="N225" s="120">
        <v>52251</v>
      </c>
      <c r="O225" s="124">
        <v>3.8</v>
      </c>
      <c r="P225" s="124">
        <v>33.1</v>
      </c>
      <c r="Q225" s="124">
        <v>2.9</v>
      </c>
      <c r="R225" s="124">
        <v>12.1</v>
      </c>
      <c r="S225" s="124">
        <v>3.8</v>
      </c>
      <c r="T225" s="124">
        <v>73.8</v>
      </c>
      <c r="U225" s="120">
        <v>127</v>
      </c>
      <c r="V225" s="124">
        <v>32.299999999999997</v>
      </c>
      <c r="W225" s="147">
        <v>52847</v>
      </c>
      <c r="X225" s="147">
        <v>210268</v>
      </c>
      <c r="Y225" s="120">
        <v>30960</v>
      </c>
      <c r="Z225" s="120">
        <v>15146</v>
      </c>
      <c r="AA225" s="120">
        <v>2755</v>
      </c>
      <c r="AB225" s="120">
        <v>1258</v>
      </c>
      <c r="AC225" s="120">
        <v>2189</v>
      </c>
      <c r="AD225" s="120">
        <v>39322</v>
      </c>
      <c r="AE225" s="120">
        <v>15993</v>
      </c>
      <c r="AF225" s="120">
        <v>2452</v>
      </c>
      <c r="AG225" s="120">
        <v>1104</v>
      </c>
      <c r="AH225" s="120">
        <v>2196</v>
      </c>
      <c r="AI225" s="120">
        <v>44751</v>
      </c>
      <c r="AJ225" s="120">
        <v>36316</v>
      </c>
      <c r="AK225" s="120">
        <v>2506</v>
      </c>
      <c r="AL225" s="120">
        <v>593</v>
      </c>
      <c r="AM225" s="120">
        <v>2336</v>
      </c>
      <c r="AN225" s="120">
        <v>52308</v>
      </c>
      <c r="AO225" s="120">
        <v>147569</v>
      </c>
      <c r="AP225" s="142" t="s">
        <v>923</v>
      </c>
      <c r="AQ225" s="142" t="s">
        <v>295</v>
      </c>
      <c r="AR225" s="142" t="s">
        <v>292</v>
      </c>
      <c r="AS225" s="143">
        <v>18355</v>
      </c>
      <c r="AT225" s="143">
        <v>11291</v>
      </c>
      <c r="AU225" s="143">
        <v>6138</v>
      </c>
      <c r="AV225" s="142" t="s">
        <v>312</v>
      </c>
      <c r="AW225" s="142" t="s">
        <v>311</v>
      </c>
      <c r="AX225" s="142" t="s">
        <v>313</v>
      </c>
      <c r="AY225" s="143">
        <v>12409</v>
      </c>
      <c r="AZ225" s="143">
        <v>11881</v>
      </c>
      <c r="BA225" s="143">
        <v>6764</v>
      </c>
      <c r="BB225" s="120">
        <v>4</v>
      </c>
      <c r="BC225" s="120">
        <v>15</v>
      </c>
      <c r="BD225" s="120">
        <v>51</v>
      </c>
      <c r="BE225" s="127">
        <v>29.7</v>
      </c>
      <c r="BF225" s="127">
        <v>1.3</v>
      </c>
      <c r="BG225" s="127">
        <v>16.2</v>
      </c>
      <c r="BH225" s="127">
        <v>3.3</v>
      </c>
      <c r="BI225" s="127">
        <v>16.5</v>
      </c>
      <c r="BJ225" s="127">
        <v>4.4000000000000004</v>
      </c>
      <c r="BK225" s="127">
        <v>0.3</v>
      </c>
      <c r="BL225" s="127">
        <v>14.8</v>
      </c>
      <c r="BM225" s="127">
        <v>13.6</v>
      </c>
      <c r="BN225" s="127">
        <v>29.3</v>
      </c>
      <c r="BO225" s="127">
        <v>52.7</v>
      </c>
      <c r="BP225" s="127">
        <v>18.100000000000001</v>
      </c>
      <c r="BQ225" s="127">
        <v>3.3</v>
      </c>
      <c r="BR225" s="127">
        <v>2.5</v>
      </c>
      <c r="BS225" s="127">
        <v>3.2</v>
      </c>
      <c r="BT225" s="127">
        <v>3.7</v>
      </c>
      <c r="BU225" s="127">
        <v>2.6</v>
      </c>
      <c r="BV225" s="128">
        <v>14.1</v>
      </c>
      <c r="BW225" s="1">
        <v>14</v>
      </c>
      <c r="BX225" s="2" t="s">
        <v>679</v>
      </c>
      <c r="BY225" s="2" t="s">
        <v>680</v>
      </c>
      <c r="BZ225" s="2" t="s">
        <v>834</v>
      </c>
      <c r="CA225" s="2">
        <v>183281</v>
      </c>
      <c r="CB225" s="2">
        <v>86849</v>
      </c>
      <c r="CC225" s="2">
        <v>45448</v>
      </c>
      <c r="CD225" s="2">
        <v>29.8</v>
      </c>
      <c r="CE225" s="2">
        <v>14.1</v>
      </c>
      <c r="CF225" s="2">
        <v>7.4</v>
      </c>
      <c r="CG225" s="1">
        <v>40312</v>
      </c>
      <c r="CH225" s="1">
        <v>1827</v>
      </c>
      <c r="CI225" s="1">
        <v>5835</v>
      </c>
    </row>
    <row r="226" spans="1:87" ht="16.5" customHeight="1" x14ac:dyDescent="0.3">
      <c r="A226" s="47" t="s">
        <v>521</v>
      </c>
      <c r="B226" s="47" t="s">
        <v>94</v>
      </c>
      <c r="C226" s="47" t="s">
        <v>143</v>
      </c>
      <c r="D226" s="43" t="str">
        <f t="shared" si="3"/>
        <v>전북 부안군</v>
      </c>
      <c r="E226" s="120">
        <v>249925</v>
      </c>
      <c r="F226" s="120">
        <v>124574</v>
      </c>
      <c r="G226" s="120">
        <v>112926</v>
      </c>
      <c r="H226" s="120">
        <v>12427</v>
      </c>
      <c r="I226" s="120">
        <v>154536</v>
      </c>
      <c r="J226" s="120">
        <v>74999</v>
      </c>
      <c r="K226" s="120">
        <v>16186</v>
      </c>
      <c r="L226" s="120">
        <v>5881</v>
      </c>
      <c r="M226" s="120">
        <v>2893</v>
      </c>
      <c r="N226" s="120">
        <v>48969</v>
      </c>
      <c r="O226" s="124">
        <v>5.0999999999999996</v>
      </c>
      <c r="P226" s="124">
        <v>28.2</v>
      </c>
      <c r="Q226" s="124">
        <v>2.6</v>
      </c>
      <c r="R226" s="124">
        <v>11.5</v>
      </c>
      <c r="S226" s="124">
        <v>2.4</v>
      </c>
      <c r="T226" s="124">
        <v>61.8</v>
      </c>
      <c r="U226" s="120">
        <v>100</v>
      </c>
      <c r="V226" s="124">
        <v>35.1</v>
      </c>
      <c r="W226" s="147">
        <v>49792</v>
      </c>
      <c r="X226" s="147">
        <v>253834</v>
      </c>
      <c r="Y226" s="120">
        <v>52672</v>
      </c>
      <c r="Z226" s="120">
        <v>33468</v>
      </c>
      <c r="AA226" s="120">
        <v>3790</v>
      </c>
      <c r="AB226" s="120">
        <v>2183</v>
      </c>
      <c r="AC226" s="120">
        <v>3276</v>
      </c>
      <c r="AD226" s="120">
        <v>21837</v>
      </c>
      <c r="AE226" s="120">
        <v>15174</v>
      </c>
      <c r="AF226" s="120">
        <v>595</v>
      </c>
      <c r="AG226" s="120">
        <v>210</v>
      </c>
      <c r="AH226" s="120">
        <v>554</v>
      </c>
      <c r="AI226" s="120">
        <v>50066</v>
      </c>
      <c r="AJ226" s="120">
        <v>61193</v>
      </c>
      <c r="AK226" s="120">
        <v>2341</v>
      </c>
      <c r="AL226" s="120">
        <v>564</v>
      </c>
      <c r="AM226" s="120">
        <v>2002</v>
      </c>
      <c r="AN226" s="120">
        <v>95389</v>
      </c>
      <c r="AO226" s="120">
        <v>154536</v>
      </c>
      <c r="AP226" s="142" t="s">
        <v>923</v>
      </c>
      <c r="AQ226" s="142" t="s">
        <v>290</v>
      </c>
      <c r="AR226" s="142" t="s">
        <v>292</v>
      </c>
      <c r="AS226" s="143">
        <v>36562</v>
      </c>
      <c r="AT226" s="143">
        <v>13238</v>
      </c>
      <c r="AU226" s="143">
        <v>11943</v>
      </c>
      <c r="AV226" s="142" t="s">
        <v>311</v>
      </c>
      <c r="AW226" s="142" t="s">
        <v>312</v>
      </c>
      <c r="AX226" s="142" t="s">
        <v>313</v>
      </c>
      <c r="AY226" s="143">
        <v>7668</v>
      </c>
      <c r="AZ226" s="143">
        <v>7283</v>
      </c>
      <c r="BA226" s="143">
        <v>4297</v>
      </c>
      <c r="BB226" s="120">
        <v>4</v>
      </c>
      <c r="BC226" s="120">
        <v>15</v>
      </c>
      <c r="BD226" s="120">
        <v>53</v>
      </c>
      <c r="BE226" s="127">
        <v>38.700000000000003</v>
      </c>
      <c r="BF226" s="127">
        <v>4.7</v>
      </c>
      <c r="BG226" s="127">
        <v>0.8</v>
      </c>
      <c r="BH226" s="127">
        <v>2.6</v>
      </c>
      <c r="BI226" s="127">
        <v>14.5</v>
      </c>
      <c r="BJ226" s="127">
        <v>2.2999999999999998</v>
      </c>
      <c r="BK226" s="127">
        <v>0.2</v>
      </c>
      <c r="BL226" s="127">
        <v>15</v>
      </c>
      <c r="BM226" s="127">
        <v>21</v>
      </c>
      <c r="BN226" s="127">
        <v>25.2</v>
      </c>
      <c r="BO226" s="127">
        <v>57.1</v>
      </c>
      <c r="BP226" s="127">
        <v>17.7</v>
      </c>
      <c r="BQ226" s="127">
        <v>4.0999999999999996</v>
      </c>
      <c r="BR226" s="127">
        <v>2.4</v>
      </c>
      <c r="BS226" s="127">
        <v>3</v>
      </c>
      <c r="BT226" s="127">
        <v>3.4</v>
      </c>
      <c r="BU226" s="127">
        <v>2.6</v>
      </c>
      <c r="BV226" s="128">
        <v>15.3</v>
      </c>
      <c r="BW226" s="1">
        <v>13</v>
      </c>
      <c r="BX226" s="2" t="s">
        <v>682</v>
      </c>
      <c r="BY226" s="2" t="s">
        <v>683</v>
      </c>
      <c r="BZ226" s="2" t="s">
        <v>684</v>
      </c>
      <c r="CA226" s="2">
        <v>211583</v>
      </c>
      <c r="CB226" s="2">
        <v>117193</v>
      </c>
      <c r="CC226" s="2">
        <v>116672</v>
      </c>
      <c r="CD226" s="2">
        <v>28.5</v>
      </c>
      <c r="CE226" s="2">
        <v>15.8</v>
      </c>
      <c r="CF226" s="2">
        <v>15.7</v>
      </c>
      <c r="CG226" s="1">
        <v>81917</v>
      </c>
      <c r="CH226" s="1">
        <v>2204</v>
      </c>
      <c r="CI226" s="1">
        <v>4746</v>
      </c>
    </row>
    <row r="227" spans="1:87" ht="16.5" customHeight="1" x14ac:dyDescent="0.3">
      <c r="A227" s="47" t="s">
        <v>521</v>
      </c>
      <c r="B227" s="47" t="s">
        <v>95</v>
      </c>
      <c r="C227" s="47" t="s">
        <v>144</v>
      </c>
      <c r="D227" s="43" t="str">
        <f t="shared" si="3"/>
        <v>전남 담양군</v>
      </c>
      <c r="E227" s="120">
        <v>316931</v>
      </c>
      <c r="F227" s="120">
        <v>198414</v>
      </c>
      <c r="G227" s="120">
        <v>94948</v>
      </c>
      <c r="H227" s="120">
        <v>23570</v>
      </c>
      <c r="I227" s="120">
        <v>269887</v>
      </c>
      <c r="J227" s="120">
        <v>38258</v>
      </c>
      <c r="K227" s="120">
        <v>8054</v>
      </c>
      <c r="L227" s="120">
        <v>5887</v>
      </c>
      <c r="M227" s="120">
        <v>3789</v>
      </c>
      <c r="N227" s="120">
        <v>45633</v>
      </c>
      <c r="O227" s="124">
        <v>6.9</v>
      </c>
      <c r="P227" s="124">
        <v>38.4</v>
      </c>
      <c r="Q227" s="124">
        <v>2.9</v>
      </c>
      <c r="R227" s="124">
        <v>9.6</v>
      </c>
      <c r="S227" s="124">
        <v>3.8</v>
      </c>
      <c r="T227" s="124">
        <v>85.2</v>
      </c>
      <c r="U227" s="120">
        <v>102</v>
      </c>
      <c r="V227" s="124">
        <v>47</v>
      </c>
      <c r="W227" s="147">
        <v>46134</v>
      </c>
      <c r="X227" s="147">
        <v>322399</v>
      </c>
      <c r="Y227" s="120">
        <v>31649</v>
      </c>
      <c r="Z227" s="120">
        <v>11630</v>
      </c>
      <c r="AA227" s="120">
        <v>1756</v>
      </c>
      <c r="AB227" s="120">
        <v>736</v>
      </c>
      <c r="AC227" s="120">
        <v>1272</v>
      </c>
      <c r="AD227" s="120">
        <v>128648</v>
      </c>
      <c r="AE227" s="120">
        <v>54066</v>
      </c>
      <c r="AF227" s="120">
        <v>8996</v>
      </c>
      <c r="AG227" s="120">
        <v>5031</v>
      </c>
      <c r="AH227" s="120">
        <v>7561</v>
      </c>
      <c r="AI227" s="120">
        <v>38117</v>
      </c>
      <c r="AJ227" s="120">
        <v>24450</v>
      </c>
      <c r="AK227" s="120">
        <v>1196</v>
      </c>
      <c r="AL227" s="120">
        <v>368</v>
      </c>
      <c r="AM227" s="120">
        <v>1455</v>
      </c>
      <c r="AN227" s="120">
        <v>47043</v>
      </c>
      <c r="AO227" s="120">
        <v>269888</v>
      </c>
      <c r="AP227" s="142" t="s">
        <v>244</v>
      </c>
      <c r="AQ227" s="142" t="s">
        <v>245</v>
      </c>
      <c r="AR227" s="142" t="s">
        <v>246</v>
      </c>
      <c r="AS227" s="143">
        <v>6232</v>
      </c>
      <c r="AT227" s="143">
        <v>5624</v>
      </c>
      <c r="AU227" s="143">
        <v>4493</v>
      </c>
      <c r="AV227" s="142" t="s">
        <v>311</v>
      </c>
      <c r="AW227" s="142" t="s">
        <v>312</v>
      </c>
      <c r="AX227" s="142" t="s">
        <v>313</v>
      </c>
      <c r="AY227" s="143">
        <v>71445</v>
      </c>
      <c r="AZ227" s="143">
        <v>44203</v>
      </c>
      <c r="BA227" s="143">
        <v>29623</v>
      </c>
      <c r="BB227" s="120">
        <v>2</v>
      </c>
      <c r="BC227" s="120">
        <v>4</v>
      </c>
      <c r="BD227" s="120">
        <v>22</v>
      </c>
      <c r="BE227" s="127">
        <v>49.1</v>
      </c>
      <c r="BF227" s="127">
        <v>0.7</v>
      </c>
      <c r="BG227" s="127">
        <v>6.4</v>
      </c>
      <c r="BH227" s="127">
        <v>2.6</v>
      </c>
      <c r="BI227" s="127">
        <v>11.4</v>
      </c>
      <c r="BJ227" s="127">
        <v>4.9000000000000004</v>
      </c>
      <c r="BK227" s="127">
        <v>0.8</v>
      </c>
      <c r="BL227" s="127">
        <v>16.100000000000001</v>
      </c>
      <c r="BM227" s="127">
        <v>8</v>
      </c>
      <c r="BN227" s="127">
        <v>26</v>
      </c>
      <c r="BO227" s="127">
        <v>57.8</v>
      </c>
      <c r="BP227" s="127">
        <v>16.2</v>
      </c>
      <c r="BQ227" s="127">
        <v>4</v>
      </c>
      <c r="BR227" s="127">
        <v>1.5</v>
      </c>
      <c r="BS227" s="127">
        <v>2.6</v>
      </c>
      <c r="BT227" s="127">
        <v>3.6</v>
      </c>
      <c r="BU227" s="127">
        <v>1.8</v>
      </c>
      <c r="BV227" s="128">
        <v>18.100000000000001</v>
      </c>
      <c r="BW227" s="1">
        <v>12</v>
      </c>
      <c r="BX227" s="2" t="s">
        <v>685</v>
      </c>
      <c r="BY227" s="2" t="s">
        <v>686</v>
      </c>
      <c r="BZ227" s="2" t="s">
        <v>687</v>
      </c>
      <c r="CA227" s="2">
        <v>386369</v>
      </c>
      <c r="CB227" s="2">
        <v>115702</v>
      </c>
      <c r="CC227" s="2">
        <v>110770</v>
      </c>
      <c r="CD227" s="2">
        <v>31.1</v>
      </c>
      <c r="CE227" s="2">
        <v>9.3000000000000007</v>
      </c>
      <c r="CF227" s="2">
        <v>8.9</v>
      </c>
      <c r="CG227" s="1">
        <v>37441</v>
      </c>
      <c r="CH227" s="1">
        <v>6822</v>
      </c>
      <c r="CI227" s="1">
        <v>6444</v>
      </c>
    </row>
    <row r="228" spans="1:87" ht="16.5" customHeight="1" x14ac:dyDescent="0.3">
      <c r="A228" s="47" t="s">
        <v>521</v>
      </c>
      <c r="B228" s="47" t="s">
        <v>96</v>
      </c>
      <c r="C228" s="47" t="s">
        <v>144</v>
      </c>
      <c r="D228" s="43" t="str">
        <f t="shared" si="3"/>
        <v>전남 곡성군</v>
      </c>
      <c r="E228" s="120">
        <v>108693</v>
      </c>
      <c r="F228" s="120">
        <v>59822</v>
      </c>
      <c r="G228" s="120">
        <v>37095</v>
      </c>
      <c r="H228" s="120">
        <v>11775</v>
      </c>
      <c r="I228" s="120">
        <v>86193</v>
      </c>
      <c r="J228" s="120">
        <v>16145</v>
      </c>
      <c r="K228" s="120">
        <v>5694</v>
      </c>
      <c r="L228" s="120">
        <v>5013</v>
      </c>
      <c r="M228" s="120">
        <v>1907</v>
      </c>
      <c r="N228" s="120">
        <v>27126</v>
      </c>
      <c r="O228" s="124">
        <v>4</v>
      </c>
      <c r="P228" s="124">
        <v>39.4</v>
      </c>
      <c r="Q228" s="124">
        <v>3.6</v>
      </c>
      <c r="R228" s="124">
        <v>11.2</v>
      </c>
      <c r="S228" s="124">
        <v>4.4000000000000004</v>
      </c>
      <c r="T228" s="124">
        <v>79.3</v>
      </c>
      <c r="U228" s="120">
        <v>115</v>
      </c>
      <c r="V228" s="124">
        <v>41.8</v>
      </c>
      <c r="W228" s="147">
        <v>27233</v>
      </c>
      <c r="X228" s="147">
        <v>121068</v>
      </c>
      <c r="Y228" s="120">
        <v>13308</v>
      </c>
      <c r="Z228" s="120">
        <v>6308</v>
      </c>
      <c r="AA228" s="120">
        <v>1252</v>
      </c>
      <c r="AB228" s="120">
        <v>527</v>
      </c>
      <c r="AC228" s="120">
        <v>1104</v>
      </c>
      <c r="AD228" s="120">
        <v>32350</v>
      </c>
      <c r="AE228" s="120">
        <v>15966</v>
      </c>
      <c r="AF228" s="120">
        <v>3582</v>
      </c>
      <c r="AG228" s="120">
        <v>1892</v>
      </c>
      <c r="AH228" s="120">
        <v>3421</v>
      </c>
      <c r="AI228" s="120">
        <v>14164</v>
      </c>
      <c r="AJ228" s="120">
        <v>12528</v>
      </c>
      <c r="AK228" s="120">
        <v>1063</v>
      </c>
      <c r="AL228" s="120">
        <v>277</v>
      </c>
      <c r="AM228" s="120">
        <v>951</v>
      </c>
      <c r="AN228" s="120">
        <v>22499</v>
      </c>
      <c r="AO228" s="120">
        <v>86194</v>
      </c>
      <c r="AP228" s="142" t="s">
        <v>245</v>
      </c>
      <c r="AQ228" s="142" t="s">
        <v>247</v>
      </c>
      <c r="AR228" s="142" t="s">
        <v>248</v>
      </c>
      <c r="AS228" s="143">
        <v>6884</v>
      </c>
      <c r="AT228" s="143">
        <v>2316</v>
      </c>
      <c r="AU228" s="143">
        <v>2245</v>
      </c>
      <c r="AV228" s="142" t="s">
        <v>311</v>
      </c>
      <c r="AW228" s="142" t="s">
        <v>312</v>
      </c>
      <c r="AX228" s="142" t="s">
        <v>313</v>
      </c>
      <c r="AY228" s="143">
        <v>16725</v>
      </c>
      <c r="AZ228" s="143">
        <v>11567</v>
      </c>
      <c r="BA228" s="143">
        <v>7767</v>
      </c>
      <c r="BB228" s="120">
        <v>2</v>
      </c>
      <c r="BC228" s="120">
        <v>7</v>
      </c>
      <c r="BD228" s="120">
        <v>31</v>
      </c>
      <c r="BE228" s="127">
        <v>23.1</v>
      </c>
      <c r="BF228" s="127">
        <v>0.7</v>
      </c>
      <c r="BG228" s="127">
        <v>30.5</v>
      </c>
      <c r="BH228" s="127">
        <v>1.7</v>
      </c>
      <c r="BI228" s="127">
        <v>18.5</v>
      </c>
      <c r="BJ228" s="127">
        <v>1.6</v>
      </c>
      <c r="BK228" s="127">
        <v>0.1</v>
      </c>
      <c r="BL228" s="127">
        <v>17.399999999999999</v>
      </c>
      <c r="BM228" s="127">
        <v>6.3</v>
      </c>
      <c r="BN228" s="127">
        <v>32.5</v>
      </c>
      <c r="BO228" s="127">
        <v>47.2</v>
      </c>
      <c r="BP228" s="127">
        <v>20.3</v>
      </c>
      <c r="BQ228" s="127">
        <v>2.6</v>
      </c>
      <c r="BR228" s="127">
        <v>2.1</v>
      </c>
      <c r="BS228" s="127">
        <v>3.2</v>
      </c>
      <c r="BT228" s="127">
        <v>3.7</v>
      </c>
      <c r="BU228" s="127">
        <v>2.2999999999999998</v>
      </c>
      <c r="BV228" s="128">
        <v>17.7</v>
      </c>
      <c r="BW228" s="1">
        <v>11</v>
      </c>
      <c r="BX228" s="2" t="s">
        <v>688</v>
      </c>
      <c r="BY228" s="2" t="s">
        <v>689</v>
      </c>
      <c r="BZ228" s="2" t="s">
        <v>690</v>
      </c>
      <c r="CA228" s="2">
        <v>85791</v>
      </c>
      <c r="CB228" s="2">
        <v>74402</v>
      </c>
      <c r="CC228" s="2">
        <v>61665</v>
      </c>
      <c r="CD228" s="2">
        <v>20.5</v>
      </c>
      <c r="CE228" s="2">
        <v>17.8</v>
      </c>
      <c r="CF228" s="2">
        <v>14.7</v>
      </c>
      <c r="CG228" s="1">
        <v>16813</v>
      </c>
      <c r="CH228" s="1">
        <v>2274</v>
      </c>
      <c r="CI228" s="1">
        <v>4370</v>
      </c>
    </row>
    <row r="229" spans="1:87" ht="16.5" customHeight="1" x14ac:dyDescent="0.3">
      <c r="A229" s="47" t="s">
        <v>521</v>
      </c>
      <c r="B229" s="47" t="s">
        <v>97</v>
      </c>
      <c r="C229" s="47" t="s">
        <v>144</v>
      </c>
      <c r="D229" s="43" t="str">
        <f t="shared" si="3"/>
        <v>전남 구례군</v>
      </c>
      <c r="E229" s="120">
        <v>329203</v>
      </c>
      <c r="F229" s="120">
        <v>243995</v>
      </c>
      <c r="G229" s="120">
        <v>77407</v>
      </c>
      <c r="H229" s="120">
        <v>7804</v>
      </c>
      <c r="I229" s="120">
        <v>267184</v>
      </c>
      <c r="J229" s="120">
        <v>45692</v>
      </c>
      <c r="K229" s="120">
        <v>11406</v>
      </c>
      <c r="L229" s="120">
        <v>4549</v>
      </c>
      <c r="M229" s="120">
        <v>1779</v>
      </c>
      <c r="N229" s="120">
        <v>24210</v>
      </c>
      <c r="O229" s="124">
        <v>13.6</v>
      </c>
      <c r="P229" s="124">
        <v>11.7</v>
      </c>
      <c r="Q229" s="124">
        <v>1.8</v>
      </c>
      <c r="R229" s="124">
        <v>9.5</v>
      </c>
      <c r="S229" s="124">
        <v>2.5</v>
      </c>
      <c r="T229" s="124">
        <v>81.2</v>
      </c>
      <c r="U229" s="120">
        <v>70</v>
      </c>
      <c r="V229" s="124">
        <v>47.7</v>
      </c>
      <c r="W229" s="147">
        <v>24408</v>
      </c>
      <c r="X229" s="147">
        <v>449206</v>
      </c>
      <c r="Y229" s="120">
        <v>44535</v>
      </c>
      <c r="Z229" s="120">
        <v>13648</v>
      </c>
      <c r="AA229" s="120">
        <v>1626</v>
      </c>
      <c r="AB229" s="120">
        <v>851</v>
      </c>
      <c r="AC229" s="120">
        <v>1359</v>
      </c>
      <c r="AD229" s="120">
        <v>59674</v>
      </c>
      <c r="AE229" s="120">
        <v>13877</v>
      </c>
      <c r="AF229" s="120">
        <v>1214</v>
      </c>
      <c r="AG229" s="120">
        <v>395</v>
      </c>
      <c r="AH229" s="120">
        <v>592</v>
      </c>
      <c r="AI229" s="120">
        <v>139786</v>
      </c>
      <c r="AJ229" s="120">
        <v>47782</v>
      </c>
      <c r="AK229" s="120">
        <v>2050</v>
      </c>
      <c r="AL229" s="120">
        <v>519</v>
      </c>
      <c r="AM229" s="120">
        <v>1296</v>
      </c>
      <c r="AN229" s="120">
        <v>62019</v>
      </c>
      <c r="AO229" s="120">
        <v>267185</v>
      </c>
      <c r="AP229" s="142" t="s">
        <v>245</v>
      </c>
      <c r="AQ229" s="142" t="s">
        <v>247</v>
      </c>
      <c r="AR229" s="142" t="s">
        <v>248</v>
      </c>
      <c r="AS229" s="143">
        <v>22692</v>
      </c>
      <c r="AT229" s="143">
        <v>10814</v>
      </c>
      <c r="AU229" s="143">
        <v>9490</v>
      </c>
      <c r="AV229" s="142" t="s">
        <v>923</v>
      </c>
      <c r="AW229" s="142" t="s">
        <v>311</v>
      </c>
      <c r="AX229" s="142" t="s">
        <v>312</v>
      </c>
      <c r="AY229" s="143">
        <v>13332</v>
      </c>
      <c r="AZ229" s="143">
        <v>13102</v>
      </c>
      <c r="BA229" s="143">
        <v>10626</v>
      </c>
      <c r="BB229" s="120">
        <v>7</v>
      </c>
      <c r="BC229" s="120">
        <v>27</v>
      </c>
      <c r="BD229" s="120">
        <v>74</v>
      </c>
      <c r="BE229" s="127">
        <v>53</v>
      </c>
      <c r="BF229" s="127">
        <v>6.3</v>
      </c>
      <c r="BG229" s="127">
        <v>1.7</v>
      </c>
      <c r="BH229" s="127">
        <v>1.2</v>
      </c>
      <c r="BI229" s="127">
        <v>7.7</v>
      </c>
      <c r="BJ229" s="127">
        <v>2.2000000000000002</v>
      </c>
      <c r="BK229" s="127">
        <v>0.1</v>
      </c>
      <c r="BL229" s="127">
        <v>15.9</v>
      </c>
      <c r="BM229" s="127">
        <v>11.8</v>
      </c>
      <c r="BN229" s="127">
        <v>30.4</v>
      </c>
      <c r="BO229" s="127">
        <v>59.7</v>
      </c>
      <c r="BP229" s="127">
        <v>10</v>
      </c>
      <c r="BQ229" s="127">
        <v>3.6</v>
      </c>
      <c r="BR229" s="127">
        <v>1.8</v>
      </c>
      <c r="BS229" s="127">
        <v>2.4</v>
      </c>
      <c r="BT229" s="127">
        <v>3.5</v>
      </c>
      <c r="BU229" s="127">
        <v>1.9</v>
      </c>
      <c r="BV229" s="128">
        <v>27.9</v>
      </c>
      <c r="BW229" s="1">
        <v>8</v>
      </c>
      <c r="BX229" s="2" t="s">
        <v>692</v>
      </c>
      <c r="BY229" s="2" t="s">
        <v>691</v>
      </c>
      <c r="BZ229" s="2" t="s">
        <v>693</v>
      </c>
      <c r="CA229" s="2">
        <v>349870</v>
      </c>
      <c r="CB229" s="2">
        <v>203083</v>
      </c>
      <c r="CC229" s="2">
        <v>176136</v>
      </c>
      <c r="CD229" s="2">
        <v>31.7</v>
      </c>
      <c r="CE229" s="2">
        <v>18.399999999999999</v>
      </c>
      <c r="CF229" s="2">
        <v>16</v>
      </c>
      <c r="CG229" s="1">
        <v>51103</v>
      </c>
      <c r="CH229" s="1">
        <v>929</v>
      </c>
      <c r="CI229" s="1">
        <v>2796</v>
      </c>
    </row>
    <row r="230" spans="1:87" ht="16.5" customHeight="1" x14ac:dyDescent="0.3">
      <c r="A230" s="47" t="s">
        <v>521</v>
      </c>
      <c r="B230" s="47" t="s">
        <v>98</v>
      </c>
      <c r="C230" s="47" t="s">
        <v>144</v>
      </c>
      <c r="D230" s="43" t="str">
        <f t="shared" si="3"/>
        <v>전남 고흥군</v>
      </c>
      <c r="E230" s="120">
        <v>163571</v>
      </c>
      <c r="F230" s="120">
        <v>80489</v>
      </c>
      <c r="G230" s="120">
        <v>69714</v>
      </c>
      <c r="H230" s="120">
        <v>13369</v>
      </c>
      <c r="I230" s="120">
        <v>104470</v>
      </c>
      <c r="J230" s="120">
        <v>37308</v>
      </c>
      <c r="K230" s="120">
        <v>13887</v>
      </c>
      <c r="L230" s="120">
        <v>7671</v>
      </c>
      <c r="M230" s="120">
        <v>4140</v>
      </c>
      <c r="N230" s="120">
        <v>62207</v>
      </c>
      <c r="O230" s="124">
        <v>2.6</v>
      </c>
      <c r="P230" s="124">
        <v>39.5</v>
      </c>
      <c r="Q230" s="124">
        <v>3.3</v>
      </c>
      <c r="R230" s="124">
        <v>13.5</v>
      </c>
      <c r="S230" s="124">
        <v>4</v>
      </c>
      <c r="T230" s="124">
        <v>63.9</v>
      </c>
      <c r="U230" s="120">
        <v>108</v>
      </c>
      <c r="V230" s="124">
        <v>24</v>
      </c>
      <c r="W230" s="147">
        <v>62575</v>
      </c>
      <c r="X230" s="147">
        <v>168830</v>
      </c>
      <c r="Y230" s="120">
        <v>30493</v>
      </c>
      <c r="Z230" s="120">
        <v>20301</v>
      </c>
      <c r="AA230" s="120">
        <v>4080</v>
      </c>
      <c r="AB230" s="120">
        <v>1610</v>
      </c>
      <c r="AC230" s="120">
        <v>2616</v>
      </c>
      <c r="AD230" s="120">
        <v>19639</v>
      </c>
      <c r="AE230" s="120">
        <v>13771</v>
      </c>
      <c r="AF230" s="120">
        <v>1466</v>
      </c>
      <c r="AG230" s="120">
        <v>333</v>
      </c>
      <c r="AH230" s="120">
        <v>940</v>
      </c>
      <c r="AI230" s="120">
        <v>30357</v>
      </c>
      <c r="AJ230" s="120">
        <v>32210</v>
      </c>
      <c r="AK230" s="120">
        <v>2410</v>
      </c>
      <c r="AL230" s="120">
        <v>582</v>
      </c>
      <c r="AM230" s="120">
        <v>2762</v>
      </c>
      <c r="AN230" s="120">
        <v>59100</v>
      </c>
      <c r="AO230" s="120">
        <v>104470</v>
      </c>
      <c r="AP230" s="142" t="s">
        <v>245</v>
      </c>
      <c r="AQ230" s="142" t="s">
        <v>247</v>
      </c>
      <c r="AR230" s="142" t="s">
        <v>248</v>
      </c>
      <c r="AS230" s="143">
        <v>23414</v>
      </c>
      <c r="AT230" s="143">
        <v>9508</v>
      </c>
      <c r="AU230" s="143">
        <v>6917</v>
      </c>
      <c r="AV230" s="142" t="s">
        <v>311</v>
      </c>
      <c r="AW230" s="142" t="s">
        <v>312</v>
      </c>
      <c r="AX230" s="142" t="s">
        <v>313</v>
      </c>
      <c r="AY230" s="143">
        <v>8799</v>
      </c>
      <c r="AZ230" s="143">
        <v>8062</v>
      </c>
      <c r="BA230" s="143">
        <v>5671</v>
      </c>
      <c r="BB230" s="120">
        <v>3</v>
      </c>
      <c r="BC230" s="120">
        <v>13</v>
      </c>
      <c r="BD230" s="120">
        <v>58</v>
      </c>
      <c r="BE230" s="127">
        <v>33.799999999999997</v>
      </c>
      <c r="BF230" s="127">
        <v>3.7</v>
      </c>
      <c r="BG230" s="127">
        <v>0.8</v>
      </c>
      <c r="BH230" s="127">
        <v>2.6</v>
      </c>
      <c r="BI230" s="127">
        <v>15.5</v>
      </c>
      <c r="BJ230" s="127">
        <v>4.0999999999999996</v>
      </c>
      <c r="BK230" s="127">
        <v>0.2</v>
      </c>
      <c r="BL230" s="127">
        <v>22.7</v>
      </c>
      <c r="BM230" s="127">
        <v>16.600000000000001</v>
      </c>
      <c r="BN230" s="127">
        <v>29.8</v>
      </c>
      <c r="BO230" s="127">
        <v>49.1</v>
      </c>
      <c r="BP230" s="127">
        <v>21.1</v>
      </c>
      <c r="BQ230" s="127">
        <v>3</v>
      </c>
      <c r="BR230" s="127">
        <v>3</v>
      </c>
      <c r="BS230" s="127">
        <v>3.6</v>
      </c>
      <c r="BT230" s="127">
        <v>3.9</v>
      </c>
      <c r="BU230" s="127">
        <v>3.1</v>
      </c>
      <c r="BV230" s="128">
        <v>15.2</v>
      </c>
      <c r="BW230" s="1">
        <v>16</v>
      </c>
      <c r="BX230" s="2" t="s">
        <v>694</v>
      </c>
      <c r="BY230" s="2" t="s">
        <v>695</v>
      </c>
      <c r="BZ230" s="2" t="s">
        <v>661</v>
      </c>
      <c r="CA230" s="2">
        <v>82683</v>
      </c>
      <c r="CB230" s="2">
        <v>55620</v>
      </c>
      <c r="CC230" s="2">
        <v>41406</v>
      </c>
      <c r="CD230" s="2">
        <v>16.899999999999999</v>
      </c>
      <c r="CE230" s="2">
        <v>11.3</v>
      </c>
      <c r="CF230" s="2">
        <v>8.4</v>
      </c>
      <c r="CG230" s="1">
        <v>43315</v>
      </c>
      <c r="CH230" s="1">
        <v>1094</v>
      </c>
      <c r="CI230" s="1">
        <v>5826</v>
      </c>
    </row>
    <row r="231" spans="1:87" ht="16.5" customHeight="1" x14ac:dyDescent="0.3">
      <c r="A231" s="47" t="s">
        <v>521</v>
      </c>
      <c r="B231" s="47" t="s">
        <v>99</v>
      </c>
      <c r="C231" s="47" t="s">
        <v>144</v>
      </c>
      <c r="D231" s="43" t="str">
        <f t="shared" si="3"/>
        <v>전남 보성군</v>
      </c>
      <c r="E231" s="120">
        <v>156616</v>
      </c>
      <c r="F231" s="120">
        <v>87818</v>
      </c>
      <c r="G231" s="120">
        <v>55887</v>
      </c>
      <c r="H231" s="120">
        <v>12910</v>
      </c>
      <c r="I231" s="120">
        <v>91440</v>
      </c>
      <c r="J231" s="120">
        <v>26432</v>
      </c>
      <c r="K231" s="120">
        <v>8578</v>
      </c>
      <c r="L231" s="120">
        <v>5642</v>
      </c>
      <c r="M231" s="120">
        <v>2979</v>
      </c>
      <c r="N231" s="120">
        <v>37856</v>
      </c>
      <c r="O231" s="124">
        <v>4.0999999999999996</v>
      </c>
      <c r="P231" s="124">
        <v>40.1</v>
      </c>
      <c r="Q231" s="124">
        <v>3.2</v>
      </c>
      <c r="R231" s="124">
        <v>11.6</v>
      </c>
      <c r="S231" s="124">
        <v>4.0999999999999996</v>
      </c>
      <c r="T231" s="124">
        <v>58.4</v>
      </c>
      <c r="U231" s="120">
        <v>112</v>
      </c>
      <c r="V231" s="124">
        <v>35.5</v>
      </c>
      <c r="W231" s="147">
        <v>38132</v>
      </c>
      <c r="X231" s="147">
        <v>159900</v>
      </c>
      <c r="Y231" s="120">
        <v>37484</v>
      </c>
      <c r="Z231" s="120">
        <v>18891</v>
      </c>
      <c r="AA231" s="120">
        <v>3742</v>
      </c>
      <c r="AB231" s="120">
        <v>1885</v>
      </c>
      <c r="AC231" s="120">
        <v>3175</v>
      </c>
      <c r="AD231" s="120">
        <v>28285</v>
      </c>
      <c r="AE231" s="120">
        <v>15738</v>
      </c>
      <c r="AF231" s="120">
        <v>2112</v>
      </c>
      <c r="AG231" s="120">
        <v>760</v>
      </c>
      <c r="AH231" s="120">
        <v>1154</v>
      </c>
      <c r="AI231" s="120">
        <v>22050</v>
      </c>
      <c r="AJ231" s="120">
        <v>18271</v>
      </c>
      <c r="AK231" s="120">
        <v>1363</v>
      </c>
      <c r="AL231" s="120">
        <v>339</v>
      </c>
      <c r="AM231" s="120">
        <v>1368</v>
      </c>
      <c r="AN231" s="120">
        <v>65177</v>
      </c>
      <c r="AO231" s="120">
        <v>91440</v>
      </c>
      <c r="AP231" s="142" t="s">
        <v>245</v>
      </c>
      <c r="AQ231" s="142" t="s">
        <v>249</v>
      </c>
      <c r="AR231" s="142" t="s">
        <v>248</v>
      </c>
      <c r="AS231" s="143">
        <v>22376</v>
      </c>
      <c r="AT231" s="143">
        <v>6247</v>
      </c>
      <c r="AU231" s="143">
        <v>6188</v>
      </c>
      <c r="AV231" s="142" t="s">
        <v>311</v>
      </c>
      <c r="AW231" s="142" t="s">
        <v>312</v>
      </c>
      <c r="AX231" s="142" t="s">
        <v>313</v>
      </c>
      <c r="AY231" s="143">
        <v>12236</v>
      </c>
      <c r="AZ231" s="143">
        <v>10582</v>
      </c>
      <c r="BA231" s="143">
        <v>8469</v>
      </c>
      <c r="BB231" s="120">
        <v>3</v>
      </c>
      <c r="BC231" s="120">
        <v>8</v>
      </c>
      <c r="BD231" s="120">
        <v>33</v>
      </c>
      <c r="BE231" s="127">
        <v>33.799999999999997</v>
      </c>
      <c r="BF231" s="127">
        <v>2.7</v>
      </c>
      <c r="BG231" s="127">
        <v>7.5</v>
      </c>
      <c r="BH231" s="127">
        <v>3.6</v>
      </c>
      <c r="BI231" s="127">
        <v>18.899999999999999</v>
      </c>
      <c r="BJ231" s="127">
        <v>4.0999999999999996</v>
      </c>
      <c r="BK231" s="127">
        <v>0.6</v>
      </c>
      <c r="BL231" s="127">
        <v>14.4</v>
      </c>
      <c r="BM231" s="127">
        <v>14.3</v>
      </c>
      <c r="BN231" s="127">
        <v>30.8</v>
      </c>
      <c r="BO231" s="127">
        <v>50.4</v>
      </c>
      <c r="BP231" s="127">
        <v>18.7</v>
      </c>
      <c r="BQ231" s="127">
        <v>3</v>
      </c>
      <c r="BR231" s="127">
        <v>2.4</v>
      </c>
      <c r="BS231" s="127">
        <v>3.1</v>
      </c>
      <c r="BT231" s="127">
        <v>3.6</v>
      </c>
      <c r="BU231" s="127">
        <v>2.5</v>
      </c>
      <c r="BV231" s="128">
        <v>15.4</v>
      </c>
      <c r="BW231" s="1">
        <v>12</v>
      </c>
      <c r="BX231" s="2" t="s">
        <v>696</v>
      </c>
      <c r="BY231" s="2" t="s">
        <v>697</v>
      </c>
      <c r="BZ231" s="2" t="s">
        <v>698</v>
      </c>
      <c r="CA231" s="2">
        <v>150224</v>
      </c>
      <c r="CB231" s="2">
        <v>80512</v>
      </c>
      <c r="CC231" s="2">
        <v>76044</v>
      </c>
      <c r="CD231" s="2">
        <v>27.1</v>
      </c>
      <c r="CE231" s="2">
        <v>14.5</v>
      </c>
      <c r="CF231" s="2">
        <v>13.7</v>
      </c>
      <c r="CG231" s="1">
        <v>28351</v>
      </c>
      <c r="CH231" s="1">
        <v>2077</v>
      </c>
      <c r="CI231" s="1">
        <v>4805</v>
      </c>
    </row>
    <row r="232" spans="1:87" ht="16.5" customHeight="1" x14ac:dyDescent="0.3">
      <c r="A232" s="47" t="s">
        <v>521</v>
      </c>
      <c r="B232" s="47" t="s">
        <v>100</v>
      </c>
      <c r="C232" s="47" t="s">
        <v>144</v>
      </c>
      <c r="D232" s="43" t="str">
        <f t="shared" si="3"/>
        <v>전남 화순군</v>
      </c>
      <c r="E232" s="120">
        <v>259701</v>
      </c>
      <c r="F232" s="120">
        <v>139044</v>
      </c>
      <c r="G232" s="120">
        <v>95494</v>
      </c>
      <c r="H232" s="120">
        <v>25161</v>
      </c>
      <c r="I232" s="120">
        <v>199668</v>
      </c>
      <c r="J232" s="120">
        <v>35741</v>
      </c>
      <c r="K232" s="120">
        <v>10591</v>
      </c>
      <c r="L232" s="120">
        <v>8468</v>
      </c>
      <c r="M232" s="120">
        <v>4862</v>
      </c>
      <c r="N232" s="120">
        <v>61659</v>
      </c>
      <c r="O232" s="124">
        <v>4.2</v>
      </c>
      <c r="P232" s="124">
        <v>44.8</v>
      </c>
      <c r="Q232" s="124">
        <v>3.4</v>
      </c>
      <c r="R232" s="124">
        <v>10.8</v>
      </c>
      <c r="S232" s="124">
        <v>4.5</v>
      </c>
      <c r="T232" s="124">
        <v>76.900000000000006</v>
      </c>
      <c r="U232" s="120">
        <v>160</v>
      </c>
      <c r="V232" s="124">
        <v>41.2</v>
      </c>
      <c r="W232" s="147">
        <v>61943</v>
      </c>
      <c r="X232" s="147">
        <v>257112</v>
      </c>
      <c r="Y232" s="120">
        <v>35213</v>
      </c>
      <c r="Z232" s="120">
        <v>18370</v>
      </c>
      <c r="AA232" s="120">
        <v>2827</v>
      </c>
      <c r="AB232" s="120">
        <v>1027</v>
      </c>
      <c r="AC232" s="120">
        <v>2595</v>
      </c>
      <c r="AD232" s="120">
        <v>81673</v>
      </c>
      <c r="AE232" s="120">
        <v>50545</v>
      </c>
      <c r="AF232" s="120">
        <v>9103</v>
      </c>
      <c r="AG232" s="120">
        <v>4893</v>
      </c>
      <c r="AH232" s="120">
        <v>6904</v>
      </c>
      <c r="AI232" s="120">
        <v>22158</v>
      </c>
      <c r="AJ232" s="120">
        <v>21111</v>
      </c>
      <c r="AK232" s="120">
        <v>1527</v>
      </c>
      <c r="AL232" s="120">
        <v>371</v>
      </c>
      <c r="AM232" s="120">
        <v>1383</v>
      </c>
      <c r="AN232" s="120">
        <v>60032</v>
      </c>
      <c r="AO232" s="120">
        <v>199668</v>
      </c>
      <c r="AP232" s="142" t="s">
        <v>244</v>
      </c>
      <c r="AQ232" s="142" t="s">
        <v>245</v>
      </c>
      <c r="AR232" s="142" t="s">
        <v>247</v>
      </c>
      <c r="AS232" s="143">
        <v>10105</v>
      </c>
      <c r="AT232" s="143">
        <v>7659</v>
      </c>
      <c r="AU232" s="143">
        <v>5237</v>
      </c>
      <c r="AV232" s="142" t="s">
        <v>311</v>
      </c>
      <c r="AW232" s="142" t="s">
        <v>312</v>
      </c>
      <c r="AX232" s="142" t="s">
        <v>314</v>
      </c>
      <c r="AY232" s="143">
        <v>36522</v>
      </c>
      <c r="AZ232" s="143">
        <v>30837</v>
      </c>
      <c r="BA232" s="143">
        <v>30463</v>
      </c>
      <c r="BB232" s="120">
        <v>2</v>
      </c>
      <c r="BC232" s="120">
        <v>5</v>
      </c>
      <c r="BD232" s="120">
        <v>18</v>
      </c>
      <c r="BE232" s="127">
        <v>23.5</v>
      </c>
      <c r="BF232" s="127">
        <v>1.8</v>
      </c>
      <c r="BG232" s="127">
        <v>12.7</v>
      </c>
      <c r="BH232" s="127">
        <v>1.6</v>
      </c>
      <c r="BI232" s="127">
        <v>11</v>
      </c>
      <c r="BJ232" s="127">
        <v>27.7</v>
      </c>
      <c r="BK232" s="127">
        <v>0.3</v>
      </c>
      <c r="BL232" s="127">
        <v>14</v>
      </c>
      <c r="BM232" s="127">
        <v>7.5</v>
      </c>
      <c r="BN232" s="127">
        <v>36</v>
      </c>
      <c r="BO232" s="127">
        <v>42.9</v>
      </c>
      <c r="BP232" s="127">
        <v>21.1</v>
      </c>
      <c r="BQ232" s="127">
        <v>2.2000000000000002</v>
      </c>
      <c r="BR232" s="127">
        <v>1.9</v>
      </c>
      <c r="BS232" s="127">
        <v>3</v>
      </c>
      <c r="BT232" s="127">
        <v>3.7</v>
      </c>
      <c r="BU232" s="127">
        <v>2.2000000000000002</v>
      </c>
      <c r="BV232" s="128">
        <v>13.7</v>
      </c>
      <c r="BW232" s="1">
        <v>13</v>
      </c>
      <c r="BX232" s="2" t="s">
        <v>699</v>
      </c>
      <c r="BY232" s="2" t="s">
        <v>700</v>
      </c>
      <c r="BZ232" s="2" t="s">
        <v>835</v>
      </c>
      <c r="CA232" s="2">
        <v>330182</v>
      </c>
      <c r="CB232" s="2">
        <v>136101</v>
      </c>
      <c r="CC232" s="2">
        <v>44374</v>
      </c>
      <c r="CD232" s="2">
        <v>42.9</v>
      </c>
      <c r="CE232" s="2">
        <v>17.7</v>
      </c>
      <c r="CF232" s="2">
        <v>5.8</v>
      </c>
      <c r="CG232" s="1">
        <v>36275</v>
      </c>
      <c r="CH232" s="1">
        <v>6140</v>
      </c>
      <c r="CI232" s="1">
        <v>7719</v>
      </c>
    </row>
    <row r="233" spans="1:87" ht="16.5" customHeight="1" x14ac:dyDescent="0.3">
      <c r="A233" s="47" t="s">
        <v>521</v>
      </c>
      <c r="B233" s="47" t="s">
        <v>101</v>
      </c>
      <c r="C233" s="47" t="s">
        <v>144</v>
      </c>
      <c r="D233" s="43" t="str">
        <f t="shared" si="3"/>
        <v>전남 장흥군</v>
      </c>
      <c r="E233" s="120">
        <v>99968</v>
      </c>
      <c r="F233" s="120">
        <v>51895</v>
      </c>
      <c r="G233" s="120">
        <v>39268</v>
      </c>
      <c r="H233" s="120">
        <v>8804</v>
      </c>
      <c r="I233" s="120">
        <v>64714</v>
      </c>
      <c r="J233" s="120">
        <v>20236</v>
      </c>
      <c r="K233" s="120">
        <v>6827</v>
      </c>
      <c r="L233" s="120">
        <v>4454</v>
      </c>
      <c r="M233" s="120">
        <v>2464</v>
      </c>
      <c r="N233" s="120">
        <v>35056</v>
      </c>
      <c r="O233" s="124">
        <v>2.9</v>
      </c>
      <c r="P233" s="124">
        <v>40</v>
      </c>
      <c r="Q233" s="124">
        <v>3.4</v>
      </c>
      <c r="R233" s="124">
        <v>12.9</v>
      </c>
      <c r="S233" s="124">
        <v>4.2</v>
      </c>
      <c r="T233" s="124">
        <v>64.7</v>
      </c>
      <c r="U233" s="120">
        <v>129</v>
      </c>
      <c r="V233" s="124">
        <v>25.8</v>
      </c>
      <c r="W233" s="147">
        <v>35381</v>
      </c>
      <c r="X233" s="147">
        <v>99051</v>
      </c>
      <c r="Y233" s="120">
        <v>20034</v>
      </c>
      <c r="Z233" s="120">
        <v>10444</v>
      </c>
      <c r="AA233" s="120">
        <v>2086</v>
      </c>
      <c r="AB233" s="120">
        <v>1002</v>
      </c>
      <c r="AC233" s="120">
        <v>1688</v>
      </c>
      <c r="AD233" s="120">
        <v>17235</v>
      </c>
      <c r="AE233" s="120">
        <v>11038</v>
      </c>
      <c r="AF233" s="120">
        <v>1393</v>
      </c>
      <c r="AG233" s="120">
        <v>556</v>
      </c>
      <c r="AH233" s="120">
        <v>1180</v>
      </c>
      <c r="AI233" s="120">
        <v>14626</v>
      </c>
      <c r="AJ233" s="120">
        <v>15818</v>
      </c>
      <c r="AK233" s="120">
        <v>1197</v>
      </c>
      <c r="AL233" s="120">
        <v>292</v>
      </c>
      <c r="AM233" s="120">
        <v>1378</v>
      </c>
      <c r="AN233" s="120">
        <v>35254</v>
      </c>
      <c r="AO233" s="120">
        <v>64713</v>
      </c>
      <c r="AP233" s="142" t="s">
        <v>245</v>
      </c>
      <c r="AQ233" s="142" t="s">
        <v>251</v>
      </c>
      <c r="AR233" s="142" t="s">
        <v>250</v>
      </c>
      <c r="AS233" s="143">
        <v>4396</v>
      </c>
      <c r="AT233" s="143">
        <v>4157</v>
      </c>
      <c r="AU233" s="143">
        <v>4049</v>
      </c>
      <c r="AV233" s="142" t="s">
        <v>311</v>
      </c>
      <c r="AW233" s="142" t="s">
        <v>312</v>
      </c>
      <c r="AX233" s="142" t="s">
        <v>313</v>
      </c>
      <c r="AY233" s="143">
        <v>7840</v>
      </c>
      <c r="AZ233" s="143">
        <v>7643</v>
      </c>
      <c r="BA233" s="143">
        <v>5780</v>
      </c>
      <c r="BB233" s="120">
        <v>4</v>
      </c>
      <c r="BC233" s="120">
        <v>12</v>
      </c>
      <c r="BD233" s="120">
        <v>44</v>
      </c>
      <c r="BE233" s="127">
        <v>28.6</v>
      </c>
      <c r="BF233" s="127">
        <v>2.4</v>
      </c>
      <c r="BG233" s="127">
        <v>18.100000000000001</v>
      </c>
      <c r="BH233" s="127">
        <v>2.2000000000000002</v>
      </c>
      <c r="BI233" s="127">
        <v>10.199999999999999</v>
      </c>
      <c r="BJ233" s="127">
        <v>4.4000000000000004</v>
      </c>
      <c r="BK233" s="127">
        <v>0.4</v>
      </c>
      <c r="BL233" s="127">
        <v>18.5</v>
      </c>
      <c r="BM233" s="127">
        <v>15.1</v>
      </c>
      <c r="BN233" s="127">
        <v>34.200000000000003</v>
      </c>
      <c r="BO233" s="127">
        <v>45.2</v>
      </c>
      <c r="BP233" s="127">
        <v>20.6</v>
      </c>
      <c r="BQ233" s="127">
        <v>2.4</v>
      </c>
      <c r="BR233" s="127">
        <v>2.8</v>
      </c>
      <c r="BS233" s="127">
        <v>3.5</v>
      </c>
      <c r="BT233" s="127">
        <v>3.7</v>
      </c>
      <c r="BU233" s="127">
        <v>2.9</v>
      </c>
      <c r="BV233" s="128">
        <v>17.8</v>
      </c>
      <c r="BW233" s="1">
        <v>10</v>
      </c>
      <c r="BX233" s="2" t="s">
        <v>702</v>
      </c>
      <c r="BY233" s="2" t="s">
        <v>836</v>
      </c>
      <c r="BZ233" s="2" t="s">
        <v>704</v>
      </c>
      <c r="CA233" s="2">
        <v>128093</v>
      </c>
      <c r="CB233" s="2">
        <v>30020</v>
      </c>
      <c r="CC233" s="2">
        <v>29044</v>
      </c>
      <c r="CD233" s="2">
        <v>41.6</v>
      </c>
      <c r="CE233" s="2">
        <v>9.8000000000000007</v>
      </c>
      <c r="CF233" s="2">
        <v>9.4</v>
      </c>
      <c r="CG233" s="1">
        <v>22512</v>
      </c>
      <c r="CH233" s="1">
        <v>972</v>
      </c>
      <c r="CI233" s="1">
        <v>3824</v>
      </c>
    </row>
    <row r="234" spans="1:87" ht="16.5" customHeight="1" x14ac:dyDescent="0.3">
      <c r="A234" s="47" t="s">
        <v>521</v>
      </c>
      <c r="B234" s="47" t="s">
        <v>102</v>
      </c>
      <c r="C234" s="47" t="s">
        <v>144</v>
      </c>
      <c r="D234" s="43" t="str">
        <f t="shared" si="3"/>
        <v>전남 강진군</v>
      </c>
      <c r="E234" s="120">
        <v>145736</v>
      </c>
      <c r="F234" s="120">
        <v>89552</v>
      </c>
      <c r="G234" s="120">
        <v>46128</v>
      </c>
      <c r="H234" s="120">
        <v>10052</v>
      </c>
      <c r="I234" s="120">
        <v>91435</v>
      </c>
      <c r="J234" s="120">
        <v>22613</v>
      </c>
      <c r="K234" s="120">
        <v>7702</v>
      </c>
      <c r="L234" s="120">
        <v>4865</v>
      </c>
      <c r="M234" s="120">
        <v>2566</v>
      </c>
      <c r="N234" s="120">
        <v>32630</v>
      </c>
      <c r="O234" s="124">
        <v>4.5</v>
      </c>
      <c r="P234" s="124">
        <v>30.4</v>
      </c>
      <c r="Q234" s="124">
        <v>2.9</v>
      </c>
      <c r="R234" s="124">
        <v>11.8</v>
      </c>
      <c r="S234" s="124">
        <v>4.2</v>
      </c>
      <c r="T234" s="124">
        <v>62.7</v>
      </c>
      <c r="U234" s="120">
        <v>124</v>
      </c>
      <c r="V234" s="124">
        <v>35.5</v>
      </c>
      <c r="W234" s="147">
        <v>33156</v>
      </c>
      <c r="X234" s="147">
        <v>149902</v>
      </c>
      <c r="Y234" s="120">
        <v>33377</v>
      </c>
      <c r="Z234" s="120">
        <v>14488</v>
      </c>
      <c r="AA234" s="120">
        <v>2581</v>
      </c>
      <c r="AB234" s="120">
        <v>1323</v>
      </c>
      <c r="AC234" s="120">
        <v>2532</v>
      </c>
      <c r="AD234" s="120">
        <v>24377</v>
      </c>
      <c r="AE234" s="120">
        <v>10502</v>
      </c>
      <c r="AF234" s="120">
        <v>1353</v>
      </c>
      <c r="AG234" s="120">
        <v>517</v>
      </c>
      <c r="AH234" s="120">
        <v>886</v>
      </c>
      <c r="AI234" s="120">
        <v>31798</v>
      </c>
      <c r="AJ234" s="120">
        <v>18931</v>
      </c>
      <c r="AK234" s="120">
        <v>1281</v>
      </c>
      <c r="AL234" s="120">
        <v>318</v>
      </c>
      <c r="AM234" s="120">
        <v>1472</v>
      </c>
      <c r="AN234" s="120">
        <v>54301</v>
      </c>
      <c r="AO234" s="120">
        <v>91435</v>
      </c>
      <c r="AP234" s="142" t="s">
        <v>250</v>
      </c>
      <c r="AQ234" s="142" t="s">
        <v>252</v>
      </c>
      <c r="AR234" s="142" t="s">
        <v>253</v>
      </c>
      <c r="AS234" s="143">
        <v>8537</v>
      </c>
      <c r="AT234" s="143">
        <v>5897</v>
      </c>
      <c r="AU234" s="143">
        <v>5271</v>
      </c>
      <c r="AV234" s="142" t="s">
        <v>311</v>
      </c>
      <c r="AW234" s="142" t="s">
        <v>312</v>
      </c>
      <c r="AX234" s="142" t="s">
        <v>313</v>
      </c>
      <c r="AY234" s="143">
        <v>9004</v>
      </c>
      <c r="AZ234" s="143">
        <v>8931</v>
      </c>
      <c r="BA234" s="143">
        <v>6911</v>
      </c>
      <c r="BB234" s="120">
        <v>5</v>
      </c>
      <c r="BC234" s="120">
        <v>13</v>
      </c>
      <c r="BD234" s="120">
        <v>51</v>
      </c>
      <c r="BE234" s="127">
        <v>36.299999999999997</v>
      </c>
      <c r="BF234" s="127">
        <v>2.2999999999999998</v>
      </c>
      <c r="BG234" s="127">
        <v>10.199999999999999</v>
      </c>
      <c r="BH234" s="127">
        <v>3.1</v>
      </c>
      <c r="BI234" s="127">
        <v>9.8000000000000007</v>
      </c>
      <c r="BJ234" s="127">
        <v>5</v>
      </c>
      <c r="BK234" s="127">
        <v>0.4</v>
      </c>
      <c r="BL234" s="127">
        <v>19.100000000000001</v>
      </c>
      <c r="BM234" s="127">
        <v>13.7</v>
      </c>
      <c r="BN234" s="127">
        <v>26.6</v>
      </c>
      <c r="BO234" s="127">
        <v>57.6</v>
      </c>
      <c r="BP234" s="127">
        <v>15.8</v>
      </c>
      <c r="BQ234" s="127">
        <v>3.9</v>
      </c>
      <c r="BR234" s="127">
        <v>2.5</v>
      </c>
      <c r="BS234" s="127">
        <v>3.1</v>
      </c>
      <c r="BT234" s="127">
        <v>3.7</v>
      </c>
      <c r="BU234" s="127">
        <v>2.6</v>
      </c>
      <c r="BV234" s="128">
        <v>20.6</v>
      </c>
      <c r="BW234" s="1">
        <v>11</v>
      </c>
      <c r="BX234" s="2" t="s">
        <v>705</v>
      </c>
      <c r="BY234" s="2" t="s">
        <v>837</v>
      </c>
      <c r="BZ234" s="2" t="s">
        <v>706</v>
      </c>
      <c r="CA234" s="2">
        <v>125077</v>
      </c>
      <c r="CB234" s="2">
        <v>67720</v>
      </c>
      <c r="CC234" s="2">
        <v>58295</v>
      </c>
      <c r="CD234" s="2">
        <v>25.5</v>
      </c>
      <c r="CE234" s="2">
        <v>13.8</v>
      </c>
      <c r="CF234" s="2">
        <v>11.9</v>
      </c>
      <c r="CG234" s="1">
        <v>24993</v>
      </c>
      <c r="CH234" s="1">
        <v>1271</v>
      </c>
      <c r="CI234" s="1">
        <v>4308</v>
      </c>
    </row>
    <row r="235" spans="1:87" ht="16.5" customHeight="1" x14ac:dyDescent="0.3">
      <c r="A235" s="47" t="s">
        <v>521</v>
      </c>
      <c r="B235" s="47" t="s">
        <v>103</v>
      </c>
      <c r="C235" s="47" t="s">
        <v>144</v>
      </c>
      <c r="D235" s="43" t="str">
        <f t="shared" si="3"/>
        <v>전남 해남군</v>
      </c>
      <c r="E235" s="120">
        <v>193035</v>
      </c>
      <c r="F235" s="120">
        <v>100518</v>
      </c>
      <c r="G235" s="120">
        <v>73587</v>
      </c>
      <c r="H235" s="120">
        <v>18931</v>
      </c>
      <c r="I235" s="120">
        <v>123202</v>
      </c>
      <c r="J235" s="120">
        <v>34114</v>
      </c>
      <c r="K235" s="120">
        <v>12931</v>
      </c>
      <c r="L235" s="120">
        <v>9083</v>
      </c>
      <c r="M235" s="120">
        <v>4940</v>
      </c>
      <c r="N235" s="120">
        <v>65129</v>
      </c>
      <c r="O235" s="124">
        <v>3</v>
      </c>
      <c r="P235" s="124">
        <v>39.200000000000003</v>
      </c>
      <c r="Q235" s="124">
        <v>3.6</v>
      </c>
      <c r="R235" s="124">
        <v>12.6</v>
      </c>
      <c r="S235" s="124">
        <v>4.5999999999999996</v>
      </c>
      <c r="T235" s="124">
        <v>63.8</v>
      </c>
      <c r="U235" s="120">
        <v>140</v>
      </c>
      <c r="V235" s="124">
        <v>27.6</v>
      </c>
      <c r="W235" s="147">
        <v>65919</v>
      </c>
      <c r="X235" s="147">
        <v>194511</v>
      </c>
      <c r="Y235" s="120">
        <v>37142</v>
      </c>
      <c r="Z235" s="120">
        <v>21174</v>
      </c>
      <c r="AA235" s="120">
        <v>5075</v>
      </c>
      <c r="AB235" s="120">
        <v>2011</v>
      </c>
      <c r="AC235" s="120">
        <v>4430</v>
      </c>
      <c r="AD235" s="120">
        <v>23622</v>
      </c>
      <c r="AE235" s="120">
        <v>14531</v>
      </c>
      <c r="AF235" s="120">
        <v>2108</v>
      </c>
      <c r="AG235" s="120">
        <v>635</v>
      </c>
      <c r="AH235" s="120">
        <v>1461</v>
      </c>
      <c r="AI235" s="120">
        <v>39754</v>
      </c>
      <c r="AJ235" s="120">
        <v>33411</v>
      </c>
      <c r="AK235" s="120">
        <v>3398</v>
      </c>
      <c r="AL235" s="120">
        <v>836</v>
      </c>
      <c r="AM235" s="120">
        <v>3446</v>
      </c>
      <c r="AN235" s="120">
        <v>69832</v>
      </c>
      <c r="AO235" s="120">
        <v>123202</v>
      </c>
      <c r="AP235" s="142" t="s">
        <v>250</v>
      </c>
      <c r="AQ235" s="142" t="s">
        <v>254</v>
      </c>
      <c r="AR235" s="142" t="s">
        <v>255</v>
      </c>
      <c r="AS235" s="143">
        <v>17678</v>
      </c>
      <c r="AT235" s="143">
        <v>10956</v>
      </c>
      <c r="AU235" s="143">
        <v>6496</v>
      </c>
      <c r="AV235" s="142" t="s">
        <v>312</v>
      </c>
      <c r="AW235" s="142" t="s">
        <v>311</v>
      </c>
      <c r="AX235" s="142" t="s">
        <v>313</v>
      </c>
      <c r="AY235" s="143">
        <v>10202</v>
      </c>
      <c r="AZ235" s="143">
        <v>10016</v>
      </c>
      <c r="BA235" s="143">
        <v>7104</v>
      </c>
      <c r="BB235" s="120">
        <v>4</v>
      </c>
      <c r="BC235" s="120">
        <v>15</v>
      </c>
      <c r="BD235" s="120">
        <v>55</v>
      </c>
      <c r="BE235" s="127">
        <v>30</v>
      </c>
      <c r="BF235" s="127">
        <v>2.9</v>
      </c>
      <c r="BG235" s="127">
        <v>9</v>
      </c>
      <c r="BH235" s="127">
        <v>3.3</v>
      </c>
      <c r="BI235" s="127">
        <v>15.7</v>
      </c>
      <c r="BJ235" s="127">
        <v>8.9</v>
      </c>
      <c r="BK235" s="127">
        <v>0.4</v>
      </c>
      <c r="BL235" s="127">
        <v>16.600000000000001</v>
      </c>
      <c r="BM235" s="127">
        <v>13.2</v>
      </c>
      <c r="BN235" s="127">
        <v>33.200000000000003</v>
      </c>
      <c r="BO235" s="127">
        <v>44</v>
      </c>
      <c r="BP235" s="127">
        <v>22.9</v>
      </c>
      <c r="BQ235" s="127">
        <v>2.4</v>
      </c>
      <c r="BR235" s="127">
        <v>2.7</v>
      </c>
      <c r="BS235" s="127">
        <v>3.4</v>
      </c>
      <c r="BT235" s="127">
        <v>3.7</v>
      </c>
      <c r="BU235" s="127">
        <v>2.7</v>
      </c>
      <c r="BV235" s="128">
        <v>15.4</v>
      </c>
      <c r="BW235" s="1">
        <v>14</v>
      </c>
      <c r="BX235" s="2" t="s">
        <v>708</v>
      </c>
      <c r="BY235" s="2" t="s">
        <v>709</v>
      </c>
      <c r="BZ235" s="2" t="s">
        <v>813</v>
      </c>
      <c r="CA235" s="2">
        <v>132711</v>
      </c>
      <c r="CB235" s="2">
        <v>72870</v>
      </c>
      <c r="CC235" s="2">
        <v>67142</v>
      </c>
      <c r="CD235" s="2">
        <v>20.8</v>
      </c>
      <c r="CE235" s="2">
        <v>11.4</v>
      </c>
      <c r="CF235" s="2">
        <v>10.5</v>
      </c>
      <c r="CG235" s="1">
        <v>38544</v>
      </c>
      <c r="CH235" s="1">
        <v>2548</v>
      </c>
      <c r="CI235" s="1">
        <v>7693</v>
      </c>
    </row>
    <row r="236" spans="1:87" ht="16.5" customHeight="1" x14ac:dyDescent="0.3">
      <c r="A236" s="47" t="s">
        <v>521</v>
      </c>
      <c r="B236" s="47" t="s">
        <v>104</v>
      </c>
      <c r="C236" s="47" t="s">
        <v>144</v>
      </c>
      <c r="D236" s="43" t="str">
        <f t="shared" si="3"/>
        <v>전남 영암군</v>
      </c>
      <c r="E236" s="120">
        <v>181899</v>
      </c>
      <c r="F236" s="120">
        <v>78646</v>
      </c>
      <c r="G236" s="120">
        <v>62940</v>
      </c>
      <c r="H236" s="120">
        <v>40312</v>
      </c>
      <c r="I236" s="120">
        <v>100565</v>
      </c>
      <c r="J236" s="120">
        <v>25053</v>
      </c>
      <c r="K236" s="120">
        <v>9157</v>
      </c>
      <c r="L236" s="120">
        <v>9650</v>
      </c>
      <c r="M236" s="120">
        <v>6292</v>
      </c>
      <c r="N236" s="120">
        <v>60841</v>
      </c>
      <c r="O236" s="124">
        <v>3</v>
      </c>
      <c r="P236" s="124">
        <v>51.3</v>
      </c>
      <c r="Q236" s="124">
        <v>6.1</v>
      </c>
      <c r="R236" s="124">
        <v>11.7</v>
      </c>
      <c r="S236" s="124">
        <v>6.2</v>
      </c>
      <c r="T236" s="124">
        <v>55.3</v>
      </c>
      <c r="U236" s="120">
        <v>158</v>
      </c>
      <c r="V236" s="124">
        <v>36.200000000000003</v>
      </c>
      <c r="W236" s="147">
        <v>61127</v>
      </c>
      <c r="X236" s="147">
        <v>213157</v>
      </c>
      <c r="Y236" s="120">
        <v>30048</v>
      </c>
      <c r="Z236" s="120">
        <v>20141</v>
      </c>
      <c r="AA236" s="120">
        <v>7651</v>
      </c>
      <c r="AB236" s="120">
        <v>7584</v>
      </c>
      <c r="AC236" s="120">
        <v>15911</v>
      </c>
      <c r="AD236" s="120">
        <v>24246</v>
      </c>
      <c r="AE236" s="120">
        <v>14382</v>
      </c>
      <c r="AF236" s="120">
        <v>2554</v>
      </c>
      <c r="AG236" s="120">
        <v>1156</v>
      </c>
      <c r="AH236" s="120">
        <v>2184</v>
      </c>
      <c r="AI236" s="120">
        <v>24353</v>
      </c>
      <c r="AJ236" s="120">
        <v>23586</v>
      </c>
      <c r="AK236" s="120">
        <v>2953</v>
      </c>
      <c r="AL236" s="120">
        <v>1242</v>
      </c>
      <c r="AM236" s="120">
        <v>3911</v>
      </c>
      <c r="AN236" s="120">
        <v>81335</v>
      </c>
      <c r="AO236" s="120">
        <v>100567</v>
      </c>
      <c r="AP236" s="142" t="s">
        <v>250</v>
      </c>
      <c r="AQ236" s="142" t="s">
        <v>255</v>
      </c>
      <c r="AR236" s="142" t="s">
        <v>244</v>
      </c>
      <c r="AS236" s="143">
        <v>35145</v>
      </c>
      <c r="AT236" s="143">
        <v>14127</v>
      </c>
      <c r="AU236" s="143">
        <v>8507</v>
      </c>
      <c r="AV236" s="142" t="s">
        <v>312</v>
      </c>
      <c r="AW236" s="142" t="s">
        <v>311</v>
      </c>
      <c r="AX236" s="142" t="s">
        <v>313</v>
      </c>
      <c r="AY236" s="143">
        <v>11496</v>
      </c>
      <c r="AZ236" s="143">
        <v>10018</v>
      </c>
      <c r="BA236" s="143">
        <v>8230</v>
      </c>
      <c r="BB236" s="120">
        <v>2</v>
      </c>
      <c r="BC236" s="120">
        <v>7</v>
      </c>
      <c r="BD236" s="120">
        <v>37</v>
      </c>
      <c r="BE236" s="127">
        <v>21.2</v>
      </c>
      <c r="BF236" s="127">
        <v>1.9</v>
      </c>
      <c r="BG236" s="127">
        <v>11.2</v>
      </c>
      <c r="BH236" s="127">
        <v>5.4</v>
      </c>
      <c r="BI236" s="127">
        <v>31.6</v>
      </c>
      <c r="BJ236" s="127">
        <v>2.7</v>
      </c>
      <c r="BK236" s="127">
        <v>0.3</v>
      </c>
      <c r="BL236" s="127">
        <v>19.5</v>
      </c>
      <c r="BM236" s="127">
        <v>6.2</v>
      </c>
      <c r="BN236" s="127">
        <v>34.299999999999997</v>
      </c>
      <c r="BO236" s="127">
        <v>34.299999999999997</v>
      </c>
      <c r="BP236" s="127">
        <v>31.5</v>
      </c>
      <c r="BQ236" s="127">
        <v>1.8</v>
      </c>
      <c r="BR236" s="127">
        <v>1.9</v>
      </c>
      <c r="BS236" s="127">
        <v>3.7</v>
      </c>
      <c r="BT236" s="127">
        <v>4</v>
      </c>
      <c r="BU236" s="127">
        <v>2.1</v>
      </c>
      <c r="BV236" s="128">
        <v>14.8</v>
      </c>
      <c r="BW236" s="1">
        <v>11</v>
      </c>
      <c r="BX236" s="2" t="s">
        <v>711</v>
      </c>
      <c r="BY236" s="2" t="s">
        <v>712</v>
      </c>
      <c r="BZ236" s="2" t="s">
        <v>713</v>
      </c>
      <c r="CA236" s="2">
        <v>249743</v>
      </c>
      <c r="CB236" s="2">
        <v>67794</v>
      </c>
      <c r="CC236" s="2">
        <v>57687</v>
      </c>
      <c r="CD236" s="2">
        <v>43.2</v>
      </c>
      <c r="CE236" s="2">
        <v>11.7</v>
      </c>
      <c r="CF236" s="2">
        <v>10</v>
      </c>
      <c r="CG236" s="1">
        <v>25093</v>
      </c>
      <c r="CH236" s="1">
        <v>15806</v>
      </c>
      <c r="CI236" s="1">
        <v>11770</v>
      </c>
    </row>
    <row r="237" spans="1:87" ht="16.5" customHeight="1" x14ac:dyDescent="0.3">
      <c r="A237" s="47" t="s">
        <v>521</v>
      </c>
      <c r="B237" s="47" t="s">
        <v>105</v>
      </c>
      <c r="C237" s="47" t="s">
        <v>144</v>
      </c>
      <c r="D237" s="43" t="str">
        <f t="shared" si="3"/>
        <v>전남 함평군</v>
      </c>
      <c r="E237" s="120">
        <v>125838</v>
      </c>
      <c r="F237" s="120">
        <v>71104</v>
      </c>
      <c r="G237" s="120">
        <v>41103</v>
      </c>
      <c r="H237" s="120">
        <v>13632</v>
      </c>
      <c r="I237" s="120">
        <v>92356</v>
      </c>
      <c r="J237" s="120">
        <v>16400</v>
      </c>
      <c r="K237" s="120">
        <v>5284</v>
      </c>
      <c r="L237" s="120">
        <v>4363</v>
      </c>
      <c r="M237" s="120">
        <v>2440</v>
      </c>
      <c r="N237" s="120">
        <v>30883</v>
      </c>
      <c r="O237" s="124">
        <v>4.0999999999999996</v>
      </c>
      <c r="P237" s="124">
        <v>40</v>
      </c>
      <c r="Q237" s="124">
        <v>3.6</v>
      </c>
      <c r="R237" s="124">
        <v>10.9</v>
      </c>
      <c r="S237" s="124">
        <v>4.8</v>
      </c>
      <c r="T237" s="124">
        <v>73.400000000000006</v>
      </c>
      <c r="U237" s="120">
        <v>123</v>
      </c>
      <c r="V237" s="124">
        <v>40.4</v>
      </c>
      <c r="W237" s="147">
        <v>31287</v>
      </c>
      <c r="X237" s="147">
        <v>125119</v>
      </c>
      <c r="Y237" s="120">
        <v>19042</v>
      </c>
      <c r="Z237" s="120">
        <v>8517</v>
      </c>
      <c r="AA237" s="120">
        <v>2156</v>
      </c>
      <c r="AB237" s="120">
        <v>1437</v>
      </c>
      <c r="AC237" s="120">
        <v>2330</v>
      </c>
      <c r="AD237" s="120">
        <v>34056</v>
      </c>
      <c r="AE237" s="120">
        <v>16482</v>
      </c>
      <c r="AF237" s="120">
        <v>3360</v>
      </c>
      <c r="AG237" s="120">
        <v>1998</v>
      </c>
      <c r="AH237" s="120">
        <v>2470</v>
      </c>
      <c r="AI237" s="120">
        <v>18006</v>
      </c>
      <c r="AJ237" s="120">
        <v>13371</v>
      </c>
      <c r="AK237" s="120">
        <v>1194</v>
      </c>
      <c r="AL237" s="120">
        <v>342</v>
      </c>
      <c r="AM237" s="120">
        <v>1077</v>
      </c>
      <c r="AN237" s="120">
        <v>33482</v>
      </c>
      <c r="AO237" s="120">
        <v>92356</v>
      </c>
      <c r="AP237" s="142" t="s">
        <v>255</v>
      </c>
      <c r="AQ237" s="142" t="s">
        <v>250</v>
      </c>
      <c r="AR237" s="142" t="s">
        <v>244</v>
      </c>
      <c r="AS237" s="143">
        <v>6250</v>
      </c>
      <c r="AT237" s="143">
        <v>6232</v>
      </c>
      <c r="AU237" s="143">
        <v>5827</v>
      </c>
      <c r="AV237" s="142" t="s">
        <v>312</v>
      </c>
      <c r="AW237" s="142" t="s">
        <v>311</v>
      </c>
      <c r="AX237" s="142" t="s">
        <v>313</v>
      </c>
      <c r="AY237" s="143">
        <v>19117</v>
      </c>
      <c r="AZ237" s="143">
        <v>13691</v>
      </c>
      <c r="BA237" s="143">
        <v>11216</v>
      </c>
      <c r="BB237" s="120">
        <v>2</v>
      </c>
      <c r="BC237" s="120">
        <v>6</v>
      </c>
      <c r="BD237" s="120">
        <v>30</v>
      </c>
      <c r="BE237" s="127">
        <v>22.2</v>
      </c>
      <c r="BF237" s="127">
        <v>0.7</v>
      </c>
      <c r="BG237" s="127">
        <v>21.7</v>
      </c>
      <c r="BH237" s="127">
        <v>1.9</v>
      </c>
      <c r="BI237" s="127">
        <v>29</v>
      </c>
      <c r="BJ237" s="127">
        <v>1</v>
      </c>
      <c r="BK237" s="127">
        <v>0.2</v>
      </c>
      <c r="BL237" s="127">
        <v>16.2</v>
      </c>
      <c r="BM237" s="127">
        <v>7.2</v>
      </c>
      <c r="BN237" s="127">
        <v>34.5</v>
      </c>
      <c r="BO237" s="127">
        <v>45.4</v>
      </c>
      <c r="BP237" s="127">
        <v>20.100000000000001</v>
      </c>
      <c r="BQ237" s="127">
        <v>2.4</v>
      </c>
      <c r="BR237" s="127">
        <v>2</v>
      </c>
      <c r="BS237" s="127">
        <v>3.2</v>
      </c>
      <c r="BT237" s="127">
        <v>3.6</v>
      </c>
      <c r="BU237" s="127">
        <v>2.1</v>
      </c>
      <c r="BV237" s="128">
        <v>20.399999999999999</v>
      </c>
      <c r="BW237" s="1">
        <v>9</v>
      </c>
      <c r="BX237" s="2" t="s">
        <v>714</v>
      </c>
      <c r="BY237" s="2" t="s">
        <v>715</v>
      </c>
      <c r="BZ237" s="2" t="s">
        <v>814</v>
      </c>
      <c r="CA237" s="2">
        <v>153356</v>
      </c>
      <c r="CB237" s="2">
        <v>72877</v>
      </c>
      <c r="CC237" s="2">
        <v>48171</v>
      </c>
      <c r="CD237" s="2">
        <v>30.7</v>
      </c>
      <c r="CE237" s="2">
        <v>14.6</v>
      </c>
      <c r="CF237" s="2">
        <v>9.6</v>
      </c>
      <c r="CG237" s="1">
        <v>16391</v>
      </c>
      <c r="CH237" s="1">
        <v>3529</v>
      </c>
      <c r="CI237" s="1">
        <v>4234</v>
      </c>
    </row>
    <row r="238" spans="1:87" ht="16.5" customHeight="1" x14ac:dyDescent="0.3">
      <c r="A238" s="47" t="s">
        <v>521</v>
      </c>
      <c r="B238" s="47" t="s">
        <v>106</v>
      </c>
      <c r="C238" s="47" t="s">
        <v>144</v>
      </c>
      <c r="D238" s="43" t="str">
        <f t="shared" si="3"/>
        <v>전남 영광군</v>
      </c>
      <c r="E238" s="120">
        <v>139281</v>
      </c>
      <c r="F238" s="120">
        <v>77305</v>
      </c>
      <c r="G238" s="120">
        <v>48845</v>
      </c>
      <c r="H238" s="120">
        <v>13133</v>
      </c>
      <c r="I238" s="120">
        <v>115214</v>
      </c>
      <c r="J238" s="120">
        <v>23439</v>
      </c>
      <c r="K238" s="120">
        <v>8217</v>
      </c>
      <c r="L238" s="120">
        <v>5862</v>
      </c>
      <c r="M238" s="120">
        <v>3578</v>
      </c>
      <c r="N238" s="120">
        <v>53542</v>
      </c>
      <c r="O238" s="124">
        <v>2.6</v>
      </c>
      <c r="P238" s="124">
        <v>38.299999999999997</v>
      </c>
      <c r="Q238" s="124">
        <v>3.4</v>
      </c>
      <c r="R238" s="124">
        <v>12.6</v>
      </c>
      <c r="S238" s="124">
        <v>4.7</v>
      </c>
      <c r="T238" s="124">
        <v>82.7</v>
      </c>
      <c r="U238" s="120">
        <v>128</v>
      </c>
      <c r="V238" s="124">
        <v>27.1</v>
      </c>
      <c r="W238" s="147">
        <v>52540</v>
      </c>
      <c r="X238" s="147">
        <v>152191</v>
      </c>
      <c r="Y238" s="120">
        <v>14660</v>
      </c>
      <c r="Z238" s="120">
        <v>6558</v>
      </c>
      <c r="AA238" s="120">
        <v>1210</v>
      </c>
      <c r="AB238" s="120">
        <v>532</v>
      </c>
      <c r="AC238" s="120">
        <v>1108</v>
      </c>
      <c r="AD238" s="120">
        <v>40581</v>
      </c>
      <c r="AE238" s="120">
        <v>18477</v>
      </c>
      <c r="AF238" s="120">
        <v>3641</v>
      </c>
      <c r="AG238" s="120">
        <v>2021</v>
      </c>
      <c r="AH238" s="120">
        <v>3096</v>
      </c>
      <c r="AI238" s="120">
        <v>22064</v>
      </c>
      <c r="AJ238" s="120">
        <v>21247</v>
      </c>
      <c r="AK238" s="120">
        <v>1653</v>
      </c>
      <c r="AL238" s="120">
        <v>481</v>
      </c>
      <c r="AM238" s="120">
        <v>1952</v>
      </c>
      <c r="AN238" s="120">
        <v>24068</v>
      </c>
      <c r="AO238" s="120">
        <v>115213</v>
      </c>
      <c r="AP238" s="142" t="s">
        <v>256</v>
      </c>
      <c r="AQ238" s="142" t="s">
        <v>244</v>
      </c>
      <c r="AR238" s="142" t="s">
        <v>250</v>
      </c>
      <c r="AS238" s="143">
        <v>3526</v>
      </c>
      <c r="AT238" s="143">
        <v>3494</v>
      </c>
      <c r="AU238" s="143">
        <v>3367</v>
      </c>
      <c r="AV238" s="142" t="s">
        <v>312</v>
      </c>
      <c r="AW238" s="142" t="s">
        <v>311</v>
      </c>
      <c r="AX238" s="142" t="s">
        <v>313</v>
      </c>
      <c r="AY238" s="143">
        <v>18223</v>
      </c>
      <c r="AZ238" s="143">
        <v>14015</v>
      </c>
      <c r="BA238" s="143">
        <v>11058</v>
      </c>
      <c r="BB238" s="120">
        <v>3</v>
      </c>
      <c r="BC238" s="120">
        <v>10</v>
      </c>
      <c r="BD238" s="120">
        <v>43</v>
      </c>
      <c r="BE238" s="127">
        <v>31.6</v>
      </c>
      <c r="BF238" s="127">
        <v>2.1</v>
      </c>
      <c r="BG238" s="127">
        <v>8.6999999999999993</v>
      </c>
      <c r="BH238" s="127">
        <v>2.6</v>
      </c>
      <c r="BI238" s="127">
        <v>10</v>
      </c>
      <c r="BJ238" s="127">
        <v>7.3</v>
      </c>
      <c r="BK238" s="127">
        <v>0.3</v>
      </c>
      <c r="BL238" s="127">
        <v>18.600000000000001</v>
      </c>
      <c r="BM238" s="127">
        <v>18.899999999999999</v>
      </c>
      <c r="BN238" s="127">
        <v>32.299999999999997</v>
      </c>
      <c r="BO238" s="127">
        <v>47.7</v>
      </c>
      <c r="BP238" s="127">
        <v>20</v>
      </c>
      <c r="BQ238" s="127">
        <v>2.7</v>
      </c>
      <c r="BR238" s="127">
        <v>2.7</v>
      </c>
      <c r="BS238" s="127">
        <v>3.3</v>
      </c>
      <c r="BT238" s="127">
        <v>3.8</v>
      </c>
      <c r="BU238" s="127">
        <v>2.8</v>
      </c>
      <c r="BV238" s="128">
        <v>18.899999999999999</v>
      </c>
      <c r="BW238" s="1">
        <v>11</v>
      </c>
      <c r="BX238" s="2" t="s">
        <v>717</v>
      </c>
      <c r="BY238" s="2" t="s">
        <v>718</v>
      </c>
      <c r="BZ238" s="2" t="s">
        <v>719</v>
      </c>
      <c r="CA238" s="2">
        <v>116007</v>
      </c>
      <c r="CB238" s="2">
        <v>80322</v>
      </c>
      <c r="CC238" s="2">
        <v>69269</v>
      </c>
      <c r="CD238" s="2">
        <v>26.2</v>
      </c>
      <c r="CE238" s="2">
        <v>18.100000000000001</v>
      </c>
      <c r="CF238" s="2">
        <v>15.6</v>
      </c>
      <c r="CG238" s="1">
        <v>25568</v>
      </c>
      <c r="CH238" s="1">
        <v>1858</v>
      </c>
      <c r="CI238" s="1">
        <v>5457</v>
      </c>
    </row>
    <row r="239" spans="1:87" ht="16.5" customHeight="1" x14ac:dyDescent="0.3">
      <c r="A239" s="47" t="s">
        <v>521</v>
      </c>
      <c r="B239" s="47" t="s">
        <v>107</v>
      </c>
      <c r="C239" s="47" t="s">
        <v>144</v>
      </c>
      <c r="D239" s="43" t="str">
        <f t="shared" si="3"/>
        <v>전남 장성군</v>
      </c>
      <c r="E239" s="120">
        <v>192431</v>
      </c>
      <c r="F239" s="120">
        <v>100475</v>
      </c>
      <c r="G239" s="120">
        <v>62373</v>
      </c>
      <c r="H239" s="120">
        <v>29581</v>
      </c>
      <c r="I239" s="120">
        <v>167595</v>
      </c>
      <c r="J239" s="120">
        <v>24726</v>
      </c>
      <c r="K239" s="120">
        <v>7590</v>
      </c>
      <c r="L239" s="120">
        <v>8595</v>
      </c>
      <c r="M239" s="120">
        <v>5802</v>
      </c>
      <c r="N239" s="120">
        <v>43587</v>
      </c>
      <c r="O239" s="124">
        <v>4.4000000000000004</v>
      </c>
      <c r="P239" s="124">
        <v>42</v>
      </c>
      <c r="Q239" s="124">
        <v>4.5</v>
      </c>
      <c r="R239" s="124">
        <v>11.2</v>
      </c>
      <c r="S239" s="124">
        <v>5.9</v>
      </c>
      <c r="T239" s="124">
        <v>87.1</v>
      </c>
      <c r="U239" s="120">
        <v>129</v>
      </c>
      <c r="V239" s="124">
        <v>40.700000000000003</v>
      </c>
      <c r="W239" s="147">
        <v>43487</v>
      </c>
      <c r="X239" s="147">
        <v>195710</v>
      </c>
      <c r="Y239" s="120">
        <v>13688</v>
      </c>
      <c r="Z239" s="120">
        <v>7357</v>
      </c>
      <c r="AA239" s="120">
        <v>1334</v>
      </c>
      <c r="AB239" s="120">
        <v>884</v>
      </c>
      <c r="AC239" s="120">
        <v>1574</v>
      </c>
      <c r="AD239" s="120">
        <v>60164</v>
      </c>
      <c r="AE239" s="120">
        <v>32511</v>
      </c>
      <c r="AF239" s="120">
        <v>8270</v>
      </c>
      <c r="AG239" s="120">
        <v>5788</v>
      </c>
      <c r="AH239" s="120">
        <v>7202</v>
      </c>
      <c r="AI239" s="120">
        <v>26624</v>
      </c>
      <c r="AJ239" s="120">
        <v>17903</v>
      </c>
      <c r="AK239" s="120">
        <v>3066</v>
      </c>
      <c r="AL239" s="120">
        <v>1147</v>
      </c>
      <c r="AM239" s="120">
        <v>4919</v>
      </c>
      <c r="AN239" s="120">
        <v>24837</v>
      </c>
      <c r="AO239" s="120">
        <v>167594</v>
      </c>
      <c r="AP239" s="142" t="s">
        <v>244</v>
      </c>
      <c r="AQ239" s="142" t="s">
        <v>257</v>
      </c>
      <c r="AR239" s="142" t="s">
        <v>929</v>
      </c>
      <c r="AS239" s="143">
        <v>4112</v>
      </c>
      <c r="AT239" s="143">
        <v>2804</v>
      </c>
      <c r="AU239" s="143">
        <v>2034</v>
      </c>
      <c r="AV239" s="142" t="s">
        <v>312</v>
      </c>
      <c r="AW239" s="142" t="s">
        <v>311</v>
      </c>
      <c r="AX239" s="142" t="s">
        <v>313</v>
      </c>
      <c r="AY239" s="143">
        <v>39348</v>
      </c>
      <c r="AZ239" s="143">
        <v>30392</v>
      </c>
      <c r="BA239" s="143">
        <v>15427</v>
      </c>
      <c r="BB239" s="120">
        <v>2</v>
      </c>
      <c r="BC239" s="120">
        <v>5</v>
      </c>
      <c r="BD239" s="120">
        <v>32</v>
      </c>
      <c r="BE239" s="127">
        <v>24.5</v>
      </c>
      <c r="BF239" s="127">
        <v>0.7</v>
      </c>
      <c r="BG239" s="127">
        <v>13.3</v>
      </c>
      <c r="BH239" s="127">
        <v>4.0999999999999996</v>
      </c>
      <c r="BI239" s="127">
        <v>30.4</v>
      </c>
      <c r="BJ239" s="127">
        <v>1.5</v>
      </c>
      <c r="BK239" s="127">
        <v>0.2</v>
      </c>
      <c r="BL239" s="127">
        <v>17.399999999999999</v>
      </c>
      <c r="BM239" s="127">
        <v>7.8</v>
      </c>
      <c r="BN239" s="127">
        <v>33.799999999999997</v>
      </c>
      <c r="BO239" s="127">
        <v>41.8</v>
      </c>
      <c r="BP239" s="127">
        <v>24.4</v>
      </c>
      <c r="BQ239" s="127">
        <v>2.2999999999999998</v>
      </c>
      <c r="BR239" s="127">
        <v>2.1</v>
      </c>
      <c r="BS239" s="127">
        <v>3.2</v>
      </c>
      <c r="BT239" s="127">
        <v>3.7</v>
      </c>
      <c r="BU239" s="127">
        <v>2.2999999999999998</v>
      </c>
      <c r="BV239" s="128">
        <v>17.7</v>
      </c>
      <c r="BW239" s="1">
        <v>11</v>
      </c>
      <c r="BX239" s="2" t="s">
        <v>720</v>
      </c>
      <c r="BY239" s="2" t="s">
        <v>838</v>
      </c>
      <c r="BZ239" s="2" t="s">
        <v>815</v>
      </c>
      <c r="CA239" s="2">
        <v>183178</v>
      </c>
      <c r="CB239" s="2">
        <v>69573</v>
      </c>
      <c r="CC239" s="2">
        <v>67253</v>
      </c>
      <c r="CD239" s="2">
        <v>25.4</v>
      </c>
      <c r="CE239" s="2">
        <v>9.6999999999999993</v>
      </c>
      <c r="CF239" s="2">
        <v>9.3000000000000007</v>
      </c>
      <c r="CG239" s="1">
        <v>24336</v>
      </c>
      <c r="CH239" s="1">
        <v>7815</v>
      </c>
      <c r="CI239" s="1">
        <v>9834</v>
      </c>
    </row>
    <row r="240" spans="1:87" ht="16.5" customHeight="1" x14ac:dyDescent="0.3">
      <c r="A240" s="47" t="s">
        <v>521</v>
      </c>
      <c r="B240" s="47" t="s">
        <v>108</v>
      </c>
      <c r="C240" s="47" t="s">
        <v>144</v>
      </c>
      <c r="D240" s="43" t="str">
        <f t="shared" si="3"/>
        <v>전남 완도군</v>
      </c>
      <c r="E240" s="120">
        <v>120114</v>
      </c>
      <c r="F240" s="120">
        <v>56745</v>
      </c>
      <c r="G240" s="120">
        <v>53778</v>
      </c>
      <c r="H240" s="120">
        <v>9589</v>
      </c>
      <c r="I240" s="120">
        <v>88030</v>
      </c>
      <c r="J240" s="120">
        <v>28766</v>
      </c>
      <c r="K240" s="120">
        <v>9799</v>
      </c>
      <c r="L240" s="120">
        <v>6120</v>
      </c>
      <c r="M240" s="120">
        <v>3191</v>
      </c>
      <c r="N240" s="120">
        <v>48822</v>
      </c>
      <c r="O240" s="124">
        <v>2.5</v>
      </c>
      <c r="P240" s="124">
        <v>35.9</v>
      </c>
      <c r="Q240" s="124">
        <v>3.3</v>
      </c>
      <c r="R240" s="124">
        <v>14</v>
      </c>
      <c r="S240" s="124">
        <v>4.0999999999999996</v>
      </c>
      <c r="T240" s="124">
        <v>73.3</v>
      </c>
      <c r="U240" s="120">
        <v>105</v>
      </c>
      <c r="V240" s="124">
        <v>24.6</v>
      </c>
      <c r="W240" s="147">
        <v>49275</v>
      </c>
      <c r="X240" s="147">
        <v>126604</v>
      </c>
      <c r="Y240" s="120">
        <v>16143</v>
      </c>
      <c r="Z240" s="120">
        <v>11366</v>
      </c>
      <c r="AA240" s="120">
        <v>2129</v>
      </c>
      <c r="AB240" s="120">
        <v>757</v>
      </c>
      <c r="AC240" s="120">
        <v>1688</v>
      </c>
      <c r="AD240" s="120">
        <v>13827</v>
      </c>
      <c r="AE240" s="120">
        <v>11444</v>
      </c>
      <c r="AF240" s="120">
        <v>1277</v>
      </c>
      <c r="AG240" s="120">
        <v>368</v>
      </c>
      <c r="AH240" s="120">
        <v>1118</v>
      </c>
      <c r="AI240" s="120">
        <v>26774</v>
      </c>
      <c r="AJ240" s="120">
        <v>28331</v>
      </c>
      <c r="AK240" s="120">
        <v>2501</v>
      </c>
      <c r="AL240" s="120">
        <v>393</v>
      </c>
      <c r="AM240" s="120">
        <v>1996</v>
      </c>
      <c r="AN240" s="120">
        <v>32083</v>
      </c>
      <c r="AO240" s="120">
        <v>88029</v>
      </c>
      <c r="AP240" s="142" t="s">
        <v>252</v>
      </c>
      <c r="AQ240" s="142" t="s">
        <v>250</v>
      </c>
      <c r="AR240" s="142" t="s">
        <v>245</v>
      </c>
      <c r="AS240" s="143">
        <v>5457</v>
      </c>
      <c r="AT240" s="143">
        <v>4992</v>
      </c>
      <c r="AU240" s="143">
        <v>2324</v>
      </c>
      <c r="AV240" s="142" t="s">
        <v>312</v>
      </c>
      <c r="AW240" s="142" t="s">
        <v>311</v>
      </c>
      <c r="AX240" s="142" t="s">
        <v>313</v>
      </c>
      <c r="AY240" s="143">
        <v>6681</v>
      </c>
      <c r="AZ240" s="143">
        <v>6305</v>
      </c>
      <c r="BA240" s="143">
        <v>4463</v>
      </c>
      <c r="BB240" s="120">
        <v>6</v>
      </c>
      <c r="BC240" s="120">
        <v>22</v>
      </c>
      <c r="BD240" s="120">
        <v>67</v>
      </c>
      <c r="BE240" s="127">
        <v>38</v>
      </c>
      <c r="BF240" s="127">
        <v>4.5</v>
      </c>
      <c r="BG240" s="127">
        <v>0.9</v>
      </c>
      <c r="BH240" s="127">
        <v>3.3</v>
      </c>
      <c r="BI240" s="127">
        <v>9.1999999999999993</v>
      </c>
      <c r="BJ240" s="127">
        <v>2.2999999999999998</v>
      </c>
      <c r="BK240" s="127">
        <v>0.3</v>
      </c>
      <c r="BL240" s="127">
        <v>24</v>
      </c>
      <c r="BM240" s="127">
        <v>17.3</v>
      </c>
      <c r="BN240" s="127">
        <v>34</v>
      </c>
      <c r="BO240" s="127">
        <v>42.4</v>
      </c>
      <c r="BP240" s="127">
        <v>23.6</v>
      </c>
      <c r="BQ240" s="127">
        <v>2.2999999999999998</v>
      </c>
      <c r="BR240" s="127">
        <v>3.3</v>
      </c>
      <c r="BS240" s="127">
        <v>3.7</v>
      </c>
      <c r="BT240" s="127">
        <v>3.7</v>
      </c>
      <c r="BU240" s="127">
        <v>3.3</v>
      </c>
      <c r="BV240" s="128">
        <v>18.7</v>
      </c>
      <c r="BW240" s="1">
        <v>12</v>
      </c>
      <c r="BX240" s="2" t="s">
        <v>722</v>
      </c>
      <c r="BY240" s="2" t="s">
        <v>573</v>
      </c>
      <c r="BZ240" s="2" t="s">
        <v>723</v>
      </c>
      <c r="CA240" s="2">
        <v>108440</v>
      </c>
      <c r="CB240" s="2">
        <v>51394</v>
      </c>
      <c r="CC240" s="2">
        <v>45478</v>
      </c>
      <c r="CD240" s="2">
        <v>29.5</v>
      </c>
      <c r="CE240" s="2">
        <v>14</v>
      </c>
      <c r="CF240" s="2">
        <v>12.4</v>
      </c>
      <c r="CG240" s="1">
        <v>33063</v>
      </c>
      <c r="CH240" s="1">
        <v>281</v>
      </c>
      <c r="CI240" s="1">
        <v>4643</v>
      </c>
    </row>
    <row r="241" spans="1:87" ht="16.5" customHeight="1" x14ac:dyDescent="0.3">
      <c r="A241" s="47" t="s">
        <v>521</v>
      </c>
      <c r="B241" s="47" t="s">
        <v>109</v>
      </c>
      <c r="C241" s="47" t="s">
        <v>144</v>
      </c>
      <c r="D241" s="43" t="str">
        <f t="shared" si="3"/>
        <v>전남 진도군</v>
      </c>
      <c r="E241" s="120">
        <v>115990</v>
      </c>
      <c r="F241" s="120">
        <v>52859</v>
      </c>
      <c r="G241" s="120">
        <v>55642</v>
      </c>
      <c r="H241" s="120">
        <v>7491</v>
      </c>
      <c r="I241" s="120">
        <v>85013</v>
      </c>
      <c r="J241" s="120">
        <v>32121</v>
      </c>
      <c r="K241" s="120">
        <v>12211</v>
      </c>
      <c r="L241" s="120">
        <v>4722</v>
      </c>
      <c r="M241" s="120">
        <v>2095</v>
      </c>
      <c r="N241" s="120">
        <v>30360</v>
      </c>
      <c r="O241" s="124">
        <v>3.8</v>
      </c>
      <c r="P241" s="124">
        <v>27.7</v>
      </c>
      <c r="Q241" s="124">
        <v>3</v>
      </c>
      <c r="R241" s="124">
        <v>13.2</v>
      </c>
      <c r="S241" s="124">
        <v>3.1</v>
      </c>
      <c r="T241" s="124">
        <v>73.3</v>
      </c>
      <c r="U241" s="120">
        <v>107</v>
      </c>
      <c r="V241" s="124">
        <v>27.6</v>
      </c>
      <c r="W241" s="147">
        <v>30286</v>
      </c>
      <c r="X241" s="147">
        <v>111190</v>
      </c>
      <c r="Y241" s="120">
        <v>14763</v>
      </c>
      <c r="Z241" s="120">
        <v>12076</v>
      </c>
      <c r="AA241" s="120">
        <v>2115</v>
      </c>
      <c r="AB241" s="120">
        <v>752</v>
      </c>
      <c r="AC241" s="120">
        <v>1272</v>
      </c>
      <c r="AD241" s="120">
        <v>10415</v>
      </c>
      <c r="AE241" s="120">
        <v>10519</v>
      </c>
      <c r="AF241" s="120">
        <v>764</v>
      </c>
      <c r="AG241" s="120">
        <v>184</v>
      </c>
      <c r="AH241" s="120">
        <v>500</v>
      </c>
      <c r="AI241" s="120">
        <v>27680</v>
      </c>
      <c r="AJ241" s="120">
        <v>30778</v>
      </c>
      <c r="AK241" s="120">
        <v>2238</v>
      </c>
      <c r="AL241" s="120">
        <v>387</v>
      </c>
      <c r="AM241" s="120">
        <v>1548</v>
      </c>
      <c r="AN241" s="120">
        <v>30978</v>
      </c>
      <c r="AO241" s="120">
        <v>85013</v>
      </c>
      <c r="AP241" s="142" t="s">
        <v>250</v>
      </c>
      <c r="AQ241" s="142" t="s">
        <v>252</v>
      </c>
      <c r="AR241" s="142" t="s">
        <v>255</v>
      </c>
      <c r="AS241" s="143">
        <v>9521</v>
      </c>
      <c r="AT241" s="143">
        <v>4103</v>
      </c>
      <c r="AU241" s="143">
        <v>3312</v>
      </c>
      <c r="AV241" s="142" t="s">
        <v>312</v>
      </c>
      <c r="AW241" s="142" t="s">
        <v>311</v>
      </c>
      <c r="AX241" s="142" t="s">
        <v>313</v>
      </c>
      <c r="AY241" s="143">
        <v>5171</v>
      </c>
      <c r="AZ241" s="143">
        <v>5111</v>
      </c>
      <c r="BA241" s="143">
        <v>3469</v>
      </c>
      <c r="BB241" s="120">
        <v>6</v>
      </c>
      <c r="BC241" s="120">
        <v>26</v>
      </c>
      <c r="BD241" s="120">
        <v>73</v>
      </c>
      <c r="BE241" s="127">
        <v>38.700000000000003</v>
      </c>
      <c r="BF241" s="127">
        <v>14.6</v>
      </c>
      <c r="BG241" s="127">
        <v>0.6</v>
      </c>
      <c r="BH241" s="127">
        <v>2.4</v>
      </c>
      <c r="BI241" s="127">
        <v>8.8000000000000007</v>
      </c>
      <c r="BJ241" s="127">
        <v>1.2</v>
      </c>
      <c r="BK241" s="127">
        <v>0.1</v>
      </c>
      <c r="BL241" s="127">
        <v>21.7</v>
      </c>
      <c r="BM241" s="127">
        <v>11.9</v>
      </c>
      <c r="BN241" s="127">
        <v>27.4</v>
      </c>
      <c r="BO241" s="127">
        <v>47.5</v>
      </c>
      <c r="BP241" s="127">
        <v>25.1</v>
      </c>
      <c r="BQ241" s="127">
        <v>3.2</v>
      </c>
      <c r="BR241" s="127">
        <v>3.1</v>
      </c>
      <c r="BS241" s="127">
        <v>3.4</v>
      </c>
      <c r="BT241" s="127">
        <v>3.6</v>
      </c>
      <c r="BU241" s="127">
        <v>3.1</v>
      </c>
      <c r="BV241" s="128">
        <v>32.1</v>
      </c>
      <c r="BW241" s="1">
        <v>7</v>
      </c>
      <c r="BX241" s="2" t="s">
        <v>724</v>
      </c>
      <c r="BY241" s="2" t="s">
        <v>725</v>
      </c>
      <c r="BZ241" s="2" t="s">
        <v>726</v>
      </c>
      <c r="CA241" s="2">
        <v>72325</v>
      </c>
      <c r="CB241" s="2">
        <v>59958</v>
      </c>
      <c r="CC241" s="2">
        <v>51304</v>
      </c>
      <c r="CD241" s="2">
        <v>20.5</v>
      </c>
      <c r="CE241" s="2">
        <v>17</v>
      </c>
      <c r="CF241" s="2">
        <v>14.5</v>
      </c>
      <c r="CG241" s="1">
        <v>40358</v>
      </c>
      <c r="CH241" s="1">
        <v>473</v>
      </c>
      <c r="CI241" s="1">
        <v>3041</v>
      </c>
    </row>
    <row r="242" spans="1:87" ht="16.5" customHeight="1" x14ac:dyDescent="0.3">
      <c r="A242" s="47" t="s">
        <v>521</v>
      </c>
      <c r="B242" s="47" t="s">
        <v>110</v>
      </c>
      <c r="C242" s="47" t="s">
        <v>144</v>
      </c>
      <c r="D242" s="43" t="str">
        <f t="shared" si="3"/>
        <v>전남 신안군</v>
      </c>
      <c r="E242" s="120">
        <v>133732</v>
      </c>
      <c r="F242" s="120">
        <v>69848</v>
      </c>
      <c r="G242" s="120">
        <v>51435</v>
      </c>
      <c r="H242" s="120">
        <v>12450</v>
      </c>
      <c r="I242" s="120">
        <v>88067</v>
      </c>
      <c r="J242" s="120">
        <v>27405</v>
      </c>
      <c r="K242" s="120">
        <v>8060</v>
      </c>
      <c r="L242" s="120">
        <v>7000</v>
      </c>
      <c r="M242" s="120">
        <v>2618</v>
      </c>
      <c r="N242" s="120">
        <v>39941</v>
      </c>
      <c r="O242" s="124">
        <v>3.3</v>
      </c>
      <c r="P242" s="124">
        <v>32.700000000000003</v>
      </c>
      <c r="Q242" s="124">
        <v>3.3</v>
      </c>
      <c r="R242" s="124">
        <v>13</v>
      </c>
      <c r="S242" s="124">
        <v>4</v>
      </c>
      <c r="T242" s="124">
        <v>65.900000000000006</v>
      </c>
      <c r="U242" s="120">
        <v>92</v>
      </c>
      <c r="V242" s="124">
        <v>30.1</v>
      </c>
      <c r="W242" s="147">
        <v>39088</v>
      </c>
      <c r="X242" s="147">
        <v>144550</v>
      </c>
      <c r="Y242" s="120">
        <v>22267</v>
      </c>
      <c r="Z242" s="120">
        <v>14643</v>
      </c>
      <c r="AA242" s="120">
        <v>4141</v>
      </c>
      <c r="AB242" s="120">
        <v>1994</v>
      </c>
      <c r="AC242" s="120">
        <v>2622</v>
      </c>
      <c r="AD242" s="120">
        <v>17556</v>
      </c>
      <c r="AE242" s="120">
        <v>9937</v>
      </c>
      <c r="AF242" s="120">
        <v>1119</v>
      </c>
      <c r="AG242" s="120">
        <v>371</v>
      </c>
      <c r="AH242" s="120">
        <v>679</v>
      </c>
      <c r="AI242" s="120">
        <v>30024</v>
      </c>
      <c r="AJ242" s="120">
        <v>23588</v>
      </c>
      <c r="AK242" s="120">
        <v>2659</v>
      </c>
      <c r="AL242" s="120">
        <v>614</v>
      </c>
      <c r="AM242" s="120">
        <v>1517</v>
      </c>
      <c r="AN242" s="120">
        <v>45667</v>
      </c>
      <c r="AO242" s="120">
        <v>88064</v>
      </c>
      <c r="AP242" s="142" t="s">
        <v>250</v>
      </c>
      <c r="AQ242" s="142" t="s">
        <v>255</v>
      </c>
      <c r="AR242" s="142" t="s">
        <v>244</v>
      </c>
      <c r="AS242" s="143">
        <v>22217</v>
      </c>
      <c r="AT242" s="143">
        <v>7425</v>
      </c>
      <c r="AU242" s="143">
        <v>2188</v>
      </c>
      <c r="AV242" s="142" t="s">
        <v>312</v>
      </c>
      <c r="AW242" s="142" t="s">
        <v>311</v>
      </c>
      <c r="AX242" s="142" t="s">
        <v>313</v>
      </c>
      <c r="AY242" s="143">
        <v>6849</v>
      </c>
      <c r="AZ242" s="143">
        <v>6470</v>
      </c>
      <c r="BA242" s="143">
        <v>4507</v>
      </c>
      <c r="BB242" s="120">
        <v>3</v>
      </c>
      <c r="BC242" s="120">
        <v>17</v>
      </c>
      <c r="BD242" s="120">
        <v>63</v>
      </c>
      <c r="BE242" s="127">
        <v>36.5</v>
      </c>
      <c r="BF242" s="127">
        <v>7.6</v>
      </c>
      <c r="BG242" s="127">
        <v>1.4</v>
      </c>
      <c r="BH242" s="127">
        <v>0.5</v>
      </c>
      <c r="BI242" s="127">
        <v>13.1</v>
      </c>
      <c r="BJ242" s="127">
        <v>1.1000000000000001</v>
      </c>
      <c r="BK242" s="127">
        <v>0.1</v>
      </c>
      <c r="BL242" s="127">
        <v>26.2</v>
      </c>
      <c r="BM242" s="127">
        <v>13.5</v>
      </c>
      <c r="BN242" s="127">
        <v>30</v>
      </c>
      <c r="BO242" s="127">
        <v>47.9</v>
      </c>
      <c r="BP242" s="127">
        <v>22.1</v>
      </c>
      <c r="BQ242" s="127">
        <v>2.9</v>
      </c>
      <c r="BR242" s="127">
        <v>2.7</v>
      </c>
      <c r="BS242" s="127">
        <v>3.5</v>
      </c>
      <c r="BT242" s="127">
        <v>3.9</v>
      </c>
      <c r="BU242" s="127">
        <v>2.8</v>
      </c>
      <c r="BV242" s="128">
        <v>16.399999999999999</v>
      </c>
      <c r="BW242" s="1">
        <v>14</v>
      </c>
      <c r="BX242" s="2" t="s">
        <v>727</v>
      </c>
      <c r="BY242" s="2" t="s">
        <v>728</v>
      </c>
      <c r="BZ242" s="2" t="s">
        <v>729</v>
      </c>
      <c r="CA242" s="2">
        <v>112989</v>
      </c>
      <c r="CB242" s="2">
        <v>60729</v>
      </c>
      <c r="CC242" s="2">
        <v>44352</v>
      </c>
      <c r="CD242" s="2">
        <v>27.5</v>
      </c>
      <c r="CE242" s="2">
        <v>14.8</v>
      </c>
      <c r="CF242" s="2">
        <v>10.8</v>
      </c>
      <c r="CG242" s="1">
        <v>29498</v>
      </c>
      <c r="CH242" s="1">
        <v>1452</v>
      </c>
      <c r="CI242" s="1">
        <v>4128</v>
      </c>
    </row>
    <row r="243" spans="1:87" ht="16.5" customHeight="1" x14ac:dyDescent="0.3">
      <c r="A243" s="47" t="s">
        <v>521</v>
      </c>
      <c r="B243" s="47" t="s">
        <v>111</v>
      </c>
      <c r="C243" s="47" t="s">
        <v>145</v>
      </c>
      <c r="D243" s="43" t="str">
        <f t="shared" si="3"/>
        <v>경북 안동시</v>
      </c>
      <c r="E243" s="120">
        <v>351122</v>
      </c>
      <c r="F243" s="120">
        <v>180007</v>
      </c>
      <c r="G243" s="120">
        <v>132116</v>
      </c>
      <c r="H243" s="120">
        <v>38999</v>
      </c>
      <c r="I243" s="120">
        <v>219440</v>
      </c>
      <c r="J243" s="120">
        <v>65073</v>
      </c>
      <c r="K243" s="120">
        <v>22408</v>
      </c>
      <c r="L243" s="120">
        <v>18754</v>
      </c>
      <c r="M243" s="120">
        <v>12102</v>
      </c>
      <c r="N243" s="120">
        <v>154665</v>
      </c>
      <c r="O243" s="124">
        <v>2.2999999999999998</v>
      </c>
      <c r="P243" s="124">
        <v>45.2</v>
      </c>
      <c r="Q243" s="124">
        <v>3.9</v>
      </c>
      <c r="R243" s="124">
        <v>13.5</v>
      </c>
      <c r="S243" s="124">
        <v>5.3</v>
      </c>
      <c r="T243" s="124">
        <v>62.5</v>
      </c>
      <c r="U243" s="120">
        <v>178</v>
      </c>
      <c r="V243" s="124">
        <v>27.1</v>
      </c>
      <c r="W243" s="147">
        <v>154338</v>
      </c>
      <c r="X243" s="147">
        <v>360686</v>
      </c>
      <c r="Y243" s="120">
        <v>66671</v>
      </c>
      <c r="Z243" s="120">
        <v>39907</v>
      </c>
      <c r="AA243" s="120">
        <v>9596</v>
      </c>
      <c r="AB243" s="120">
        <v>4501</v>
      </c>
      <c r="AC243" s="120">
        <v>11007</v>
      </c>
      <c r="AD243" s="120">
        <v>35532</v>
      </c>
      <c r="AE243" s="120">
        <v>17600</v>
      </c>
      <c r="AF243" s="120">
        <v>2820</v>
      </c>
      <c r="AG243" s="120">
        <v>979</v>
      </c>
      <c r="AH243" s="120">
        <v>2467</v>
      </c>
      <c r="AI243" s="120">
        <v>77804</v>
      </c>
      <c r="AJ243" s="120">
        <v>66948</v>
      </c>
      <c r="AK243" s="120">
        <v>6044</v>
      </c>
      <c r="AL243" s="120">
        <v>1785</v>
      </c>
      <c r="AM243" s="120">
        <v>7461</v>
      </c>
      <c r="AN243" s="120">
        <v>131682</v>
      </c>
      <c r="AO243" s="120">
        <v>219440</v>
      </c>
      <c r="AP243" s="142" t="s">
        <v>258</v>
      </c>
      <c r="AQ243" s="142" t="s">
        <v>259</v>
      </c>
      <c r="AR243" s="142" t="s">
        <v>260</v>
      </c>
      <c r="AS243" s="143">
        <v>24592</v>
      </c>
      <c r="AT243" s="143">
        <v>20968</v>
      </c>
      <c r="AU243" s="143">
        <v>13032</v>
      </c>
      <c r="AV243" s="142" t="s">
        <v>217</v>
      </c>
      <c r="AW243" s="142" t="s">
        <v>218</v>
      </c>
      <c r="AX243" s="142" t="s">
        <v>219</v>
      </c>
      <c r="AY243" s="143">
        <v>13074</v>
      </c>
      <c r="AZ243" s="143">
        <v>12617</v>
      </c>
      <c r="BA243" s="143">
        <v>9636</v>
      </c>
      <c r="BB243" s="120">
        <v>6</v>
      </c>
      <c r="BC243" s="120">
        <v>19</v>
      </c>
      <c r="BD243" s="120">
        <v>57</v>
      </c>
      <c r="BE243" s="127">
        <v>28.6</v>
      </c>
      <c r="BF243" s="127">
        <v>1.7</v>
      </c>
      <c r="BG243" s="127">
        <v>4.2</v>
      </c>
      <c r="BH243" s="127">
        <v>4.4000000000000004</v>
      </c>
      <c r="BI243" s="127">
        <v>11.5</v>
      </c>
      <c r="BJ243" s="127">
        <v>14.4</v>
      </c>
      <c r="BK243" s="127">
        <v>1.1000000000000001</v>
      </c>
      <c r="BL243" s="127">
        <v>18.5</v>
      </c>
      <c r="BM243" s="127">
        <v>15.5</v>
      </c>
      <c r="BN243" s="127">
        <v>31.7</v>
      </c>
      <c r="BO243" s="127">
        <v>44.7</v>
      </c>
      <c r="BP243" s="127">
        <v>23.7</v>
      </c>
      <c r="BQ243" s="127">
        <v>2.6</v>
      </c>
      <c r="BR243" s="127">
        <v>3</v>
      </c>
      <c r="BS243" s="127">
        <v>3.5</v>
      </c>
      <c r="BT243" s="127">
        <v>3.9</v>
      </c>
      <c r="BU243" s="127">
        <v>3.2</v>
      </c>
      <c r="BV243" s="128">
        <v>12.7</v>
      </c>
      <c r="BW243" s="1">
        <v>24</v>
      </c>
      <c r="BX243" s="2" t="s">
        <v>730</v>
      </c>
      <c r="BY243" s="2" t="s">
        <v>731</v>
      </c>
      <c r="BZ243" s="2" t="s">
        <v>732</v>
      </c>
      <c r="CA243" s="2">
        <v>183096</v>
      </c>
      <c r="CB243" s="2">
        <v>150149</v>
      </c>
      <c r="CC243" s="2">
        <v>109943</v>
      </c>
      <c r="CD243" s="2">
        <v>13.2</v>
      </c>
      <c r="CE243" s="2">
        <v>10.9</v>
      </c>
      <c r="CF243" s="2">
        <v>8</v>
      </c>
      <c r="CG243" s="1">
        <v>68335</v>
      </c>
      <c r="CH243" s="1">
        <v>4306</v>
      </c>
      <c r="CI243" s="1">
        <v>18667</v>
      </c>
    </row>
    <row r="244" spans="1:87" ht="16.5" customHeight="1" x14ac:dyDescent="0.3">
      <c r="A244" s="47" t="s">
        <v>521</v>
      </c>
      <c r="B244" s="47" t="s">
        <v>112</v>
      </c>
      <c r="C244" s="47" t="s">
        <v>145</v>
      </c>
      <c r="D244" s="43" t="str">
        <f t="shared" si="3"/>
        <v>경북 영주시</v>
      </c>
      <c r="E244" s="120">
        <v>160875</v>
      </c>
      <c r="F244" s="120">
        <v>74345</v>
      </c>
      <c r="G244" s="120">
        <v>68443</v>
      </c>
      <c r="H244" s="120">
        <v>18084</v>
      </c>
      <c r="I244" s="120">
        <v>111155</v>
      </c>
      <c r="J244" s="120">
        <v>36673</v>
      </c>
      <c r="K244" s="120">
        <v>13584</v>
      </c>
      <c r="L244" s="120">
        <v>9987</v>
      </c>
      <c r="M244" s="120">
        <v>6830</v>
      </c>
      <c r="N244" s="120">
        <v>99924</v>
      </c>
      <c r="O244" s="124">
        <v>1.6</v>
      </c>
      <c r="P244" s="124">
        <v>46.5</v>
      </c>
      <c r="Q244" s="124">
        <v>4.0999999999999996</v>
      </c>
      <c r="R244" s="124">
        <v>14.4</v>
      </c>
      <c r="S244" s="124">
        <v>5.2</v>
      </c>
      <c r="T244" s="124">
        <v>69.099999999999994</v>
      </c>
      <c r="U244" s="120">
        <v>169</v>
      </c>
      <c r="V244" s="124">
        <v>21</v>
      </c>
      <c r="W244" s="147">
        <v>101289</v>
      </c>
      <c r="X244" s="147">
        <v>167529</v>
      </c>
      <c r="Y244" s="120">
        <v>23098</v>
      </c>
      <c r="Z244" s="120">
        <v>16741</v>
      </c>
      <c r="AA244" s="120">
        <v>3758</v>
      </c>
      <c r="AB244" s="120">
        <v>1602</v>
      </c>
      <c r="AC244" s="120">
        <v>4520</v>
      </c>
      <c r="AD244" s="120">
        <v>8760</v>
      </c>
      <c r="AE244" s="120">
        <v>6211</v>
      </c>
      <c r="AF244" s="120">
        <v>1010</v>
      </c>
      <c r="AG244" s="120">
        <v>282</v>
      </c>
      <c r="AH244" s="120">
        <v>838</v>
      </c>
      <c r="AI244" s="120">
        <v>42487</v>
      </c>
      <c r="AJ244" s="120">
        <v>41191</v>
      </c>
      <c r="AK244" s="120">
        <v>4565</v>
      </c>
      <c r="AL244" s="120">
        <v>1086</v>
      </c>
      <c r="AM244" s="120">
        <v>4726</v>
      </c>
      <c r="AN244" s="120">
        <v>49719</v>
      </c>
      <c r="AO244" s="120">
        <v>111156</v>
      </c>
      <c r="AP244" s="142" t="s">
        <v>261</v>
      </c>
      <c r="AQ244" s="142" t="s">
        <v>262</v>
      </c>
      <c r="AR244" s="142" t="s">
        <v>258</v>
      </c>
      <c r="AS244" s="143">
        <v>13495</v>
      </c>
      <c r="AT244" s="143">
        <v>11906</v>
      </c>
      <c r="AU244" s="143">
        <v>6380</v>
      </c>
      <c r="AV244" s="142" t="s">
        <v>218</v>
      </c>
      <c r="AW244" s="142" t="s">
        <v>217</v>
      </c>
      <c r="AX244" s="142" t="s">
        <v>920</v>
      </c>
      <c r="AY244" s="143">
        <v>3694</v>
      </c>
      <c r="AZ244" s="143">
        <v>3581</v>
      </c>
      <c r="BA244" s="143">
        <v>2762</v>
      </c>
      <c r="BB244" s="120">
        <v>6</v>
      </c>
      <c r="BC244" s="120">
        <v>24</v>
      </c>
      <c r="BD244" s="120">
        <v>64</v>
      </c>
      <c r="BE244" s="127">
        <v>31.3</v>
      </c>
      <c r="BF244" s="127">
        <v>2</v>
      </c>
      <c r="BG244" s="127">
        <v>1.6</v>
      </c>
      <c r="BH244" s="127">
        <v>5.3</v>
      </c>
      <c r="BI244" s="127">
        <v>11.4</v>
      </c>
      <c r="BJ244" s="127">
        <v>7.2</v>
      </c>
      <c r="BK244" s="127">
        <v>1</v>
      </c>
      <c r="BL244" s="127">
        <v>21.6</v>
      </c>
      <c r="BM244" s="127">
        <v>18.7</v>
      </c>
      <c r="BN244" s="127">
        <v>31.1</v>
      </c>
      <c r="BO244" s="127">
        <v>44.2</v>
      </c>
      <c r="BP244" s="127">
        <v>24.7</v>
      </c>
      <c r="BQ244" s="127">
        <v>2.6</v>
      </c>
      <c r="BR244" s="127">
        <v>3.4</v>
      </c>
      <c r="BS244" s="127">
        <v>3.6</v>
      </c>
      <c r="BT244" s="127">
        <v>3.8</v>
      </c>
      <c r="BU244" s="127">
        <v>3.5</v>
      </c>
      <c r="BV244" s="128">
        <v>15.5</v>
      </c>
      <c r="BW244" s="1">
        <v>19</v>
      </c>
      <c r="BX244" s="2" t="s">
        <v>733</v>
      </c>
      <c r="BY244" s="2" t="s">
        <v>734</v>
      </c>
      <c r="BZ244" s="2" t="s">
        <v>735</v>
      </c>
      <c r="CA244" s="2">
        <v>77073</v>
      </c>
      <c r="CB244" s="2">
        <v>62731</v>
      </c>
      <c r="CC244" s="2">
        <v>62170</v>
      </c>
      <c r="CD244" s="2">
        <v>12.2</v>
      </c>
      <c r="CE244" s="2">
        <v>9.9</v>
      </c>
      <c r="CF244" s="2">
        <v>9.9</v>
      </c>
      <c r="CG244" s="1">
        <v>41095</v>
      </c>
      <c r="CH244" s="1">
        <v>1328</v>
      </c>
      <c r="CI244" s="1">
        <v>9391</v>
      </c>
    </row>
    <row r="245" spans="1:87" ht="16.5" customHeight="1" x14ac:dyDescent="0.3">
      <c r="A245" s="47" t="s">
        <v>521</v>
      </c>
      <c r="B245" s="47" t="s">
        <v>113</v>
      </c>
      <c r="C245" s="47" t="s">
        <v>145</v>
      </c>
      <c r="D245" s="43" t="str">
        <f t="shared" si="3"/>
        <v>경북 영천시</v>
      </c>
      <c r="E245" s="120">
        <v>277453</v>
      </c>
      <c r="F245" s="120">
        <v>147858</v>
      </c>
      <c r="G245" s="120">
        <v>93714</v>
      </c>
      <c r="H245" s="120">
        <v>35880</v>
      </c>
      <c r="I245" s="120">
        <v>189028</v>
      </c>
      <c r="J245" s="120">
        <v>33314</v>
      </c>
      <c r="K245" s="120">
        <v>13123</v>
      </c>
      <c r="L245" s="120">
        <v>12622</v>
      </c>
      <c r="M245" s="120">
        <v>6821</v>
      </c>
      <c r="N245" s="120">
        <v>100936</v>
      </c>
      <c r="O245" s="124">
        <v>2.7</v>
      </c>
      <c r="P245" s="124">
        <v>47.7</v>
      </c>
      <c r="Q245" s="124">
        <v>4.0999999999999996</v>
      </c>
      <c r="R245" s="124">
        <v>11.6</v>
      </c>
      <c r="S245" s="124">
        <v>5.5</v>
      </c>
      <c r="T245" s="124">
        <v>68.099999999999994</v>
      </c>
      <c r="U245" s="120">
        <v>151</v>
      </c>
      <c r="V245" s="124">
        <v>28.3</v>
      </c>
      <c r="W245" s="147">
        <v>103347</v>
      </c>
      <c r="X245" s="147">
        <v>288847</v>
      </c>
      <c r="Y245" s="120">
        <v>46332</v>
      </c>
      <c r="Z245" s="120">
        <v>24767</v>
      </c>
      <c r="AA245" s="120">
        <v>6124</v>
      </c>
      <c r="AB245" s="120">
        <v>4137</v>
      </c>
      <c r="AC245" s="120">
        <v>7065</v>
      </c>
      <c r="AD245" s="120">
        <v>58792</v>
      </c>
      <c r="AE245" s="120">
        <v>31658</v>
      </c>
      <c r="AF245" s="120">
        <v>6908</v>
      </c>
      <c r="AG245" s="120">
        <v>3786</v>
      </c>
      <c r="AH245" s="120">
        <v>5255</v>
      </c>
      <c r="AI245" s="120">
        <v>42735</v>
      </c>
      <c r="AJ245" s="120">
        <v>29665</v>
      </c>
      <c r="AK245" s="120">
        <v>4675</v>
      </c>
      <c r="AL245" s="120">
        <v>1089</v>
      </c>
      <c r="AM245" s="120">
        <v>4465</v>
      </c>
      <c r="AN245" s="120">
        <v>88425</v>
      </c>
      <c r="AO245" s="120">
        <v>189028</v>
      </c>
      <c r="AP245" s="142" t="s">
        <v>263</v>
      </c>
      <c r="AQ245" s="142" t="s">
        <v>914</v>
      </c>
      <c r="AR245" s="142" t="s">
        <v>264</v>
      </c>
      <c r="AS245" s="143">
        <v>33462</v>
      </c>
      <c r="AT245" s="143">
        <v>18618</v>
      </c>
      <c r="AU245" s="143">
        <v>13734</v>
      </c>
      <c r="AV245" s="142" t="s">
        <v>220</v>
      </c>
      <c r="AW245" s="142" t="s">
        <v>219</v>
      </c>
      <c r="AX245" s="142" t="s">
        <v>217</v>
      </c>
      <c r="AY245" s="143">
        <v>25575</v>
      </c>
      <c r="AZ245" s="143">
        <v>21650</v>
      </c>
      <c r="BA245" s="143">
        <v>17968</v>
      </c>
      <c r="BB245" s="120">
        <v>3</v>
      </c>
      <c r="BC245" s="120">
        <v>7</v>
      </c>
      <c r="BD245" s="120">
        <v>25</v>
      </c>
      <c r="BE245" s="127">
        <v>20.399999999999999</v>
      </c>
      <c r="BF245" s="127">
        <v>1</v>
      </c>
      <c r="BG245" s="127">
        <v>12.4</v>
      </c>
      <c r="BH245" s="127">
        <v>4.8</v>
      </c>
      <c r="BI245" s="127">
        <v>35.1</v>
      </c>
      <c r="BJ245" s="127">
        <v>3.2</v>
      </c>
      <c r="BK245" s="127">
        <v>0.5</v>
      </c>
      <c r="BL245" s="127">
        <v>13</v>
      </c>
      <c r="BM245" s="127">
        <v>9.6</v>
      </c>
      <c r="BN245" s="127">
        <v>34.9</v>
      </c>
      <c r="BO245" s="127">
        <v>42.5</v>
      </c>
      <c r="BP245" s="127">
        <v>22.6</v>
      </c>
      <c r="BQ245" s="127">
        <v>2.2000000000000002</v>
      </c>
      <c r="BR245" s="127">
        <v>2.1</v>
      </c>
      <c r="BS245" s="127">
        <v>3.3</v>
      </c>
      <c r="BT245" s="127">
        <v>3.9</v>
      </c>
      <c r="BU245" s="127">
        <v>2.4</v>
      </c>
      <c r="BV245" s="128">
        <v>14</v>
      </c>
      <c r="BW245" s="1">
        <v>16</v>
      </c>
      <c r="BX245" s="2" t="s">
        <v>736</v>
      </c>
      <c r="BY245" s="2" t="s">
        <v>738</v>
      </c>
      <c r="BZ245" s="2" t="s">
        <v>816</v>
      </c>
      <c r="CA245" s="2">
        <v>209004</v>
      </c>
      <c r="CB245" s="2">
        <v>107259</v>
      </c>
      <c r="CC245" s="2">
        <v>94468</v>
      </c>
      <c r="CD245" s="2">
        <v>18.100000000000001</v>
      </c>
      <c r="CE245" s="2">
        <v>9.3000000000000007</v>
      </c>
      <c r="CF245" s="2">
        <v>8.1999999999999993</v>
      </c>
      <c r="CG245" s="1">
        <v>32224</v>
      </c>
      <c r="CH245" s="1">
        <v>9728</v>
      </c>
      <c r="CI245" s="1">
        <v>12033</v>
      </c>
    </row>
    <row r="246" spans="1:87" ht="16.5" customHeight="1" x14ac:dyDescent="0.3">
      <c r="A246" s="47" t="s">
        <v>521</v>
      </c>
      <c r="B246" s="47" t="s">
        <v>114</v>
      </c>
      <c r="C246" s="47" t="s">
        <v>145</v>
      </c>
      <c r="D246" s="43" t="str">
        <f t="shared" si="3"/>
        <v>경북 상주시</v>
      </c>
      <c r="E246" s="120">
        <v>245396</v>
      </c>
      <c r="F246" s="120">
        <v>135668</v>
      </c>
      <c r="G246" s="120">
        <v>85823</v>
      </c>
      <c r="H246" s="120">
        <v>23906</v>
      </c>
      <c r="I246" s="120">
        <v>168501</v>
      </c>
      <c r="J246" s="120">
        <v>40149</v>
      </c>
      <c r="K246" s="120">
        <v>14708</v>
      </c>
      <c r="L246" s="120">
        <v>11553</v>
      </c>
      <c r="M246" s="120">
        <v>7255</v>
      </c>
      <c r="N246" s="120">
        <v>93042</v>
      </c>
      <c r="O246" s="124">
        <v>2.6</v>
      </c>
      <c r="P246" s="124">
        <v>42.6</v>
      </c>
      <c r="Q246" s="124">
        <v>3.5</v>
      </c>
      <c r="R246" s="124">
        <v>12.7</v>
      </c>
      <c r="S246" s="124">
        <v>5.0999999999999996</v>
      </c>
      <c r="T246" s="124">
        <v>68.7</v>
      </c>
      <c r="U246" s="120">
        <v>140</v>
      </c>
      <c r="V246" s="124">
        <v>19.899999999999999</v>
      </c>
      <c r="W246" s="147">
        <v>94916</v>
      </c>
      <c r="X246" s="147">
        <v>241628</v>
      </c>
      <c r="Y246" s="120">
        <v>39856</v>
      </c>
      <c r="Z246" s="120">
        <v>22757</v>
      </c>
      <c r="AA246" s="120">
        <v>5374</v>
      </c>
      <c r="AB246" s="120">
        <v>2748</v>
      </c>
      <c r="AC246" s="120">
        <v>6160</v>
      </c>
      <c r="AD246" s="120">
        <v>18418</v>
      </c>
      <c r="AE246" s="120">
        <v>11274</v>
      </c>
      <c r="AF246" s="120">
        <v>1855</v>
      </c>
      <c r="AG246" s="120">
        <v>633</v>
      </c>
      <c r="AH246" s="120">
        <v>1259</v>
      </c>
      <c r="AI246" s="120">
        <v>77394</v>
      </c>
      <c r="AJ246" s="120">
        <v>46370</v>
      </c>
      <c r="AK246" s="120">
        <v>5347</v>
      </c>
      <c r="AL246" s="120">
        <v>1203</v>
      </c>
      <c r="AM246" s="120">
        <v>4749</v>
      </c>
      <c r="AN246" s="120">
        <v>76895</v>
      </c>
      <c r="AO246" s="120">
        <v>168502</v>
      </c>
      <c r="AP246" s="142" t="s">
        <v>260</v>
      </c>
      <c r="AQ246" s="142" t="s">
        <v>265</v>
      </c>
      <c r="AR246" s="142" t="s">
        <v>266</v>
      </c>
      <c r="AS246" s="143">
        <v>19936</v>
      </c>
      <c r="AT246" s="143">
        <v>18425</v>
      </c>
      <c r="AU246" s="143">
        <v>8484</v>
      </c>
      <c r="AV246" s="142" t="s">
        <v>921</v>
      </c>
      <c r="AW246" s="142" t="s">
        <v>218</v>
      </c>
      <c r="AX246" s="142" t="s">
        <v>217</v>
      </c>
      <c r="AY246" s="143">
        <v>7534</v>
      </c>
      <c r="AZ246" s="143">
        <v>7414</v>
      </c>
      <c r="BA246" s="143">
        <v>7222</v>
      </c>
      <c r="BB246" s="120">
        <v>5</v>
      </c>
      <c r="BC246" s="120">
        <v>22</v>
      </c>
      <c r="BD246" s="120">
        <v>61</v>
      </c>
      <c r="BE246" s="127">
        <v>27.1</v>
      </c>
      <c r="BF246" s="127">
        <v>1.5</v>
      </c>
      <c r="BG246" s="127">
        <v>3.8</v>
      </c>
      <c r="BH246" s="127">
        <v>4.9000000000000004</v>
      </c>
      <c r="BI246" s="127">
        <v>26.3</v>
      </c>
      <c r="BJ246" s="127">
        <v>4.5</v>
      </c>
      <c r="BK246" s="127">
        <v>0.6</v>
      </c>
      <c r="BL246" s="127">
        <v>20</v>
      </c>
      <c r="BM246" s="127">
        <v>11.2</v>
      </c>
      <c r="BN246" s="127">
        <v>34</v>
      </c>
      <c r="BO246" s="127">
        <v>45.3</v>
      </c>
      <c r="BP246" s="127">
        <v>20.7</v>
      </c>
      <c r="BQ246" s="127">
        <v>2.4</v>
      </c>
      <c r="BR246" s="127">
        <v>2.9</v>
      </c>
      <c r="BS246" s="127">
        <v>3.3</v>
      </c>
      <c r="BT246" s="127">
        <v>3.6</v>
      </c>
      <c r="BU246" s="127">
        <v>2.9</v>
      </c>
      <c r="BV246" s="128">
        <v>9.4</v>
      </c>
      <c r="BW246" s="1">
        <v>24</v>
      </c>
      <c r="BX246" s="2" t="s">
        <v>739</v>
      </c>
      <c r="BY246" s="2" t="s">
        <v>741</v>
      </c>
      <c r="BZ246" s="2" t="s">
        <v>740</v>
      </c>
      <c r="CA246" s="2">
        <v>199316</v>
      </c>
      <c r="CB246" s="2">
        <v>114407</v>
      </c>
      <c r="CC246" s="2">
        <v>94711</v>
      </c>
      <c r="CD246" s="2">
        <v>20.100000000000001</v>
      </c>
      <c r="CE246" s="2">
        <v>11.5</v>
      </c>
      <c r="CF246" s="2">
        <v>9.5</v>
      </c>
      <c r="CG246" s="1">
        <v>42028</v>
      </c>
      <c r="CH246" s="1">
        <v>2841</v>
      </c>
      <c r="CI246" s="1">
        <v>10710</v>
      </c>
    </row>
    <row r="247" spans="1:87" ht="16.5" customHeight="1" x14ac:dyDescent="0.3">
      <c r="A247" s="47" t="s">
        <v>521</v>
      </c>
      <c r="B247" s="47" t="s">
        <v>115</v>
      </c>
      <c r="C247" s="47" t="s">
        <v>145</v>
      </c>
      <c r="D247" s="43" t="str">
        <f t="shared" si="3"/>
        <v>경북 문경시</v>
      </c>
      <c r="E247" s="120">
        <v>209993</v>
      </c>
      <c r="F247" s="120">
        <v>114902</v>
      </c>
      <c r="G247" s="120">
        <v>80550</v>
      </c>
      <c r="H247" s="120">
        <v>14540</v>
      </c>
      <c r="I247" s="120">
        <v>160293</v>
      </c>
      <c r="J247" s="120">
        <v>46997</v>
      </c>
      <c r="K247" s="120">
        <v>14568</v>
      </c>
      <c r="L247" s="120">
        <v>7697</v>
      </c>
      <c r="M247" s="120">
        <v>4088</v>
      </c>
      <c r="N247" s="120">
        <v>67769</v>
      </c>
      <c r="O247" s="124">
        <v>3.1</v>
      </c>
      <c r="P247" s="124">
        <v>34.299999999999997</v>
      </c>
      <c r="Q247" s="124">
        <v>2.9</v>
      </c>
      <c r="R247" s="124">
        <v>12.3</v>
      </c>
      <c r="S247" s="124">
        <v>3.6</v>
      </c>
      <c r="T247" s="124">
        <v>76.3</v>
      </c>
      <c r="U247" s="120">
        <v>126</v>
      </c>
      <c r="V247" s="124">
        <v>25.7</v>
      </c>
      <c r="W247" s="147">
        <v>69202</v>
      </c>
      <c r="X247" s="147">
        <v>220180</v>
      </c>
      <c r="Y247" s="120">
        <v>25600</v>
      </c>
      <c r="Z247" s="120">
        <v>16116</v>
      </c>
      <c r="AA247" s="120">
        <v>3165</v>
      </c>
      <c r="AB247" s="120">
        <v>1501</v>
      </c>
      <c r="AC247" s="120">
        <v>3318</v>
      </c>
      <c r="AD247" s="120">
        <v>12759</v>
      </c>
      <c r="AE247" s="120">
        <v>8330</v>
      </c>
      <c r="AF247" s="120">
        <v>955</v>
      </c>
      <c r="AG247" s="120">
        <v>270</v>
      </c>
      <c r="AH247" s="120">
        <v>559</v>
      </c>
      <c r="AI247" s="120">
        <v>76543</v>
      </c>
      <c r="AJ247" s="120">
        <v>52499</v>
      </c>
      <c r="AK247" s="120">
        <v>4314</v>
      </c>
      <c r="AL247" s="120">
        <v>1030</v>
      </c>
      <c r="AM247" s="120">
        <v>3035</v>
      </c>
      <c r="AN247" s="120">
        <v>49700</v>
      </c>
      <c r="AO247" s="120">
        <v>160294</v>
      </c>
      <c r="AP247" s="142" t="s">
        <v>267</v>
      </c>
      <c r="AQ247" s="142" t="s">
        <v>260</v>
      </c>
      <c r="AR247" s="142" t="s">
        <v>258</v>
      </c>
      <c r="AS247" s="143">
        <v>13206</v>
      </c>
      <c r="AT247" s="143">
        <v>8716</v>
      </c>
      <c r="AU247" s="143">
        <v>6241</v>
      </c>
      <c r="AV247" s="142" t="s">
        <v>921</v>
      </c>
      <c r="AW247" s="142" t="s">
        <v>217</v>
      </c>
      <c r="AX247" s="142" t="s">
        <v>218</v>
      </c>
      <c r="AY247" s="143">
        <v>5754</v>
      </c>
      <c r="AZ247" s="143">
        <v>5188</v>
      </c>
      <c r="BA247" s="143">
        <v>4767</v>
      </c>
      <c r="BB247" s="120">
        <v>8</v>
      </c>
      <c r="BC247" s="120">
        <v>27</v>
      </c>
      <c r="BD247" s="120">
        <v>66</v>
      </c>
      <c r="BE247" s="127">
        <v>31.1</v>
      </c>
      <c r="BF247" s="127">
        <v>2.4</v>
      </c>
      <c r="BG247" s="127">
        <v>5.3</v>
      </c>
      <c r="BH247" s="127">
        <v>3.6</v>
      </c>
      <c r="BI247" s="127">
        <v>18.7</v>
      </c>
      <c r="BJ247" s="127">
        <v>4.3</v>
      </c>
      <c r="BK247" s="127">
        <v>0.5</v>
      </c>
      <c r="BL247" s="127">
        <v>20.2</v>
      </c>
      <c r="BM247" s="127">
        <v>13.9</v>
      </c>
      <c r="BN247" s="127">
        <v>31.4</v>
      </c>
      <c r="BO247" s="127">
        <v>51</v>
      </c>
      <c r="BP247" s="127">
        <v>17.7</v>
      </c>
      <c r="BQ247" s="127">
        <v>3</v>
      </c>
      <c r="BR247" s="127">
        <v>2.8</v>
      </c>
      <c r="BS247" s="127">
        <v>3.1</v>
      </c>
      <c r="BT247" s="127">
        <v>3.5</v>
      </c>
      <c r="BU247" s="127">
        <v>2.9</v>
      </c>
      <c r="BV247" s="128">
        <v>14.9</v>
      </c>
      <c r="BW247" s="1">
        <v>14</v>
      </c>
      <c r="BX247" s="2" t="s">
        <v>742</v>
      </c>
      <c r="BY247" s="2" t="s">
        <v>743</v>
      </c>
      <c r="BZ247" s="2" t="s">
        <v>744</v>
      </c>
      <c r="CA247" s="2">
        <v>303975</v>
      </c>
      <c r="CB247" s="2">
        <v>127471</v>
      </c>
      <c r="CC247" s="2">
        <v>82376</v>
      </c>
      <c r="CD247" s="2">
        <v>35.9</v>
      </c>
      <c r="CE247" s="2">
        <v>15</v>
      </c>
      <c r="CF247" s="2">
        <v>9.6999999999999993</v>
      </c>
      <c r="CG247" s="1">
        <v>51988</v>
      </c>
      <c r="CH247" s="1">
        <v>1572</v>
      </c>
      <c r="CI247" s="1">
        <v>6012</v>
      </c>
    </row>
    <row r="248" spans="1:87" ht="16.5" customHeight="1" x14ac:dyDescent="0.3">
      <c r="A248" s="47" t="s">
        <v>521</v>
      </c>
      <c r="B248" s="47" t="s">
        <v>116</v>
      </c>
      <c r="C248" s="47" t="s">
        <v>145</v>
      </c>
      <c r="D248" s="43" t="str">
        <f t="shared" si="3"/>
        <v>경북 의성군</v>
      </c>
      <c r="E248" s="120">
        <v>150370</v>
      </c>
      <c r="F248" s="120">
        <v>83044</v>
      </c>
      <c r="G248" s="120">
        <v>54393</v>
      </c>
      <c r="H248" s="120">
        <v>12932</v>
      </c>
      <c r="I248" s="120">
        <v>102714</v>
      </c>
      <c r="J248" s="120">
        <v>22436</v>
      </c>
      <c r="K248" s="120">
        <v>9063</v>
      </c>
      <c r="L248" s="120">
        <v>6218</v>
      </c>
      <c r="M248" s="120">
        <v>3146</v>
      </c>
      <c r="N248" s="120">
        <v>49332</v>
      </c>
      <c r="O248" s="124">
        <v>3</v>
      </c>
      <c r="P248" s="124">
        <v>43.6</v>
      </c>
      <c r="Q248" s="124">
        <v>3.2</v>
      </c>
      <c r="R248" s="124">
        <v>12.2</v>
      </c>
      <c r="S248" s="124">
        <v>4.5</v>
      </c>
      <c r="T248" s="124">
        <v>68.3</v>
      </c>
      <c r="U248" s="120">
        <v>106</v>
      </c>
      <c r="V248" s="124">
        <v>31.1</v>
      </c>
      <c r="W248" s="147">
        <v>50480</v>
      </c>
      <c r="X248" s="147">
        <v>160031</v>
      </c>
      <c r="Y248" s="120">
        <v>26447</v>
      </c>
      <c r="Z248" s="120">
        <v>14743</v>
      </c>
      <c r="AA248" s="120">
        <v>3093</v>
      </c>
      <c r="AB248" s="120">
        <v>1202</v>
      </c>
      <c r="AC248" s="120">
        <v>2170</v>
      </c>
      <c r="AD248" s="120">
        <v>34641</v>
      </c>
      <c r="AE248" s="120">
        <v>19519</v>
      </c>
      <c r="AF248" s="120">
        <v>3547</v>
      </c>
      <c r="AG248" s="120">
        <v>951</v>
      </c>
      <c r="AH248" s="120">
        <v>1943</v>
      </c>
      <c r="AI248" s="120">
        <v>21956</v>
      </c>
      <c r="AJ248" s="120">
        <v>16396</v>
      </c>
      <c r="AK248" s="120">
        <v>1754</v>
      </c>
      <c r="AL248" s="120">
        <v>457</v>
      </c>
      <c r="AM248" s="120">
        <v>1549</v>
      </c>
      <c r="AN248" s="120">
        <v>47655</v>
      </c>
      <c r="AO248" s="120">
        <v>102713</v>
      </c>
      <c r="AP248" s="142" t="s">
        <v>260</v>
      </c>
      <c r="AQ248" s="142" t="s">
        <v>261</v>
      </c>
      <c r="AR248" s="142" t="s">
        <v>263</v>
      </c>
      <c r="AS248" s="143">
        <v>11262</v>
      </c>
      <c r="AT248" s="143">
        <v>9547</v>
      </c>
      <c r="AU248" s="143">
        <v>4469</v>
      </c>
      <c r="AV248" s="142" t="s">
        <v>218</v>
      </c>
      <c r="AW248" s="142" t="s">
        <v>217</v>
      </c>
      <c r="AX248" s="142" t="s">
        <v>219</v>
      </c>
      <c r="AY248" s="143">
        <v>14630</v>
      </c>
      <c r="AZ248" s="143">
        <v>13292</v>
      </c>
      <c r="BA248" s="143">
        <v>8366</v>
      </c>
      <c r="BB248" s="120">
        <v>3</v>
      </c>
      <c r="BC248" s="120">
        <v>9</v>
      </c>
      <c r="BD248" s="120">
        <v>30</v>
      </c>
      <c r="BE248" s="127">
        <v>20.2</v>
      </c>
      <c r="BF248" s="127">
        <v>1.4</v>
      </c>
      <c r="BG248" s="127">
        <v>28.9</v>
      </c>
      <c r="BH248" s="127">
        <v>3.3</v>
      </c>
      <c r="BI248" s="127">
        <v>13.9</v>
      </c>
      <c r="BJ248" s="127">
        <v>2.8</v>
      </c>
      <c r="BK248" s="127">
        <v>0.1</v>
      </c>
      <c r="BL248" s="127">
        <v>18.600000000000001</v>
      </c>
      <c r="BM248" s="127">
        <v>10.9</v>
      </c>
      <c r="BN248" s="127">
        <v>34.1</v>
      </c>
      <c r="BO248" s="127">
        <v>44.8</v>
      </c>
      <c r="BP248" s="127">
        <v>21</v>
      </c>
      <c r="BQ248" s="127">
        <v>2.4</v>
      </c>
      <c r="BR248" s="127">
        <v>2.5</v>
      </c>
      <c r="BS248" s="127">
        <v>3.3</v>
      </c>
      <c r="BT248" s="127">
        <v>3.8</v>
      </c>
      <c r="BU248" s="127">
        <v>2.6</v>
      </c>
      <c r="BV248" s="128">
        <v>10.6</v>
      </c>
      <c r="BW248" s="1">
        <v>18</v>
      </c>
      <c r="BX248" s="2" t="s">
        <v>747</v>
      </c>
      <c r="BY248" s="2" t="s">
        <v>746</v>
      </c>
      <c r="BZ248" s="2" t="s">
        <v>745</v>
      </c>
      <c r="CA248" s="2">
        <v>83484</v>
      </c>
      <c r="CB248" s="2">
        <v>77026</v>
      </c>
      <c r="CC248" s="2">
        <v>61711</v>
      </c>
      <c r="CD248" s="2">
        <v>16.100000000000001</v>
      </c>
      <c r="CE248" s="2">
        <v>14.9</v>
      </c>
      <c r="CF248" s="2">
        <v>11.9</v>
      </c>
      <c r="CG248" s="1">
        <v>21368</v>
      </c>
      <c r="CH248" s="1">
        <v>1489</v>
      </c>
      <c r="CI248" s="1">
        <v>4971</v>
      </c>
    </row>
    <row r="249" spans="1:87" ht="15" customHeight="1" x14ac:dyDescent="0.3">
      <c r="A249" s="47" t="s">
        <v>521</v>
      </c>
      <c r="B249" s="47" t="s">
        <v>117</v>
      </c>
      <c r="C249" s="47" t="s">
        <v>145</v>
      </c>
      <c r="D249" s="43" t="str">
        <f t="shared" si="3"/>
        <v>경북 청송군</v>
      </c>
      <c r="E249" s="120">
        <v>80537</v>
      </c>
      <c r="F249" s="120">
        <v>39841</v>
      </c>
      <c r="G249" s="120">
        <v>33619</v>
      </c>
      <c r="H249" s="120">
        <v>7075</v>
      </c>
      <c r="I249" s="120">
        <v>51222</v>
      </c>
      <c r="J249" s="120">
        <v>19776</v>
      </c>
      <c r="K249" s="120">
        <v>5510</v>
      </c>
      <c r="L249" s="120">
        <v>3835</v>
      </c>
      <c r="M249" s="120">
        <v>1828</v>
      </c>
      <c r="N249" s="120">
        <v>23876</v>
      </c>
      <c r="O249" s="124">
        <v>3.4</v>
      </c>
      <c r="P249" s="124">
        <v>37.799999999999997</v>
      </c>
      <c r="Q249" s="124">
        <v>3.3</v>
      </c>
      <c r="R249" s="124">
        <v>13</v>
      </c>
      <c r="S249" s="124">
        <v>3.8</v>
      </c>
      <c r="T249" s="124">
        <v>63.6</v>
      </c>
      <c r="U249" s="120">
        <v>105</v>
      </c>
      <c r="V249" s="124">
        <v>32.9</v>
      </c>
      <c r="W249" s="147">
        <v>24200</v>
      </c>
      <c r="X249" s="147">
        <v>84119</v>
      </c>
      <c r="Y249" s="120">
        <v>15242</v>
      </c>
      <c r="Z249" s="120">
        <v>9742</v>
      </c>
      <c r="AA249" s="120">
        <v>1723</v>
      </c>
      <c r="AB249" s="120">
        <v>957</v>
      </c>
      <c r="AC249" s="120">
        <v>1651</v>
      </c>
      <c r="AD249" s="120">
        <v>9663</v>
      </c>
      <c r="AE249" s="120">
        <v>7226</v>
      </c>
      <c r="AF249" s="120">
        <v>947</v>
      </c>
      <c r="AG249" s="120">
        <v>299</v>
      </c>
      <c r="AH249" s="120">
        <v>643</v>
      </c>
      <c r="AI249" s="120">
        <v>14937</v>
      </c>
      <c r="AJ249" s="120">
        <v>15082</v>
      </c>
      <c r="AK249" s="120">
        <v>1048</v>
      </c>
      <c r="AL249" s="120">
        <v>285</v>
      </c>
      <c r="AM249" s="120">
        <v>1092</v>
      </c>
      <c r="AN249" s="120">
        <v>29315</v>
      </c>
      <c r="AO249" s="120">
        <v>51222</v>
      </c>
      <c r="AP249" s="142" t="s">
        <v>261</v>
      </c>
      <c r="AQ249" s="142" t="s">
        <v>914</v>
      </c>
      <c r="AR249" s="142" t="s">
        <v>451</v>
      </c>
      <c r="AS249" s="143">
        <v>7066</v>
      </c>
      <c r="AT249" s="143">
        <v>5175</v>
      </c>
      <c r="AU249" s="143">
        <v>2552</v>
      </c>
      <c r="AV249" s="142" t="s">
        <v>218</v>
      </c>
      <c r="AW249" s="142" t="s">
        <v>217</v>
      </c>
      <c r="AX249" s="142" t="s">
        <v>220</v>
      </c>
      <c r="AY249" s="143">
        <v>3848</v>
      </c>
      <c r="AZ249" s="143">
        <v>3784</v>
      </c>
      <c r="BA249" s="143">
        <v>3406</v>
      </c>
      <c r="BB249" s="120">
        <v>5</v>
      </c>
      <c r="BC249" s="120">
        <v>14</v>
      </c>
      <c r="BD249" s="120">
        <v>47</v>
      </c>
      <c r="BE249" s="127">
        <v>37.200000000000003</v>
      </c>
      <c r="BF249" s="127">
        <v>6.5</v>
      </c>
      <c r="BG249" s="127">
        <v>0.8</v>
      </c>
      <c r="BH249" s="127">
        <v>2.2000000000000002</v>
      </c>
      <c r="BI249" s="127">
        <v>16.600000000000001</v>
      </c>
      <c r="BJ249" s="127">
        <v>0.9</v>
      </c>
      <c r="BK249" s="127">
        <v>0.2</v>
      </c>
      <c r="BL249" s="127">
        <v>27.1</v>
      </c>
      <c r="BM249" s="127">
        <v>8.5</v>
      </c>
      <c r="BN249" s="127">
        <v>29.7</v>
      </c>
      <c r="BO249" s="127">
        <v>49.6</v>
      </c>
      <c r="BP249" s="127">
        <v>20.7</v>
      </c>
      <c r="BQ249" s="127">
        <v>3</v>
      </c>
      <c r="BR249" s="127">
        <v>2.8</v>
      </c>
      <c r="BS249" s="127">
        <v>3.4</v>
      </c>
      <c r="BT249" s="127">
        <v>3.8</v>
      </c>
      <c r="BU249" s="127">
        <v>2.9</v>
      </c>
      <c r="BV249" s="128">
        <v>22.4</v>
      </c>
      <c r="BW249" s="1">
        <v>8</v>
      </c>
      <c r="BX249" s="2" t="s">
        <v>748</v>
      </c>
      <c r="BY249" s="2" t="s">
        <v>750</v>
      </c>
      <c r="BZ249" s="2" t="s">
        <v>839</v>
      </c>
      <c r="CA249" s="2">
        <v>77189</v>
      </c>
      <c r="CB249" s="2">
        <v>64841</v>
      </c>
      <c r="CC249" s="2">
        <v>43358</v>
      </c>
      <c r="CD249" s="2">
        <v>27.1</v>
      </c>
      <c r="CE249" s="2">
        <v>22.8</v>
      </c>
      <c r="CF249" s="2">
        <v>15.2</v>
      </c>
      <c r="CG249" s="1">
        <v>20799</v>
      </c>
      <c r="CH249" s="1">
        <v>522</v>
      </c>
      <c r="CI249" s="1">
        <v>3154</v>
      </c>
    </row>
    <row r="250" spans="1:87" ht="16.5" customHeight="1" x14ac:dyDescent="0.3">
      <c r="A250" s="47" t="s">
        <v>521</v>
      </c>
      <c r="B250" s="47" t="s">
        <v>118</v>
      </c>
      <c r="C250" s="47" t="s">
        <v>145</v>
      </c>
      <c r="D250" s="43" t="str">
        <f t="shared" si="3"/>
        <v>경북 영양군</v>
      </c>
      <c r="E250" s="120">
        <v>28292</v>
      </c>
      <c r="F250" s="120">
        <v>12420</v>
      </c>
      <c r="G250" s="120">
        <v>12718</v>
      </c>
      <c r="H250" s="120">
        <v>3154</v>
      </c>
      <c r="I250" s="120">
        <v>16644</v>
      </c>
      <c r="J250" s="120">
        <v>6681</v>
      </c>
      <c r="K250" s="120">
        <v>2672</v>
      </c>
      <c r="L250" s="120">
        <v>1749</v>
      </c>
      <c r="M250" s="120">
        <v>950</v>
      </c>
      <c r="N250" s="120">
        <v>15440</v>
      </c>
      <c r="O250" s="124">
        <v>1.8</v>
      </c>
      <c r="P250" s="124">
        <v>45</v>
      </c>
      <c r="Q250" s="124">
        <v>3.9</v>
      </c>
      <c r="R250" s="124">
        <v>14.2</v>
      </c>
      <c r="S250" s="124">
        <v>4.5999999999999996</v>
      </c>
      <c r="T250" s="124">
        <v>58.8</v>
      </c>
      <c r="U250" s="120">
        <v>101</v>
      </c>
      <c r="V250" s="124">
        <v>15</v>
      </c>
      <c r="W250" s="147">
        <v>15734</v>
      </c>
      <c r="X250" s="147">
        <v>29439</v>
      </c>
      <c r="Y250" s="120">
        <v>5572</v>
      </c>
      <c r="Z250" s="120">
        <v>4176</v>
      </c>
      <c r="AA250" s="120">
        <v>854</v>
      </c>
      <c r="AB250" s="120">
        <v>386</v>
      </c>
      <c r="AC250" s="120">
        <v>660</v>
      </c>
      <c r="AD250" s="120">
        <v>2708</v>
      </c>
      <c r="AE250" s="120">
        <v>2416</v>
      </c>
      <c r="AF250" s="120">
        <v>330</v>
      </c>
      <c r="AG250" s="120">
        <v>90</v>
      </c>
      <c r="AH250" s="120">
        <v>235</v>
      </c>
      <c r="AI250" s="120">
        <v>4141</v>
      </c>
      <c r="AJ250" s="120">
        <v>5377</v>
      </c>
      <c r="AK250" s="120">
        <v>598</v>
      </c>
      <c r="AL250" s="120">
        <v>184</v>
      </c>
      <c r="AM250" s="120">
        <v>564</v>
      </c>
      <c r="AN250" s="120">
        <v>11648</v>
      </c>
      <c r="AO250" s="120">
        <v>16643</v>
      </c>
      <c r="AP250" s="142" t="s">
        <v>261</v>
      </c>
      <c r="AQ250" s="142" t="s">
        <v>914</v>
      </c>
      <c r="AR250" s="142" t="s">
        <v>268</v>
      </c>
      <c r="AS250" s="143">
        <v>3321</v>
      </c>
      <c r="AT250" s="143">
        <v>1433</v>
      </c>
      <c r="AU250" s="143">
        <v>1368</v>
      </c>
      <c r="AV250" s="142" t="s">
        <v>217</v>
      </c>
      <c r="AW250" s="142" t="s">
        <v>218</v>
      </c>
      <c r="AX250" s="142" t="s">
        <v>220</v>
      </c>
      <c r="AY250" s="143">
        <v>1350</v>
      </c>
      <c r="AZ250" s="143">
        <v>1213</v>
      </c>
      <c r="BA250" s="143">
        <v>875</v>
      </c>
      <c r="BB250" s="120">
        <v>4</v>
      </c>
      <c r="BC250" s="120">
        <v>14</v>
      </c>
      <c r="BD250" s="120">
        <v>46</v>
      </c>
      <c r="BE250" s="127">
        <v>37.700000000000003</v>
      </c>
      <c r="BF250" s="127">
        <v>4.7</v>
      </c>
      <c r="BG250" s="127">
        <v>1.2</v>
      </c>
      <c r="BH250" s="127">
        <v>2</v>
      </c>
      <c r="BI250" s="127">
        <v>14.1</v>
      </c>
      <c r="BJ250" s="127">
        <v>2.4</v>
      </c>
      <c r="BK250" s="127">
        <v>0.2</v>
      </c>
      <c r="BL250" s="127">
        <v>24.6</v>
      </c>
      <c r="BM250" s="127">
        <v>13.1</v>
      </c>
      <c r="BN250" s="127">
        <v>34</v>
      </c>
      <c r="BO250" s="127">
        <v>40.799999999999997</v>
      </c>
      <c r="BP250" s="127">
        <v>25.2</v>
      </c>
      <c r="BQ250" s="127">
        <v>2.2000000000000002</v>
      </c>
      <c r="BR250" s="127">
        <v>3.2</v>
      </c>
      <c r="BS250" s="127">
        <v>3.7</v>
      </c>
      <c r="BT250" s="127">
        <v>4</v>
      </c>
      <c r="BU250" s="127">
        <v>3.3</v>
      </c>
      <c r="BV250" s="128">
        <v>28.9</v>
      </c>
      <c r="BW250" s="1">
        <v>6</v>
      </c>
      <c r="BX250" s="2" t="s">
        <v>751</v>
      </c>
      <c r="BY250" s="2" t="s">
        <v>752</v>
      </c>
      <c r="BZ250" s="2" t="s">
        <v>840</v>
      </c>
      <c r="CA250" s="2">
        <v>24446</v>
      </c>
      <c r="CB250" s="2">
        <v>13135</v>
      </c>
      <c r="CC250" s="2">
        <v>11462</v>
      </c>
      <c r="CD250" s="2">
        <v>32.9</v>
      </c>
      <c r="CE250" s="2">
        <v>17.7</v>
      </c>
      <c r="CF250" s="2">
        <v>15.4</v>
      </c>
      <c r="CG250" s="1">
        <v>7508</v>
      </c>
      <c r="CH250" s="1">
        <v>234</v>
      </c>
      <c r="CI250" s="1">
        <v>1393</v>
      </c>
    </row>
    <row r="251" spans="1:87" ht="16.5" customHeight="1" x14ac:dyDescent="0.3">
      <c r="A251" s="47" t="s">
        <v>521</v>
      </c>
      <c r="B251" s="47" t="s">
        <v>119</v>
      </c>
      <c r="C251" s="47" t="s">
        <v>145</v>
      </c>
      <c r="D251" s="43" t="str">
        <f t="shared" si="3"/>
        <v>경북 영덕군</v>
      </c>
      <c r="E251" s="120">
        <v>256299</v>
      </c>
      <c r="F251" s="120">
        <v>151085</v>
      </c>
      <c r="G251" s="120">
        <v>96152</v>
      </c>
      <c r="H251" s="120">
        <v>9063</v>
      </c>
      <c r="I251" s="120">
        <v>167525</v>
      </c>
      <c r="J251" s="120">
        <v>65678</v>
      </c>
      <c r="K251" s="120">
        <v>12624</v>
      </c>
      <c r="L251" s="120">
        <v>4951</v>
      </c>
      <c r="M251" s="120">
        <v>2665</v>
      </c>
      <c r="N251" s="120">
        <v>33947</v>
      </c>
      <c r="O251" s="124">
        <v>7.5</v>
      </c>
      <c r="P251" s="124">
        <v>25.1</v>
      </c>
      <c r="Q251" s="124">
        <v>2.2000000000000002</v>
      </c>
      <c r="R251" s="124">
        <v>11.3</v>
      </c>
      <c r="S251" s="124">
        <v>2.5</v>
      </c>
      <c r="T251" s="124">
        <v>65.400000000000006</v>
      </c>
      <c r="U251" s="120">
        <v>140</v>
      </c>
      <c r="V251" s="124">
        <v>50.8</v>
      </c>
      <c r="W251" s="147">
        <v>34713</v>
      </c>
      <c r="X251" s="147">
        <v>259817</v>
      </c>
      <c r="Y251" s="120">
        <v>57007</v>
      </c>
      <c r="Z251" s="120">
        <v>25784</v>
      </c>
      <c r="AA251" s="120">
        <v>2823</v>
      </c>
      <c r="AB251" s="120">
        <v>1052</v>
      </c>
      <c r="AC251" s="120">
        <v>2109</v>
      </c>
      <c r="AD251" s="120">
        <v>28268</v>
      </c>
      <c r="AE251" s="120">
        <v>13797</v>
      </c>
      <c r="AF251" s="120">
        <v>798</v>
      </c>
      <c r="AG251" s="120">
        <v>146</v>
      </c>
      <c r="AH251" s="120">
        <v>544</v>
      </c>
      <c r="AI251" s="120">
        <v>65810</v>
      </c>
      <c r="AJ251" s="120">
        <v>54163</v>
      </c>
      <c r="AK251" s="120">
        <v>1763</v>
      </c>
      <c r="AL251" s="120">
        <v>441</v>
      </c>
      <c r="AM251" s="120">
        <v>1794</v>
      </c>
      <c r="AN251" s="120">
        <v>88775</v>
      </c>
      <c r="AO251" s="120">
        <v>167524</v>
      </c>
      <c r="AP251" s="142" t="s">
        <v>914</v>
      </c>
      <c r="AQ251" s="142" t="s">
        <v>261</v>
      </c>
      <c r="AR251" s="142" t="s">
        <v>260</v>
      </c>
      <c r="AS251" s="143">
        <v>25231</v>
      </c>
      <c r="AT251" s="143">
        <v>10610</v>
      </c>
      <c r="AU251" s="143">
        <v>10604</v>
      </c>
      <c r="AV251" s="142" t="s">
        <v>217</v>
      </c>
      <c r="AW251" s="142" t="s">
        <v>921</v>
      </c>
      <c r="AX251" s="142" t="s">
        <v>218</v>
      </c>
      <c r="AY251" s="143">
        <v>9649</v>
      </c>
      <c r="AZ251" s="143">
        <v>9176</v>
      </c>
      <c r="BA251" s="143">
        <v>8274</v>
      </c>
      <c r="BB251" s="120">
        <v>5</v>
      </c>
      <c r="BC251" s="120">
        <v>19</v>
      </c>
      <c r="BD251" s="120">
        <v>55</v>
      </c>
      <c r="BE251" s="127">
        <v>37.6</v>
      </c>
      <c r="BF251" s="127">
        <v>3.6</v>
      </c>
      <c r="BG251" s="127">
        <v>6</v>
      </c>
      <c r="BH251" s="127">
        <v>1.1000000000000001</v>
      </c>
      <c r="BI251" s="127">
        <v>13.1</v>
      </c>
      <c r="BJ251" s="127">
        <v>1.3</v>
      </c>
      <c r="BK251" s="127">
        <v>0</v>
      </c>
      <c r="BL251" s="127">
        <v>10.6</v>
      </c>
      <c r="BM251" s="127">
        <v>26.7</v>
      </c>
      <c r="BN251" s="127">
        <v>25.2</v>
      </c>
      <c r="BO251" s="127">
        <v>61.1</v>
      </c>
      <c r="BP251" s="127">
        <v>13.7</v>
      </c>
      <c r="BQ251" s="127">
        <v>4.4000000000000004</v>
      </c>
      <c r="BR251" s="127">
        <v>2.5</v>
      </c>
      <c r="BS251" s="127">
        <v>2.8</v>
      </c>
      <c r="BT251" s="127">
        <v>3.4</v>
      </c>
      <c r="BU251" s="127">
        <v>2.5</v>
      </c>
      <c r="BV251" s="128">
        <v>21.7</v>
      </c>
      <c r="BW251" s="1">
        <v>9</v>
      </c>
      <c r="BX251" s="2" t="s">
        <v>754</v>
      </c>
      <c r="BY251" s="2" t="s">
        <v>755</v>
      </c>
      <c r="BZ251" s="2" t="s">
        <v>756</v>
      </c>
      <c r="CA251" s="2">
        <v>272499</v>
      </c>
      <c r="CB251" s="2">
        <v>137640</v>
      </c>
      <c r="CC251" s="2">
        <v>90690</v>
      </c>
      <c r="CD251" s="2">
        <v>36.4</v>
      </c>
      <c r="CE251" s="2">
        <v>18.399999999999999</v>
      </c>
      <c r="CF251" s="2">
        <v>12.1</v>
      </c>
      <c r="CG251" s="1">
        <v>70377</v>
      </c>
      <c r="CH251" s="1">
        <v>779</v>
      </c>
      <c r="CI251" s="1">
        <v>4040</v>
      </c>
    </row>
    <row r="252" spans="1:87" ht="16.5" customHeight="1" x14ac:dyDescent="0.3">
      <c r="A252" s="47" t="s">
        <v>521</v>
      </c>
      <c r="B252" s="47" t="s">
        <v>120</v>
      </c>
      <c r="C252" s="47" t="s">
        <v>145</v>
      </c>
      <c r="D252" s="43" t="str">
        <f t="shared" si="3"/>
        <v>경북 청도군</v>
      </c>
      <c r="E252" s="120">
        <v>302148</v>
      </c>
      <c r="F252" s="120">
        <v>198646</v>
      </c>
      <c r="G252" s="120">
        <v>87983</v>
      </c>
      <c r="H252" s="120">
        <v>15520</v>
      </c>
      <c r="I252" s="120">
        <v>254547</v>
      </c>
      <c r="J252" s="120">
        <v>41598</v>
      </c>
      <c r="K252" s="120">
        <v>10213</v>
      </c>
      <c r="L252" s="120">
        <v>7047</v>
      </c>
      <c r="M252" s="120">
        <v>3025</v>
      </c>
      <c r="N252" s="120">
        <v>41386</v>
      </c>
      <c r="O252" s="124">
        <v>7.3</v>
      </c>
      <c r="P252" s="124">
        <v>33.9</v>
      </c>
      <c r="Q252" s="124">
        <v>2.4</v>
      </c>
      <c r="R252" s="124">
        <v>10.3</v>
      </c>
      <c r="S252" s="124">
        <v>3.4</v>
      </c>
      <c r="T252" s="124">
        <v>84.2</v>
      </c>
      <c r="U252" s="120">
        <v>90</v>
      </c>
      <c r="V252" s="124">
        <v>44.8</v>
      </c>
      <c r="W252" s="147">
        <v>41954</v>
      </c>
      <c r="X252" s="147">
        <v>327523</v>
      </c>
      <c r="Y252" s="120">
        <v>29186</v>
      </c>
      <c r="Z252" s="120">
        <v>13772</v>
      </c>
      <c r="AA252" s="120">
        <v>1885</v>
      </c>
      <c r="AB252" s="120">
        <v>1046</v>
      </c>
      <c r="AC252" s="120">
        <v>1712</v>
      </c>
      <c r="AD252" s="120">
        <v>71744</v>
      </c>
      <c r="AE252" s="120">
        <v>31286</v>
      </c>
      <c r="AF252" s="120">
        <v>4544</v>
      </c>
      <c r="AG252" s="120">
        <v>1440</v>
      </c>
      <c r="AH252" s="120">
        <v>2453</v>
      </c>
      <c r="AI252" s="120">
        <v>97716</v>
      </c>
      <c r="AJ252" s="120">
        <v>38470</v>
      </c>
      <c r="AK252" s="120">
        <v>3963</v>
      </c>
      <c r="AL252" s="120">
        <v>788</v>
      </c>
      <c r="AM252" s="120">
        <v>2141</v>
      </c>
      <c r="AN252" s="120">
        <v>47601</v>
      </c>
      <c r="AO252" s="120">
        <v>254545</v>
      </c>
      <c r="AP252" s="142" t="s">
        <v>263</v>
      </c>
      <c r="AQ252" s="142" t="s">
        <v>260</v>
      </c>
      <c r="AR252" s="142" t="s">
        <v>914</v>
      </c>
      <c r="AS252" s="143">
        <v>23461</v>
      </c>
      <c r="AT252" s="143">
        <v>5139</v>
      </c>
      <c r="AU252" s="143">
        <v>4988</v>
      </c>
      <c r="AV252" s="142" t="s">
        <v>219</v>
      </c>
      <c r="AW252" s="142" t="s">
        <v>217</v>
      </c>
      <c r="AX252" s="142" t="s">
        <v>220</v>
      </c>
      <c r="AY252" s="143">
        <v>30431</v>
      </c>
      <c r="AZ252" s="143">
        <v>21413</v>
      </c>
      <c r="BA252" s="143">
        <v>16474</v>
      </c>
      <c r="BB252" s="120">
        <v>4</v>
      </c>
      <c r="BC252" s="120">
        <v>10</v>
      </c>
      <c r="BD252" s="120">
        <v>25</v>
      </c>
      <c r="BE252" s="127">
        <v>35.6</v>
      </c>
      <c r="BF252" s="127">
        <v>2.4</v>
      </c>
      <c r="BG252" s="127">
        <v>16.8</v>
      </c>
      <c r="BH252" s="127">
        <v>2.4</v>
      </c>
      <c r="BI252" s="127">
        <v>13</v>
      </c>
      <c r="BJ252" s="127">
        <v>6.8</v>
      </c>
      <c r="BK252" s="127">
        <v>0.1</v>
      </c>
      <c r="BL252" s="127">
        <v>13.2</v>
      </c>
      <c r="BM252" s="127">
        <v>9.6999999999999993</v>
      </c>
      <c r="BN252" s="127">
        <v>26</v>
      </c>
      <c r="BO252" s="127">
        <v>60.9</v>
      </c>
      <c r="BP252" s="127">
        <v>13.1</v>
      </c>
      <c r="BQ252" s="127">
        <v>4.3</v>
      </c>
      <c r="BR252" s="127">
        <v>1.9</v>
      </c>
      <c r="BS252" s="127">
        <v>2.7</v>
      </c>
      <c r="BT252" s="127">
        <v>3.7</v>
      </c>
      <c r="BU252" s="127">
        <v>2.1</v>
      </c>
      <c r="BV252" s="128">
        <v>19.3</v>
      </c>
      <c r="BW252" s="1">
        <v>9</v>
      </c>
      <c r="BX252" s="2" t="s">
        <v>757</v>
      </c>
      <c r="BY252" s="2" t="s">
        <v>758</v>
      </c>
      <c r="BZ252" s="2" t="s">
        <v>759</v>
      </c>
      <c r="CA252" s="2">
        <v>548132</v>
      </c>
      <c r="CB252" s="2">
        <v>148727</v>
      </c>
      <c r="CC252" s="2">
        <v>92205</v>
      </c>
      <c r="CD252" s="2">
        <v>51.3</v>
      </c>
      <c r="CE252" s="2">
        <v>13.9</v>
      </c>
      <c r="CF252" s="2">
        <v>8.6</v>
      </c>
      <c r="CG252" s="1">
        <v>41174</v>
      </c>
      <c r="CH252" s="1">
        <v>2650</v>
      </c>
      <c r="CI252" s="1">
        <v>4860</v>
      </c>
    </row>
    <row r="253" spans="1:87" ht="16.5" customHeight="1" x14ac:dyDescent="0.3">
      <c r="A253" s="47" t="s">
        <v>521</v>
      </c>
      <c r="B253" s="47" t="s">
        <v>121</v>
      </c>
      <c r="C253" s="47" t="s">
        <v>145</v>
      </c>
      <c r="D253" s="43" t="str">
        <f t="shared" si="3"/>
        <v>경북 고령군</v>
      </c>
      <c r="E253" s="120">
        <v>139719</v>
      </c>
      <c r="F253" s="120">
        <v>83895</v>
      </c>
      <c r="G253" s="120">
        <v>38181</v>
      </c>
      <c r="H253" s="120">
        <v>17643</v>
      </c>
      <c r="I253" s="120">
        <v>122377</v>
      </c>
      <c r="J253" s="120">
        <v>10382</v>
      </c>
      <c r="K253" s="120">
        <v>4027</v>
      </c>
      <c r="L253" s="120">
        <v>3857</v>
      </c>
      <c r="M253" s="120">
        <v>2409</v>
      </c>
      <c r="N253" s="120">
        <v>32153</v>
      </c>
      <c r="O253" s="124">
        <v>4.3</v>
      </c>
      <c r="P253" s="124">
        <v>43.8</v>
      </c>
      <c r="Q253" s="124">
        <v>3.9</v>
      </c>
      <c r="R253" s="124">
        <v>10.199999999999999</v>
      </c>
      <c r="S253" s="124">
        <v>5.9</v>
      </c>
      <c r="T253" s="124">
        <v>87.6</v>
      </c>
      <c r="U253" s="120">
        <v>123</v>
      </c>
      <c r="V253" s="124">
        <v>37.6</v>
      </c>
      <c r="W253" s="147">
        <v>31851</v>
      </c>
      <c r="X253" s="147">
        <v>164853</v>
      </c>
      <c r="Y253" s="120">
        <v>11020</v>
      </c>
      <c r="Z253" s="120">
        <v>4364</v>
      </c>
      <c r="AA253" s="120">
        <v>843</v>
      </c>
      <c r="AB253" s="120">
        <v>388</v>
      </c>
      <c r="AC253" s="120">
        <v>727</v>
      </c>
      <c r="AD253" s="120">
        <v>55707</v>
      </c>
      <c r="AE253" s="120">
        <v>22311</v>
      </c>
      <c r="AF253" s="120">
        <v>5728</v>
      </c>
      <c r="AG253" s="120">
        <v>3957</v>
      </c>
      <c r="AH253" s="120">
        <v>6082</v>
      </c>
      <c r="AI253" s="120">
        <v>17169</v>
      </c>
      <c r="AJ253" s="120">
        <v>8477</v>
      </c>
      <c r="AK253" s="120">
        <v>1227</v>
      </c>
      <c r="AL253" s="120">
        <v>432</v>
      </c>
      <c r="AM253" s="120">
        <v>1286</v>
      </c>
      <c r="AN253" s="120">
        <v>17342</v>
      </c>
      <c r="AO253" s="120">
        <v>122376</v>
      </c>
      <c r="AP253" s="142" t="s">
        <v>263</v>
      </c>
      <c r="AQ253" s="142" t="s">
        <v>260</v>
      </c>
      <c r="AR253" s="142" t="s">
        <v>269</v>
      </c>
      <c r="AS253" s="143">
        <v>3610</v>
      </c>
      <c r="AT253" s="143">
        <v>3263</v>
      </c>
      <c r="AU253" s="143">
        <v>2626</v>
      </c>
      <c r="AV253" s="142" t="s">
        <v>217</v>
      </c>
      <c r="AW253" s="142" t="s">
        <v>315</v>
      </c>
      <c r="AX253" s="142" t="s">
        <v>218</v>
      </c>
      <c r="AY253" s="143">
        <v>30342</v>
      </c>
      <c r="AZ253" s="143">
        <v>21488</v>
      </c>
      <c r="BA253" s="143">
        <v>11920</v>
      </c>
      <c r="BB253" s="120">
        <v>2</v>
      </c>
      <c r="BC253" s="120">
        <v>4</v>
      </c>
      <c r="BD253" s="120">
        <v>12</v>
      </c>
      <c r="BE253" s="127">
        <v>21.8</v>
      </c>
      <c r="BF253" s="127">
        <v>0.2</v>
      </c>
      <c r="BG253" s="127">
        <v>27.8</v>
      </c>
      <c r="BH253" s="127">
        <v>5.8</v>
      </c>
      <c r="BI253" s="127">
        <v>15.8</v>
      </c>
      <c r="BJ253" s="127">
        <v>2.5</v>
      </c>
      <c r="BK253" s="127">
        <v>0.3</v>
      </c>
      <c r="BL253" s="127">
        <v>13.8</v>
      </c>
      <c r="BM253" s="127">
        <v>12</v>
      </c>
      <c r="BN253" s="127">
        <v>33.799999999999997</v>
      </c>
      <c r="BO253" s="127">
        <v>46.1</v>
      </c>
      <c r="BP253" s="127">
        <v>20.100000000000001</v>
      </c>
      <c r="BQ253" s="127">
        <v>2.5</v>
      </c>
      <c r="BR253" s="127">
        <v>1.5</v>
      </c>
      <c r="BS253" s="127">
        <v>3.1</v>
      </c>
      <c r="BT253" s="127">
        <v>3.8</v>
      </c>
      <c r="BU253" s="127">
        <v>1.8</v>
      </c>
      <c r="BV253" s="128">
        <v>19.7</v>
      </c>
      <c r="BW253" s="1">
        <v>8</v>
      </c>
      <c r="BX253" s="2" t="s">
        <v>760</v>
      </c>
      <c r="BY253" s="2" t="s">
        <v>761</v>
      </c>
      <c r="BZ253" s="2" t="s">
        <v>817</v>
      </c>
      <c r="CA253" s="2">
        <v>129469</v>
      </c>
      <c r="CB253" s="2">
        <v>95684</v>
      </c>
      <c r="CC253" s="2">
        <v>73595</v>
      </c>
      <c r="CD253" s="2">
        <v>28.7</v>
      </c>
      <c r="CE253" s="2">
        <v>21.2</v>
      </c>
      <c r="CF253" s="2">
        <v>16.3</v>
      </c>
      <c r="CG253" s="1">
        <v>9615</v>
      </c>
      <c r="CH253" s="1">
        <v>6730</v>
      </c>
      <c r="CI253" s="1">
        <v>4403</v>
      </c>
    </row>
    <row r="254" spans="1:87" ht="16.5" customHeight="1" x14ac:dyDescent="0.3">
      <c r="A254" s="47" t="s">
        <v>521</v>
      </c>
      <c r="B254" s="47" t="s">
        <v>122</v>
      </c>
      <c r="C254" s="47" t="s">
        <v>145</v>
      </c>
      <c r="D254" s="43" t="str">
        <f t="shared" si="3"/>
        <v>경북 성주군</v>
      </c>
      <c r="E254" s="120">
        <v>158103</v>
      </c>
      <c r="F254" s="120">
        <v>83503</v>
      </c>
      <c r="G254" s="120">
        <v>52935</v>
      </c>
      <c r="H254" s="120">
        <v>21662</v>
      </c>
      <c r="I254" s="120">
        <v>126660</v>
      </c>
      <c r="J254" s="120">
        <v>19570</v>
      </c>
      <c r="K254" s="120">
        <v>6474</v>
      </c>
      <c r="L254" s="120">
        <v>6147</v>
      </c>
      <c r="M254" s="120">
        <v>3282</v>
      </c>
      <c r="N254" s="120">
        <v>43242</v>
      </c>
      <c r="O254" s="124">
        <v>3.7</v>
      </c>
      <c r="P254" s="124">
        <v>48</v>
      </c>
      <c r="Q254" s="124">
        <v>4.2</v>
      </c>
      <c r="R254" s="124">
        <v>10.8</v>
      </c>
      <c r="S254" s="124">
        <v>5.0999999999999996</v>
      </c>
      <c r="T254" s="124">
        <v>80.099999999999994</v>
      </c>
      <c r="U254" s="120">
        <v>139</v>
      </c>
      <c r="V254" s="124">
        <v>33.200000000000003</v>
      </c>
      <c r="W254" s="147">
        <v>43728</v>
      </c>
      <c r="X254" s="147">
        <v>170110</v>
      </c>
      <c r="Y254" s="120">
        <v>16414</v>
      </c>
      <c r="Z254" s="120">
        <v>9129</v>
      </c>
      <c r="AA254" s="120">
        <v>2134</v>
      </c>
      <c r="AB254" s="120">
        <v>1383</v>
      </c>
      <c r="AC254" s="120">
        <v>2383</v>
      </c>
      <c r="AD254" s="120">
        <v>39889</v>
      </c>
      <c r="AE254" s="120">
        <v>24440</v>
      </c>
      <c r="AF254" s="120">
        <v>6216</v>
      </c>
      <c r="AG254" s="120">
        <v>3795</v>
      </c>
      <c r="AH254" s="120">
        <v>6064</v>
      </c>
      <c r="AI254" s="120">
        <v>27200</v>
      </c>
      <c r="AJ254" s="120">
        <v>15284</v>
      </c>
      <c r="AK254" s="120">
        <v>1963</v>
      </c>
      <c r="AL254" s="120">
        <v>450</v>
      </c>
      <c r="AM254" s="120">
        <v>1358</v>
      </c>
      <c r="AN254" s="120">
        <v>31443</v>
      </c>
      <c r="AO254" s="120">
        <v>126659</v>
      </c>
      <c r="AP254" s="142" t="s">
        <v>260</v>
      </c>
      <c r="AQ254" s="142" t="s">
        <v>270</v>
      </c>
      <c r="AR254" s="142" t="s">
        <v>263</v>
      </c>
      <c r="AS254" s="143">
        <v>8067</v>
      </c>
      <c r="AT254" s="143">
        <v>7103</v>
      </c>
      <c r="AU254" s="143">
        <v>3845</v>
      </c>
      <c r="AV254" s="142" t="s">
        <v>217</v>
      </c>
      <c r="AW254" s="142" t="s">
        <v>315</v>
      </c>
      <c r="AX254" s="142" t="s">
        <v>218</v>
      </c>
      <c r="AY254" s="143">
        <v>25941</v>
      </c>
      <c r="AZ254" s="143">
        <v>16724</v>
      </c>
      <c r="BA254" s="143">
        <v>11750</v>
      </c>
      <c r="BB254" s="120">
        <v>2</v>
      </c>
      <c r="BC254" s="120">
        <v>7</v>
      </c>
      <c r="BD254" s="120">
        <v>24</v>
      </c>
      <c r="BE254" s="127">
        <v>21</v>
      </c>
      <c r="BF254" s="127">
        <v>1.6</v>
      </c>
      <c r="BG254" s="127">
        <v>0.7</v>
      </c>
      <c r="BH254" s="127">
        <v>3.9</v>
      </c>
      <c r="BI254" s="127">
        <v>48.7</v>
      </c>
      <c r="BJ254" s="127">
        <v>1.4</v>
      </c>
      <c r="BK254" s="127">
        <v>0.1</v>
      </c>
      <c r="BL254" s="127">
        <v>16.100000000000001</v>
      </c>
      <c r="BM254" s="127">
        <v>6.4</v>
      </c>
      <c r="BN254" s="127">
        <v>34.1</v>
      </c>
      <c r="BO254" s="127">
        <v>43.6</v>
      </c>
      <c r="BP254" s="127">
        <v>22.3</v>
      </c>
      <c r="BQ254" s="127">
        <v>2.2999999999999998</v>
      </c>
      <c r="BR254" s="127">
        <v>1.8</v>
      </c>
      <c r="BS254" s="127">
        <v>3.1</v>
      </c>
      <c r="BT254" s="127">
        <v>3.8</v>
      </c>
      <c r="BU254" s="127">
        <v>2</v>
      </c>
      <c r="BV254" s="128">
        <v>17.8</v>
      </c>
      <c r="BW254" s="1">
        <v>10</v>
      </c>
      <c r="BX254" s="2" t="s">
        <v>763</v>
      </c>
      <c r="BY254" s="2" t="s">
        <v>765</v>
      </c>
      <c r="BZ254" s="2" t="s">
        <v>764</v>
      </c>
      <c r="CA254" s="2">
        <v>145816</v>
      </c>
      <c r="CB254" s="2">
        <v>108394</v>
      </c>
      <c r="CC254" s="2">
        <v>100295</v>
      </c>
      <c r="CD254" s="2">
        <v>25.5</v>
      </c>
      <c r="CE254" s="2">
        <v>19</v>
      </c>
      <c r="CF254" s="2">
        <v>17.600000000000001</v>
      </c>
      <c r="CG254" s="1">
        <v>17764</v>
      </c>
      <c r="CH254" s="1">
        <v>7065</v>
      </c>
      <c r="CI254" s="1">
        <v>5958</v>
      </c>
    </row>
    <row r="255" spans="1:87" ht="16.5" customHeight="1" x14ac:dyDescent="0.3">
      <c r="A255" s="47" t="s">
        <v>521</v>
      </c>
      <c r="B255" s="47" t="s">
        <v>123</v>
      </c>
      <c r="C255" s="47" t="s">
        <v>145</v>
      </c>
      <c r="D255" s="43" t="str">
        <f t="shared" si="3"/>
        <v>경북 봉화군</v>
      </c>
      <c r="E255" s="120">
        <v>68345</v>
      </c>
      <c r="F255" s="120">
        <v>31383</v>
      </c>
      <c r="G255" s="120">
        <v>28140</v>
      </c>
      <c r="H255" s="120">
        <v>8821</v>
      </c>
      <c r="I255" s="120">
        <v>42320</v>
      </c>
      <c r="J255" s="120">
        <v>14153</v>
      </c>
      <c r="K255" s="120">
        <v>5348</v>
      </c>
      <c r="L255" s="120">
        <v>3737</v>
      </c>
      <c r="M255" s="120">
        <v>1950</v>
      </c>
      <c r="N255" s="120">
        <v>28992</v>
      </c>
      <c r="O255" s="124">
        <v>2.4</v>
      </c>
      <c r="P255" s="124">
        <v>45.1</v>
      </c>
      <c r="Q255" s="124">
        <v>4.0999999999999996</v>
      </c>
      <c r="R255" s="124">
        <v>12.8</v>
      </c>
      <c r="S255" s="124">
        <v>4.5</v>
      </c>
      <c r="T255" s="124">
        <v>61.9</v>
      </c>
      <c r="U255" s="120">
        <v>114</v>
      </c>
      <c r="V255" s="124">
        <v>25.3</v>
      </c>
      <c r="W255" s="147">
        <v>29758</v>
      </c>
      <c r="X255" s="147">
        <v>76600</v>
      </c>
      <c r="Y255" s="120">
        <v>12005</v>
      </c>
      <c r="Z255" s="120">
        <v>8328</v>
      </c>
      <c r="AA255" s="120">
        <v>2308</v>
      </c>
      <c r="AB255" s="120">
        <v>1413</v>
      </c>
      <c r="AC255" s="120">
        <v>1972</v>
      </c>
      <c r="AD255" s="120">
        <v>3620</v>
      </c>
      <c r="AE255" s="120">
        <v>2962</v>
      </c>
      <c r="AF255" s="120">
        <v>416</v>
      </c>
      <c r="AG255" s="120">
        <v>119</v>
      </c>
      <c r="AH255" s="120">
        <v>235</v>
      </c>
      <c r="AI255" s="120">
        <v>15758</v>
      </c>
      <c r="AJ255" s="120">
        <v>15043</v>
      </c>
      <c r="AK255" s="120">
        <v>1847</v>
      </c>
      <c r="AL255" s="120">
        <v>642</v>
      </c>
      <c r="AM255" s="120">
        <v>1678</v>
      </c>
      <c r="AN255" s="120">
        <v>26026</v>
      </c>
      <c r="AO255" s="120">
        <v>42320</v>
      </c>
      <c r="AP255" s="142" t="s">
        <v>259</v>
      </c>
      <c r="AQ255" s="142" t="s">
        <v>261</v>
      </c>
      <c r="AR255" s="142" t="s">
        <v>260</v>
      </c>
      <c r="AS255" s="143">
        <v>12617</v>
      </c>
      <c r="AT255" s="143">
        <v>5061</v>
      </c>
      <c r="AU255" s="143">
        <v>1425</v>
      </c>
      <c r="AV255" s="142" t="s">
        <v>284</v>
      </c>
      <c r="AW255" s="142" t="s">
        <v>217</v>
      </c>
      <c r="AX255" s="142" t="s">
        <v>218</v>
      </c>
      <c r="AY255" s="143">
        <v>1706</v>
      </c>
      <c r="AZ255" s="143">
        <v>1674</v>
      </c>
      <c r="BA255" s="143">
        <v>1626</v>
      </c>
      <c r="BB255" s="120">
        <v>2</v>
      </c>
      <c r="BC255" s="120">
        <v>18</v>
      </c>
      <c r="BD255" s="120">
        <v>58</v>
      </c>
      <c r="BE255" s="127">
        <v>32.799999999999997</v>
      </c>
      <c r="BF255" s="127">
        <v>2</v>
      </c>
      <c r="BG255" s="127">
        <v>0.6</v>
      </c>
      <c r="BH255" s="127">
        <v>3.1</v>
      </c>
      <c r="BI255" s="127">
        <v>25.7</v>
      </c>
      <c r="BJ255" s="127">
        <v>2.2000000000000002</v>
      </c>
      <c r="BK255" s="127">
        <v>0.2</v>
      </c>
      <c r="BL255" s="127">
        <v>22</v>
      </c>
      <c r="BM255" s="127">
        <v>11.4</v>
      </c>
      <c r="BN255" s="127">
        <v>29.6</v>
      </c>
      <c r="BO255" s="127">
        <v>45.1</v>
      </c>
      <c r="BP255" s="127">
        <v>25.2</v>
      </c>
      <c r="BQ255" s="127">
        <v>2.8</v>
      </c>
      <c r="BR255" s="127">
        <v>2.6</v>
      </c>
      <c r="BS255" s="127">
        <v>3.6</v>
      </c>
      <c r="BT255" s="127">
        <v>3.9</v>
      </c>
      <c r="BU255" s="127">
        <v>2.7</v>
      </c>
      <c r="BV255" s="128">
        <v>19.3</v>
      </c>
      <c r="BW255" s="1">
        <v>10</v>
      </c>
      <c r="BX255" s="2" t="s">
        <v>767</v>
      </c>
      <c r="BY255" s="2" t="s">
        <v>766</v>
      </c>
      <c r="BZ255" s="2" t="s">
        <v>768</v>
      </c>
      <c r="CA255" s="2">
        <v>52893</v>
      </c>
      <c r="CB255" s="2">
        <v>42385</v>
      </c>
      <c r="CC255" s="2">
        <v>28714</v>
      </c>
      <c r="CD255" s="2">
        <v>23.4</v>
      </c>
      <c r="CE255" s="2">
        <v>18.7</v>
      </c>
      <c r="CF255" s="2">
        <v>12.7</v>
      </c>
      <c r="CG255" s="1">
        <v>16019</v>
      </c>
      <c r="CH255" s="1">
        <v>1626</v>
      </c>
      <c r="CI255" s="1">
        <v>3128</v>
      </c>
    </row>
    <row r="256" spans="1:87" ht="16.5" customHeight="1" x14ac:dyDescent="0.3">
      <c r="A256" s="47" t="s">
        <v>521</v>
      </c>
      <c r="B256" s="47" t="s">
        <v>124</v>
      </c>
      <c r="C256" s="47" t="s">
        <v>145</v>
      </c>
      <c r="D256" s="43" t="str">
        <f t="shared" si="3"/>
        <v>경북 울진군</v>
      </c>
      <c r="E256" s="120">
        <v>210442</v>
      </c>
      <c r="F256" s="120">
        <v>112815</v>
      </c>
      <c r="G256" s="120">
        <v>85687</v>
      </c>
      <c r="H256" s="120">
        <v>11942</v>
      </c>
      <c r="I256" s="120">
        <v>154718</v>
      </c>
      <c r="J256" s="120">
        <v>54002</v>
      </c>
      <c r="K256" s="120">
        <v>15799</v>
      </c>
      <c r="L256" s="120">
        <v>7207</v>
      </c>
      <c r="M256" s="120">
        <v>4297</v>
      </c>
      <c r="N256" s="120">
        <v>47220</v>
      </c>
      <c r="O256" s="124">
        <v>4.5</v>
      </c>
      <c r="P256" s="124">
        <v>26.5</v>
      </c>
      <c r="Q256" s="124">
        <v>2.7</v>
      </c>
      <c r="R256" s="124">
        <v>13.5</v>
      </c>
      <c r="S256" s="124">
        <v>3.4</v>
      </c>
      <c r="T256" s="124">
        <v>73.5</v>
      </c>
      <c r="U256" s="120">
        <v>121</v>
      </c>
      <c r="V256" s="124">
        <v>36.6</v>
      </c>
      <c r="W256" s="147">
        <v>47558</v>
      </c>
      <c r="X256" s="147">
        <v>197454</v>
      </c>
      <c r="Y256" s="120">
        <v>35075</v>
      </c>
      <c r="Z256" s="120">
        <v>16855</v>
      </c>
      <c r="AA256" s="120">
        <v>1621</v>
      </c>
      <c r="AB256" s="120">
        <v>614</v>
      </c>
      <c r="AC256" s="120">
        <v>1557</v>
      </c>
      <c r="AD256" s="120">
        <v>12241</v>
      </c>
      <c r="AE256" s="120">
        <v>8277</v>
      </c>
      <c r="AF256" s="120">
        <v>583</v>
      </c>
      <c r="AG256" s="120">
        <v>162</v>
      </c>
      <c r="AH256" s="120">
        <v>608</v>
      </c>
      <c r="AI256" s="120">
        <v>65498</v>
      </c>
      <c r="AJ256" s="120">
        <v>58187</v>
      </c>
      <c r="AK256" s="120">
        <v>3582</v>
      </c>
      <c r="AL256" s="120">
        <v>1447</v>
      </c>
      <c r="AM256" s="120">
        <v>4133</v>
      </c>
      <c r="AN256" s="120">
        <v>55722</v>
      </c>
      <c r="AO256" s="120">
        <v>154718</v>
      </c>
      <c r="AP256" s="142" t="s">
        <v>914</v>
      </c>
      <c r="AQ256" s="142" t="s">
        <v>259</v>
      </c>
      <c r="AR256" s="142" t="s">
        <v>932</v>
      </c>
      <c r="AS256" s="143">
        <v>13227</v>
      </c>
      <c r="AT256" s="143">
        <v>6639</v>
      </c>
      <c r="AU256" s="143">
        <v>4845</v>
      </c>
      <c r="AV256" s="142" t="s">
        <v>217</v>
      </c>
      <c r="AW256" s="142" t="s">
        <v>218</v>
      </c>
      <c r="AX256" s="142" t="s">
        <v>921</v>
      </c>
      <c r="AY256" s="143">
        <v>4765</v>
      </c>
      <c r="AZ256" s="143">
        <v>4314</v>
      </c>
      <c r="BA256" s="143">
        <v>3880</v>
      </c>
      <c r="BB256" s="120">
        <v>10</v>
      </c>
      <c r="BC256" s="120">
        <v>31</v>
      </c>
      <c r="BD256" s="120">
        <v>75</v>
      </c>
      <c r="BE256" s="127">
        <v>39</v>
      </c>
      <c r="BF256" s="127">
        <v>6.5</v>
      </c>
      <c r="BG256" s="127">
        <v>2.2000000000000002</v>
      </c>
      <c r="BH256" s="127">
        <v>3.3</v>
      </c>
      <c r="BI256" s="127">
        <v>11.4</v>
      </c>
      <c r="BJ256" s="127">
        <v>1.8</v>
      </c>
      <c r="BK256" s="127">
        <v>0.2</v>
      </c>
      <c r="BL256" s="127">
        <v>15.8</v>
      </c>
      <c r="BM256" s="127">
        <v>20</v>
      </c>
      <c r="BN256" s="127">
        <v>27.6</v>
      </c>
      <c r="BO256" s="127">
        <v>55.1</v>
      </c>
      <c r="BP256" s="127">
        <v>17.3</v>
      </c>
      <c r="BQ256" s="127">
        <v>3.6</v>
      </c>
      <c r="BR256" s="127">
        <v>3.1</v>
      </c>
      <c r="BS256" s="127">
        <v>3.4</v>
      </c>
      <c r="BT256" s="127">
        <v>3.8</v>
      </c>
      <c r="BU256" s="127">
        <v>3.2</v>
      </c>
      <c r="BV256" s="128">
        <v>22.4</v>
      </c>
      <c r="BW256" s="1">
        <v>10</v>
      </c>
      <c r="BX256" s="2" t="s">
        <v>769</v>
      </c>
      <c r="BY256" s="2" t="s">
        <v>770</v>
      </c>
      <c r="BZ256" s="2" t="s">
        <v>771</v>
      </c>
      <c r="CA256" s="2">
        <v>136059</v>
      </c>
      <c r="CB256" s="2">
        <v>103216</v>
      </c>
      <c r="CC256" s="2">
        <v>84014</v>
      </c>
      <c r="CD256" s="2">
        <v>21.5</v>
      </c>
      <c r="CE256" s="2">
        <v>16.3</v>
      </c>
      <c r="CF256" s="2">
        <v>13.3</v>
      </c>
      <c r="CG256" s="1">
        <v>63644</v>
      </c>
      <c r="CH256" s="1">
        <v>514</v>
      </c>
      <c r="CI256" s="1">
        <v>6100</v>
      </c>
    </row>
    <row r="257" spans="1:87" ht="16.5" customHeight="1" x14ac:dyDescent="0.3">
      <c r="A257" s="47" t="s">
        <v>521</v>
      </c>
      <c r="B257" s="47" t="s">
        <v>125</v>
      </c>
      <c r="C257" s="47" t="s">
        <v>145</v>
      </c>
      <c r="D257" s="43" t="str">
        <f t="shared" si="3"/>
        <v>경북 울릉군</v>
      </c>
      <c r="E257" s="120">
        <v>24020</v>
      </c>
      <c r="F257" s="120">
        <v>7357</v>
      </c>
      <c r="G257" s="120">
        <v>14733</v>
      </c>
      <c r="H257" s="120">
        <v>1933</v>
      </c>
      <c r="I257" s="120">
        <v>19997</v>
      </c>
      <c r="J257" s="120">
        <v>6248</v>
      </c>
      <c r="K257" s="120">
        <v>6488</v>
      </c>
      <c r="L257" s="120">
        <v>1559</v>
      </c>
      <c r="M257" s="120">
        <v>643</v>
      </c>
      <c r="N257" s="120">
        <v>9195</v>
      </c>
      <c r="O257" s="124">
        <v>2.6</v>
      </c>
      <c r="P257" s="124">
        <v>14.4</v>
      </c>
      <c r="Q257" s="124">
        <v>3.5</v>
      </c>
      <c r="R257" s="124">
        <v>17.3</v>
      </c>
      <c r="S257" s="124">
        <v>3.5</v>
      </c>
      <c r="T257" s="124">
        <v>83.3</v>
      </c>
      <c r="U257" s="120">
        <v>158</v>
      </c>
      <c r="V257" s="124">
        <v>37.1</v>
      </c>
      <c r="W257" s="147">
        <v>9203</v>
      </c>
      <c r="X257" s="147">
        <v>23423</v>
      </c>
      <c r="Y257" s="120">
        <v>1414</v>
      </c>
      <c r="Z257" s="120">
        <v>2057</v>
      </c>
      <c r="AA257" s="120">
        <v>270</v>
      </c>
      <c r="AB257" s="120">
        <v>70</v>
      </c>
      <c r="AC257" s="120">
        <v>212</v>
      </c>
      <c r="AD257" s="120">
        <v>314</v>
      </c>
      <c r="AE257" s="120">
        <v>1436</v>
      </c>
      <c r="AF257" s="120">
        <v>101</v>
      </c>
      <c r="AG257" s="120">
        <v>20</v>
      </c>
      <c r="AH257" s="120">
        <v>88</v>
      </c>
      <c r="AI257" s="120">
        <v>5628</v>
      </c>
      <c r="AJ257" s="120">
        <v>10807</v>
      </c>
      <c r="AK257" s="120">
        <v>877</v>
      </c>
      <c r="AL257" s="120">
        <v>213</v>
      </c>
      <c r="AM257" s="120">
        <v>513</v>
      </c>
      <c r="AN257" s="120">
        <v>4023</v>
      </c>
      <c r="AO257" s="120">
        <v>19997</v>
      </c>
      <c r="AP257" s="142" t="s">
        <v>914</v>
      </c>
      <c r="AQ257" s="142" t="s">
        <v>260</v>
      </c>
      <c r="AR257" s="142" t="s">
        <v>264</v>
      </c>
      <c r="AS257" s="143">
        <v>1165</v>
      </c>
      <c r="AT257" s="143">
        <v>435</v>
      </c>
      <c r="AU257" s="143">
        <v>352</v>
      </c>
      <c r="AV257" s="142" t="s">
        <v>913</v>
      </c>
      <c r="AW257" s="142" t="s">
        <v>217</v>
      </c>
      <c r="AX257" s="142" t="s">
        <v>218</v>
      </c>
      <c r="AY257" s="143">
        <v>680</v>
      </c>
      <c r="AZ257" s="143">
        <v>479</v>
      </c>
      <c r="BA257" s="143">
        <v>386</v>
      </c>
      <c r="BB257" s="120">
        <v>14</v>
      </c>
      <c r="BC257" s="120">
        <v>42</v>
      </c>
      <c r="BD257" s="120">
        <v>86</v>
      </c>
      <c r="BE257" s="127">
        <v>41.7</v>
      </c>
      <c r="BF257" s="127">
        <v>5.8</v>
      </c>
      <c r="BG257" s="127">
        <v>1.7</v>
      </c>
      <c r="BH257" s="127">
        <v>0.5</v>
      </c>
      <c r="BI257" s="127">
        <v>6.3</v>
      </c>
      <c r="BJ257" s="127">
        <v>0.1</v>
      </c>
      <c r="BK257" s="127">
        <v>0</v>
      </c>
      <c r="BL257" s="127">
        <v>16.7</v>
      </c>
      <c r="BM257" s="127">
        <v>27.1</v>
      </c>
      <c r="BN257" s="127">
        <v>31.3</v>
      </c>
      <c r="BO257" s="127">
        <v>30.4</v>
      </c>
      <c r="BP257" s="127">
        <v>38.299999999999997</v>
      </c>
      <c r="BQ257" s="127">
        <v>1.8</v>
      </c>
      <c r="BR257" s="127">
        <v>4.0999999999999996</v>
      </c>
      <c r="BS257" s="127">
        <v>4.5</v>
      </c>
      <c r="BT257" s="127">
        <v>4.5999999999999996</v>
      </c>
      <c r="BU257" s="127">
        <v>4.0999999999999996</v>
      </c>
      <c r="BV257" s="128">
        <v>78.8</v>
      </c>
      <c r="BW257" s="1">
        <v>3</v>
      </c>
      <c r="BX257" s="2" t="s">
        <v>772</v>
      </c>
      <c r="BY257" s="2" t="s">
        <v>773</v>
      </c>
      <c r="BZ257" s="2" t="s">
        <v>585</v>
      </c>
      <c r="CA257" s="2">
        <v>24589</v>
      </c>
      <c r="CB257" s="2">
        <v>17006</v>
      </c>
      <c r="CC257" s="2">
        <v>16847</v>
      </c>
      <c r="CD257" s="2">
        <v>42.1</v>
      </c>
      <c r="CE257" s="2">
        <v>29.1</v>
      </c>
      <c r="CF257" s="2">
        <v>28.8</v>
      </c>
      <c r="CG257" s="1">
        <v>12297</v>
      </c>
      <c r="CH257" s="1">
        <v>6</v>
      </c>
      <c r="CI257" s="1">
        <v>806</v>
      </c>
    </row>
    <row r="258" spans="1:87" ht="16.5" customHeight="1" x14ac:dyDescent="0.3">
      <c r="A258" s="47" t="s">
        <v>521</v>
      </c>
      <c r="B258" s="47" t="s">
        <v>126</v>
      </c>
      <c r="C258" s="47" t="s">
        <v>146</v>
      </c>
      <c r="D258" s="43" t="str">
        <f t="shared" si="3"/>
        <v>경남 밀양시</v>
      </c>
      <c r="E258" s="120">
        <v>359351</v>
      </c>
      <c r="F258" s="120">
        <v>209234</v>
      </c>
      <c r="G258" s="120">
        <v>118707</v>
      </c>
      <c r="H258" s="120">
        <v>31408</v>
      </c>
      <c r="I258" s="120">
        <v>238852</v>
      </c>
      <c r="J258" s="120">
        <v>51242</v>
      </c>
      <c r="K258" s="120">
        <v>17999</v>
      </c>
      <c r="L258" s="120">
        <v>14729</v>
      </c>
      <c r="M258" s="120">
        <v>6453</v>
      </c>
      <c r="N258" s="120">
        <v>105382</v>
      </c>
      <c r="O258" s="124">
        <v>3.4</v>
      </c>
      <c r="P258" s="124">
        <v>41.7</v>
      </c>
      <c r="Q258" s="124">
        <v>3.2</v>
      </c>
      <c r="R258" s="124">
        <v>11.8</v>
      </c>
      <c r="S258" s="124">
        <v>4.4000000000000004</v>
      </c>
      <c r="T258" s="124">
        <v>66.5</v>
      </c>
      <c r="U258" s="120">
        <v>110</v>
      </c>
      <c r="V258" s="124">
        <v>26.8</v>
      </c>
      <c r="W258" s="147">
        <v>105969</v>
      </c>
      <c r="X258" s="147">
        <v>381185</v>
      </c>
      <c r="Y258" s="120">
        <v>68655</v>
      </c>
      <c r="Z258" s="120">
        <v>35491</v>
      </c>
      <c r="AA258" s="120">
        <v>7048</v>
      </c>
      <c r="AB258" s="120">
        <v>3454</v>
      </c>
      <c r="AC258" s="120">
        <v>5851</v>
      </c>
      <c r="AD258" s="120">
        <v>83454</v>
      </c>
      <c r="AE258" s="120">
        <v>42560</v>
      </c>
      <c r="AF258" s="120">
        <v>7747</v>
      </c>
      <c r="AG258" s="120">
        <v>2117</v>
      </c>
      <c r="AH258" s="120">
        <v>3989</v>
      </c>
      <c r="AI258" s="120">
        <v>57125</v>
      </c>
      <c r="AJ258" s="120">
        <v>32400</v>
      </c>
      <c r="AK258" s="120">
        <v>4517</v>
      </c>
      <c r="AL258" s="120">
        <v>1348</v>
      </c>
      <c r="AM258" s="120">
        <v>3594</v>
      </c>
      <c r="AN258" s="120">
        <v>120499</v>
      </c>
      <c r="AO258" s="120">
        <v>238851</v>
      </c>
      <c r="AP258" s="142" t="s">
        <v>913</v>
      </c>
      <c r="AQ258" s="142" t="s">
        <v>271</v>
      </c>
      <c r="AR258" s="142" t="s">
        <v>272</v>
      </c>
      <c r="AS258" s="143">
        <v>46321</v>
      </c>
      <c r="AT258" s="143">
        <v>39631</v>
      </c>
      <c r="AU258" s="143">
        <v>15642</v>
      </c>
      <c r="AV258" s="142" t="s">
        <v>316</v>
      </c>
      <c r="AW258" s="142" t="s">
        <v>214</v>
      </c>
      <c r="AX258" s="142" t="s">
        <v>317</v>
      </c>
      <c r="AY258" s="143">
        <v>12891</v>
      </c>
      <c r="AZ258" s="143">
        <v>12665</v>
      </c>
      <c r="BA258" s="143">
        <v>10144</v>
      </c>
      <c r="BB258" s="120">
        <v>3</v>
      </c>
      <c r="BC258" s="120">
        <v>11</v>
      </c>
      <c r="BD258" s="120">
        <v>27</v>
      </c>
      <c r="BE258" s="127">
        <v>31.8</v>
      </c>
      <c r="BF258" s="127">
        <v>2</v>
      </c>
      <c r="BG258" s="127">
        <v>16.899999999999999</v>
      </c>
      <c r="BH258" s="127">
        <v>3.2</v>
      </c>
      <c r="BI258" s="127">
        <v>13.5</v>
      </c>
      <c r="BJ258" s="127">
        <v>4.5999999999999996</v>
      </c>
      <c r="BK258" s="127">
        <v>0.3</v>
      </c>
      <c r="BL258" s="127">
        <v>17.600000000000001</v>
      </c>
      <c r="BM258" s="127">
        <v>10.1</v>
      </c>
      <c r="BN258" s="127">
        <v>27.6</v>
      </c>
      <c r="BO258" s="127">
        <v>53.9</v>
      </c>
      <c r="BP258" s="127">
        <v>18.600000000000001</v>
      </c>
      <c r="BQ258" s="127">
        <v>3.6</v>
      </c>
      <c r="BR258" s="127">
        <v>2.2999999999999998</v>
      </c>
      <c r="BS258" s="127">
        <v>3.2</v>
      </c>
      <c r="BT258" s="127">
        <v>3.8</v>
      </c>
      <c r="BU258" s="127">
        <v>2.5</v>
      </c>
      <c r="BV258" s="128">
        <v>13.6</v>
      </c>
      <c r="BW258" s="1">
        <v>16</v>
      </c>
      <c r="BX258" s="2" t="s">
        <v>774</v>
      </c>
      <c r="BY258" s="2" t="s">
        <v>818</v>
      </c>
      <c r="BZ258" s="2" t="s">
        <v>775</v>
      </c>
      <c r="CA258" s="2">
        <v>172842</v>
      </c>
      <c r="CB258" s="2">
        <v>117521</v>
      </c>
      <c r="CC258" s="2">
        <v>110861</v>
      </c>
      <c r="CD258" s="2">
        <v>14.3</v>
      </c>
      <c r="CE258" s="2">
        <v>9.6999999999999993</v>
      </c>
      <c r="CF258" s="2">
        <v>9.1999999999999993</v>
      </c>
      <c r="CG258" s="1">
        <v>51376</v>
      </c>
      <c r="CH258" s="1">
        <v>5526</v>
      </c>
      <c r="CI258" s="1">
        <v>10646</v>
      </c>
    </row>
    <row r="259" spans="1:87" ht="16.5" customHeight="1" x14ac:dyDescent="0.3">
      <c r="A259" s="47" t="s">
        <v>521</v>
      </c>
      <c r="B259" s="47" t="s">
        <v>127</v>
      </c>
      <c r="C259" s="47" t="s">
        <v>146</v>
      </c>
      <c r="D259" s="43" t="str">
        <f t="shared" ref="D259:D268" si="4">IF(OR(RIGHT(C259,2)="북도",RIGHT(C259,2)="남도"),LEFT(C259,1)&amp;MID(C259,3,1)&amp;" "&amp;B259,LEFT(C259,2)&amp;" "&amp;B259)</f>
        <v>경남 의령군</v>
      </c>
      <c r="E259" s="120">
        <v>94949</v>
      </c>
      <c r="F259" s="120">
        <v>56247</v>
      </c>
      <c r="G259" s="120">
        <v>29438</v>
      </c>
      <c r="H259" s="120">
        <v>9267</v>
      </c>
      <c r="I259" s="120">
        <v>36813</v>
      </c>
      <c r="J259" s="120">
        <v>11072</v>
      </c>
      <c r="K259" s="120">
        <v>5007</v>
      </c>
      <c r="L259" s="120">
        <v>4154</v>
      </c>
      <c r="M259" s="120">
        <v>1960</v>
      </c>
      <c r="N259" s="120">
        <v>25784</v>
      </c>
      <c r="O259" s="124">
        <v>3.7</v>
      </c>
      <c r="P259" s="124">
        <v>40.5</v>
      </c>
      <c r="Q259" s="124">
        <v>3.4</v>
      </c>
      <c r="R259" s="124">
        <v>11.7</v>
      </c>
      <c r="S259" s="124">
        <v>5.0999999999999996</v>
      </c>
      <c r="T259" s="124">
        <v>38.799999999999997</v>
      </c>
      <c r="U259" s="120">
        <v>93</v>
      </c>
      <c r="V259" s="124">
        <v>25.6</v>
      </c>
      <c r="W259" s="147">
        <v>26048</v>
      </c>
      <c r="X259" s="147">
        <v>111930</v>
      </c>
      <c r="Y259" s="120">
        <v>34863</v>
      </c>
      <c r="Z259" s="120">
        <v>15526</v>
      </c>
      <c r="AA259" s="120">
        <v>3395</v>
      </c>
      <c r="AB259" s="120">
        <v>1661</v>
      </c>
      <c r="AC259" s="120">
        <v>2692</v>
      </c>
      <c r="AD259" s="120">
        <v>10746</v>
      </c>
      <c r="AE259" s="120">
        <v>5887</v>
      </c>
      <c r="AF259" s="120">
        <v>972</v>
      </c>
      <c r="AG259" s="120">
        <v>210</v>
      </c>
      <c r="AH259" s="120">
        <v>508</v>
      </c>
      <c r="AI259" s="120">
        <v>10638</v>
      </c>
      <c r="AJ259" s="120">
        <v>6031</v>
      </c>
      <c r="AK259" s="120">
        <v>825</v>
      </c>
      <c r="AL259" s="120">
        <v>259</v>
      </c>
      <c r="AM259" s="120">
        <v>735</v>
      </c>
      <c r="AN259" s="120">
        <v>58137</v>
      </c>
      <c r="AO259" s="120">
        <v>36811</v>
      </c>
      <c r="AP259" s="142" t="s">
        <v>913</v>
      </c>
      <c r="AQ259" s="142" t="s">
        <v>273</v>
      </c>
      <c r="AR259" s="142" t="s">
        <v>271</v>
      </c>
      <c r="AS259" s="143">
        <v>27319</v>
      </c>
      <c r="AT259" s="143">
        <v>9015</v>
      </c>
      <c r="AU259" s="143">
        <v>5675</v>
      </c>
      <c r="AV259" s="142" t="s">
        <v>214</v>
      </c>
      <c r="AW259" s="142" t="s">
        <v>316</v>
      </c>
      <c r="AX259" s="142" t="s">
        <v>217</v>
      </c>
      <c r="AY259" s="143">
        <v>1987</v>
      </c>
      <c r="AZ259" s="143">
        <v>1928</v>
      </c>
      <c r="BA259" s="143">
        <v>1712</v>
      </c>
      <c r="BB259" s="120">
        <v>1</v>
      </c>
      <c r="BC259" s="120">
        <v>5</v>
      </c>
      <c r="BD259" s="120">
        <v>21</v>
      </c>
      <c r="BE259" s="127">
        <v>42.8</v>
      </c>
      <c r="BF259" s="127">
        <v>1.5</v>
      </c>
      <c r="BG259" s="127">
        <v>4.7</v>
      </c>
      <c r="BH259" s="127">
        <v>1.9</v>
      </c>
      <c r="BI259" s="127">
        <v>10.9</v>
      </c>
      <c r="BJ259" s="127">
        <v>3.4</v>
      </c>
      <c r="BK259" s="127">
        <v>0.1</v>
      </c>
      <c r="BL259" s="127">
        <v>23.3</v>
      </c>
      <c r="BM259" s="127">
        <v>11.3</v>
      </c>
      <c r="BN259" s="127">
        <v>32.6</v>
      </c>
      <c r="BO259" s="127">
        <v>48.9</v>
      </c>
      <c r="BP259" s="127">
        <v>18.5</v>
      </c>
      <c r="BQ259" s="127">
        <v>2.7</v>
      </c>
      <c r="BR259" s="127">
        <v>2.2999999999999998</v>
      </c>
      <c r="BS259" s="127">
        <v>3.3</v>
      </c>
      <c r="BT259" s="127">
        <v>3.8</v>
      </c>
      <c r="BU259" s="127">
        <v>2.4</v>
      </c>
      <c r="BV259" s="128">
        <v>13.3</v>
      </c>
      <c r="BW259" s="1">
        <v>13</v>
      </c>
      <c r="BX259" s="2" t="s">
        <v>777</v>
      </c>
      <c r="BY259" s="2" t="s">
        <v>778</v>
      </c>
      <c r="BZ259" s="2" t="s">
        <v>841</v>
      </c>
      <c r="CA259" s="2">
        <v>95026</v>
      </c>
      <c r="CB259" s="2">
        <v>25787</v>
      </c>
      <c r="CC259" s="2">
        <v>22598</v>
      </c>
      <c r="CD259" s="2">
        <v>34.1</v>
      </c>
      <c r="CE259" s="2">
        <v>9.3000000000000007</v>
      </c>
      <c r="CF259" s="2">
        <v>8.1</v>
      </c>
      <c r="CG259" s="1">
        <v>11766</v>
      </c>
      <c r="CH259" s="1">
        <v>1711</v>
      </c>
      <c r="CI259" s="1">
        <v>3212</v>
      </c>
    </row>
    <row r="260" spans="1:87" ht="16.5" customHeight="1" x14ac:dyDescent="0.3">
      <c r="A260" s="47" t="s">
        <v>521</v>
      </c>
      <c r="B260" s="47" t="s">
        <v>128</v>
      </c>
      <c r="C260" s="47" t="s">
        <v>146</v>
      </c>
      <c r="D260" s="43" t="str">
        <f t="shared" si="4"/>
        <v>경남 함안군</v>
      </c>
      <c r="E260" s="120">
        <v>194281</v>
      </c>
      <c r="F260" s="120">
        <v>98491</v>
      </c>
      <c r="G260" s="120">
        <v>57223</v>
      </c>
      <c r="H260" s="120">
        <v>38567</v>
      </c>
      <c r="I260" s="120">
        <v>67277</v>
      </c>
      <c r="J260" s="120">
        <v>15515</v>
      </c>
      <c r="K260" s="120">
        <v>6631</v>
      </c>
      <c r="L260" s="120">
        <v>8800</v>
      </c>
      <c r="M260" s="120">
        <v>5118</v>
      </c>
      <c r="N260" s="120">
        <v>62880</v>
      </c>
      <c r="O260" s="124">
        <v>3.1</v>
      </c>
      <c r="P260" s="124">
        <v>55.3</v>
      </c>
      <c r="Q260" s="124">
        <v>5.5</v>
      </c>
      <c r="R260" s="124">
        <v>10.9</v>
      </c>
      <c r="S260" s="124">
        <v>7.1</v>
      </c>
      <c r="T260" s="124">
        <v>34.6</v>
      </c>
      <c r="U260" s="120">
        <v>163</v>
      </c>
      <c r="V260" s="124">
        <v>40</v>
      </c>
      <c r="W260" s="147">
        <v>63763</v>
      </c>
      <c r="X260" s="147">
        <v>202895</v>
      </c>
      <c r="Y260" s="120">
        <v>57959</v>
      </c>
      <c r="Z260" s="120">
        <v>33432</v>
      </c>
      <c r="AA260" s="120">
        <v>10242</v>
      </c>
      <c r="AB260" s="120">
        <v>9335</v>
      </c>
      <c r="AC260" s="120">
        <v>16036</v>
      </c>
      <c r="AD260" s="120">
        <v>17415</v>
      </c>
      <c r="AE260" s="120">
        <v>7428</v>
      </c>
      <c r="AF260" s="120">
        <v>1394</v>
      </c>
      <c r="AG260" s="120">
        <v>639</v>
      </c>
      <c r="AH260" s="120">
        <v>1205</v>
      </c>
      <c r="AI260" s="120">
        <v>23117</v>
      </c>
      <c r="AJ260" s="120">
        <v>11020</v>
      </c>
      <c r="AK260" s="120">
        <v>2180</v>
      </c>
      <c r="AL260" s="120">
        <v>694</v>
      </c>
      <c r="AM260" s="120">
        <v>2186</v>
      </c>
      <c r="AN260" s="120">
        <v>127004</v>
      </c>
      <c r="AO260" s="120">
        <v>67278</v>
      </c>
      <c r="AP260" s="142" t="s">
        <v>913</v>
      </c>
      <c r="AQ260" s="142" t="s">
        <v>271</v>
      </c>
      <c r="AR260" s="142" t="s">
        <v>273</v>
      </c>
      <c r="AS260" s="143">
        <v>83477</v>
      </c>
      <c r="AT260" s="143">
        <v>11905</v>
      </c>
      <c r="AU260" s="143">
        <v>7953</v>
      </c>
      <c r="AV260" s="142" t="s">
        <v>214</v>
      </c>
      <c r="AW260" s="142" t="s">
        <v>316</v>
      </c>
      <c r="AX260" s="142" t="s">
        <v>317</v>
      </c>
      <c r="AY260" s="143">
        <v>2840</v>
      </c>
      <c r="AZ260" s="143">
        <v>2693</v>
      </c>
      <c r="BA260" s="143">
        <v>2341</v>
      </c>
      <c r="BB260" s="120">
        <v>1</v>
      </c>
      <c r="BC260" s="120">
        <v>3</v>
      </c>
      <c r="BD260" s="120">
        <v>22</v>
      </c>
      <c r="BE260" s="127">
        <v>21.2</v>
      </c>
      <c r="BF260" s="127">
        <v>0.6</v>
      </c>
      <c r="BG260" s="127">
        <v>6.3</v>
      </c>
      <c r="BH260" s="127">
        <v>7.9</v>
      </c>
      <c r="BI260" s="127">
        <v>41.6</v>
      </c>
      <c r="BJ260" s="127">
        <v>2.5</v>
      </c>
      <c r="BK260" s="127">
        <v>0.3</v>
      </c>
      <c r="BL260" s="127">
        <v>14.9</v>
      </c>
      <c r="BM260" s="127">
        <v>4.8</v>
      </c>
      <c r="BN260" s="127">
        <v>38.1</v>
      </c>
      <c r="BO260" s="127">
        <v>34.9</v>
      </c>
      <c r="BP260" s="127">
        <v>27</v>
      </c>
      <c r="BQ260" s="127">
        <v>1.7</v>
      </c>
      <c r="BR260" s="127">
        <v>1.6</v>
      </c>
      <c r="BS260" s="127">
        <v>3.4</v>
      </c>
      <c r="BT260" s="127">
        <v>3.9</v>
      </c>
      <c r="BU260" s="127">
        <v>1.9</v>
      </c>
      <c r="BV260" s="128">
        <v>19.5</v>
      </c>
      <c r="BW260" s="1">
        <v>10</v>
      </c>
      <c r="BX260" s="2" t="s">
        <v>620</v>
      </c>
      <c r="BY260" s="2" t="s">
        <v>780</v>
      </c>
      <c r="BZ260" s="2" t="s">
        <v>819</v>
      </c>
      <c r="CA260" s="2">
        <v>319013</v>
      </c>
      <c r="CB260" s="2">
        <v>154392</v>
      </c>
      <c r="CC260" s="2">
        <v>132240</v>
      </c>
      <c r="CD260" s="2">
        <v>33.799999999999997</v>
      </c>
      <c r="CE260" s="2">
        <v>16.3</v>
      </c>
      <c r="CF260" s="2">
        <v>14</v>
      </c>
      <c r="CG260" s="1">
        <v>12878</v>
      </c>
      <c r="CH260" s="1">
        <v>15786</v>
      </c>
      <c r="CI260" s="1">
        <v>10496</v>
      </c>
    </row>
    <row r="261" spans="1:87" ht="16.5" customHeight="1" x14ac:dyDescent="0.3">
      <c r="A261" s="47" t="s">
        <v>521</v>
      </c>
      <c r="B261" s="47" t="s">
        <v>129</v>
      </c>
      <c r="C261" s="47" t="s">
        <v>146</v>
      </c>
      <c r="D261" s="43" t="str">
        <f t="shared" si="4"/>
        <v>경남 창녕군</v>
      </c>
      <c r="E261" s="120">
        <v>222806</v>
      </c>
      <c r="F261" s="120">
        <v>121948</v>
      </c>
      <c r="G261" s="120">
        <v>78517</v>
      </c>
      <c r="H261" s="120">
        <v>22341</v>
      </c>
      <c r="I261" s="120">
        <v>130260</v>
      </c>
      <c r="J261" s="120">
        <v>35268</v>
      </c>
      <c r="K261" s="120">
        <v>10690</v>
      </c>
      <c r="L261" s="120">
        <v>9075</v>
      </c>
      <c r="M261" s="120">
        <v>4498</v>
      </c>
      <c r="N261" s="120">
        <v>59421</v>
      </c>
      <c r="O261" s="124">
        <v>3.7</v>
      </c>
      <c r="P261" s="124">
        <v>44.9</v>
      </c>
      <c r="Q261" s="124">
        <v>3.5</v>
      </c>
      <c r="R261" s="124">
        <v>11.4</v>
      </c>
      <c r="S261" s="124">
        <v>4.5</v>
      </c>
      <c r="T261" s="124">
        <v>58.5</v>
      </c>
      <c r="U261" s="120">
        <v>145</v>
      </c>
      <c r="V261" s="124">
        <v>35.1</v>
      </c>
      <c r="W261" s="147">
        <v>60340</v>
      </c>
      <c r="X261" s="147">
        <v>245178</v>
      </c>
      <c r="Y261" s="120">
        <v>52245</v>
      </c>
      <c r="Z261" s="120">
        <v>28096</v>
      </c>
      <c r="AA261" s="120">
        <v>5329</v>
      </c>
      <c r="AB261" s="120">
        <v>2568</v>
      </c>
      <c r="AC261" s="120">
        <v>4308</v>
      </c>
      <c r="AD261" s="120">
        <v>21886</v>
      </c>
      <c r="AE261" s="120">
        <v>14848</v>
      </c>
      <c r="AF261" s="120">
        <v>1871</v>
      </c>
      <c r="AG261" s="120">
        <v>495</v>
      </c>
      <c r="AH261" s="120">
        <v>1130</v>
      </c>
      <c r="AI261" s="120">
        <v>47817</v>
      </c>
      <c r="AJ261" s="120">
        <v>30647</v>
      </c>
      <c r="AK261" s="120">
        <v>4599</v>
      </c>
      <c r="AL261" s="120">
        <v>2093</v>
      </c>
      <c r="AM261" s="120">
        <v>4873</v>
      </c>
      <c r="AN261" s="120">
        <v>92546</v>
      </c>
      <c r="AO261" s="120">
        <v>130259</v>
      </c>
      <c r="AP261" s="142" t="s">
        <v>913</v>
      </c>
      <c r="AQ261" s="142" t="s">
        <v>271</v>
      </c>
      <c r="AR261" s="142" t="s">
        <v>274</v>
      </c>
      <c r="AS261" s="143">
        <v>47797</v>
      </c>
      <c r="AT261" s="143">
        <v>14295</v>
      </c>
      <c r="AU261" s="143">
        <v>6116</v>
      </c>
      <c r="AV261" s="142" t="s">
        <v>315</v>
      </c>
      <c r="AW261" s="142" t="s">
        <v>217</v>
      </c>
      <c r="AX261" s="142" t="s">
        <v>218</v>
      </c>
      <c r="AY261" s="143">
        <v>15382</v>
      </c>
      <c r="AZ261" s="143">
        <v>12522</v>
      </c>
      <c r="BA261" s="143">
        <v>5664</v>
      </c>
      <c r="BB261" s="120">
        <v>2</v>
      </c>
      <c r="BC261" s="120">
        <v>8</v>
      </c>
      <c r="BD261" s="120">
        <v>28</v>
      </c>
      <c r="BE261" s="127">
        <v>23.3</v>
      </c>
      <c r="BF261" s="127">
        <v>3.7</v>
      </c>
      <c r="BG261" s="127">
        <v>14.9</v>
      </c>
      <c r="BH261" s="127">
        <v>3.2</v>
      </c>
      <c r="BI261" s="127">
        <v>32.799999999999997</v>
      </c>
      <c r="BJ261" s="127">
        <v>2.7</v>
      </c>
      <c r="BK261" s="127">
        <v>0.3</v>
      </c>
      <c r="BL261" s="127">
        <v>13.8</v>
      </c>
      <c r="BM261" s="127">
        <v>5.4</v>
      </c>
      <c r="BN261" s="127">
        <v>30.2</v>
      </c>
      <c r="BO261" s="127">
        <v>49.6</v>
      </c>
      <c r="BP261" s="127">
        <v>20.2</v>
      </c>
      <c r="BQ261" s="127">
        <v>3</v>
      </c>
      <c r="BR261" s="127">
        <v>2.2000000000000002</v>
      </c>
      <c r="BS261" s="127">
        <v>3.1</v>
      </c>
      <c r="BT261" s="127">
        <v>3.7</v>
      </c>
      <c r="BU261" s="127">
        <v>2.4</v>
      </c>
      <c r="BV261" s="128">
        <v>13.7</v>
      </c>
      <c r="BW261" s="1">
        <v>14</v>
      </c>
      <c r="BX261" s="2" t="s">
        <v>782</v>
      </c>
      <c r="BY261" s="2" t="s">
        <v>784</v>
      </c>
      <c r="BZ261" s="2" t="s">
        <v>783</v>
      </c>
      <c r="CA261" s="2">
        <v>131650</v>
      </c>
      <c r="CB261" s="2">
        <v>114362</v>
      </c>
      <c r="CC261" s="2">
        <v>112633</v>
      </c>
      <c r="CD261" s="2">
        <v>17.7</v>
      </c>
      <c r="CE261" s="2">
        <v>15.3</v>
      </c>
      <c r="CF261" s="2">
        <v>15.1</v>
      </c>
      <c r="CG261" s="1">
        <v>35096</v>
      </c>
      <c r="CH261" s="1">
        <v>4732</v>
      </c>
      <c r="CI261" s="1">
        <v>7867</v>
      </c>
    </row>
    <row r="262" spans="1:87" ht="16.5" customHeight="1" x14ac:dyDescent="0.3">
      <c r="A262" s="47" t="s">
        <v>521</v>
      </c>
      <c r="B262" s="47" t="s">
        <v>68</v>
      </c>
      <c r="C262" s="47" t="s">
        <v>146</v>
      </c>
      <c r="D262" s="43" t="str">
        <f t="shared" si="4"/>
        <v>경남 고성군</v>
      </c>
      <c r="E262" s="120">
        <v>184118</v>
      </c>
      <c r="F262" s="120">
        <v>98216</v>
      </c>
      <c r="G262" s="120">
        <v>64350</v>
      </c>
      <c r="H262" s="120">
        <v>21551</v>
      </c>
      <c r="I262" s="120">
        <v>73382</v>
      </c>
      <c r="J262" s="120">
        <v>26897</v>
      </c>
      <c r="K262" s="120">
        <v>10146</v>
      </c>
      <c r="L262" s="120">
        <v>7358</v>
      </c>
      <c r="M262" s="120">
        <v>3967</v>
      </c>
      <c r="N262" s="120">
        <v>49496</v>
      </c>
      <c r="O262" s="124">
        <v>3.7</v>
      </c>
      <c r="P262" s="124">
        <v>43.4</v>
      </c>
      <c r="Q262" s="124">
        <v>3.8</v>
      </c>
      <c r="R262" s="124">
        <v>11.6</v>
      </c>
      <c r="S262" s="124">
        <v>4.7</v>
      </c>
      <c r="T262" s="124">
        <v>39.9</v>
      </c>
      <c r="U262" s="120">
        <v>121</v>
      </c>
      <c r="V262" s="124">
        <v>31.1</v>
      </c>
      <c r="W262" s="147">
        <v>50654</v>
      </c>
      <c r="X262" s="147">
        <v>221404</v>
      </c>
      <c r="Y262" s="120">
        <v>57435</v>
      </c>
      <c r="Z262" s="120">
        <v>34416</v>
      </c>
      <c r="AA262" s="120">
        <v>7063</v>
      </c>
      <c r="AB262" s="120">
        <v>4823</v>
      </c>
      <c r="AC262" s="120">
        <v>6998</v>
      </c>
      <c r="AD262" s="120">
        <v>16861</v>
      </c>
      <c r="AE262" s="120">
        <v>12277</v>
      </c>
      <c r="AF262" s="120">
        <v>1671</v>
      </c>
      <c r="AG262" s="120">
        <v>497</v>
      </c>
      <c r="AH262" s="120">
        <v>1047</v>
      </c>
      <c r="AI262" s="120">
        <v>23919</v>
      </c>
      <c r="AJ262" s="120">
        <v>13373</v>
      </c>
      <c r="AK262" s="120">
        <v>1659</v>
      </c>
      <c r="AL262" s="120">
        <v>588</v>
      </c>
      <c r="AM262" s="120">
        <v>1490</v>
      </c>
      <c r="AN262" s="120">
        <v>110735</v>
      </c>
      <c r="AO262" s="120">
        <v>73382</v>
      </c>
      <c r="AP262" s="142" t="s">
        <v>913</v>
      </c>
      <c r="AQ262" s="142" t="s">
        <v>273</v>
      </c>
      <c r="AR262" s="142" t="s">
        <v>275</v>
      </c>
      <c r="AS262" s="143">
        <v>41442</v>
      </c>
      <c r="AT262" s="143">
        <v>16586</v>
      </c>
      <c r="AU262" s="143">
        <v>13296</v>
      </c>
      <c r="AV262" s="142" t="s">
        <v>214</v>
      </c>
      <c r="AW262" s="142" t="s">
        <v>213</v>
      </c>
      <c r="AX262" s="142" t="s">
        <v>316</v>
      </c>
      <c r="AY262" s="143">
        <v>3234</v>
      </c>
      <c r="AZ262" s="143">
        <v>3105</v>
      </c>
      <c r="BA262" s="143">
        <v>2702</v>
      </c>
      <c r="BB262" s="120">
        <v>2</v>
      </c>
      <c r="BC262" s="120">
        <v>6</v>
      </c>
      <c r="BD262" s="120">
        <v>26</v>
      </c>
      <c r="BE262" s="127">
        <v>27.3</v>
      </c>
      <c r="BF262" s="127">
        <v>1.6</v>
      </c>
      <c r="BG262" s="127">
        <v>13.7</v>
      </c>
      <c r="BH262" s="127">
        <v>3.8</v>
      </c>
      <c r="BI262" s="127">
        <v>26.2</v>
      </c>
      <c r="BJ262" s="127">
        <v>3</v>
      </c>
      <c r="BK262" s="127">
        <v>0.2</v>
      </c>
      <c r="BL262" s="127">
        <v>16</v>
      </c>
      <c r="BM262" s="127">
        <v>8.1999999999999993</v>
      </c>
      <c r="BN262" s="127">
        <v>29.1</v>
      </c>
      <c r="BO262" s="127">
        <v>49.6</v>
      </c>
      <c r="BP262" s="127">
        <v>21.4</v>
      </c>
      <c r="BQ262" s="127">
        <v>3.1</v>
      </c>
      <c r="BR262" s="127">
        <v>2.1</v>
      </c>
      <c r="BS262" s="127">
        <v>3.4</v>
      </c>
      <c r="BT262" s="127">
        <v>3.8</v>
      </c>
      <c r="BU262" s="127">
        <v>2.2999999999999998</v>
      </c>
      <c r="BV262" s="128">
        <v>13.3</v>
      </c>
      <c r="BW262" s="1">
        <v>14</v>
      </c>
      <c r="BX262" s="2" t="s">
        <v>785</v>
      </c>
      <c r="BY262" s="2" t="s">
        <v>787</v>
      </c>
      <c r="BZ262" s="2" t="s">
        <v>786</v>
      </c>
      <c r="CA262" s="2">
        <v>145331</v>
      </c>
      <c r="CB262" s="2">
        <v>76141</v>
      </c>
      <c r="CC262" s="2">
        <v>71372</v>
      </c>
      <c r="CD262" s="2">
        <v>23.3</v>
      </c>
      <c r="CE262" s="2">
        <v>12.2</v>
      </c>
      <c r="CF262" s="2">
        <v>11.5</v>
      </c>
      <c r="CG262" s="1">
        <v>28212</v>
      </c>
      <c r="CH262" s="1">
        <v>6334</v>
      </c>
      <c r="CI262" s="1">
        <v>6422</v>
      </c>
    </row>
    <row r="263" spans="1:87" ht="16.5" customHeight="1" x14ac:dyDescent="0.3">
      <c r="A263" s="47" t="s">
        <v>521</v>
      </c>
      <c r="B263" s="47" t="s">
        <v>130</v>
      </c>
      <c r="C263" s="47" t="s">
        <v>146</v>
      </c>
      <c r="D263" s="43" t="str">
        <f t="shared" si="4"/>
        <v>경남 남해군</v>
      </c>
      <c r="E263" s="120">
        <v>216786</v>
      </c>
      <c r="F263" s="120">
        <v>110327</v>
      </c>
      <c r="G263" s="120">
        <v>95150</v>
      </c>
      <c r="H263" s="120">
        <v>11308</v>
      </c>
      <c r="I263" s="120">
        <v>147979</v>
      </c>
      <c r="J263" s="120">
        <v>60094</v>
      </c>
      <c r="K263" s="120">
        <v>17557</v>
      </c>
      <c r="L263" s="120">
        <v>6186</v>
      </c>
      <c r="M263" s="120">
        <v>3299</v>
      </c>
      <c r="N263" s="120">
        <v>40393</v>
      </c>
      <c r="O263" s="124">
        <v>5.4</v>
      </c>
      <c r="P263" s="124">
        <v>26.8</v>
      </c>
      <c r="Q263" s="124">
        <v>2.7</v>
      </c>
      <c r="R263" s="124">
        <v>12.4</v>
      </c>
      <c r="S263" s="124">
        <v>2.8</v>
      </c>
      <c r="T263" s="124">
        <v>68.3</v>
      </c>
      <c r="U263" s="120">
        <v>102</v>
      </c>
      <c r="V263" s="124">
        <v>34.6</v>
      </c>
      <c r="W263" s="147">
        <v>41194</v>
      </c>
      <c r="X263" s="147">
        <v>258638</v>
      </c>
      <c r="Y263" s="120">
        <v>36340</v>
      </c>
      <c r="Z263" s="120">
        <v>25526</v>
      </c>
      <c r="AA263" s="120">
        <v>3211</v>
      </c>
      <c r="AB263" s="120">
        <v>1311</v>
      </c>
      <c r="AC263" s="120">
        <v>2419</v>
      </c>
      <c r="AD263" s="120">
        <v>17912</v>
      </c>
      <c r="AE263" s="120">
        <v>18089</v>
      </c>
      <c r="AF263" s="120">
        <v>1366</v>
      </c>
      <c r="AG263" s="120">
        <v>315</v>
      </c>
      <c r="AH263" s="120">
        <v>908</v>
      </c>
      <c r="AI263" s="120">
        <v>56075</v>
      </c>
      <c r="AJ263" s="120">
        <v>48512</v>
      </c>
      <c r="AK263" s="120">
        <v>2239</v>
      </c>
      <c r="AL263" s="120">
        <v>598</v>
      </c>
      <c r="AM263" s="120">
        <v>1964</v>
      </c>
      <c r="AN263" s="120">
        <v>68807</v>
      </c>
      <c r="AO263" s="120">
        <v>147978</v>
      </c>
      <c r="AP263" s="142" t="s">
        <v>273</v>
      </c>
      <c r="AQ263" s="142" t="s">
        <v>913</v>
      </c>
      <c r="AR263" s="142" t="s">
        <v>276</v>
      </c>
      <c r="AS263" s="143">
        <v>18366</v>
      </c>
      <c r="AT263" s="143">
        <v>14448</v>
      </c>
      <c r="AU263" s="143">
        <v>10869</v>
      </c>
      <c r="AV263" s="142" t="s">
        <v>248</v>
      </c>
      <c r="AW263" s="142" t="s">
        <v>245</v>
      </c>
      <c r="AX263" s="142" t="s">
        <v>247</v>
      </c>
      <c r="AY263" s="143">
        <v>4353</v>
      </c>
      <c r="AZ263" s="143">
        <v>4068</v>
      </c>
      <c r="BA263" s="143">
        <v>3711</v>
      </c>
      <c r="BB263" s="120">
        <v>5</v>
      </c>
      <c r="BC263" s="120">
        <v>24</v>
      </c>
      <c r="BD263" s="120">
        <v>63</v>
      </c>
      <c r="BE263" s="127">
        <v>44.9</v>
      </c>
      <c r="BF263" s="127">
        <v>2.7</v>
      </c>
      <c r="BG263" s="127">
        <v>12.9</v>
      </c>
      <c r="BH263" s="127">
        <v>1.8</v>
      </c>
      <c r="BI263" s="127">
        <v>5.8</v>
      </c>
      <c r="BJ263" s="127">
        <v>1.3</v>
      </c>
      <c r="BK263" s="127">
        <v>0.5</v>
      </c>
      <c r="BL263" s="127">
        <v>17.7</v>
      </c>
      <c r="BM263" s="127">
        <v>12.2</v>
      </c>
      <c r="BN263" s="127">
        <v>24.6</v>
      </c>
      <c r="BO263" s="127">
        <v>56.5</v>
      </c>
      <c r="BP263" s="127">
        <v>18.899999999999999</v>
      </c>
      <c r="BQ263" s="127">
        <v>4.2</v>
      </c>
      <c r="BR263" s="127">
        <v>2.8</v>
      </c>
      <c r="BS263" s="127">
        <v>3.2</v>
      </c>
      <c r="BT263" s="127">
        <v>3.6</v>
      </c>
      <c r="BU263" s="127">
        <v>2.9</v>
      </c>
      <c r="BV263" s="128">
        <v>24.5</v>
      </c>
      <c r="BW263" s="1">
        <v>10</v>
      </c>
      <c r="BX263" s="2" t="s">
        <v>788</v>
      </c>
      <c r="BY263" s="2" t="s">
        <v>789</v>
      </c>
      <c r="BZ263" s="2" t="s">
        <v>592</v>
      </c>
      <c r="CA263" s="2">
        <v>132181</v>
      </c>
      <c r="CB263" s="2">
        <v>95213</v>
      </c>
      <c r="CC263" s="2">
        <v>79163</v>
      </c>
      <c r="CD263" s="2">
        <v>19.5</v>
      </c>
      <c r="CE263" s="2">
        <v>14</v>
      </c>
      <c r="CF263" s="2">
        <v>11.7</v>
      </c>
      <c r="CG263" s="1">
        <v>69847</v>
      </c>
      <c r="CH263" s="1">
        <v>932</v>
      </c>
      <c r="CI263" s="1">
        <v>4786</v>
      </c>
    </row>
    <row r="264" spans="1:87" ht="16.5" customHeight="1" x14ac:dyDescent="0.3">
      <c r="A264" s="47" t="s">
        <v>521</v>
      </c>
      <c r="B264" s="47" t="s">
        <v>131</v>
      </c>
      <c r="C264" s="47" t="s">
        <v>146</v>
      </c>
      <c r="D264" s="43" t="str">
        <f t="shared" si="4"/>
        <v>경남 하동군</v>
      </c>
      <c r="E264" s="120">
        <v>240214</v>
      </c>
      <c r="F264" s="120">
        <v>157635</v>
      </c>
      <c r="G264" s="120">
        <v>68898</v>
      </c>
      <c r="H264" s="120">
        <v>13680</v>
      </c>
      <c r="I264" s="120">
        <v>172390</v>
      </c>
      <c r="J264" s="120">
        <v>39834</v>
      </c>
      <c r="K264" s="120">
        <v>10470</v>
      </c>
      <c r="L264" s="120">
        <v>5901</v>
      </c>
      <c r="M264" s="120">
        <v>3252</v>
      </c>
      <c r="N264" s="120">
        <v>41489</v>
      </c>
      <c r="O264" s="124">
        <v>5.8</v>
      </c>
      <c r="P264" s="124">
        <v>22.6</v>
      </c>
      <c r="Q264" s="124">
        <v>2.5</v>
      </c>
      <c r="R264" s="124">
        <v>10.9</v>
      </c>
      <c r="S264" s="124">
        <v>3.4</v>
      </c>
      <c r="T264" s="124">
        <v>71.8</v>
      </c>
      <c r="U264" s="120">
        <v>98</v>
      </c>
      <c r="V264" s="124">
        <v>33.9</v>
      </c>
      <c r="W264" s="147">
        <v>42095</v>
      </c>
      <c r="X264" s="147">
        <v>421433</v>
      </c>
      <c r="Y264" s="120">
        <v>41473</v>
      </c>
      <c r="Z264" s="120">
        <v>18815</v>
      </c>
      <c r="AA264" s="120">
        <v>3006</v>
      </c>
      <c r="AB264" s="120">
        <v>1767</v>
      </c>
      <c r="AC264" s="120">
        <v>2763</v>
      </c>
      <c r="AD264" s="120">
        <v>20659</v>
      </c>
      <c r="AE264" s="120">
        <v>11660</v>
      </c>
      <c r="AF264" s="120">
        <v>1113</v>
      </c>
      <c r="AG264" s="120">
        <v>315</v>
      </c>
      <c r="AH264" s="120">
        <v>743</v>
      </c>
      <c r="AI264" s="120">
        <v>95504</v>
      </c>
      <c r="AJ264" s="120">
        <v>35692</v>
      </c>
      <c r="AK264" s="120">
        <v>2615</v>
      </c>
      <c r="AL264" s="120">
        <v>1267</v>
      </c>
      <c r="AM264" s="120">
        <v>2822</v>
      </c>
      <c r="AN264" s="120">
        <v>67824</v>
      </c>
      <c r="AO264" s="120">
        <v>172390</v>
      </c>
      <c r="AP264" s="142" t="s">
        <v>273</v>
      </c>
      <c r="AQ264" s="142" t="s">
        <v>913</v>
      </c>
      <c r="AR264" s="142" t="s">
        <v>271</v>
      </c>
      <c r="AS264" s="143">
        <v>21871</v>
      </c>
      <c r="AT264" s="143">
        <v>15100</v>
      </c>
      <c r="AU264" s="143">
        <v>6344</v>
      </c>
      <c r="AV264" s="142" t="s">
        <v>248</v>
      </c>
      <c r="AW264" s="142" t="s">
        <v>245</v>
      </c>
      <c r="AX264" s="142" t="s">
        <v>923</v>
      </c>
      <c r="AY264" s="143">
        <v>11511</v>
      </c>
      <c r="AZ264" s="143">
        <v>5353</v>
      </c>
      <c r="BA264" s="143">
        <v>3895</v>
      </c>
      <c r="BB264" s="120">
        <v>5</v>
      </c>
      <c r="BC264" s="120">
        <v>26</v>
      </c>
      <c r="BD264" s="120">
        <v>69</v>
      </c>
      <c r="BE264" s="127">
        <v>38.200000000000003</v>
      </c>
      <c r="BF264" s="127">
        <v>3.5</v>
      </c>
      <c r="BG264" s="127">
        <v>2.4</v>
      </c>
      <c r="BH264" s="127">
        <v>4.5</v>
      </c>
      <c r="BI264" s="127">
        <v>17</v>
      </c>
      <c r="BJ264" s="127">
        <v>3.1</v>
      </c>
      <c r="BK264" s="127">
        <v>0.4</v>
      </c>
      <c r="BL264" s="127">
        <v>19.5</v>
      </c>
      <c r="BM264" s="127">
        <v>11.3</v>
      </c>
      <c r="BN264" s="127">
        <v>30.6</v>
      </c>
      <c r="BO264" s="127">
        <v>55.2</v>
      </c>
      <c r="BP264" s="127">
        <v>14.2</v>
      </c>
      <c r="BQ264" s="127">
        <v>3.3</v>
      </c>
      <c r="BR264" s="127">
        <v>2.2000000000000002</v>
      </c>
      <c r="BS264" s="127">
        <v>2.9</v>
      </c>
      <c r="BT264" s="127">
        <v>3.5</v>
      </c>
      <c r="BU264" s="127">
        <v>2.2999999999999998</v>
      </c>
      <c r="BV264" s="128">
        <v>14.7</v>
      </c>
      <c r="BW264" s="1">
        <v>13</v>
      </c>
      <c r="BX264" s="2" t="s">
        <v>791</v>
      </c>
      <c r="BY264" s="2" t="s">
        <v>821</v>
      </c>
      <c r="BZ264" s="2" t="s">
        <v>793</v>
      </c>
      <c r="CA264" s="2">
        <v>315949</v>
      </c>
      <c r="CB264" s="2">
        <v>205932</v>
      </c>
      <c r="CC264" s="2">
        <v>82002</v>
      </c>
      <c r="CD264" s="2">
        <v>35</v>
      </c>
      <c r="CE264" s="2">
        <v>22.8</v>
      </c>
      <c r="CF264" s="2">
        <v>9.1</v>
      </c>
      <c r="CG264" s="1">
        <v>43004</v>
      </c>
      <c r="CH264" s="1">
        <v>2584</v>
      </c>
      <c r="CI264" s="1">
        <v>5230</v>
      </c>
    </row>
    <row r="265" spans="1:87" ht="16.5" customHeight="1" x14ac:dyDescent="0.3">
      <c r="A265" s="47" t="s">
        <v>521</v>
      </c>
      <c r="B265" s="47" t="s">
        <v>132</v>
      </c>
      <c r="C265" s="47" t="s">
        <v>146</v>
      </c>
      <c r="D265" s="43" t="str">
        <f t="shared" si="4"/>
        <v>경남 산청군</v>
      </c>
      <c r="E265" s="120">
        <v>133696</v>
      </c>
      <c r="F265" s="120">
        <v>69773</v>
      </c>
      <c r="G265" s="120">
        <v>51370</v>
      </c>
      <c r="H265" s="120">
        <v>12553</v>
      </c>
      <c r="I265" s="120">
        <v>61854</v>
      </c>
      <c r="J265" s="120">
        <v>25104</v>
      </c>
      <c r="K265" s="120">
        <v>8479</v>
      </c>
      <c r="L265" s="120">
        <v>5089</v>
      </c>
      <c r="M265" s="120">
        <v>2677</v>
      </c>
      <c r="N265" s="120">
        <v>34197</v>
      </c>
      <c r="O265" s="124">
        <v>3.9</v>
      </c>
      <c r="P265" s="124">
        <v>41</v>
      </c>
      <c r="Q265" s="124">
        <v>3.4</v>
      </c>
      <c r="R265" s="124">
        <v>11.9</v>
      </c>
      <c r="S265" s="124">
        <v>3.9</v>
      </c>
      <c r="T265" s="124">
        <v>46.3</v>
      </c>
      <c r="U265" s="120">
        <v>125</v>
      </c>
      <c r="V265" s="124">
        <v>34.1</v>
      </c>
      <c r="W265" s="147">
        <v>34516</v>
      </c>
      <c r="X265" s="147">
        <v>155640</v>
      </c>
      <c r="Y265" s="120">
        <v>35872</v>
      </c>
      <c r="Z265" s="120">
        <v>24754</v>
      </c>
      <c r="AA265" s="120">
        <v>4899</v>
      </c>
      <c r="AB265" s="120">
        <v>2089</v>
      </c>
      <c r="AC265" s="120">
        <v>4228</v>
      </c>
      <c r="AD265" s="120">
        <v>9586</v>
      </c>
      <c r="AE265" s="120">
        <v>8461</v>
      </c>
      <c r="AF265" s="120">
        <v>1044</v>
      </c>
      <c r="AG265" s="120">
        <v>226</v>
      </c>
      <c r="AH265" s="120">
        <v>489</v>
      </c>
      <c r="AI265" s="120">
        <v>24315</v>
      </c>
      <c r="AJ265" s="120">
        <v>15151</v>
      </c>
      <c r="AK265" s="120">
        <v>1353</v>
      </c>
      <c r="AL265" s="120">
        <v>300</v>
      </c>
      <c r="AM265" s="120">
        <v>929</v>
      </c>
      <c r="AN265" s="120">
        <v>71842</v>
      </c>
      <c r="AO265" s="120">
        <v>61854</v>
      </c>
      <c r="AP265" s="142" t="s">
        <v>273</v>
      </c>
      <c r="AQ265" s="142" t="s">
        <v>913</v>
      </c>
      <c r="AR265" s="142" t="s">
        <v>271</v>
      </c>
      <c r="AS265" s="143">
        <v>31685</v>
      </c>
      <c r="AT265" s="143">
        <v>12556</v>
      </c>
      <c r="AU265" s="143">
        <v>4759</v>
      </c>
      <c r="AV265" s="142" t="s">
        <v>214</v>
      </c>
      <c r="AW265" s="142" t="s">
        <v>316</v>
      </c>
      <c r="AX265" s="142" t="s">
        <v>213</v>
      </c>
      <c r="AY265" s="143">
        <v>1935</v>
      </c>
      <c r="AZ265" s="143">
        <v>1784</v>
      </c>
      <c r="BA265" s="143">
        <v>1561</v>
      </c>
      <c r="BB265" s="120">
        <v>2</v>
      </c>
      <c r="BC265" s="120">
        <v>11</v>
      </c>
      <c r="BD265" s="120">
        <v>43</v>
      </c>
      <c r="BE265" s="127">
        <v>29.9</v>
      </c>
      <c r="BF265" s="127">
        <v>1.6</v>
      </c>
      <c r="BG265" s="127">
        <v>0.9</v>
      </c>
      <c r="BH265" s="127">
        <v>3.2</v>
      </c>
      <c r="BI265" s="127">
        <v>35.200000000000003</v>
      </c>
      <c r="BJ265" s="127">
        <v>3.3</v>
      </c>
      <c r="BK265" s="127">
        <v>0.2</v>
      </c>
      <c r="BL265" s="127">
        <v>18.399999999999999</v>
      </c>
      <c r="BM265" s="127">
        <v>7.5</v>
      </c>
      <c r="BN265" s="127">
        <v>28</v>
      </c>
      <c r="BO265" s="127">
        <v>50.1</v>
      </c>
      <c r="BP265" s="127">
        <v>22</v>
      </c>
      <c r="BQ265" s="127">
        <v>3.3</v>
      </c>
      <c r="BR265" s="127">
        <v>2.2999999999999998</v>
      </c>
      <c r="BS265" s="127">
        <v>3.3</v>
      </c>
      <c r="BT265" s="127">
        <v>3.8</v>
      </c>
      <c r="BU265" s="127">
        <v>2.5</v>
      </c>
      <c r="BV265" s="128">
        <v>18.3</v>
      </c>
      <c r="BW265" s="1">
        <v>11</v>
      </c>
      <c r="BX265" s="2" t="s">
        <v>629</v>
      </c>
      <c r="BY265" s="2" t="s">
        <v>794</v>
      </c>
      <c r="BZ265" s="2" t="s">
        <v>795</v>
      </c>
      <c r="CA265" s="2">
        <v>208105</v>
      </c>
      <c r="CB265" s="2">
        <v>79869</v>
      </c>
      <c r="CC265" s="2">
        <v>57428</v>
      </c>
      <c r="CD265" s="2">
        <v>38.6</v>
      </c>
      <c r="CE265" s="2">
        <v>14.8</v>
      </c>
      <c r="CF265" s="2">
        <v>10.7</v>
      </c>
      <c r="CG265" s="1">
        <v>26134</v>
      </c>
      <c r="CH265" s="1">
        <v>2426</v>
      </c>
      <c r="CI265" s="1">
        <v>4288</v>
      </c>
    </row>
    <row r="266" spans="1:87" ht="16.5" customHeight="1" x14ac:dyDescent="0.3">
      <c r="A266" s="47" t="s">
        <v>521</v>
      </c>
      <c r="B266" s="47" t="s">
        <v>133</v>
      </c>
      <c r="C266" s="47" t="s">
        <v>146</v>
      </c>
      <c r="D266" s="43" t="str">
        <f t="shared" si="4"/>
        <v>경남 함양군</v>
      </c>
      <c r="E266" s="120">
        <v>89730</v>
      </c>
      <c r="F266" s="120">
        <v>45431</v>
      </c>
      <c r="G266" s="120">
        <v>36962</v>
      </c>
      <c r="H266" s="120">
        <v>7338</v>
      </c>
      <c r="I266" s="120">
        <v>59012</v>
      </c>
      <c r="J266" s="120">
        <v>19633</v>
      </c>
      <c r="K266" s="120">
        <v>6872</v>
      </c>
      <c r="L266" s="120">
        <v>3948</v>
      </c>
      <c r="M266" s="120">
        <v>2188</v>
      </c>
      <c r="N266" s="120">
        <v>36388</v>
      </c>
      <c r="O266" s="124">
        <v>2.5</v>
      </c>
      <c r="P266" s="124">
        <v>39.700000000000003</v>
      </c>
      <c r="Q266" s="124">
        <v>3.3</v>
      </c>
      <c r="R266" s="124">
        <v>13.1</v>
      </c>
      <c r="S266" s="124">
        <v>4</v>
      </c>
      <c r="T266" s="124">
        <v>65.8</v>
      </c>
      <c r="U266" s="120">
        <v>113</v>
      </c>
      <c r="V266" s="124">
        <v>21.2</v>
      </c>
      <c r="W266" s="147">
        <v>37163</v>
      </c>
      <c r="X266" s="147">
        <v>99531</v>
      </c>
      <c r="Y266" s="120">
        <v>15450</v>
      </c>
      <c r="Z266" s="120">
        <v>10841</v>
      </c>
      <c r="AA266" s="120">
        <v>1910</v>
      </c>
      <c r="AB266" s="120">
        <v>851</v>
      </c>
      <c r="AC266" s="120">
        <v>1666</v>
      </c>
      <c r="AD266" s="120">
        <v>5856</v>
      </c>
      <c r="AE266" s="120">
        <v>5998</v>
      </c>
      <c r="AF266" s="120">
        <v>632</v>
      </c>
      <c r="AG266" s="120">
        <v>126</v>
      </c>
      <c r="AH266" s="120">
        <v>411</v>
      </c>
      <c r="AI266" s="120">
        <v>24125</v>
      </c>
      <c r="AJ266" s="120">
        <v>18164</v>
      </c>
      <c r="AK266" s="120">
        <v>1762</v>
      </c>
      <c r="AL266" s="120">
        <v>474</v>
      </c>
      <c r="AM266" s="120">
        <v>1465</v>
      </c>
      <c r="AN266" s="120">
        <v>30718</v>
      </c>
      <c r="AO266" s="120">
        <v>59013</v>
      </c>
      <c r="AP266" s="142" t="s">
        <v>273</v>
      </c>
      <c r="AQ266" s="142" t="s">
        <v>913</v>
      </c>
      <c r="AR266" s="142" t="s">
        <v>277</v>
      </c>
      <c r="AS266" s="143">
        <v>7178</v>
      </c>
      <c r="AT266" s="143">
        <v>5985</v>
      </c>
      <c r="AU266" s="143">
        <v>5650</v>
      </c>
      <c r="AV266" s="142" t="s">
        <v>294</v>
      </c>
      <c r="AW266" s="142" t="s">
        <v>217</v>
      </c>
      <c r="AX266" s="142" t="s">
        <v>923</v>
      </c>
      <c r="AY266" s="143">
        <v>1990</v>
      </c>
      <c r="AZ266" s="143">
        <v>1888</v>
      </c>
      <c r="BA266" s="143">
        <v>1714</v>
      </c>
      <c r="BB266" s="120">
        <v>5</v>
      </c>
      <c r="BC266" s="120">
        <v>23</v>
      </c>
      <c r="BD266" s="120">
        <v>64</v>
      </c>
      <c r="BE266" s="127">
        <v>32.799999999999997</v>
      </c>
      <c r="BF266" s="127">
        <v>2</v>
      </c>
      <c r="BG266" s="127">
        <v>9.3000000000000007</v>
      </c>
      <c r="BH266" s="127">
        <v>3</v>
      </c>
      <c r="BI266" s="127">
        <v>17</v>
      </c>
      <c r="BJ266" s="127">
        <v>4.9000000000000004</v>
      </c>
      <c r="BK266" s="127">
        <v>0.5</v>
      </c>
      <c r="BL266" s="127">
        <v>19.600000000000001</v>
      </c>
      <c r="BM266" s="127">
        <v>11</v>
      </c>
      <c r="BN266" s="127">
        <v>31</v>
      </c>
      <c r="BO266" s="127">
        <v>48.4</v>
      </c>
      <c r="BP266" s="127">
        <v>20.5</v>
      </c>
      <c r="BQ266" s="127">
        <v>2.8</v>
      </c>
      <c r="BR266" s="127">
        <v>2.9</v>
      </c>
      <c r="BS266" s="127">
        <v>3.5</v>
      </c>
      <c r="BT266" s="127">
        <v>3.7</v>
      </c>
      <c r="BU266" s="127">
        <v>3</v>
      </c>
      <c r="BV266" s="128">
        <v>15.9</v>
      </c>
      <c r="BW266" s="1">
        <v>11</v>
      </c>
      <c r="BX266" s="2" t="s">
        <v>796</v>
      </c>
      <c r="BY266" s="2" t="s">
        <v>797</v>
      </c>
      <c r="BZ266" s="2" t="s">
        <v>798</v>
      </c>
      <c r="CA266" s="2">
        <v>104423</v>
      </c>
      <c r="CB266" s="2">
        <v>79171</v>
      </c>
      <c r="CC266" s="2">
        <v>50768</v>
      </c>
      <c r="CD266" s="2">
        <v>28.6</v>
      </c>
      <c r="CE266" s="2">
        <v>21.7</v>
      </c>
      <c r="CF266" s="2">
        <v>13.9</v>
      </c>
      <c r="CG266" s="1">
        <v>22220</v>
      </c>
      <c r="CH266" s="1">
        <v>869</v>
      </c>
      <c r="CI266" s="1">
        <v>3053</v>
      </c>
    </row>
    <row r="267" spans="1:87" ht="16.5" customHeight="1" x14ac:dyDescent="0.3">
      <c r="A267" s="47" t="s">
        <v>521</v>
      </c>
      <c r="B267" s="47" t="s">
        <v>134</v>
      </c>
      <c r="C267" s="47" t="s">
        <v>146</v>
      </c>
      <c r="D267" s="43" t="str">
        <f t="shared" si="4"/>
        <v>경남 거창군</v>
      </c>
      <c r="E267" s="120">
        <v>114019</v>
      </c>
      <c r="F267" s="120">
        <v>61760</v>
      </c>
      <c r="G267" s="120">
        <v>43090</v>
      </c>
      <c r="H267" s="120">
        <v>9167</v>
      </c>
      <c r="I267" s="120">
        <v>82199</v>
      </c>
      <c r="J267" s="120">
        <v>22047</v>
      </c>
      <c r="K267" s="120">
        <v>7894</v>
      </c>
      <c r="L267" s="120">
        <v>5185</v>
      </c>
      <c r="M267" s="120">
        <v>3098</v>
      </c>
      <c r="N267" s="120">
        <v>60422</v>
      </c>
      <c r="O267" s="124">
        <v>1.9</v>
      </c>
      <c r="P267" s="124">
        <v>41.5</v>
      </c>
      <c r="Q267" s="124">
        <v>3.2</v>
      </c>
      <c r="R267" s="124">
        <v>13.5</v>
      </c>
      <c r="S267" s="124">
        <v>4.5</v>
      </c>
      <c r="T267" s="124">
        <v>72.099999999999994</v>
      </c>
      <c r="U267" s="120">
        <v>125</v>
      </c>
      <c r="V267" s="124">
        <v>16.8</v>
      </c>
      <c r="W267" s="147">
        <v>60881</v>
      </c>
      <c r="X267" s="147">
        <v>125776</v>
      </c>
      <c r="Y267" s="120">
        <v>17200</v>
      </c>
      <c r="Z267" s="120">
        <v>10568</v>
      </c>
      <c r="AA267" s="120">
        <v>1785</v>
      </c>
      <c r="AB267" s="120">
        <v>622</v>
      </c>
      <c r="AC267" s="120">
        <v>1646</v>
      </c>
      <c r="AD267" s="120">
        <v>6602</v>
      </c>
      <c r="AE267" s="120">
        <v>6339</v>
      </c>
      <c r="AF267" s="120">
        <v>650</v>
      </c>
      <c r="AG267" s="120">
        <v>149</v>
      </c>
      <c r="AH267" s="120">
        <v>511</v>
      </c>
      <c r="AI267" s="120">
        <v>37958</v>
      </c>
      <c r="AJ267" s="120">
        <v>23826</v>
      </c>
      <c r="AK267" s="120">
        <v>2919</v>
      </c>
      <c r="AL267" s="120">
        <v>786</v>
      </c>
      <c r="AM267" s="120">
        <v>2459</v>
      </c>
      <c r="AN267" s="120">
        <v>31821</v>
      </c>
      <c r="AO267" s="120">
        <v>82199</v>
      </c>
      <c r="AP267" s="142" t="s">
        <v>913</v>
      </c>
      <c r="AQ267" s="142" t="s">
        <v>273</v>
      </c>
      <c r="AR267" s="142" t="s">
        <v>278</v>
      </c>
      <c r="AS267" s="143">
        <v>6556</v>
      </c>
      <c r="AT267" s="143">
        <v>5691</v>
      </c>
      <c r="AU267" s="143">
        <v>5653</v>
      </c>
      <c r="AV267" s="142" t="s">
        <v>217</v>
      </c>
      <c r="AW267" s="142" t="s">
        <v>218</v>
      </c>
      <c r="AX267" s="142" t="s">
        <v>315</v>
      </c>
      <c r="AY267" s="143">
        <v>7730</v>
      </c>
      <c r="AZ267" s="143">
        <v>4120</v>
      </c>
      <c r="BA267" s="143">
        <v>3853</v>
      </c>
      <c r="BB267" s="120">
        <v>5</v>
      </c>
      <c r="BC267" s="120">
        <v>18</v>
      </c>
      <c r="BD267" s="120">
        <v>55</v>
      </c>
      <c r="BE267" s="127">
        <v>31.9</v>
      </c>
      <c r="BF267" s="127">
        <v>1.9</v>
      </c>
      <c r="BG267" s="127">
        <v>9</v>
      </c>
      <c r="BH267" s="127">
        <v>4.8</v>
      </c>
      <c r="BI267" s="127">
        <v>11.3</v>
      </c>
      <c r="BJ267" s="127">
        <v>6.2</v>
      </c>
      <c r="BK267" s="127">
        <v>1.8</v>
      </c>
      <c r="BL267" s="127">
        <v>20.399999999999999</v>
      </c>
      <c r="BM267" s="127">
        <v>12.8</v>
      </c>
      <c r="BN267" s="127">
        <v>30.5</v>
      </c>
      <c r="BO267" s="127">
        <v>50.3</v>
      </c>
      <c r="BP267" s="127">
        <v>19.3</v>
      </c>
      <c r="BQ267" s="127">
        <v>3</v>
      </c>
      <c r="BR267" s="127">
        <v>3</v>
      </c>
      <c r="BS267" s="127">
        <v>3.5</v>
      </c>
      <c r="BT267" s="127">
        <v>3.8</v>
      </c>
      <c r="BU267" s="127">
        <v>3.1</v>
      </c>
      <c r="BV267" s="128">
        <v>15.1</v>
      </c>
      <c r="BW267" s="1">
        <v>12</v>
      </c>
      <c r="BX267" s="2" t="s">
        <v>800</v>
      </c>
      <c r="BY267" s="2" t="s">
        <v>799</v>
      </c>
      <c r="BZ267" s="2" t="s">
        <v>822</v>
      </c>
      <c r="CA267" s="2">
        <v>115861</v>
      </c>
      <c r="CB267" s="2">
        <v>108227</v>
      </c>
      <c r="CC267" s="2">
        <v>32627</v>
      </c>
      <c r="CD267" s="2">
        <v>32.5</v>
      </c>
      <c r="CE267" s="2">
        <v>30.4</v>
      </c>
      <c r="CF267" s="2">
        <v>9.1999999999999993</v>
      </c>
      <c r="CG267" s="1">
        <v>24330</v>
      </c>
      <c r="CH267" s="1">
        <v>606</v>
      </c>
      <c r="CI267" s="1">
        <v>4278</v>
      </c>
    </row>
    <row r="268" spans="1:87" ht="16.5" customHeight="1" x14ac:dyDescent="0.3">
      <c r="A268" s="47" t="s">
        <v>521</v>
      </c>
      <c r="B268" s="47" t="s">
        <v>135</v>
      </c>
      <c r="C268" s="47" t="s">
        <v>146</v>
      </c>
      <c r="D268" s="43" t="str">
        <f t="shared" si="4"/>
        <v>경남 합천군</v>
      </c>
      <c r="E268" s="120">
        <v>151346</v>
      </c>
      <c r="F268" s="120">
        <v>91560</v>
      </c>
      <c r="G268" s="120">
        <v>49060</v>
      </c>
      <c r="H268" s="120">
        <v>10727</v>
      </c>
      <c r="I268" s="120">
        <v>103898</v>
      </c>
      <c r="J268" s="120">
        <v>24285</v>
      </c>
      <c r="K268" s="120">
        <v>8243</v>
      </c>
      <c r="L268" s="120">
        <v>5490</v>
      </c>
      <c r="M268" s="120">
        <v>2751</v>
      </c>
      <c r="N268" s="120">
        <v>40754</v>
      </c>
      <c r="O268" s="124">
        <v>3.7</v>
      </c>
      <c r="P268" s="124">
        <v>36.5</v>
      </c>
      <c r="Q268" s="124">
        <v>2.9</v>
      </c>
      <c r="R268" s="124">
        <v>12.2</v>
      </c>
      <c r="S268" s="124">
        <v>4.0999999999999996</v>
      </c>
      <c r="T268" s="124">
        <v>68.599999999999994</v>
      </c>
      <c r="U268" s="120">
        <v>92</v>
      </c>
      <c r="V268" s="124">
        <v>26.7</v>
      </c>
      <c r="W268" s="147">
        <v>41789</v>
      </c>
      <c r="X268" s="147">
        <v>188135</v>
      </c>
      <c r="Y268" s="120">
        <v>28923</v>
      </c>
      <c r="Z268" s="120">
        <v>13353</v>
      </c>
      <c r="AA268" s="120">
        <v>2258</v>
      </c>
      <c r="AB268" s="120">
        <v>1125</v>
      </c>
      <c r="AC268" s="120">
        <v>1790</v>
      </c>
      <c r="AD268" s="120">
        <v>12481</v>
      </c>
      <c r="AE268" s="120">
        <v>8319</v>
      </c>
      <c r="AF268" s="120">
        <v>917</v>
      </c>
      <c r="AG268" s="120">
        <v>164</v>
      </c>
      <c r="AH268" s="120">
        <v>555</v>
      </c>
      <c r="AI268" s="120">
        <v>50156</v>
      </c>
      <c r="AJ268" s="120">
        <v>24506</v>
      </c>
      <c r="AK268" s="120">
        <v>3449</v>
      </c>
      <c r="AL268" s="120">
        <v>887</v>
      </c>
      <c r="AM268" s="120">
        <v>2465</v>
      </c>
      <c r="AN268" s="120">
        <v>47449</v>
      </c>
      <c r="AO268" s="120">
        <v>103899</v>
      </c>
      <c r="AP268" s="142" t="s">
        <v>913</v>
      </c>
      <c r="AQ268" s="142" t="s">
        <v>273</v>
      </c>
      <c r="AR268" s="142" t="s">
        <v>271</v>
      </c>
      <c r="AS268" s="143">
        <v>12607</v>
      </c>
      <c r="AT268" s="143">
        <v>10896</v>
      </c>
      <c r="AU268" s="143">
        <v>5211</v>
      </c>
      <c r="AV268" s="142" t="s">
        <v>217</v>
      </c>
      <c r="AW268" s="142" t="s">
        <v>315</v>
      </c>
      <c r="AX268" s="142" t="s">
        <v>218</v>
      </c>
      <c r="AY268" s="143">
        <v>14068</v>
      </c>
      <c r="AZ268" s="143">
        <v>7406</v>
      </c>
      <c r="BA268" s="143">
        <v>5910</v>
      </c>
      <c r="BB268" s="120">
        <v>4</v>
      </c>
      <c r="BC268" s="120">
        <v>12</v>
      </c>
      <c r="BD268" s="120">
        <v>36</v>
      </c>
      <c r="BE268" s="127">
        <v>35.6</v>
      </c>
      <c r="BF268" s="127">
        <v>1.5</v>
      </c>
      <c r="BG268" s="127">
        <v>12.9</v>
      </c>
      <c r="BH268" s="127">
        <v>2.7</v>
      </c>
      <c r="BI268" s="127">
        <v>9.1</v>
      </c>
      <c r="BJ268" s="127">
        <v>3.4</v>
      </c>
      <c r="BK268" s="127">
        <v>0.3</v>
      </c>
      <c r="BL268" s="127">
        <v>18.399999999999999</v>
      </c>
      <c r="BM268" s="127">
        <v>16.100000000000001</v>
      </c>
      <c r="BN268" s="127">
        <v>25.4</v>
      </c>
      <c r="BO268" s="127">
        <v>58.5</v>
      </c>
      <c r="BP268" s="127">
        <v>16.2</v>
      </c>
      <c r="BQ268" s="127">
        <v>4.2</v>
      </c>
      <c r="BR268" s="127">
        <v>2.4</v>
      </c>
      <c r="BS268" s="127">
        <v>3.3</v>
      </c>
      <c r="BT268" s="127">
        <v>3.9</v>
      </c>
      <c r="BU268" s="127">
        <v>2.6</v>
      </c>
      <c r="BV268" s="128">
        <v>10.5</v>
      </c>
      <c r="BW268" s="1">
        <v>17</v>
      </c>
      <c r="BX268" s="2" t="s">
        <v>802</v>
      </c>
      <c r="BY268" s="2" t="s">
        <v>803</v>
      </c>
      <c r="BZ268" s="2" t="s">
        <v>804</v>
      </c>
      <c r="CA268" s="2">
        <v>67910</v>
      </c>
      <c r="CB268" s="2">
        <v>63809</v>
      </c>
      <c r="CC268" s="2">
        <v>42291</v>
      </c>
      <c r="CD268" s="2">
        <v>16.8</v>
      </c>
      <c r="CE268" s="2">
        <v>15.8</v>
      </c>
      <c r="CF268" s="2">
        <v>10.5</v>
      </c>
      <c r="CG268" s="1">
        <v>25296</v>
      </c>
      <c r="CH268" s="1">
        <v>1417</v>
      </c>
      <c r="CI268" s="1">
        <v>4150</v>
      </c>
    </row>
    <row r="269" spans="1:87" x14ac:dyDescent="0.3">
      <c r="E269" s="3"/>
      <c r="I269" s="3"/>
      <c r="N269" s="3"/>
      <c r="S269" s="3"/>
      <c r="T269" s="3"/>
      <c r="V269" s="49"/>
      <c r="W269" s="49"/>
      <c r="X269" s="49"/>
    </row>
    <row r="270" spans="1:87" x14ac:dyDescent="0.3">
      <c r="E270" s="3"/>
      <c r="I270" s="3"/>
      <c r="N270" s="3"/>
      <c r="S270" s="3"/>
      <c r="T270" s="3"/>
      <c r="V270" s="49"/>
      <c r="W270" s="49"/>
      <c r="X270" s="49"/>
    </row>
    <row r="271" spans="1:87" x14ac:dyDescent="0.3">
      <c r="S271" s="1"/>
      <c r="T271" s="1"/>
      <c r="U271" s="107"/>
      <c r="V271" s="50"/>
      <c r="W271" s="50"/>
      <c r="X271" s="50"/>
    </row>
    <row r="272" spans="1:87" x14ac:dyDescent="0.3">
      <c r="U272" s="107"/>
    </row>
  </sheetData>
  <sheetProtection sort="0" autoFilter="0"/>
  <autoFilter ref="A1:CI268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O1175"/>
  <sheetViews>
    <sheetView topLeftCell="HT1" zoomScale="85" zoomScaleNormal="85" workbookViewId="0">
      <selection activeCell="HV6" sqref="HV6"/>
    </sheetView>
  </sheetViews>
  <sheetFormatPr defaultRowHeight="17.25" customHeight="1" x14ac:dyDescent="0.3"/>
  <cols>
    <col min="1" max="1" width="9" style="14"/>
    <col min="2" max="2" width="12.25" style="14" customWidth="1"/>
    <col min="3" max="3" width="23.75" style="14" customWidth="1"/>
    <col min="4" max="9" width="10.625" style="14" customWidth="1"/>
    <col min="10" max="10" width="11.875" style="14" bestFit="1" customWidth="1"/>
    <col min="11" max="11" width="16.375" style="14" customWidth="1"/>
    <col min="12" max="13" width="11.875" style="14" bestFit="1" customWidth="1"/>
    <col min="14" max="15" width="9" style="14"/>
    <col min="16" max="16" width="18.625" style="14" bestFit="1" customWidth="1"/>
    <col min="17" max="17" width="9.125" style="14" customWidth="1"/>
    <col min="18" max="18" width="5.625" style="14" customWidth="1"/>
    <col min="19" max="19" width="8.625" style="14" customWidth="1"/>
    <col min="20" max="20" width="11.25" style="14" bestFit="1" customWidth="1"/>
    <col min="21" max="21" width="5.625" style="14" customWidth="1"/>
    <col min="22" max="22" width="10.625" style="14" bestFit="1" customWidth="1"/>
    <col min="23" max="29" width="5.625" style="14" customWidth="1"/>
    <col min="30" max="30" width="11.875" style="14" bestFit="1" customWidth="1"/>
    <col min="31" max="31" width="12.5" style="14" bestFit="1" customWidth="1"/>
    <col min="32" max="33" width="21.25" style="14" bestFit="1" customWidth="1"/>
    <col min="34" max="35" width="12.125" style="14" bestFit="1" customWidth="1"/>
    <col min="36" max="38" width="11.875" style="14" bestFit="1" customWidth="1"/>
    <col min="39" max="39" width="8.5" style="14" bestFit="1" customWidth="1"/>
    <col min="40" max="42" width="11.875" style="14" bestFit="1" customWidth="1"/>
    <col min="43" max="43" width="58.875" style="14" customWidth="1"/>
    <col min="44" max="44" width="11.875" style="14" bestFit="1" customWidth="1"/>
    <col min="45" max="45" width="11.875" style="14" customWidth="1"/>
    <col min="46" max="48" width="11.875" style="14" bestFit="1" customWidth="1"/>
    <col min="49" max="49" width="9" style="14"/>
    <col min="50" max="50" width="14.625" style="14" customWidth="1"/>
    <col min="51" max="54" width="11.875" style="14" bestFit="1" customWidth="1"/>
    <col min="55" max="55" width="46.5" style="14" customWidth="1"/>
    <col min="56" max="56" width="11.875" style="14" bestFit="1" customWidth="1"/>
    <col min="57" max="57" width="8.5" style="14" bestFit="1" customWidth="1"/>
    <col min="58" max="61" width="11.875" style="14" bestFit="1" customWidth="1"/>
    <col min="62" max="62" width="8.5" style="14" bestFit="1" customWidth="1"/>
    <col min="63" max="63" width="12.125" style="14" bestFit="1" customWidth="1"/>
    <col min="64" max="73" width="21.875" style="14" bestFit="1" customWidth="1"/>
    <col min="74" max="78" width="20" style="14" bestFit="1" customWidth="1"/>
    <col min="79" max="79" width="20.75" style="14" bestFit="1" customWidth="1"/>
    <col min="80" max="94" width="10.25" style="14" customWidth="1"/>
    <col min="95" max="95" width="11.875" style="14" customWidth="1"/>
    <col min="96" max="96" width="11.875" style="14" bestFit="1" customWidth="1"/>
    <col min="97" max="100" width="9.875" style="14" bestFit="1" customWidth="1"/>
    <col min="101" max="101" width="11.875" style="14" bestFit="1" customWidth="1"/>
    <col min="102" max="102" width="33.125" style="14" customWidth="1"/>
    <col min="103" max="103" width="11.875" style="14" bestFit="1" customWidth="1"/>
    <col min="104" max="104" width="9.5" style="14" bestFit="1" customWidth="1"/>
    <col min="105" max="105" width="8.5" style="14" bestFit="1" customWidth="1"/>
    <col min="106" max="108" width="11.875" style="14" bestFit="1" customWidth="1"/>
    <col min="109" max="109" width="11.375" style="14" customWidth="1"/>
    <col min="110" max="113" width="11.875" style="14" bestFit="1" customWidth="1"/>
    <col min="114" max="114" width="45.5" style="14" customWidth="1"/>
    <col min="115" max="118" width="11.875" style="14" bestFit="1" customWidth="1"/>
    <col min="119" max="119" width="11.875" style="14" customWidth="1"/>
    <col min="120" max="126" width="9" style="14"/>
    <col min="127" max="132" width="11.375" style="14" customWidth="1"/>
    <col min="133" max="133" width="13.25" style="14" bestFit="1" customWidth="1"/>
    <col min="134" max="134" width="13.125" style="14" bestFit="1" customWidth="1"/>
    <col min="135" max="137" width="9" style="14"/>
    <col min="138" max="138" width="20.5" style="14" bestFit="1" customWidth="1"/>
    <col min="139" max="139" width="9.375" style="14" bestFit="1" customWidth="1"/>
    <col min="140" max="140" width="26.5" style="14" bestFit="1" customWidth="1"/>
    <col min="141" max="141" width="9.375" style="14" bestFit="1" customWidth="1"/>
    <col min="142" max="142" width="10.25" style="14" customWidth="1"/>
    <col min="143" max="143" width="20.5" style="14" bestFit="1" customWidth="1"/>
    <col min="144" max="144" width="9.375" style="14" bestFit="1" customWidth="1"/>
    <col min="145" max="145" width="26.5" style="14" bestFit="1" customWidth="1"/>
    <col min="146" max="146" width="9.375" style="14" bestFit="1" customWidth="1"/>
    <col min="147" max="147" width="10.25" style="14" customWidth="1"/>
    <col min="148" max="148" width="20.5" style="14" bestFit="1" customWidth="1"/>
    <col min="149" max="149" width="9.375" style="14" bestFit="1" customWidth="1"/>
    <col min="150" max="150" width="26.5" style="14" bestFit="1" customWidth="1"/>
    <col min="151" max="151" width="9.375" style="14" bestFit="1" customWidth="1"/>
    <col min="152" max="152" width="10.25" style="14" customWidth="1"/>
    <col min="153" max="153" width="6.375" style="14" customWidth="1"/>
    <col min="154" max="154" width="15.875" style="14" customWidth="1"/>
    <col min="155" max="155" width="15.5" style="14" bestFit="1" customWidth="1"/>
    <col min="156" max="158" width="28.5" style="14" bestFit="1" customWidth="1"/>
    <col min="159" max="159" width="11.25" style="14" customWidth="1"/>
    <col min="160" max="160" width="15" style="14" bestFit="1" customWidth="1"/>
    <col min="161" max="161" width="20.75" style="14" bestFit="1" customWidth="1"/>
    <col min="162" max="162" width="18.75" style="14" bestFit="1" customWidth="1"/>
    <col min="163" max="163" width="7.5" style="14" customWidth="1"/>
    <col min="164" max="164" width="11.625" style="14" customWidth="1"/>
    <col min="165" max="165" width="35.25" style="14" bestFit="1" customWidth="1"/>
    <col min="166" max="166" width="11.125" style="14" bestFit="1" customWidth="1"/>
    <col min="167" max="168" width="7.5" style="14" bestFit="1" customWidth="1"/>
    <col min="169" max="171" width="11.625" style="14" customWidth="1"/>
    <col min="172" max="172" width="7.5" style="14" customWidth="1"/>
    <col min="173" max="173" width="8.5" style="14" customWidth="1"/>
    <col min="174" max="174" width="18" style="14" customWidth="1"/>
    <col min="175" max="175" width="15" style="14" customWidth="1"/>
    <col min="176" max="176" width="18" style="14" customWidth="1"/>
    <col min="177" max="177" width="15" style="14" customWidth="1"/>
    <col min="178" max="178" width="12" style="14" customWidth="1"/>
    <col min="179" max="179" width="30.375" style="14" bestFit="1" customWidth="1"/>
    <col min="180" max="180" width="11.125" style="14" customWidth="1"/>
    <col min="181" max="182" width="7.5" style="14" customWidth="1"/>
    <col min="183" max="183" width="9.625" style="14" bestFit="1" customWidth="1"/>
    <col min="184" max="195" width="9" style="14"/>
    <col min="196" max="196" width="18.375" style="14" bestFit="1" customWidth="1"/>
    <col min="197" max="204" width="9" style="14"/>
    <col min="205" max="205" width="12.125" style="14" bestFit="1" customWidth="1"/>
    <col min="206" max="207" width="32.875" style="14" bestFit="1" customWidth="1"/>
    <col min="208" max="208" width="34.625" style="14" bestFit="1" customWidth="1"/>
    <col min="209" max="209" width="36.625" style="14" bestFit="1" customWidth="1"/>
    <col min="210" max="210" width="35.375" style="14" bestFit="1" customWidth="1"/>
    <col min="211" max="211" width="34.625" style="14" bestFit="1" customWidth="1"/>
    <col min="212" max="212" width="31.125" style="14" bestFit="1" customWidth="1"/>
    <col min="213" max="214" width="34.625" style="14" bestFit="1" customWidth="1"/>
    <col min="215" max="215" width="9.625" style="14" customWidth="1"/>
    <col min="216" max="216" width="12.375" style="14" bestFit="1" customWidth="1"/>
    <col min="217" max="228" width="9" style="14"/>
    <col min="229" max="229" width="12.125" style="14" bestFit="1" customWidth="1"/>
    <col min="230" max="232" width="17.625" style="14" bestFit="1" customWidth="1"/>
    <col min="233" max="234" width="42.125" style="14" bestFit="1" customWidth="1"/>
    <col min="235" max="235" width="7.125" style="14" bestFit="1" customWidth="1"/>
    <col min="236" max="236" width="12.5" style="14" customWidth="1"/>
    <col min="237" max="241" width="10.75" style="14" customWidth="1"/>
    <col min="242" max="244" width="7.125" style="14" bestFit="1" customWidth="1"/>
    <col min="245" max="245" width="12.125" style="14" bestFit="1" customWidth="1"/>
    <col min="246" max="249" width="22.875" style="14" bestFit="1" customWidth="1"/>
    <col min="250" max="259" width="9" style="14" customWidth="1"/>
    <col min="260" max="260" width="12.125" style="14" bestFit="1" customWidth="1"/>
    <col min="261" max="261" width="17.625" style="14" bestFit="1" customWidth="1"/>
    <col min="262" max="262" width="20.125" style="14" bestFit="1" customWidth="1"/>
    <col min="263" max="263" width="9.75" style="14" customWidth="1"/>
    <col min="264" max="264" width="16.25" style="14" bestFit="1" customWidth="1"/>
    <col min="265" max="265" width="9.375" style="14" bestFit="1" customWidth="1"/>
    <col min="266" max="266" width="16.25" style="14" bestFit="1" customWidth="1"/>
    <col min="267" max="267" width="9.375" style="14" bestFit="1" customWidth="1"/>
    <col min="268" max="268" width="16.25" style="14" bestFit="1" customWidth="1"/>
    <col min="269" max="269" width="9.375" style="14" bestFit="1" customWidth="1"/>
    <col min="270" max="270" width="14.75" style="14" customWidth="1"/>
    <col min="271" max="271" width="18.5" style="14" bestFit="1" customWidth="1"/>
    <col min="272" max="272" width="17.5" style="14" bestFit="1" customWidth="1"/>
    <col min="273" max="274" width="8.75" style="14" customWidth="1"/>
    <col min="275" max="276" width="7.375" style="14" bestFit="1" customWidth="1"/>
    <col min="277" max="277" width="11.625" style="14" bestFit="1" customWidth="1"/>
    <col min="278" max="278" width="16" style="14" customWidth="1"/>
    <col min="279" max="279" width="11.25" style="14" customWidth="1"/>
    <col min="280" max="281" width="7.375" style="14" customWidth="1"/>
    <col min="282" max="282" width="12.125" style="14" bestFit="1" customWidth="1"/>
    <col min="283" max="284" width="13.375" style="14" bestFit="1" customWidth="1"/>
    <col min="285" max="285" width="15.25" style="14" bestFit="1" customWidth="1"/>
    <col min="286" max="288" width="7.375" style="14" bestFit="1" customWidth="1"/>
    <col min="289" max="290" width="9.625" style="14" customWidth="1"/>
    <col min="291" max="294" width="10" style="14" customWidth="1"/>
    <col min="295" max="295" width="8.375" style="14" customWidth="1"/>
    <col min="296" max="296" width="7.375" style="14" bestFit="1" customWidth="1"/>
    <col min="297" max="297" width="8.5" style="14" bestFit="1" customWidth="1"/>
    <col min="298" max="302" width="7.375" style="14" bestFit="1" customWidth="1"/>
    <col min="303" max="303" width="10.375" style="14" bestFit="1" customWidth="1"/>
    <col min="304" max="311" width="7.375" style="14" bestFit="1" customWidth="1"/>
    <col min="312" max="312" width="11.25" style="14" bestFit="1" customWidth="1"/>
    <col min="313" max="315" width="7.375" style="14" bestFit="1" customWidth="1"/>
    <col min="316" max="316" width="10.375" style="14" bestFit="1" customWidth="1"/>
    <col min="317" max="324" width="7.375" style="14" bestFit="1" customWidth="1"/>
    <col min="325" max="325" width="5.5" style="14" bestFit="1" customWidth="1"/>
    <col min="326" max="326" width="7.375" style="14" bestFit="1" customWidth="1"/>
    <col min="327" max="327" width="8.5" style="14" bestFit="1" customWidth="1"/>
    <col min="328" max="331" width="7.375" style="14" bestFit="1" customWidth="1"/>
    <col min="332" max="332" width="5.5" style="14" bestFit="1" customWidth="1"/>
    <col min="333" max="364" width="7.375" style="14" bestFit="1" customWidth="1"/>
    <col min="365" max="365" width="9.25" style="14" bestFit="1" customWidth="1"/>
    <col min="366" max="386" width="7.375" style="14" bestFit="1" customWidth="1"/>
    <col min="387" max="387" width="9.25" style="14" bestFit="1" customWidth="1"/>
    <col min="388" max="398" width="7.375" style="14" bestFit="1" customWidth="1"/>
    <col min="399" max="399" width="8.5" style="14" bestFit="1" customWidth="1"/>
    <col min="400" max="400" width="7.375" style="14" bestFit="1" customWidth="1"/>
    <col min="401" max="401" width="11.875" style="14" bestFit="1" customWidth="1"/>
    <col min="402" max="402" width="13.25" style="14" bestFit="1" customWidth="1"/>
    <col min="403" max="403" width="11.875" style="14" bestFit="1" customWidth="1"/>
    <col min="404" max="404" width="9.5" style="14" bestFit="1" customWidth="1"/>
    <col min="405" max="405" width="11.875" style="14" bestFit="1" customWidth="1"/>
    <col min="406" max="406" width="9.5" style="14" bestFit="1" customWidth="1"/>
    <col min="407" max="407" width="11.875" style="14" bestFit="1" customWidth="1"/>
    <col min="408" max="408" width="9.5" style="14" bestFit="1" customWidth="1"/>
    <col min="409" max="409" width="11.875" style="14" bestFit="1" customWidth="1"/>
    <col min="410" max="410" width="9.5" style="14" bestFit="1" customWidth="1"/>
    <col min="411" max="411" width="7.375" style="14" bestFit="1" customWidth="1"/>
    <col min="412" max="412" width="11.875" style="14" bestFit="1" customWidth="1"/>
    <col min="413" max="413" width="9.5" style="14" bestFit="1" customWidth="1"/>
    <col min="414" max="414" width="11.875" style="14" bestFit="1" customWidth="1"/>
    <col min="415" max="415" width="9.5" style="14" bestFit="1" customWidth="1"/>
    <col min="416" max="416" width="11.875" style="14" bestFit="1" customWidth="1"/>
    <col min="417" max="417" width="9.5" style="14" bestFit="1" customWidth="1"/>
    <col min="418" max="418" width="11.875" style="14" bestFit="1" customWidth="1"/>
    <col min="419" max="419" width="9.5" style="14" bestFit="1" customWidth="1"/>
    <col min="420" max="420" width="7.375" style="14" bestFit="1" customWidth="1"/>
    <col min="421" max="421" width="11.875" style="14" bestFit="1" customWidth="1"/>
    <col min="422" max="422" width="9.5" style="14" bestFit="1" customWidth="1"/>
    <col min="423" max="423" width="7.375" style="14" bestFit="1" customWidth="1"/>
    <col min="424" max="424" width="11.875" style="14" bestFit="1" customWidth="1"/>
    <col min="425" max="425" width="9.5" style="14" bestFit="1" customWidth="1"/>
    <col min="426" max="427" width="7.375" style="14" bestFit="1" customWidth="1"/>
    <col min="428" max="428" width="11.875" style="14" bestFit="1" customWidth="1"/>
    <col min="429" max="429" width="9.5" style="14" bestFit="1" customWidth="1"/>
    <col min="430" max="430" width="11.875" style="14" bestFit="1" customWidth="1"/>
    <col min="431" max="431" width="9.5" style="14" bestFit="1" customWidth="1"/>
    <col min="432" max="432" width="11.875" style="14" bestFit="1" customWidth="1"/>
    <col min="433" max="433" width="9.5" style="14" bestFit="1" customWidth="1"/>
    <col min="434" max="434" width="5.5" style="14" bestFit="1" customWidth="1"/>
    <col min="435" max="435" width="11.875" style="14" bestFit="1" customWidth="1"/>
    <col min="436" max="436" width="9.5" style="14" bestFit="1" customWidth="1"/>
    <col min="437" max="437" width="11.875" style="14" bestFit="1" customWidth="1"/>
    <col min="438" max="438" width="9.5" style="14" bestFit="1" customWidth="1"/>
    <col min="439" max="439" width="7.375" style="14" bestFit="1" customWidth="1"/>
    <col min="440" max="440" width="11.875" style="14" bestFit="1" customWidth="1"/>
    <col min="441" max="441" width="9.5" style="14" bestFit="1" customWidth="1"/>
    <col min="442" max="442" width="11.875" style="14" bestFit="1" customWidth="1"/>
    <col min="443" max="443" width="9.5" style="14" bestFit="1" customWidth="1"/>
    <col min="444" max="444" width="7.375" style="14" bestFit="1" customWidth="1"/>
    <col min="445" max="445" width="11.875" style="14" bestFit="1" customWidth="1"/>
    <col min="446" max="446" width="9.5" style="14" bestFit="1" customWidth="1"/>
    <col min="447" max="447" width="11.875" style="14" bestFit="1" customWidth="1"/>
    <col min="448" max="448" width="9.5" style="14" bestFit="1" customWidth="1"/>
    <col min="449" max="449" width="11.875" style="14" bestFit="1" customWidth="1"/>
    <col min="450" max="450" width="9.5" style="14" bestFit="1" customWidth="1"/>
    <col min="451" max="451" width="7.375" style="14" bestFit="1" customWidth="1"/>
    <col min="452" max="452" width="11.875" style="14" bestFit="1" customWidth="1"/>
    <col min="453" max="453" width="9.5" style="14" bestFit="1" customWidth="1"/>
    <col min="454" max="454" width="11.875" style="14" bestFit="1" customWidth="1"/>
    <col min="455" max="455" width="10.625" style="14" bestFit="1" customWidth="1"/>
    <col min="456" max="456" width="13.125" style="14" bestFit="1" customWidth="1"/>
    <col min="457" max="457" width="9.5" style="14" bestFit="1" customWidth="1"/>
    <col min="458" max="458" width="11.875" style="14" bestFit="1" customWidth="1"/>
    <col min="459" max="459" width="9.5" style="14" bestFit="1" customWidth="1"/>
    <col min="460" max="460" width="7.375" style="14" bestFit="1" customWidth="1"/>
    <col min="461" max="461" width="11.875" style="14" bestFit="1" customWidth="1"/>
    <col min="462" max="462" width="9.5" style="14" bestFit="1" customWidth="1"/>
    <col min="463" max="463" width="11.875" style="14" bestFit="1" customWidth="1"/>
    <col min="464" max="464" width="9.5" style="14" bestFit="1" customWidth="1"/>
    <col min="465" max="465" width="11.875" style="14" bestFit="1" customWidth="1"/>
    <col min="466" max="466" width="9.5" style="14" bestFit="1" customWidth="1"/>
    <col min="467" max="467" width="11.875" style="14" bestFit="1" customWidth="1"/>
    <col min="468" max="468" width="9.5" style="14" bestFit="1" customWidth="1"/>
    <col min="469" max="469" width="11.875" style="14" bestFit="1" customWidth="1"/>
    <col min="470" max="470" width="9.5" style="14" bestFit="1" customWidth="1"/>
    <col min="471" max="471" width="11.875" style="14" bestFit="1" customWidth="1"/>
    <col min="472" max="472" width="9.5" style="14" bestFit="1" customWidth="1"/>
    <col min="473" max="473" width="11.875" style="14" bestFit="1" customWidth="1"/>
    <col min="474" max="474" width="9.5" style="14" bestFit="1" customWidth="1"/>
    <col min="475" max="475" width="11.875" style="14" bestFit="1" customWidth="1"/>
    <col min="476" max="476" width="12.5" style="14" bestFit="1" customWidth="1"/>
    <col min="477" max="477" width="15.25" style="14" bestFit="1" customWidth="1"/>
    <col min="478" max="478" width="9.5" style="14" bestFit="1" customWidth="1"/>
    <col min="479" max="479" width="11.875" style="14" bestFit="1" customWidth="1"/>
    <col min="480" max="480" width="9.5" style="14" bestFit="1" customWidth="1"/>
    <col min="481" max="481" width="11.875" style="14" bestFit="1" customWidth="1"/>
    <col min="482" max="482" width="9.5" style="14" bestFit="1" customWidth="1"/>
    <col min="483" max="483" width="11.875" style="14" bestFit="1" customWidth="1"/>
    <col min="484" max="484" width="9.5" style="14" bestFit="1" customWidth="1"/>
    <col min="485" max="485" width="7.375" style="14" bestFit="1" customWidth="1"/>
    <col min="486" max="486" width="11.875" style="14" bestFit="1" customWidth="1"/>
    <col min="487" max="487" width="9.5" style="14" bestFit="1" customWidth="1"/>
    <col min="488" max="488" width="11.875" style="14" bestFit="1" customWidth="1"/>
    <col min="489" max="489" width="9.5" style="14" bestFit="1" customWidth="1"/>
    <col min="490" max="491" width="7.375" style="14" bestFit="1" customWidth="1"/>
    <col min="492" max="492" width="11.875" style="14" bestFit="1" customWidth="1"/>
    <col min="493" max="493" width="9.5" style="14" bestFit="1" customWidth="1"/>
    <col min="494" max="494" width="11.875" style="14" bestFit="1" customWidth="1"/>
    <col min="495" max="495" width="9.5" style="14" bestFit="1" customWidth="1"/>
    <col min="496" max="496" width="11.875" style="14" bestFit="1" customWidth="1"/>
    <col min="497" max="497" width="9.5" style="14" bestFit="1" customWidth="1"/>
    <col min="498" max="498" width="7.375" style="14" bestFit="1" customWidth="1"/>
    <col min="499" max="499" width="11.875" style="14" bestFit="1" customWidth="1"/>
    <col min="500" max="500" width="9.5" style="14" bestFit="1" customWidth="1"/>
    <col min="501" max="501" width="11.875" style="14" bestFit="1" customWidth="1"/>
    <col min="502" max="502" width="9.5" style="14" bestFit="1" customWidth="1"/>
    <col min="503" max="503" width="11.875" style="14" bestFit="1" customWidth="1"/>
    <col min="504" max="504" width="9.5" style="14" bestFit="1" customWidth="1"/>
    <col min="505" max="505" width="7.375" style="14" bestFit="1" customWidth="1"/>
    <col min="506" max="506" width="11.875" style="14" bestFit="1" customWidth="1"/>
    <col min="507" max="507" width="9.5" style="14" bestFit="1" customWidth="1"/>
    <col min="508" max="508" width="7.375" style="14" bestFit="1" customWidth="1"/>
    <col min="509" max="509" width="11.875" style="14" bestFit="1" customWidth="1"/>
    <col min="510" max="510" width="9.5" style="14" bestFit="1" customWidth="1"/>
    <col min="511" max="511" width="11.875" style="14" bestFit="1" customWidth="1"/>
    <col min="512" max="518" width="7.375" style="14" bestFit="1" customWidth="1"/>
    <col min="519" max="519" width="9.25" style="14" bestFit="1" customWidth="1"/>
    <col min="520" max="521" width="7.375" style="14" bestFit="1" customWidth="1"/>
    <col min="522" max="522" width="9.25" style="14" bestFit="1" customWidth="1"/>
    <col min="523" max="523" width="5.5" style="14" bestFit="1" customWidth="1"/>
    <col min="524" max="557" width="7.375" style="14" bestFit="1" customWidth="1"/>
    <col min="558" max="558" width="8.5" style="14" bestFit="1" customWidth="1"/>
    <col min="559" max="567" width="7.375" style="14" bestFit="1" customWidth="1"/>
    <col min="568" max="568" width="10.375" style="14" bestFit="1" customWidth="1"/>
    <col min="569" max="582" width="7.375" style="14" bestFit="1" customWidth="1"/>
    <col min="583" max="583" width="31" style="14" bestFit="1" customWidth="1"/>
    <col min="584" max="584" width="7.375" style="14" bestFit="1" customWidth="1"/>
    <col min="585" max="585" width="8.5" style="14" bestFit="1" customWidth="1"/>
    <col min="586" max="590" width="7.375" style="14" bestFit="1" customWidth="1"/>
    <col min="591" max="591" width="5.5" style="14" bestFit="1" customWidth="1"/>
    <col min="592" max="594" width="7.375" style="14" bestFit="1" customWidth="1"/>
    <col min="595" max="595" width="5.5" style="14" bestFit="1" customWidth="1"/>
    <col min="596" max="597" width="7.375" style="14" bestFit="1" customWidth="1"/>
    <col min="598" max="598" width="5.5" style="14" bestFit="1" customWidth="1"/>
    <col min="599" max="604" width="7.375" style="14" bestFit="1" customWidth="1"/>
    <col min="605" max="606" width="9.25" style="14" bestFit="1" customWidth="1"/>
    <col min="607" max="608" width="8.5" style="14" bestFit="1" customWidth="1"/>
    <col min="609" max="610" width="7.375" style="14" bestFit="1" customWidth="1"/>
    <col min="611" max="611" width="10.375" style="14" bestFit="1" customWidth="1"/>
    <col min="612" max="613" width="7.375" style="14" bestFit="1" customWidth="1"/>
    <col min="614" max="614" width="11.25" style="14" bestFit="1" customWidth="1"/>
    <col min="615" max="623" width="7.375" style="14" bestFit="1" customWidth="1"/>
    <col min="624" max="624" width="9.25" style="14" bestFit="1" customWidth="1"/>
    <col min="625" max="626" width="7.375" style="14" bestFit="1" customWidth="1"/>
    <col min="627" max="627" width="9.25" style="14" bestFit="1" customWidth="1"/>
    <col min="628" max="628" width="5.5" style="14" bestFit="1" customWidth="1"/>
    <col min="629" max="662" width="7.375" style="14" bestFit="1" customWidth="1"/>
    <col min="663" max="663" width="8.5" style="14" bestFit="1" customWidth="1"/>
    <col min="664" max="672" width="7.375" style="14" bestFit="1" customWidth="1"/>
    <col min="673" max="673" width="10.375" style="14" bestFit="1" customWidth="1"/>
    <col min="674" max="687" width="7.375" style="14" bestFit="1" customWidth="1"/>
    <col min="688" max="688" width="25" style="14" bestFit="1" customWidth="1"/>
    <col min="689" max="689" width="27.75" style="14" bestFit="1" customWidth="1"/>
    <col min="690" max="691" width="35.875" style="14" bestFit="1" customWidth="1"/>
    <col min="692" max="1053" width="9" style="14" customWidth="1"/>
    <col min="1054" max="1054" width="8.875" style="14" bestFit="1" customWidth="1"/>
    <col min="1055" max="16384" width="9" style="14"/>
  </cols>
  <sheetData>
    <row r="1" spans="1:691" ht="17.25" customHeight="1" x14ac:dyDescent="0.3">
      <c r="B1" s="15" t="s">
        <v>43</v>
      </c>
      <c r="C1" s="15" t="str">
        <f xml:space="preserve"> "        2025년 1/4분기 생활인구 시군구별 주요 특성 분석: "&amp;AF2</f>
        <v xml:space="preserve">        2025년 1/4분기 생활인구 시군구별 주요 특성 분석: 강원 고성군</v>
      </c>
      <c r="D1" s="15"/>
      <c r="E1" s="15"/>
      <c r="F1" s="15"/>
      <c r="G1" s="15"/>
      <c r="H1" s="15"/>
      <c r="I1" s="15"/>
      <c r="J1" s="15"/>
      <c r="K1" s="15"/>
      <c r="AU1" s="14">
        <v>10000</v>
      </c>
    </row>
    <row r="2" spans="1:691" ht="17.25" customHeight="1" x14ac:dyDescent="0.3">
      <c r="P2" s="18" t="s">
        <v>201</v>
      </c>
      <c r="Q2" s="19"/>
      <c r="R2" s="19"/>
      <c r="S2" s="19"/>
      <c r="T2" s="19"/>
      <c r="U2" s="19"/>
      <c r="V2" s="19"/>
      <c r="AF2" s="16" t="str">
        <f>P13</f>
        <v>강원 고성군</v>
      </c>
      <c r="AG2" s="17" t="str">
        <f>"'25년 1월"</f>
        <v>'25년 1월</v>
      </c>
      <c r="AH2" s="14" t="s">
        <v>523</v>
      </c>
      <c r="AI2" s="14" t="s">
        <v>525</v>
      </c>
      <c r="AK2" s="18" t="s">
        <v>425</v>
      </c>
      <c r="AL2" s="19"/>
      <c r="AM2" s="19"/>
      <c r="AN2" s="19"/>
      <c r="AO2" s="19"/>
      <c r="AP2" s="19"/>
      <c r="AR2" s="14" t="str">
        <f>AK12</f>
        <v>강원 고성군</v>
      </c>
      <c r="AS2" s="17" t="str">
        <f>"'25년 1월"</f>
        <v>'25년 1월</v>
      </c>
      <c r="AT2" s="17" t="s">
        <v>523</v>
      </c>
      <c r="AU2" s="17" t="s">
        <v>525</v>
      </c>
      <c r="AX2" s="18" t="s">
        <v>426</v>
      </c>
      <c r="AY2" s="19"/>
      <c r="AZ2" s="19"/>
      <c r="BA2" s="19"/>
      <c r="BB2" s="19"/>
      <c r="BC2" s="19"/>
      <c r="BD2" s="14" t="s">
        <v>7</v>
      </c>
      <c r="BE2" s="14" t="str">
        <f>AX12</f>
        <v>강원 고성군</v>
      </c>
      <c r="BF2" s="17" t="str">
        <f>"'25년 1월"</f>
        <v>'25년 1월</v>
      </c>
      <c r="BG2" s="14" t="s">
        <v>522</v>
      </c>
      <c r="BH2" s="14" t="s">
        <v>524</v>
      </c>
      <c r="BK2" s="18" t="s">
        <v>403</v>
      </c>
      <c r="BL2" s="19"/>
      <c r="BM2" s="19"/>
      <c r="BN2" s="19"/>
      <c r="BO2" s="19"/>
      <c r="BP2" s="19"/>
      <c r="CR2" s="18" t="s">
        <v>427</v>
      </c>
      <c r="CS2" s="19"/>
      <c r="CT2" s="19"/>
      <c r="CU2" s="19"/>
      <c r="CV2" s="19"/>
      <c r="CW2" s="19"/>
      <c r="CY2" s="14" t="str">
        <f>CR12</f>
        <v>강원 고성군</v>
      </c>
      <c r="CZ2" s="17" t="str">
        <f>"'25년 1월"</f>
        <v>'25년 1월</v>
      </c>
      <c r="DA2" s="14" t="s">
        <v>522</v>
      </c>
      <c r="DB2" s="14" t="s">
        <v>524</v>
      </c>
      <c r="DD2" s="18" t="s">
        <v>428</v>
      </c>
      <c r="DE2" s="19"/>
      <c r="DF2" s="19"/>
      <c r="DG2" s="19"/>
      <c r="DH2" s="19"/>
      <c r="DI2" s="19"/>
      <c r="DL2" s="17"/>
      <c r="DP2" s="18" t="s">
        <v>512</v>
      </c>
      <c r="DQ2" s="19"/>
      <c r="DR2" s="19"/>
      <c r="DS2" s="19"/>
      <c r="DT2" s="19"/>
      <c r="DU2" s="19"/>
      <c r="DV2" s="19"/>
      <c r="EH2" s="18" t="s">
        <v>407</v>
      </c>
      <c r="EI2" s="19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FW2" s="18" t="s">
        <v>408</v>
      </c>
      <c r="FX2" s="19"/>
      <c r="FY2" s="61"/>
      <c r="FZ2" s="61"/>
      <c r="GA2" s="61"/>
      <c r="GB2" s="61"/>
      <c r="GI2" s="18" t="s">
        <v>429</v>
      </c>
      <c r="GJ2" s="19"/>
      <c r="GK2" s="19"/>
      <c r="GL2" s="19"/>
      <c r="GM2" s="19"/>
      <c r="GW2" s="18" t="s">
        <v>430</v>
      </c>
      <c r="GX2" s="19"/>
      <c r="GY2" s="61"/>
      <c r="GZ2" s="61"/>
      <c r="HA2" s="61"/>
      <c r="HB2" s="61"/>
      <c r="HU2" s="18" t="s">
        <v>872</v>
      </c>
      <c r="HV2" s="19"/>
      <c r="HW2" s="61"/>
      <c r="HX2" s="61"/>
      <c r="HY2" s="61"/>
      <c r="HZ2" s="61"/>
      <c r="IK2" s="18" t="s">
        <v>875</v>
      </c>
      <c r="IL2" s="19"/>
      <c r="IM2" s="61"/>
      <c r="IN2" s="61"/>
      <c r="IO2" s="61"/>
      <c r="IP2" s="61"/>
      <c r="IZ2" s="18" t="s">
        <v>886</v>
      </c>
      <c r="JA2" s="19"/>
      <c r="JB2" s="61"/>
      <c r="JC2" s="61"/>
      <c r="JD2" s="61"/>
      <c r="JE2" s="61"/>
      <c r="JV2" s="18" t="s">
        <v>896</v>
      </c>
      <c r="JW2" s="19"/>
      <c r="JX2" s="61"/>
      <c r="JY2" s="61"/>
      <c r="JZ2" s="61"/>
      <c r="KA2" s="61"/>
    </row>
    <row r="3" spans="1:691" ht="17.25" customHeight="1" x14ac:dyDescent="0.3">
      <c r="B3" s="18" t="s">
        <v>424</v>
      </c>
      <c r="C3" s="19"/>
      <c r="D3" s="19"/>
      <c r="E3" s="19"/>
      <c r="F3" s="19"/>
      <c r="G3" s="19"/>
      <c r="P3" s="21" t="s">
        <v>199</v>
      </c>
      <c r="Q3" s="21" t="str">
        <f>"'25년 3월 " &amp;AF2&amp;"의 생활인구는 약 "&amp;TEXT(AI3/10,"#,###,")&amp;"만명이며, "&amp;Q6&amp;CHAR(10)&amp;Q7&amp;Q8</f>
        <v>'25년 3월 강원 고성군의 생활인구는 약 28만명이며, 등록인구 약 3만명과
이의 약 8.7배인 약 25만명의 체류인구로 구성</v>
      </c>
      <c r="R3" s="21"/>
      <c r="S3" s="21"/>
      <c r="T3" s="21"/>
      <c r="U3" s="21"/>
      <c r="V3" s="21"/>
      <c r="AF3" s="14" t="s">
        <v>156</v>
      </c>
      <c r="AG3" s="20">
        <f>AG5+AG6</f>
        <v>377863</v>
      </c>
      <c r="AH3" s="20">
        <f>AH5+AH6</f>
        <v>288952</v>
      </c>
      <c r="AI3" s="20">
        <f>AI5+AI6</f>
        <v>277438</v>
      </c>
      <c r="AK3" s="21" t="s">
        <v>13</v>
      </c>
      <c r="AL3" s="21" t="str">
        <f>"'25년 3월 기준 "&amp;AR2&amp;"의 전체 체류인구 약 "&amp;TEXT(AU4,"##만명")&amp;" 중 타시도 거주자 "&amp;CHAR(10)&amp;"체류인구는 약 "&amp;TEXT(AU5,"##만명")&amp;"으로 타시도 거주자 비중은 "&amp;TEXT(AN6,"0.0")&amp;"%로 나타남"</f>
        <v>'25년 3월 기준 강원 고성군의 전체 체류인구 약 25만명 중 타시도 거주자 
체류인구는 약 20만명으로 타시도 거주자 비중은 80.9%로 나타남</v>
      </c>
      <c r="AM3" s="21"/>
      <c r="AN3" s="21"/>
      <c r="AO3" s="21"/>
      <c r="AP3" s="21"/>
      <c r="AR3" s="14" t="s">
        <v>2</v>
      </c>
      <c r="AS3" s="25">
        <f>AM12</f>
        <v>85.1</v>
      </c>
      <c r="AT3" s="25">
        <f>AN12</f>
        <v>82.7</v>
      </c>
      <c r="AU3" s="25">
        <f>AO12</f>
        <v>80.900000000000006</v>
      </c>
      <c r="AX3" s="21" t="s">
        <v>13</v>
      </c>
      <c r="AY3" s="21" t="str">
        <f>"'25년 3월 "&amp;BE2&amp;" 체류인구의 평균 체류일수는 "&amp;TEXT(BH6,"0.0")&amp;"일이었으며,"&amp;CHAR(10)&amp;"이는 인구감소지역 전체 평균("&amp;TEXT(AY8,"0.0")&amp;"일)"&amp;AY7</f>
        <v>'25년 3월 강원 고성군 체류인구의 평균 체류일수는 3.6일이었으며,
이는 인구감소지역 전체 평균(3.5일)을 상회하는 수준임</v>
      </c>
      <c r="AZ3" s="21"/>
      <c r="BA3" s="21"/>
      <c r="BB3" s="21"/>
      <c r="BC3" s="21"/>
      <c r="BD3" s="14">
        <f>RANK(BH3,$BH$3:$BH$5)</f>
        <v>2</v>
      </c>
      <c r="BE3" s="14" t="s">
        <v>19</v>
      </c>
      <c r="BF3" s="39">
        <f>ROUND(AZ12/SUM(AZ$12:AZ$14)*100,1)</f>
        <v>34.299999999999997</v>
      </c>
      <c r="BG3" s="39">
        <f t="shared" ref="BG3:BH5" si="0">ROUND(BA12/SUM(BA$12:BA$14)*100,1)</f>
        <v>35.4</v>
      </c>
      <c r="BH3" s="39">
        <f t="shared" si="0"/>
        <v>36.799999999999997</v>
      </c>
      <c r="BK3" s="21" t="s">
        <v>13</v>
      </c>
      <c r="BL3" s="21" t="str">
        <f>"'25년 3월 "&amp;BK10&amp;"의 등록지 유형별 체류기간을 살펴보면"&amp;CHAR(10)&amp;"당일체류는 "&amp;BL4&amp;"에서, 단기체류는 "&amp;BL5&amp;"에서, 장기체류는 "&amp;CHAR(10)&amp;BL6&amp;"에서 가장 많았음"</f>
        <v>'25년 3월 강원 고성군의 등록지 유형별 체류기간을 살펴보면
당일체류는 인접시도에서, 단기체류는 비인접시도에서, 장기체류는 
동일시도에서 가장 많았음</v>
      </c>
      <c r="BM3" s="24"/>
      <c r="BN3" s="24"/>
      <c r="BO3" s="24"/>
      <c r="BP3" s="24"/>
      <c r="BQ3" s="24"/>
      <c r="BR3" s="24"/>
      <c r="BS3" s="24"/>
      <c r="BT3" s="24"/>
      <c r="BU3" s="24"/>
      <c r="CR3" s="21" t="s">
        <v>13</v>
      </c>
      <c r="CS3" s="21" t="str">
        <f>"'25년 3월 "&amp;CY2&amp;"의 체류일당 평균 체류시간은 "&amp;TEXT(DB3,"0.0")&amp;"시간으로"&amp;CHAR(10)&amp;"인구감소지역 전체 평균 "&amp;TEXT(CS6,"0.0")&amp;"시간"&amp;CS5</f>
        <v>'25년 3월 강원 고성군의 체류일당 평균 체류시간은 13.0시간으로
인구감소지역 전체 평균 11.9시간보다 긺</v>
      </c>
      <c r="CT3" s="21"/>
      <c r="CU3" s="21"/>
      <c r="CV3" s="21"/>
      <c r="CW3" s="21"/>
      <c r="CY3" s="14" t="s">
        <v>4</v>
      </c>
      <c r="CZ3" s="23">
        <f>CS12</f>
        <v>13.2</v>
      </c>
      <c r="DA3" s="23">
        <f>CT12</f>
        <v>12.9</v>
      </c>
      <c r="DB3" s="23">
        <f>CU12</f>
        <v>13</v>
      </c>
      <c r="DD3" s="21" t="s">
        <v>13</v>
      </c>
      <c r="DE3" s="21" t="str">
        <f>"'25년 3월 "&amp;DK5&amp;"의 평균 숙박일수는 "&amp;TEXT(DN6,"0.0")&amp;"일로 이는 인구감소지역"&amp;CHAR(10)&amp;"전체 평균 "&amp;TEXT(DG5,"0.0")&amp;"일"&amp;DE4</f>
        <v>'25년 3월 강원 고성군의 평균 숙박일수는 3.1일로 이는 인구감소지역
전체 평균 4.1일보다 짧음</v>
      </c>
      <c r="DF3" s="21"/>
      <c r="DG3" s="27"/>
      <c r="DH3" s="21"/>
      <c r="DI3" s="21"/>
      <c r="DJ3" s="21"/>
      <c r="DL3" s="24"/>
      <c r="DM3" s="24"/>
      <c r="DN3" s="24"/>
      <c r="DO3" s="24"/>
      <c r="DP3" s="21" t="s">
        <v>13</v>
      </c>
      <c r="DQ3" s="26" t="str">
        <f>"'25년 3월 기준 "&amp;DP12&amp;"의 3개월 내 재방문율은 "&amp;TEXT(DZ13,"0.0")&amp;"%로 "&amp;CHAR(10)&amp;"인구감소지역 전체의 재방문율 "&amp;TEXT(DZ11,"0.0")&amp;"%"&amp;DQ4</f>
        <v>'25년 3월 기준 강원 고성군의 3개월 내 재방문율은 27.5%로 
인구감소지역 전체의 재방문율 37.5%보다 낮았음</v>
      </c>
      <c r="EH3" s="21" t="s">
        <v>13</v>
      </c>
      <c r="EI3" s="26" t="str">
        <f>"'25년 3월 기준 "&amp;EX11&amp;" 체류인구가 유입된 상위 시군구는 동일시도에서는 "&amp;CHAR(10)&amp;EY18&amp;", 타시도에서는 "&amp;FA18&amp;IF(OR(RIGHT(FA18,1)="시", RIGHT(FA18,1)="구"),"로","으로")&amp;" 나타남"</f>
        <v>'25년 3월 기준 강원 고성군 체류인구가 유입된 상위 시군구는 동일시도에서는 
강원 속초시, 타시도에서는 경기 남양주시로 나타남</v>
      </c>
      <c r="FW3" s="21" t="s">
        <v>13</v>
      </c>
      <c r="FX3" s="26" t="str">
        <f>"'25년 3월 기준 "&amp;FW10&amp;"의 체류인구 카드 사용 비중은 "&amp;TEXT(GF9,"0.0")&amp;"%로 "&amp;CHAR(10)&amp;"등록인구 카드 사용 비중 "&amp;TEXT(GF10,"0.0")&amp;"%"&amp;FX4</f>
        <v>'25년 3월 기준 강원 고성군의 체류인구 카드 사용 비중은 51.4%로 
등록인구 카드 사용 비중 48.6%보다 컸음</v>
      </c>
      <c r="GI3" s="21" t="s">
        <v>13</v>
      </c>
      <c r="GJ3" s="26" t="str">
        <f>"'25년 3월 기준 "&amp;GI10&amp;" 체류인구의 인당 평균 카드 사용액은 "&amp;TEXT(GS12,"#,###")&amp;"만"&amp;GU12&amp;"원으로 "&amp;CHAR(10)&amp;"인구감소지역 전체 평균 "&amp;TEXT(GS10,"#,###")&amp;"만"&amp;GU10&amp;"원"&amp;GJ4</f>
        <v>'25년 3월 기준 강원 고성군 체류인구의 인당 평균 카드 사용액은 9만 1천원으로 
인구감소지역 전체 평균 12만 3천원보다 적었음</v>
      </c>
      <c r="GW3" s="21" t="s">
        <v>13</v>
      </c>
      <c r="GX3" s="26" t="str">
        <f>"'25년 3월 기준 "&amp;GW10&amp;"의 업종별 카드 사용 비중은 "&amp;GX4&amp;" 순으로 높게 나타남"</f>
        <v>'25년 3월 기준 강원 고성군의 업종별 카드 사용 비중은 음식업, 
종합소매, 숙박업 순으로 높게 나타남</v>
      </c>
      <c r="HU3" s="21" t="s">
        <v>13</v>
      </c>
      <c r="HV3" s="26" t="str">
        <f>"'25년 3월 기준 "&amp;HU10&amp;"에서는 "&amp;TEXT(HV5,"0.0")&amp;"이"&amp;CHAR(10)&amp;"가장 높았고, 평일 대비 휴일의 체류인구 배수는 "&amp;TEXT(IF19,"0.0")&amp;"로"&amp;CHAR(10)&amp;"인구감소지역 전체 배수 "&amp;TEXT(HV7,"0.0")&amp;"배"&amp;HV6</f>
        <v>'25년 3월 기준 강원 고성군에서는 휴일에 체류한 사람의 비중이
가장 높았고, 평일 대비 휴일의 체류인구 배수는 4.3배로
인구감소지역 전체 배수 2.9배보다 높게 나타남</v>
      </c>
      <c r="IK3" s="21" t="s">
        <v>13</v>
      </c>
      <c r="IL3" s="26" t="str">
        <f>"'25년 3월 "&amp;IK9&amp;"의 시간대별 평균 체류시간은"&amp;CHAR(10)&amp;IL4&amp;" 시간대의 평균 체류시간이 "&amp;IM4&amp;"시간으로 가장 길게 나타났고,"&amp;CHAR(10)&amp;IL5&amp;" 시간대가 가장 짧았음"</f>
        <v>'25년 3월 강원 고성군의 시간대별 평균 체류시간은
오후 시간대의 평균 체류시간이 3.5시간으로 가장 길게 나타났고,
심야 시간대가 가장 짧았음</v>
      </c>
      <c r="IZ3" s="21" t="s">
        <v>13</v>
      </c>
      <c r="JA3" s="26" t="str">
        <f>"'25년 3월 "&amp;IZ10&amp;"의 분산도는 "&amp;JE12&amp;"%로 인구감소지역 전체 평균 "&amp;CHAR(10)&amp;JA4&amp;"%"&amp;JA5&amp;CHAR(10)&amp;JF12&amp;"개 읍면동 중 주요 방문지는 "&amp;JA6&amp;"으로 나타남"</f>
        <v>'25년 3월 강원 고성군의 분산도는 30.3%로 인구감소지역 전체 평균 
24.1%보다 높아 체류인구 방문지가 비교적 고루 분포되었으며, 
6개 읍면동 중 주요 방문지는 토성면, 죽왕면, 거진읍으로 나타남</v>
      </c>
      <c r="JV3" s="21" t="s">
        <v>13</v>
      </c>
      <c r="JW3" s="26" t="str">
        <f>"'25년 3월 기준 "&amp;JV10&amp;"의 단기숙박 체류인구는 "&amp;JW4&amp;","&amp;CHAR(10)&amp;"통근·통학 체류인구는 "&amp;JW5&amp;", 장기 실거주는 "&amp;JW6&amp;"으로 나타남"</f>
        <v>'25년 3월 기준 강원 고성군의 단기숙박 체류인구는 약 11만명,
통근·통학 체류인구는 약 3천명, 장기 실거주는 약 1만명으로 나타남</v>
      </c>
    </row>
    <row r="4" spans="1:691" ht="17.25" customHeight="1" x14ac:dyDescent="0.3">
      <c r="B4" s="21" t="s">
        <v>13</v>
      </c>
      <c r="C4" s="26" t="str">
        <f>"'25년 1분기 기준 전체 감소지역 대비 "&amp;L12&amp;"의 주요 특성현황은"&amp;CHAR(10)&amp;"아래와 같음 "</f>
        <v xml:space="preserve">'25년 1분기 기준 전체 감소지역 대비 강원 고성군의 주요 특성현황은
아래와 같음 </v>
      </c>
      <c r="P4" s="21" t="s">
        <v>18</v>
      </c>
      <c r="Q4" s="21" t="str">
        <f>IF(AND(U6=U7,U7=U8),"- 1분기 전년동월 대비 생활인구는 1월 "&amp;TEXT(ABS(V6),"#,##0")&amp;"명, 2월 "&amp;TEXT(ABS(V7),"#,##0")&amp;"명, 3월 "&amp;TEXT(ABS(V8),"#,##0")&amp;"명"&amp;CHAR(10)&amp;"   "&amp;U6&amp;"하였음",IF(U6=U7,"- 1, 2월 생활인구는 전년동월 대비 각각 "&amp;TEXT(ABS(V6),"#,##0")&amp;"명, "&amp;TEXT(ABS(V7),"#,##0")&amp;"명 "&amp;U6&amp;"하였고,"&amp;CHAR(10)&amp;"   3월은 "&amp;TEXT(ABS(V8),"#,##0")&amp;"명 "&amp;U8&amp;"하였음",IF(U6=U8,"- 1, 3월 생활인구는 전년동월 대비 각각 "&amp;TEXT(ABS(V6),"#,##0")&amp;"명, "&amp;TEXT(ABS(V8),"#,##0")&amp;"명 "&amp;U6&amp;"하였고,"&amp;CHAR(10)&amp;"   2월은 "&amp;TEXT(ABS(V7),"#,##0")&amp;"명 "&amp;U7&amp;"하였음","- 1월 생활인구는 전년동월 대비 "&amp;TEXT(ABS(V6),"#,##0")&amp;"명 "&amp;U6&amp;"하였고, 2월과 3월은 각각 "&amp;CHAR(10)&amp;"   "&amp;TEXT(ABS(V7),"#,##0")&amp;"명, "&amp;TEXT(ABS(V8),"#,##0")&amp;"명 "&amp;U7&amp;"하였음")))</f>
        <v>- 1, 3월 생활인구는 전년동월 대비 각각 66,754명, 5,305명 증가하였고,
   2월은 11,277명 감소하였음</v>
      </c>
      <c r="R4" s="21"/>
      <c r="S4" s="27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K4" s="21" t="s">
        <v>23</v>
      </c>
      <c r="AL4" s="28" t="str">
        <f>"- 이는 인구 감소지역 전체 평균 "&amp;TEXT(AL6,"0.0")&amp;"%"&amp;AL5</f>
        <v>- 이는 인구 감소지역 전체 평균 67.5%보다 큼</v>
      </c>
      <c r="AM4" s="21"/>
      <c r="AN4" s="27"/>
      <c r="AO4" s="21"/>
      <c r="AP4" s="21"/>
      <c r="AR4" s="14" t="s">
        <v>22</v>
      </c>
      <c r="AS4" s="29">
        <f t="shared" ref="AS4:AU5" si="1">AM13/$AU$1</f>
        <v>34.921700000000001</v>
      </c>
      <c r="AT4" s="29">
        <f t="shared" si="1"/>
        <v>26.046500000000002</v>
      </c>
      <c r="AU4" s="29">
        <f>AO13/$AU$1</f>
        <v>24.883600000000001</v>
      </c>
      <c r="AX4" s="21" t="s">
        <v>18</v>
      </c>
      <c r="AY4" s="21" t="str">
        <f>"- 체류기간별로는 "&amp;AY6&amp;"("&amp;TEXT(AY5,"0.0%"&amp;"")&amp;"), "&amp;BA6&amp;"("&amp;TEXT(BA5,"0.0%"&amp;"")&amp;"), "&amp;BC6&amp;"("&amp;TEXT(BC5,"0.0%"&amp;"")&amp;") 체류자 순으로 많았음"</f>
        <v>- 체류기간별로는 2~7일(54.5%), 1일(36.8%), 8일 이상(8.7%) 체류자 순으로 많았음</v>
      </c>
      <c r="AZ4" s="21"/>
      <c r="BA4" s="27"/>
      <c r="BB4" s="21"/>
      <c r="BC4" s="21"/>
      <c r="BD4" s="14">
        <f>RANK(BH4,$BH$3:$BH$5)</f>
        <v>1</v>
      </c>
      <c r="BE4" s="14" t="s">
        <v>20</v>
      </c>
      <c r="BF4" s="39">
        <f t="shared" ref="BF4:BF5" si="2">ROUND(AZ13/SUM(AZ$12:AZ$14)*100,1)</f>
        <v>59.2</v>
      </c>
      <c r="BG4" s="39">
        <f t="shared" si="0"/>
        <v>56.8</v>
      </c>
      <c r="BH4" s="39">
        <f t="shared" si="0"/>
        <v>54.5</v>
      </c>
      <c r="BK4" s="21" t="s">
        <v>404</v>
      </c>
      <c r="BL4" s="108" t="str">
        <f>IF(CK20=MAX(CK20:CM20),CK17,IF(CL20=MAX(CK20:CM20),CL17,CM17))</f>
        <v>인접시도</v>
      </c>
      <c r="BM4" s="24"/>
      <c r="BN4" s="24"/>
      <c r="BO4" s="24"/>
      <c r="BP4" s="24"/>
      <c r="BQ4" s="24"/>
      <c r="BR4" s="24"/>
      <c r="BS4" s="24"/>
      <c r="BT4" s="24"/>
      <c r="BU4" s="24"/>
      <c r="CR4" s="21" t="s">
        <v>18</v>
      </c>
      <c r="CS4" s="21"/>
      <c r="CT4" s="21"/>
      <c r="CU4" s="27"/>
      <c r="CV4" s="21"/>
      <c r="CW4" s="21"/>
      <c r="CZ4" s="23"/>
      <c r="DA4" s="23"/>
      <c r="DB4" s="23"/>
      <c r="DD4" s="21" t="s">
        <v>24</v>
      </c>
      <c r="DE4" s="21" t="str">
        <f>IF(ROUND(DE5,1)=DG5, "과 비슷한 수준임", IF(DE5&gt;DG5,"보다 긺",IF(DE5&lt;DG5, "보다 짧음","보다 긺")))</f>
        <v>보다 짧음</v>
      </c>
      <c r="DF4" s="21" t="s">
        <v>25</v>
      </c>
      <c r="DG4" s="21"/>
      <c r="DH4" s="21"/>
      <c r="DI4" s="21"/>
      <c r="DJ4" s="21"/>
      <c r="DL4" s="24"/>
      <c r="DM4" s="24"/>
      <c r="DN4" s="24"/>
      <c r="DO4" s="24"/>
      <c r="DP4" s="14" t="s">
        <v>195</v>
      </c>
      <c r="DQ4" s="21" t="str">
        <f>IF(DZ11=ROUND(DZ13,1), "와 비슷한 수준임", IF(DZ13&gt;DZ11,"보다 높았음",IF(DZ13&lt;DZ11, "보다 낮았음","보다 높았음")))</f>
        <v>보다 낮았음</v>
      </c>
      <c r="DR4" s="21"/>
      <c r="DS4" s="27"/>
      <c r="DT4" s="27"/>
      <c r="DU4" s="27"/>
      <c r="DV4" s="21"/>
      <c r="FW4" s="14" t="s">
        <v>409</v>
      </c>
      <c r="FX4" s="14" t="str">
        <f>IF(GF9&gt;GF10, "보다 컸음", IF(GF9=GF10, "와 유사했음", "보다 작았음"))</f>
        <v>보다 컸음</v>
      </c>
      <c r="GI4" s="14" t="s">
        <v>193</v>
      </c>
      <c r="GJ4" s="21" t="str">
        <f>IF(GR10=GR12, "과 비슷한 수준임", IF(GR12&gt;GR10,"보다 많았음",IF(GR12&lt;GR10, "보다 적었음","보다 많았음")))</f>
        <v>보다 적었음</v>
      </c>
      <c r="GK4" s="21"/>
      <c r="GL4" s="27"/>
      <c r="GM4" s="21"/>
      <c r="GW4" s="14" t="s">
        <v>410</v>
      </c>
      <c r="GX4" s="14" t="str">
        <f>VLOOKUP(1,$HG$22:$HH$30,2,0)&amp;", " &amp;CHAR(10)&amp;VLOOKUP(2,$HG$22:$HH$30,2,0)&amp;", "&amp;VLOOKUP(3,$HG$22:$HH$30,2,0)</f>
        <v>음식업, 
종합소매, 숙박업</v>
      </c>
      <c r="HU4" s="14" t="s">
        <v>868</v>
      </c>
      <c r="HV4" s="14" t="str">
        <f>VLOOKUP(1,$IB$24:$IC$26,2,0)</f>
        <v>휴일</v>
      </c>
      <c r="IK4" s="14" t="s">
        <v>876</v>
      </c>
      <c r="IL4" s="14" t="str">
        <f>HLOOKUP(MAX(IS11:IV11),$IS$11:$IV$12,2,FALSE)</f>
        <v>오후</v>
      </c>
      <c r="IM4" s="14">
        <f>MAX(IS11:IV11)</f>
        <v>3.5</v>
      </c>
      <c r="IZ4" s="14" t="s">
        <v>889</v>
      </c>
      <c r="JA4" s="131">
        <v>24.1</v>
      </c>
      <c r="JV4" s="14" t="s">
        <v>842</v>
      </c>
      <c r="JW4" s="14" t="str">
        <f>IF(KD12&gt;=9500,"약 "&amp;ROUND(KD12/10000,0)&amp;"만명",IF(KD12&gt;=950,"약 "&amp;ROUND(KD12/1000,0)&amp;"천명",IF(KD12&gt;=95,"약 "&amp;ROUND(KD12/100,0)&amp;"백명",KD12&amp;"명")))</f>
        <v>약 11만명</v>
      </c>
    </row>
    <row r="5" spans="1:691" ht="17.25" customHeight="1" x14ac:dyDescent="0.3">
      <c r="A5" s="21"/>
      <c r="B5" s="21"/>
      <c r="C5" s="21"/>
      <c r="D5" s="21"/>
      <c r="E5" s="27"/>
      <c r="F5" s="21"/>
      <c r="G5" s="21"/>
      <c r="N5" s="21"/>
      <c r="O5" s="21"/>
      <c r="P5" s="21" t="s">
        <v>946</v>
      </c>
      <c r="Q5" s="30">
        <f>(AI6/AH6-1)</f>
        <v>-4.4647073503157775E-2</v>
      </c>
      <c r="R5" s="21" t="str">
        <f>IF(Q5&gt;0,"증가","감소")</f>
        <v>감소</v>
      </c>
      <c r="S5" s="27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14" t="s">
        <v>0</v>
      </c>
      <c r="AG5" s="24">
        <f>V13</f>
        <v>28646</v>
      </c>
      <c r="AH5" s="24">
        <f>W13</f>
        <v>28487</v>
      </c>
      <c r="AI5" s="24">
        <f>X13</f>
        <v>28602</v>
      </c>
      <c r="AK5" s="21" t="s">
        <v>25</v>
      </c>
      <c r="AL5" s="21" t="str">
        <f>IF(ROUND(AN6,1)=AL6, "과 비슷한 수준임", IF(AN6&gt;AL6,"보다 큼",IF(AN6&lt;AL6, "보다 작음","보다 큼")))</f>
        <v>보다 큼</v>
      </c>
      <c r="AM5" s="21"/>
      <c r="AN5" s="21"/>
      <c r="AO5" s="21"/>
      <c r="AP5" s="31"/>
      <c r="AR5" s="14" t="s">
        <v>38</v>
      </c>
      <c r="AS5" s="29">
        <f t="shared" si="1"/>
        <v>29.701899999999998</v>
      </c>
      <c r="AT5" s="29">
        <f t="shared" si="1"/>
        <v>21.536799999999999</v>
      </c>
      <c r="AU5" s="29">
        <f t="shared" si="1"/>
        <v>20.1313</v>
      </c>
      <c r="AX5" s="21" t="s">
        <v>527</v>
      </c>
      <c r="AY5" s="111" t="str">
        <f>VLOOKUP(1,$BD$3:$BH$5,5,0)&amp;"%"</f>
        <v>54.5%</v>
      </c>
      <c r="AZ5" s="21" t="s">
        <v>536</v>
      </c>
      <c r="BA5" s="111" t="str">
        <f>VLOOKUP(2,$BD$3:$BH$5,5,0)&amp;"%"</f>
        <v>36.8%</v>
      </c>
      <c r="BB5" s="21" t="s">
        <v>528</v>
      </c>
      <c r="BC5" s="111" t="str">
        <f>VLOOKUP(3,$BD$3:$BH$5,5,0)&amp;"%"</f>
        <v>8.7%</v>
      </c>
      <c r="BD5" s="14">
        <f>RANK(BH5,$BH$3:$BH$5)</f>
        <v>3</v>
      </c>
      <c r="BE5" s="14" t="s">
        <v>21</v>
      </c>
      <c r="BF5" s="39">
        <f t="shared" si="2"/>
        <v>6.5</v>
      </c>
      <c r="BG5" s="39">
        <f t="shared" si="0"/>
        <v>7.8</v>
      </c>
      <c r="BH5" s="39">
        <f t="shared" si="0"/>
        <v>8.6999999999999993</v>
      </c>
      <c r="BK5" s="21" t="s">
        <v>405</v>
      </c>
      <c r="BL5" s="109" t="str">
        <f>IF(CK21=MAX(CK21:CM21),CK17,IF(CL21=MAX(CK21:CM21),CL17,CM17))</f>
        <v>비인접시도</v>
      </c>
      <c r="BN5" s="21"/>
      <c r="CR5" s="21" t="s">
        <v>44</v>
      </c>
      <c r="CS5" s="21" t="str">
        <f>IF(ROUND(CU6,1)=ROUND(CS6,1), "과 비슷한 수준임", IF(ROUND(CU6,1)&gt;ROUND(CS6,1),"보다 긺",IF(ROUND(CU6,1)&lt;ROUND(CS6,1), "보다 짧음","보다 긺")))</f>
        <v>보다 긺</v>
      </c>
      <c r="CT5" s="21"/>
      <c r="CU5" s="31"/>
      <c r="CV5" s="21"/>
      <c r="CW5" s="31"/>
      <c r="CZ5" s="22"/>
      <c r="DA5" s="22"/>
      <c r="DB5" s="22"/>
      <c r="DD5" s="21" t="s">
        <v>532</v>
      </c>
      <c r="DE5" s="32">
        <f>DN6</f>
        <v>3.1</v>
      </c>
      <c r="DF5" s="21" t="s">
        <v>533</v>
      </c>
      <c r="DG5" s="33">
        <f>EA60</f>
        <v>4.1010509830433159</v>
      </c>
      <c r="DH5" s="21"/>
      <c r="DI5" s="31"/>
      <c r="DJ5" s="21"/>
      <c r="DK5" s="14" t="str">
        <f>DD15</f>
        <v>강원 고성군</v>
      </c>
      <c r="DL5" s="17" t="s">
        <v>538</v>
      </c>
      <c r="DM5" s="14" t="s">
        <v>522</v>
      </c>
      <c r="DN5" s="14" t="s">
        <v>524</v>
      </c>
      <c r="DR5" s="21"/>
      <c r="DS5" s="21"/>
      <c r="DT5" s="21"/>
      <c r="DU5" s="21"/>
      <c r="DV5" s="21"/>
      <c r="DW5" s="21"/>
      <c r="GI5" s="21"/>
      <c r="GJ5" s="114"/>
      <c r="HU5" s="14" t="s">
        <v>870</v>
      </c>
      <c r="HV5" s="14" t="str">
        <f>IF(OR(HV4="평일",HV4="휴일"),HV4&amp;"에 체류한 사람의 비중","평일과 휴일에 모두 체류한 사람의 비중")</f>
        <v>휴일에 체류한 사람의 비중</v>
      </c>
      <c r="IK5" s="14" t="s">
        <v>877</v>
      </c>
      <c r="IL5" s="14" t="str">
        <f>HLOOKUP(MIN(IS11:IV11),$IS$11:$IV$12,2,FALSE)</f>
        <v>심야</v>
      </c>
      <c r="IM5" s="14">
        <f>MIN(IS11:IV11)</f>
        <v>3</v>
      </c>
      <c r="IZ5" s="14" t="s">
        <v>890</v>
      </c>
      <c r="JA5" s="14" t="str">
        <f>IF(JE12&gt;JA4,"보다 높아 체류인구 방문지가 비교적 고루 분포되었으며, ",IF(JE12&lt;JA4,"보다 낮아 체류인구 방문지가 특정 읍면동에 집중되었으며, ","와 유사한 수준으로 나타났으며, "))</f>
        <v xml:space="preserve">보다 높아 체류인구 방문지가 비교적 고루 분포되었으며, </v>
      </c>
      <c r="JV5" s="14" t="s">
        <v>843</v>
      </c>
      <c r="JW5" s="14" t="str">
        <f>IF(KE12&gt;=9500,"약 "&amp;ROUND(KE12/10000,0)&amp;"만명",IF(KE12&gt;=950,"약 "&amp;ROUND(KE12/1000,0)&amp;"천명",IF(KE12&gt;=95,"약 "&amp;ROUND(KE12/100,0)&amp;"백명",KE12&amp;"명")))</f>
        <v>약 3천명</v>
      </c>
    </row>
    <row r="6" spans="1:691" ht="17.25" customHeight="1" x14ac:dyDescent="0.3">
      <c r="A6" s="21"/>
      <c r="B6" s="21"/>
      <c r="C6" s="21"/>
      <c r="D6" s="21"/>
      <c r="E6" s="21"/>
      <c r="F6" s="21"/>
      <c r="G6" s="31"/>
      <c r="N6" s="21"/>
      <c r="O6" s="21"/>
      <c r="P6" s="21" t="s">
        <v>23</v>
      </c>
      <c r="Q6" s="21" t="str">
        <f>"등록인구 약 "&amp;TEXT(AI5/10,"#,###,")&amp;"만명과"</f>
        <v>등록인구 약 3만명과</v>
      </c>
      <c r="R6" s="21"/>
      <c r="S6" s="21"/>
      <c r="T6" s="21" t="s">
        <v>943</v>
      </c>
      <c r="U6" s="21" t="str">
        <f>IF(AG11&gt;0,"증가",IF(AG11&lt;0,"감소","동일"))</f>
        <v>증가</v>
      </c>
      <c r="V6" s="148">
        <f>AG11</f>
        <v>66754</v>
      </c>
      <c r="W6" s="21"/>
      <c r="X6" s="21"/>
      <c r="Y6" s="21"/>
      <c r="Z6" s="21"/>
      <c r="AA6" s="21"/>
      <c r="AB6" s="21"/>
      <c r="AC6" s="21"/>
      <c r="AD6" s="21"/>
      <c r="AE6" s="21"/>
      <c r="AF6" s="14" t="s">
        <v>5</v>
      </c>
      <c r="AG6" s="24">
        <f>Q13</f>
        <v>349217</v>
      </c>
      <c r="AH6" s="24">
        <f>R13</f>
        <v>260465</v>
      </c>
      <c r="AI6" s="24">
        <f>S13</f>
        <v>248836</v>
      </c>
      <c r="AK6" s="21" t="s">
        <v>28</v>
      </c>
      <c r="AL6" s="32">
        <f>EB60</f>
        <v>67.541118680882903</v>
      </c>
      <c r="AM6" s="21" t="s">
        <v>27</v>
      </c>
      <c r="AN6" s="32">
        <f>AU3</f>
        <v>80.900000000000006</v>
      </c>
      <c r="AO6" s="21"/>
      <c r="AP6" s="21"/>
      <c r="AR6" s="14" t="s">
        <v>5</v>
      </c>
      <c r="AS6" s="24">
        <f t="shared" ref="AS6:AU7" si="3">AM13</f>
        <v>349217</v>
      </c>
      <c r="AT6" s="24">
        <f t="shared" si="3"/>
        <v>260465</v>
      </c>
      <c r="AU6" s="24">
        <f t="shared" si="3"/>
        <v>248836</v>
      </c>
      <c r="AX6" s="21" t="s">
        <v>529</v>
      </c>
      <c r="AY6" s="21" t="str">
        <f>VLOOKUP(1,$BD$3:$BH$5,2,0)</f>
        <v>2~7일</v>
      </c>
      <c r="AZ6" s="21" t="s">
        <v>537</v>
      </c>
      <c r="BA6" s="21" t="str">
        <f>VLOOKUP(2,$BD$3:$BH$5,2,0)</f>
        <v>1일</v>
      </c>
      <c r="BB6" s="21" t="s">
        <v>530</v>
      </c>
      <c r="BC6" s="21" t="str">
        <f>VLOOKUP(3,$BD$3:$BH$5,2,0)</f>
        <v>8일 이상</v>
      </c>
      <c r="BE6" s="14" t="s">
        <v>3</v>
      </c>
      <c r="BF6" s="23">
        <f>AZ15</f>
        <v>3.3</v>
      </c>
      <c r="BG6" s="23">
        <f>BA15</f>
        <v>3.3</v>
      </c>
      <c r="BH6" s="23">
        <f>BB15</f>
        <v>3.6</v>
      </c>
      <c r="BK6" s="14" t="s">
        <v>406</v>
      </c>
      <c r="BL6" s="110" t="str">
        <f>IF(CK24=MAX(CK24:CM24),CK17,IF(CL24=MAX(CK24:CM24),CL17,CM17))</f>
        <v>동일시도</v>
      </c>
      <c r="BM6" s="23"/>
      <c r="BN6" s="23"/>
      <c r="BO6" s="23"/>
      <c r="BP6" s="23"/>
      <c r="BQ6" s="23"/>
      <c r="BR6" s="23"/>
      <c r="BS6" s="23"/>
      <c r="BT6" s="23"/>
      <c r="BU6" s="23"/>
      <c r="CR6" s="21" t="s">
        <v>531</v>
      </c>
      <c r="CS6" s="105">
        <f>DZ60</f>
        <v>11.864149959908127</v>
      </c>
      <c r="CT6" s="21" t="s">
        <v>41</v>
      </c>
      <c r="CU6" s="32">
        <f>DB3</f>
        <v>13</v>
      </c>
      <c r="CV6" s="21"/>
      <c r="CW6" s="21"/>
      <c r="CZ6" s="23"/>
      <c r="DA6" s="23"/>
      <c r="DB6" s="23"/>
      <c r="DD6" s="21" t="s">
        <v>26</v>
      </c>
      <c r="DE6" s="21" t="str">
        <f>"- 숙박기간별로는 당일숙박이 "&amp;TEXT(DN7,"0.0")&amp;"%로 대부분이었으며, 2~3일 숙박은 " &amp;TEXT(DN8,"0.0")&amp; "%,"&amp;CHAR(10)&amp;"4~20일 숙박은 " &amp;TEXT(DN9,"0.0")&amp;"%, 21일 이상은 " &amp;TEXT(DN10,"0.0")&amp; "%를 차지함"</f>
        <v>- 숙박기간별로는 당일숙박이 68.7%로 대부분이었으며, 2~3일 숙박은 20.0%,
4~20일 숙박은 6.3%, 21일 이상은 5.0%를 차지함</v>
      </c>
      <c r="DF6" s="21"/>
      <c r="DG6" s="21"/>
      <c r="DH6" s="21"/>
      <c r="DI6" s="21"/>
      <c r="DJ6" s="21"/>
      <c r="DK6" s="14" t="s">
        <v>436</v>
      </c>
      <c r="DL6" s="23">
        <f>DF16</f>
        <v>2.7</v>
      </c>
      <c r="DM6" s="23">
        <f>DG16</f>
        <v>2.8</v>
      </c>
      <c r="DN6" s="23">
        <f>DH16</f>
        <v>3.1</v>
      </c>
      <c r="DO6" s="23"/>
      <c r="DP6" s="51"/>
      <c r="DQ6" s="52"/>
      <c r="DR6" s="51"/>
      <c r="DS6" s="53"/>
      <c r="DT6" s="53"/>
      <c r="DU6" s="53"/>
      <c r="DV6" s="51"/>
      <c r="DW6" s="21"/>
      <c r="FE6" s="14" t="str">
        <f>EY29</f>
        <v>강원 고성군</v>
      </c>
      <c r="FF6" s="14" t="s">
        <v>535</v>
      </c>
      <c r="FG6" s="14" t="s">
        <v>522</v>
      </c>
      <c r="FH6" s="14" t="s">
        <v>524</v>
      </c>
      <c r="GJ6" s="21"/>
      <c r="HU6" s="14" t="s">
        <v>871</v>
      </c>
      <c r="HV6" s="14" t="str">
        <f>IF(IG19&gt;HV7,"보다 높게 나타남",IF(IG19&lt;HV7,"보다 낮게 나타남","와 동일한 수준임"))</f>
        <v>보다 높게 나타남</v>
      </c>
      <c r="IZ6" s="14" t="s">
        <v>891</v>
      </c>
      <c r="JA6" s="14" t="str">
        <f>JG12&amp;", "&amp;JH12&amp;", "&amp;JI12</f>
        <v>토성면, 죽왕면, 거진읍</v>
      </c>
      <c r="JV6" s="14" t="s">
        <v>844</v>
      </c>
      <c r="JW6" s="14" t="str">
        <f>IF(KF12&gt;=9500,"약 "&amp;ROUND(KF12/10000,0)&amp;"만명",IF(KF12&gt;=950,"약 "&amp;ROUND(KF12/1000,0)&amp;"천명",IF(KF12&gt;=95,"약 "&amp;ROUND(KF12/100,0)&amp;"백명",KF12&amp;"명")))</f>
        <v>약 1만명</v>
      </c>
    </row>
    <row r="7" spans="1:691" ht="13.5" x14ac:dyDescent="0.3">
      <c r="A7" s="21"/>
      <c r="B7" s="11" t="s">
        <v>9</v>
      </c>
      <c r="C7" s="12" t="s">
        <v>32</v>
      </c>
      <c r="D7" s="11" t="s">
        <v>10</v>
      </c>
      <c r="E7" s="13" t="s">
        <v>11</v>
      </c>
      <c r="F7" s="11" t="s">
        <v>12</v>
      </c>
      <c r="G7" s="11" t="s">
        <v>8</v>
      </c>
      <c r="H7" s="11" t="s">
        <v>172</v>
      </c>
      <c r="I7" s="11" t="s">
        <v>173</v>
      </c>
      <c r="N7" s="21"/>
      <c r="O7" s="21"/>
      <c r="P7" s="21" t="s">
        <v>197</v>
      </c>
      <c r="Q7" s="14" t="str">
        <f>"이의 약 "&amp;TEXT(AI8,("0.0")&amp;"배인")</f>
        <v>이의 약 8.7배인</v>
      </c>
      <c r="R7" s="21"/>
      <c r="S7" s="21"/>
      <c r="T7" s="21" t="s">
        <v>944</v>
      </c>
      <c r="U7" s="21" t="str">
        <f>IF(AH11&gt;0,"증가",IF(AH11&lt;0,"감소","동일"))</f>
        <v>감소</v>
      </c>
      <c r="V7" s="148">
        <f>AH11</f>
        <v>-11277</v>
      </c>
      <c r="W7" s="21"/>
      <c r="Y7" s="21"/>
      <c r="Z7" s="21"/>
      <c r="AA7" s="21"/>
      <c r="AB7" s="21"/>
      <c r="AC7" s="21"/>
      <c r="AD7" s="21"/>
      <c r="AE7" s="21"/>
      <c r="AK7" s="21" t="s">
        <v>40</v>
      </c>
      <c r="AL7" s="35" t="str">
        <f>"* (타시도 거주 체류인구) 체류인구 중 "&amp;LEFT(AR2,2)&amp;" 지역 외의 시도에 등록된 체류인구"</f>
        <v>* (타시도 거주 체류인구) 체류인구 중 강원 지역 외의 시도에 등록된 체류인구</v>
      </c>
      <c r="AM7" s="21"/>
      <c r="AN7" s="33"/>
      <c r="AO7" s="21"/>
      <c r="AP7" s="21"/>
      <c r="AR7" s="14" t="s">
        <v>38</v>
      </c>
      <c r="AS7" s="24">
        <f t="shared" si="3"/>
        <v>297019</v>
      </c>
      <c r="AT7" s="24">
        <f t="shared" si="3"/>
        <v>215368</v>
      </c>
      <c r="AU7" s="24">
        <f t="shared" si="3"/>
        <v>201313</v>
      </c>
      <c r="AV7" s="14" t="s">
        <v>31</v>
      </c>
      <c r="AX7" s="21" t="s">
        <v>44</v>
      </c>
      <c r="AY7" s="21" t="str">
        <f>IF(ROUND(BH6,1)=ROUND(AY8,1), "과 동일 수준임", IF(ROUND(BH6,1)&gt;ROUND(AY8,1),"을 상회하는 수준임",IF(ROUND(BH6,1)&lt;ROUND(AY8,1), "을 밑돌았음","을 상회하는 수준임")))</f>
        <v>을 상회하는 수준임</v>
      </c>
      <c r="AZ7" s="21"/>
      <c r="BA7" s="21"/>
      <c r="BB7" s="21"/>
      <c r="BC7" s="21"/>
      <c r="BM7" s="34"/>
      <c r="BN7" s="34"/>
      <c r="BO7" s="34"/>
      <c r="BP7" s="34"/>
      <c r="BQ7" s="34"/>
      <c r="BR7" s="34"/>
      <c r="BS7" s="34"/>
      <c r="BT7" s="34"/>
      <c r="BU7" s="34"/>
      <c r="CR7" s="21"/>
      <c r="CS7" s="21"/>
      <c r="CT7" s="21"/>
      <c r="CU7" s="21"/>
      <c r="CV7" s="21"/>
      <c r="CW7" s="21"/>
      <c r="DH7" s="21"/>
      <c r="DI7" s="21"/>
      <c r="DJ7" s="21"/>
      <c r="DK7" s="14" t="s">
        <v>35</v>
      </c>
      <c r="DL7" s="98">
        <f t="shared" ref="DL7:DN10" si="4">ROUND(DF12/SUM(DF$12:DF$15)*100,1)</f>
        <v>59.7</v>
      </c>
      <c r="DM7" s="98">
        <f t="shared" si="4"/>
        <v>65.5</v>
      </c>
      <c r="DN7" s="98">
        <f t="shared" si="4"/>
        <v>68.7</v>
      </c>
      <c r="DO7" s="34"/>
      <c r="DP7" s="54"/>
      <c r="DQ7" s="54"/>
      <c r="DR7" s="54"/>
      <c r="DS7" s="54"/>
      <c r="DT7" s="54"/>
      <c r="DU7" s="54"/>
      <c r="DV7" s="54"/>
      <c r="DW7" s="21"/>
      <c r="EH7" s="138" t="s">
        <v>6</v>
      </c>
      <c r="EI7" s="41" t="s">
        <v>519</v>
      </c>
      <c r="EJ7" s="138" t="s">
        <v>6</v>
      </c>
      <c r="EK7" s="41" t="s">
        <v>519</v>
      </c>
      <c r="FE7" s="100">
        <v>0.25</v>
      </c>
      <c r="FF7" s="14">
        <f>EY31</f>
        <v>8</v>
      </c>
      <c r="FG7" s="14">
        <f>EY35</f>
        <v>8</v>
      </c>
      <c r="FH7" s="14">
        <f>EY39</f>
        <v>7</v>
      </c>
      <c r="HU7" s="14" t="s">
        <v>869</v>
      </c>
      <c r="HV7" s="131">
        <v>2.9</v>
      </c>
    </row>
    <row r="8" spans="1:691" ht="13.5" x14ac:dyDescent="0.3">
      <c r="B8" s="4">
        <f>H13</f>
        <v>9.9999999999999982</v>
      </c>
      <c r="C8" s="4">
        <f>H14</f>
        <v>26.2</v>
      </c>
      <c r="D8" s="4">
        <f>H15</f>
        <v>3.4</v>
      </c>
      <c r="E8" s="4">
        <f>H16</f>
        <v>13.033333333333333</v>
      </c>
      <c r="F8" s="4">
        <f>H17</f>
        <v>2.8666666666666667</v>
      </c>
      <c r="G8" s="4">
        <f>H18</f>
        <v>82.9</v>
      </c>
      <c r="H8" s="4">
        <f>H19</f>
        <v>88.333333333333329</v>
      </c>
      <c r="I8" s="4">
        <f>H20</f>
        <v>52.800000000000004</v>
      </c>
      <c r="P8" s="21" t="s">
        <v>198</v>
      </c>
      <c r="Q8" s="14" t="str">
        <f>" 약 "&amp;TEXT(AI6/10,"#,###,")&amp;"만명의 체류인구로 구성"</f>
        <v xml:space="preserve"> 약 25만명의 체류인구로 구성</v>
      </c>
      <c r="T8" s="14" t="s">
        <v>945</v>
      </c>
      <c r="U8" s="21" t="str">
        <f>IF(AI11&gt;0,"증가",IF(AI11&lt;0,"감소","동일"))</f>
        <v>증가</v>
      </c>
      <c r="V8" s="132">
        <f>AI11</f>
        <v>5305</v>
      </c>
      <c r="W8" s="21"/>
      <c r="X8" s="21"/>
      <c r="Y8" s="21"/>
      <c r="Z8" s="21"/>
      <c r="AA8" s="21"/>
      <c r="AB8" s="21"/>
      <c r="AC8" s="21"/>
      <c r="AD8" s="21"/>
      <c r="AE8" s="21"/>
      <c r="AF8" s="14" t="s">
        <v>17</v>
      </c>
      <c r="AG8" s="36">
        <f>AA13</f>
        <v>12.2</v>
      </c>
      <c r="AH8" s="36">
        <f>AB13</f>
        <v>9.1</v>
      </c>
      <c r="AI8" s="36">
        <f>AC13</f>
        <v>8.6999999999999993</v>
      </c>
      <c r="AM8" s="21"/>
      <c r="AN8" s="21"/>
      <c r="AO8" s="21"/>
      <c r="AP8" s="21"/>
      <c r="AT8" s="34"/>
      <c r="AU8" s="34"/>
      <c r="AX8" s="21" t="s">
        <v>534</v>
      </c>
      <c r="AY8" s="33">
        <f>DY60</f>
        <v>3.5001509789316727</v>
      </c>
      <c r="AZ8" s="21"/>
      <c r="BA8" s="21"/>
      <c r="BB8" s="21"/>
      <c r="BC8" s="21"/>
      <c r="BF8" s="37"/>
      <c r="BG8" s="37"/>
      <c r="BH8" s="37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CR8" s="21"/>
      <c r="CS8" s="21"/>
      <c r="CT8" s="21"/>
      <c r="CU8" s="21"/>
      <c r="CV8" s="21"/>
      <c r="CW8" s="21"/>
      <c r="DH8" s="21"/>
      <c r="DI8" s="21"/>
      <c r="DJ8" s="21"/>
      <c r="DK8" s="14" t="s">
        <v>36</v>
      </c>
      <c r="DL8" s="98">
        <f t="shared" si="4"/>
        <v>29.9</v>
      </c>
      <c r="DM8" s="98">
        <f t="shared" si="4"/>
        <v>24.2</v>
      </c>
      <c r="DN8" s="98">
        <f t="shared" si="4"/>
        <v>20</v>
      </c>
      <c r="DO8" s="34"/>
      <c r="DP8" s="21"/>
      <c r="DQ8" s="21"/>
      <c r="DR8" s="21"/>
      <c r="DS8" s="21"/>
      <c r="DT8" s="21"/>
      <c r="DU8" s="21"/>
      <c r="DV8" s="21"/>
      <c r="DW8" s="21"/>
      <c r="FE8" s="100">
        <v>0.5</v>
      </c>
      <c r="FF8" s="14">
        <f>EY32</f>
        <v>25</v>
      </c>
      <c r="FG8" s="14">
        <f t="shared" ref="FG8:FG9" si="5">EY36</f>
        <v>24</v>
      </c>
      <c r="FH8" s="14">
        <f t="shared" ref="FH8:FH9" si="6">EY40</f>
        <v>24</v>
      </c>
      <c r="FW8" s="138" t="s">
        <v>456</v>
      </c>
      <c r="FX8" s="138" t="s">
        <v>320</v>
      </c>
      <c r="FY8" s="41"/>
      <c r="FZ8" s="41"/>
      <c r="GD8" s="17" t="s">
        <v>526</v>
      </c>
      <c r="GE8" s="14" t="s">
        <v>522</v>
      </c>
      <c r="GF8" s="14" t="s">
        <v>524</v>
      </c>
      <c r="GI8" s="41"/>
      <c r="GJ8" s="41"/>
      <c r="GK8" s="138" t="s">
        <v>6</v>
      </c>
      <c r="GL8" s="41"/>
      <c r="GM8" s="41"/>
      <c r="IK8" s="138" t="s">
        <v>206</v>
      </c>
      <c r="IL8" s="41" t="s">
        <v>878</v>
      </c>
      <c r="IM8" s="41" t="s">
        <v>879</v>
      </c>
      <c r="IN8" s="41" t="s">
        <v>880</v>
      </c>
      <c r="IO8" s="41" t="s">
        <v>881</v>
      </c>
      <c r="IS8" s="14" t="s">
        <v>909</v>
      </c>
      <c r="IT8" s="14" t="s">
        <v>910</v>
      </c>
      <c r="IU8" s="14" t="s">
        <v>911</v>
      </c>
      <c r="IV8" s="14" t="s">
        <v>912</v>
      </c>
    </row>
    <row r="9" spans="1:691" ht="13.5" x14ac:dyDescent="0.3">
      <c r="AT9" s="34"/>
      <c r="AU9" s="34"/>
      <c r="BK9" s="138" t="s">
        <v>206</v>
      </c>
      <c r="BL9" s="41" t="s">
        <v>484</v>
      </c>
      <c r="BM9" s="41" t="s">
        <v>485</v>
      </c>
      <c r="BN9" s="41" t="s">
        <v>486</v>
      </c>
      <c r="BO9" s="41" t="s">
        <v>487</v>
      </c>
      <c r="BP9" s="41" t="s">
        <v>488</v>
      </c>
      <c r="BQ9" s="41" t="s">
        <v>489</v>
      </c>
      <c r="BR9" s="41" t="s">
        <v>490</v>
      </c>
      <c r="BS9" s="41" t="s">
        <v>491</v>
      </c>
      <c r="BT9" s="41" t="s">
        <v>492</v>
      </c>
      <c r="BU9" s="41" t="s">
        <v>493</v>
      </c>
      <c r="BV9" s="41" t="s">
        <v>494</v>
      </c>
      <c r="BW9" s="41" t="s">
        <v>495</v>
      </c>
      <c r="BX9" s="41" t="s">
        <v>496</v>
      </c>
      <c r="BY9" s="41" t="s">
        <v>497</v>
      </c>
      <c r="BZ9" s="41" t="s">
        <v>498</v>
      </c>
      <c r="CB9" s="14" t="s">
        <v>535</v>
      </c>
      <c r="CC9" s="14" t="s">
        <v>207</v>
      </c>
      <c r="CD9" s="14" t="s">
        <v>208</v>
      </c>
      <c r="CE9" s="14" t="s">
        <v>209</v>
      </c>
      <c r="CG9" s="14" t="s">
        <v>522</v>
      </c>
      <c r="CH9" s="14" t="s">
        <v>207</v>
      </c>
      <c r="CI9" s="14" t="s">
        <v>208</v>
      </c>
      <c r="CJ9" s="14" t="s">
        <v>209</v>
      </c>
      <c r="CL9" s="14" t="s">
        <v>524</v>
      </c>
      <c r="CM9" s="14" t="s">
        <v>207</v>
      </c>
      <c r="CN9" s="14" t="s">
        <v>208</v>
      </c>
      <c r="CO9" s="14" t="s">
        <v>209</v>
      </c>
      <c r="DD9" s="21"/>
      <c r="DE9" s="21"/>
      <c r="DF9" s="21"/>
      <c r="DG9" s="21"/>
      <c r="DH9" s="21"/>
      <c r="DI9" s="21"/>
      <c r="DJ9" s="21"/>
      <c r="DK9" s="14" t="s">
        <v>196</v>
      </c>
      <c r="DL9" s="98">
        <f t="shared" si="4"/>
        <v>6.9</v>
      </c>
      <c r="DM9" s="98">
        <f t="shared" si="4"/>
        <v>6.4</v>
      </c>
      <c r="DN9" s="98">
        <f t="shared" si="4"/>
        <v>6.3</v>
      </c>
      <c r="DO9" s="34"/>
      <c r="DP9" s="10"/>
      <c r="DQ9" s="10"/>
      <c r="DR9" s="10"/>
      <c r="DS9" s="10"/>
      <c r="DT9" s="10"/>
      <c r="DU9" s="10"/>
      <c r="DV9" s="10"/>
      <c r="EB9" s="16"/>
      <c r="EC9" s="16"/>
      <c r="ED9" s="16"/>
      <c r="EE9" s="16"/>
      <c r="EF9" s="16"/>
      <c r="EH9" s="138" t="s">
        <v>206</v>
      </c>
      <c r="EJ9" s="138" t="s">
        <v>206</v>
      </c>
      <c r="FE9" s="100">
        <v>0.75</v>
      </c>
      <c r="FF9" s="14">
        <f t="shared" ref="FF9" si="7">EY33</f>
        <v>52</v>
      </c>
      <c r="FG9" s="14">
        <f t="shared" si="5"/>
        <v>51</v>
      </c>
      <c r="FH9" s="14">
        <f t="shared" si="6"/>
        <v>50</v>
      </c>
      <c r="FW9" s="138" t="s">
        <v>206</v>
      </c>
      <c r="FX9" s="41" t="s">
        <v>519</v>
      </c>
      <c r="FY9" s="41" t="s">
        <v>520</v>
      </c>
      <c r="FZ9" s="41" t="s">
        <v>521</v>
      </c>
      <c r="GC9" s="14" t="s">
        <v>369</v>
      </c>
      <c r="GD9" s="14">
        <f>FX10</f>
        <v>55</v>
      </c>
      <c r="GE9" s="14">
        <f>FY10</f>
        <v>52</v>
      </c>
      <c r="GF9" s="14">
        <f>FZ10</f>
        <v>51.4</v>
      </c>
      <c r="GH9" s="16"/>
      <c r="GI9" s="138" t="s">
        <v>157</v>
      </c>
      <c r="GJ9" s="138" t="s">
        <v>16</v>
      </c>
      <c r="GK9" s="41" t="s">
        <v>519</v>
      </c>
      <c r="GL9" s="41" t="s">
        <v>520</v>
      </c>
      <c r="GM9" s="41" t="s">
        <v>521</v>
      </c>
      <c r="GO9" s="14" t="s">
        <v>194</v>
      </c>
      <c r="GP9" s="17" t="s">
        <v>526</v>
      </c>
      <c r="GQ9" s="14" t="s">
        <v>522</v>
      </c>
      <c r="GR9" s="14" t="s">
        <v>524</v>
      </c>
      <c r="GS9" s="16"/>
      <c r="GT9" s="16"/>
      <c r="GU9" s="16"/>
      <c r="GV9" s="16"/>
      <c r="GW9" s="138" t="s">
        <v>206</v>
      </c>
      <c r="GX9" s="41" t="s">
        <v>501</v>
      </c>
      <c r="GY9" s="41" t="s">
        <v>502</v>
      </c>
      <c r="GZ9" s="41" t="s">
        <v>503</v>
      </c>
      <c r="HA9" s="41" t="s">
        <v>504</v>
      </c>
      <c r="HB9" s="41" t="s">
        <v>505</v>
      </c>
      <c r="HC9" s="41" t="s">
        <v>506</v>
      </c>
      <c r="HD9" s="41" t="s">
        <v>507</v>
      </c>
      <c r="HE9" s="41" t="s">
        <v>508</v>
      </c>
      <c r="HF9" s="41" t="s">
        <v>509</v>
      </c>
      <c r="HI9" s="16" t="s">
        <v>371</v>
      </c>
      <c r="HJ9" s="16" t="s">
        <v>361</v>
      </c>
      <c r="HK9" s="16" t="s">
        <v>362</v>
      </c>
      <c r="HL9" s="16" t="s">
        <v>363</v>
      </c>
      <c r="HM9" s="16" t="s">
        <v>364</v>
      </c>
      <c r="HN9" s="16" t="s">
        <v>365</v>
      </c>
      <c r="HO9" s="16" t="s">
        <v>366</v>
      </c>
      <c r="HP9" s="16" t="s">
        <v>353</v>
      </c>
      <c r="HQ9" s="16" t="s">
        <v>367</v>
      </c>
      <c r="HR9" s="16" t="s">
        <v>368</v>
      </c>
      <c r="HS9" s="16"/>
      <c r="HT9" s="16"/>
      <c r="HU9" s="138" t="s">
        <v>206</v>
      </c>
      <c r="HV9" s="41" t="s">
        <v>851</v>
      </c>
      <c r="HW9" s="41" t="s">
        <v>852</v>
      </c>
      <c r="HX9" s="41" t="s">
        <v>853</v>
      </c>
      <c r="HY9" s="41" t="s">
        <v>854</v>
      </c>
      <c r="HZ9" s="41"/>
      <c r="IC9" s="14" t="s">
        <v>858</v>
      </c>
      <c r="ID9" s="14" t="s">
        <v>859</v>
      </c>
      <c r="IE9" s="14" t="s">
        <v>860</v>
      </c>
      <c r="IF9" s="14" t="s">
        <v>861</v>
      </c>
      <c r="IK9" s="139" t="s">
        <v>454</v>
      </c>
      <c r="IL9" s="140">
        <v>9.1999999999999993</v>
      </c>
      <c r="IM9" s="140">
        <v>10.1</v>
      </c>
      <c r="IN9" s="140">
        <v>10.1</v>
      </c>
      <c r="IO9" s="140">
        <v>9.6999999999999993</v>
      </c>
      <c r="IR9" s="17" t="s">
        <v>540</v>
      </c>
      <c r="IS9" s="40">
        <f>ROUND(IL10,1)</f>
        <v>3.2</v>
      </c>
      <c r="IT9" s="40">
        <f t="shared" ref="IT9:IV11" si="8">ROUND(IM10,1)</f>
        <v>3.4</v>
      </c>
      <c r="IU9" s="40">
        <f t="shared" si="8"/>
        <v>3.3</v>
      </c>
      <c r="IV9" s="40">
        <f t="shared" si="8"/>
        <v>3.3</v>
      </c>
      <c r="IZ9" s="138" t="s">
        <v>206</v>
      </c>
      <c r="JA9" s="41" t="s">
        <v>887</v>
      </c>
      <c r="JB9" s="41" t="s">
        <v>888</v>
      </c>
      <c r="JD9" s="14" t="str">
        <f>IZ10</f>
        <v>강원 고성군</v>
      </c>
      <c r="JE9" s="14" t="s">
        <v>546</v>
      </c>
      <c r="JF9" s="14" t="s">
        <v>547</v>
      </c>
      <c r="JG9" s="14" t="s">
        <v>354</v>
      </c>
      <c r="JH9" s="14" t="s">
        <v>355</v>
      </c>
      <c r="JI9" s="14" t="s">
        <v>356</v>
      </c>
      <c r="JV9" s="138" t="s">
        <v>206</v>
      </c>
      <c r="JW9" s="41" t="s">
        <v>893</v>
      </c>
      <c r="JX9" s="41" t="s">
        <v>894</v>
      </c>
      <c r="JY9" s="41" t="s">
        <v>895</v>
      </c>
      <c r="KD9" s="14" t="s">
        <v>842</v>
      </c>
      <c r="KE9" s="14" t="s">
        <v>843</v>
      </c>
      <c r="KF9" s="14" t="s">
        <v>897</v>
      </c>
    </row>
    <row r="10" spans="1:691" ht="13.5" x14ac:dyDescent="0.3">
      <c r="B10" s="10"/>
      <c r="C10" s="10"/>
      <c r="D10" s="10"/>
      <c r="E10" s="10"/>
      <c r="F10" s="10"/>
      <c r="G10" s="10"/>
      <c r="AF10" s="14" t="s">
        <v>937</v>
      </c>
      <c r="AG10" s="132">
        <f>AF16+AG16</f>
        <v>311109</v>
      </c>
      <c r="AH10" s="132">
        <f>AF17+AG17</f>
        <v>300229</v>
      </c>
      <c r="AI10" s="132">
        <f>AF18+AG18</f>
        <v>272133</v>
      </c>
      <c r="AK10" s="41"/>
      <c r="AL10" s="41"/>
      <c r="AM10" s="138" t="s">
        <v>6</v>
      </c>
      <c r="AN10" s="41"/>
      <c r="AO10" s="41"/>
      <c r="AT10" s="34"/>
      <c r="AU10" s="34"/>
      <c r="AX10" s="41"/>
      <c r="AY10" s="41"/>
      <c r="AZ10" s="138" t="s">
        <v>6</v>
      </c>
      <c r="BA10" s="41"/>
      <c r="BB10" s="41"/>
      <c r="BK10" s="139" t="s">
        <v>454</v>
      </c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B10" s="14" t="s">
        <v>210</v>
      </c>
      <c r="CC10" s="14">
        <f>BL11</f>
        <v>21170</v>
      </c>
      <c r="CD10" s="14">
        <f>BQ11</f>
        <v>3920</v>
      </c>
      <c r="CE10" s="14">
        <f>BV11</f>
        <v>94698</v>
      </c>
      <c r="CG10" s="14" t="s">
        <v>210</v>
      </c>
      <c r="CH10" s="14">
        <f>BL12</f>
        <v>18829</v>
      </c>
      <c r="CI10" s="14">
        <f>BQ12</f>
        <v>2980</v>
      </c>
      <c r="CJ10" s="14">
        <f>BV12</f>
        <v>70381</v>
      </c>
      <c r="CL10" s="14" t="s">
        <v>210</v>
      </c>
      <c r="CM10" s="14">
        <f>BL13</f>
        <v>20286</v>
      </c>
      <c r="CN10" s="14">
        <f>BQ13</f>
        <v>3433</v>
      </c>
      <c r="CO10" s="14">
        <f>BV13</f>
        <v>67889</v>
      </c>
      <c r="CP10" s="39"/>
      <c r="CR10" s="138" t="s">
        <v>162</v>
      </c>
      <c r="CS10" s="138" t="s">
        <v>6</v>
      </c>
      <c r="CT10" s="41"/>
      <c r="CU10" s="41"/>
      <c r="DD10" s="41"/>
      <c r="DE10" s="41"/>
      <c r="DF10" s="138" t="s">
        <v>6</v>
      </c>
      <c r="DG10" s="41"/>
      <c r="DH10" s="41"/>
      <c r="DK10" s="14" t="s">
        <v>37</v>
      </c>
      <c r="DL10" s="98">
        <f t="shared" si="4"/>
        <v>3.5</v>
      </c>
      <c r="DM10" s="98">
        <f t="shared" si="4"/>
        <v>3.9</v>
      </c>
      <c r="DN10" s="98">
        <f t="shared" si="4"/>
        <v>5</v>
      </c>
      <c r="DO10" s="34"/>
      <c r="DP10" s="138" t="s">
        <v>510</v>
      </c>
      <c r="DQ10" s="138" t="s">
        <v>6</v>
      </c>
      <c r="DR10" s="41"/>
      <c r="DS10" s="41"/>
      <c r="DX10" s="17" t="s">
        <v>526</v>
      </c>
      <c r="DY10" s="14" t="s">
        <v>522</v>
      </c>
      <c r="DZ10" s="14" t="s">
        <v>524</v>
      </c>
      <c r="EH10" s="139" t="s">
        <v>454</v>
      </c>
      <c r="EJ10" s="139" t="s">
        <v>454</v>
      </c>
      <c r="FW10" s="139" t="s">
        <v>454</v>
      </c>
      <c r="FX10" s="140">
        <v>55</v>
      </c>
      <c r="FY10" s="140">
        <v>52</v>
      </c>
      <c r="FZ10" s="140">
        <v>51.4</v>
      </c>
      <c r="GC10" s="14" t="s">
        <v>370</v>
      </c>
      <c r="GD10" s="14">
        <f>100-GD9</f>
        <v>45</v>
      </c>
      <c r="GE10" s="14">
        <f>100-GE9</f>
        <v>48</v>
      </c>
      <c r="GF10" s="14">
        <f>100-GF9</f>
        <v>48.6</v>
      </c>
      <c r="GI10" s="41" t="s">
        <v>454</v>
      </c>
      <c r="GJ10" s="41" t="s">
        <v>517</v>
      </c>
      <c r="GK10" s="205">
        <v>87</v>
      </c>
      <c r="GL10" s="205">
        <v>87</v>
      </c>
      <c r="GM10" s="205">
        <v>91</v>
      </c>
      <c r="GO10" s="14" t="s">
        <v>42</v>
      </c>
      <c r="GP10" s="121">
        <f>ROUND(EC26,0)</f>
        <v>120</v>
      </c>
      <c r="GQ10" s="122">
        <f>ROUND(EC43,0)</f>
        <v>124</v>
      </c>
      <c r="GR10" s="122">
        <f>ROUND(EC60,0)</f>
        <v>123</v>
      </c>
      <c r="GS10" s="122">
        <f>ROUNDDOWN(GR10,-1)/10</f>
        <v>12</v>
      </c>
      <c r="GT10" s="122">
        <f>GR10-ROUND(GR10,-1)</f>
        <v>3</v>
      </c>
      <c r="GU10" s="14" t="str">
        <f>IF(ROUND(GT10,0)=0,""," "&amp;TEXT(GT10,"#,###")&amp;"천")</f>
        <v xml:space="preserve"> 3천</v>
      </c>
      <c r="GW10" s="139" t="s">
        <v>454</v>
      </c>
      <c r="GX10" s="140"/>
      <c r="GY10" s="140"/>
      <c r="GZ10" s="140"/>
      <c r="HA10" s="140"/>
      <c r="HB10" s="140"/>
      <c r="HC10" s="140"/>
      <c r="HD10" s="140"/>
      <c r="HE10" s="140"/>
      <c r="HF10" s="140"/>
      <c r="HH10" s="14">
        <v>202501</v>
      </c>
      <c r="HI10" s="40">
        <f>SUM(HJ10:HR10)</f>
        <v>99.999999999999986</v>
      </c>
      <c r="HJ10" s="40">
        <f>GX11</f>
        <v>35.9</v>
      </c>
      <c r="HK10" s="40">
        <f t="shared" ref="HK10:HR10" si="9">GY11</f>
        <v>24.1</v>
      </c>
      <c r="HL10" s="40">
        <f t="shared" si="9"/>
        <v>4.2</v>
      </c>
      <c r="HM10" s="40">
        <f t="shared" si="9"/>
        <v>1.5</v>
      </c>
      <c r="HN10" s="40">
        <f t="shared" si="9"/>
        <v>8.8000000000000007</v>
      </c>
      <c r="HO10" s="40">
        <f t="shared" si="9"/>
        <v>0.5</v>
      </c>
      <c r="HP10" s="40">
        <f t="shared" si="9"/>
        <v>0.3</v>
      </c>
      <c r="HQ10" s="40">
        <f t="shared" si="9"/>
        <v>18.899999999999999</v>
      </c>
      <c r="HR10" s="40">
        <f t="shared" si="9"/>
        <v>5.8</v>
      </c>
      <c r="HU10" s="139" t="s">
        <v>454</v>
      </c>
      <c r="HV10" s="140">
        <v>81</v>
      </c>
      <c r="HW10" s="140">
        <v>135.80000000000001</v>
      </c>
      <c r="HX10" s="140">
        <v>83</v>
      </c>
      <c r="HY10" s="140">
        <v>9.8999999999999986</v>
      </c>
      <c r="HZ10" s="41"/>
      <c r="IB10" s="14">
        <v>202501</v>
      </c>
      <c r="IC10" s="14">
        <f>HV11</f>
        <v>20.100000000000001</v>
      </c>
      <c r="ID10" s="14">
        <f>HW11</f>
        <v>51.5</v>
      </c>
      <c r="IE10" s="14">
        <f>HX11</f>
        <v>28.4</v>
      </c>
      <c r="IF10" s="14">
        <f>HY11</f>
        <v>3.5</v>
      </c>
      <c r="IK10" s="141" t="s">
        <v>519</v>
      </c>
      <c r="IL10" s="140">
        <v>3.2</v>
      </c>
      <c r="IM10" s="140">
        <v>3.4</v>
      </c>
      <c r="IN10" s="140">
        <v>3.3</v>
      </c>
      <c r="IO10" s="140">
        <v>3.3</v>
      </c>
      <c r="IR10" s="17" t="s">
        <v>523</v>
      </c>
      <c r="IS10" s="40">
        <f t="shared" ref="IS10:IS11" si="10">ROUND(IL11,1)</f>
        <v>3</v>
      </c>
      <c r="IT10" s="40">
        <f t="shared" si="8"/>
        <v>3.3</v>
      </c>
      <c r="IU10" s="40">
        <f t="shared" si="8"/>
        <v>3.3</v>
      </c>
      <c r="IV10" s="40">
        <f t="shared" si="8"/>
        <v>3.2</v>
      </c>
      <c r="IZ10" s="139" t="s">
        <v>454</v>
      </c>
      <c r="JA10" s="140">
        <v>88.2</v>
      </c>
      <c r="JB10" s="140">
        <v>18</v>
      </c>
      <c r="JD10" s="14" t="str">
        <f>IZ11</f>
        <v>202501</v>
      </c>
      <c r="JE10" s="14">
        <f>ROUND(JA11,1)</f>
        <v>29.1</v>
      </c>
      <c r="JF10" s="14">
        <f>JB11</f>
        <v>6</v>
      </c>
      <c r="JG10" s="14" t="str">
        <f>JD21</f>
        <v>토성면</v>
      </c>
      <c r="JH10" s="14" t="str">
        <f>JD22</f>
        <v>죽왕면</v>
      </c>
      <c r="JI10" s="14" t="str">
        <f>JD23</f>
        <v>거진읍</v>
      </c>
      <c r="JV10" s="139" t="s">
        <v>454</v>
      </c>
      <c r="JW10" s="140">
        <v>415341</v>
      </c>
      <c r="JX10" s="140">
        <v>7781</v>
      </c>
      <c r="JY10" s="140">
        <v>31344</v>
      </c>
      <c r="KC10" s="17" t="s">
        <v>540</v>
      </c>
      <c r="KD10" s="132">
        <f>JW11</f>
        <v>174259</v>
      </c>
      <c r="KE10" s="132">
        <f t="shared" ref="KE10:KF12" si="11">JX11</f>
        <v>2066</v>
      </c>
      <c r="KF10" s="132">
        <f t="shared" si="11"/>
        <v>10946</v>
      </c>
    </row>
    <row r="11" spans="1:691" ht="13.5" x14ac:dyDescent="0.3">
      <c r="B11" s="41"/>
      <c r="C11" s="41"/>
      <c r="D11" s="138" t="s">
        <v>6</v>
      </c>
      <c r="E11" s="41"/>
      <c r="F11" s="41"/>
      <c r="G11" s="14" t="s">
        <v>171</v>
      </c>
      <c r="K11" s="14" t="s">
        <v>170</v>
      </c>
      <c r="P11" s="138" t="s">
        <v>14</v>
      </c>
      <c r="Q11" s="138" t="s">
        <v>6</v>
      </c>
      <c r="R11" s="41"/>
      <c r="S11" s="41"/>
      <c r="U11" s="138" t="s">
        <v>15</v>
      </c>
      <c r="V11" s="138" t="s">
        <v>6</v>
      </c>
      <c r="W11" s="41"/>
      <c r="X11" s="41"/>
      <c r="Z11" s="138" t="s">
        <v>155</v>
      </c>
      <c r="AA11" s="138" t="s">
        <v>6</v>
      </c>
      <c r="AB11" s="41"/>
      <c r="AC11" s="41"/>
      <c r="AF11" s="14" t="s">
        <v>941</v>
      </c>
      <c r="AG11" s="132">
        <f>AG3-AG10</f>
        <v>66754</v>
      </c>
      <c r="AH11" s="132">
        <f t="shared" ref="AH11:AI11" si="12">AH3-AH10</f>
        <v>-11277</v>
      </c>
      <c r="AI11" s="132">
        <f t="shared" si="12"/>
        <v>5305</v>
      </c>
      <c r="AK11" s="138" t="s">
        <v>157</v>
      </c>
      <c r="AL11" s="138" t="s">
        <v>16</v>
      </c>
      <c r="AM11" s="41" t="s">
        <v>519</v>
      </c>
      <c r="AN11" s="41" t="s">
        <v>520</v>
      </c>
      <c r="AO11" s="41" t="s">
        <v>521</v>
      </c>
      <c r="AP11" s="16"/>
      <c r="AQ11" s="16"/>
      <c r="AR11" s="16"/>
      <c r="AS11" s="16"/>
      <c r="AT11" s="16"/>
      <c r="AU11" s="16"/>
      <c r="AV11" s="16"/>
      <c r="AW11" s="16"/>
      <c r="AX11" s="138" t="s">
        <v>157</v>
      </c>
      <c r="AY11" s="138" t="s">
        <v>16</v>
      </c>
      <c r="AZ11" s="41" t="s">
        <v>519</v>
      </c>
      <c r="BA11" s="41" t="s">
        <v>520</v>
      </c>
      <c r="BB11" s="41" t="s">
        <v>521</v>
      </c>
      <c r="BC11" s="16"/>
      <c r="BD11" s="16"/>
      <c r="BE11" s="16"/>
      <c r="BF11" s="16"/>
      <c r="BG11" s="16"/>
      <c r="BI11" s="16"/>
      <c r="BJ11" s="16"/>
      <c r="BK11" s="141" t="s">
        <v>519</v>
      </c>
      <c r="BL11" s="140">
        <v>21170</v>
      </c>
      <c r="BM11" s="140">
        <v>21184</v>
      </c>
      <c r="BN11" s="140">
        <v>4137</v>
      </c>
      <c r="BO11" s="140">
        <v>2631</v>
      </c>
      <c r="BP11" s="140">
        <v>3076</v>
      </c>
      <c r="BQ11" s="140">
        <v>3920</v>
      </c>
      <c r="BR11" s="140">
        <v>5378</v>
      </c>
      <c r="BS11" s="140">
        <v>296</v>
      </c>
      <c r="BT11" s="140">
        <v>56</v>
      </c>
      <c r="BU11" s="140">
        <v>252</v>
      </c>
      <c r="BV11" s="140">
        <v>94698</v>
      </c>
      <c r="BW11" s="140">
        <v>174503</v>
      </c>
      <c r="BX11" s="140">
        <v>6789</v>
      </c>
      <c r="BY11" s="140">
        <v>1794</v>
      </c>
      <c r="BZ11" s="140">
        <v>9332</v>
      </c>
      <c r="CB11" s="14" t="s">
        <v>202</v>
      </c>
      <c r="CC11" s="14">
        <f>BM11</f>
        <v>21184</v>
      </c>
      <c r="CD11" s="14">
        <f>BR11</f>
        <v>5378</v>
      </c>
      <c r="CE11" s="14">
        <f>BW11</f>
        <v>174503</v>
      </c>
      <c r="CG11" s="14" t="s">
        <v>202</v>
      </c>
      <c r="CH11" s="14">
        <f>BM12</f>
        <v>17594</v>
      </c>
      <c r="CI11" s="14">
        <f>BR12</f>
        <v>4329</v>
      </c>
      <c r="CJ11" s="14">
        <f>BW12</f>
        <v>123240</v>
      </c>
      <c r="CL11" s="14" t="s">
        <v>202</v>
      </c>
      <c r="CM11" s="14">
        <f>BM13</f>
        <v>17392</v>
      </c>
      <c r="CN11" s="14">
        <f>BR13</f>
        <v>3970</v>
      </c>
      <c r="CO11" s="14">
        <f>BW13</f>
        <v>111483</v>
      </c>
      <c r="CP11" s="39"/>
      <c r="CR11" s="138" t="s">
        <v>157</v>
      </c>
      <c r="CS11" s="41" t="s">
        <v>519</v>
      </c>
      <c r="CT11" s="41" t="s">
        <v>520</v>
      </c>
      <c r="CU11" s="41" t="s">
        <v>521</v>
      </c>
      <c r="CV11" s="16"/>
      <c r="CW11" s="16"/>
      <c r="CX11" s="16"/>
      <c r="CY11" s="16"/>
      <c r="CZ11" s="16"/>
      <c r="DA11" s="16"/>
      <c r="DB11" s="16"/>
      <c r="DC11" s="16"/>
      <c r="DD11" s="138" t="s">
        <v>157</v>
      </c>
      <c r="DE11" s="138" t="s">
        <v>16</v>
      </c>
      <c r="DF11" s="41" t="s">
        <v>519</v>
      </c>
      <c r="DG11" s="41" t="s">
        <v>520</v>
      </c>
      <c r="DH11" s="41" t="s">
        <v>521</v>
      </c>
      <c r="DI11" s="16"/>
      <c r="DJ11" s="16"/>
      <c r="DK11" s="16"/>
      <c r="DL11" s="16"/>
      <c r="DM11" s="16"/>
      <c r="DN11" s="16"/>
      <c r="DO11" s="16"/>
      <c r="DP11" s="138" t="s">
        <v>157</v>
      </c>
      <c r="DQ11" s="41" t="s">
        <v>519</v>
      </c>
      <c r="DR11" s="41" t="s">
        <v>520</v>
      </c>
      <c r="DS11" s="41" t="s">
        <v>521</v>
      </c>
      <c r="DW11" s="14" t="s">
        <v>42</v>
      </c>
      <c r="DX11" s="40">
        <f>VLOOKUP("전국",$DV$26:$DX$37,3,0)</f>
        <v>38.577409569870333</v>
      </c>
      <c r="DY11" s="40">
        <f>VLOOKUP("전국",$DV$43:$DX$54,3,0)</f>
        <v>41.810215281234633</v>
      </c>
      <c r="DZ11" s="40">
        <f>VLOOKUP("전국",$DV$60:$DX$71,3,0)</f>
        <v>37.474647816311176</v>
      </c>
      <c r="EA11" s="16"/>
      <c r="EB11" s="16"/>
      <c r="EC11" s="16"/>
      <c r="ED11" s="16"/>
      <c r="EE11" s="16"/>
      <c r="EF11" s="16"/>
      <c r="EH11" s="141" t="s">
        <v>289</v>
      </c>
      <c r="EJ11" s="141" t="s">
        <v>228</v>
      </c>
      <c r="EX11" s="14" t="str">
        <f>EH10</f>
        <v>강원 고성군</v>
      </c>
      <c r="EY11" s="14" t="s">
        <v>358</v>
      </c>
      <c r="EZ11" s="14" t="s">
        <v>389</v>
      </c>
      <c r="FA11" s="14" t="s">
        <v>359</v>
      </c>
      <c r="FB11" s="14" t="s">
        <v>389</v>
      </c>
      <c r="FP11" s="100"/>
      <c r="GH11" s="16"/>
      <c r="GI11" s="41" t="s">
        <v>454</v>
      </c>
      <c r="GJ11" s="41" t="s">
        <v>14</v>
      </c>
      <c r="GK11" s="205">
        <v>55</v>
      </c>
      <c r="GL11" s="205">
        <v>52</v>
      </c>
      <c r="GM11" s="205">
        <v>51.4</v>
      </c>
      <c r="GO11" s="14" t="str">
        <f>VLOOKUP(LEFT(GO12,2),$DV$26:$EE$37,10,0)&amp;" 내 감소지역"</f>
        <v>강원 내 감소지역</v>
      </c>
      <c r="GP11" s="122">
        <f>VLOOKUP(LEFT(GO17,2),$DV$26:$ED$37,8,0)</f>
        <v>115.33902016881157</v>
      </c>
      <c r="GQ11" s="122">
        <f>VLOOKUP(LEFT(GO17,2),$DV$43:$ED$54,8,0)</f>
        <v>113.05597063041846</v>
      </c>
      <c r="GR11" s="123">
        <f>VLOOKUP(LEFT(GO17,2),$DV$60:$ED$71,8,0)</f>
        <v>112.21507583134105</v>
      </c>
      <c r="GS11" s="16"/>
      <c r="GT11" s="16"/>
      <c r="GU11" s="16"/>
      <c r="GV11" s="16"/>
      <c r="GW11" s="141" t="s">
        <v>519</v>
      </c>
      <c r="GX11" s="140">
        <v>35.9</v>
      </c>
      <c r="GY11" s="140">
        <v>24.1</v>
      </c>
      <c r="GZ11" s="140">
        <v>4.2</v>
      </c>
      <c r="HA11" s="140">
        <v>1.5</v>
      </c>
      <c r="HB11" s="140">
        <v>8.8000000000000007</v>
      </c>
      <c r="HC11" s="140">
        <v>0.5</v>
      </c>
      <c r="HD11" s="140">
        <v>0.3</v>
      </c>
      <c r="HE11" s="140">
        <v>18.899999999999999</v>
      </c>
      <c r="HF11" s="140">
        <v>5.8</v>
      </c>
      <c r="HH11" s="14">
        <v>202502</v>
      </c>
      <c r="HI11" s="40">
        <f>SUM(HJ11:HR11)</f>
        <v>99.9</v>
      </c>
      <c r="HJ11" s="40">
        <f>GX12</f>
        <v>35</v>
      </c>
      <c r="HK11" s="40">
        <f t="shared" ref="HK11:HR12" si="13">GY12</f>
        <v>24</v>
      </c>
      <c r="HL11" s="40">
        <f t="shared" si="13"/>
        <v>7.1</v>
      </c>
      <c r="HM11" s="40">
        <f t="shared" si="13"/>
        <v>1.4</v>
      </c>
      <c r="HN11" s="40">
        <f t="shared" si="13"/>
        <v>8.6</v>
      </c>
      <c r="HO11" s="40">
        <f t="shared" si="13"/>
        <v>0.4</v>
      </c>
      <c r="HP11" s="40">
        <f t="shared" si="13"/>
        <v>0.4</v>
      </c>
      <c r="HQ11" s="40">
        <f t="shared" si="13"/>
        <v>17.899999999999999</v>
      </c>
      <c r="HR11" s="40">
        <f t="shared" si="13"/>
        <v>5.0999999999999996</v>
      </c>
      <c r="HS11" s="16"/>
      <c r="HT11" s="16"/>
      <c r="HU11" s="141" t="s">
        <v>519</v>
      </c>
      <c r="HV11" s="140">
        <v>20.100000000000001</v>
      </c>
      <c r="HW11" s="140">
        <v>51.5</v>
      </c>
      <c r="HX11" s="140">
        <v>28.4</v>
      </c>
      <c r="HY11" s="140">
        <v>3.5</v>
      </c>
      <c r="HZ11" s="41"/>
      <c r="IB11" s="14">
        <v>202502</v>
      </c>
      <c r="IC11" s="14">
        <f t="shared" ref="IC11:IC12" si="14">HV12</f>
        <v>38.6</v>
      </c>
      <c r="ID11" s="14">
        <f t="shared" ref="ID11:IF12" si="15">HW12</f>
        <v>31.9</v>
      </c>
      <c r="IE11" s="14">
        <f t="shared" si="15"/>
        <v>29.4</v>
      </c>
      <c r="IF11" s="14">
        <f t="shared" si="15"/>
        <v>2.1</v>
      </c>
      <c r="IK11" s="141" t="s">
        <v>520</v>
      </c>
      <c r="IL11" s="140">
        <v>3</v>
      </c>
      <c r="IM11" s="140">
        <v>3.3</v>
      </c>
      <c r="IN11" s="140">
        <v>3.3</v>
      </c>
      <c r="IO11" s="140">
        <v>3.2</v>
      </c>
      <c r="IR11" s="17" t="s">
        <v>525</v>
      </c>
      <c r="IS11" s="40">
        <f t="shared" si="10"/>
        <v>3</v>
      </c>
      <c r="IT11" s="40">
        <f t="shared" si="8"/>
        <v>3.4</v>
      </c>
      <c r="IU11" s="40">
        <f t="shared" si="8"/>
        <v>3.5</v>
      </c>
      <c r="IV11" s="40">
        <f t="shared" si="8"/>
        <v>3.2</v>
      </c>
      <c r="IZ11" s="141" t="s">
        <v>519</v>
      </c>
      <c r="JA11" s="140">
        <v>29.1</v>
      </c>
      <c r="JB11" s="140">
        <v>6</v>
      </c>
      <c r="JD11" s="14" t="str">
        <f>IZ12</f>
        <v>202502</v>
      </c>
      <c r="JE11" s="14">
        <f>ROUND(JA12,1)</f>
        <v>28.8</v>
      </c>
      <c r="JF11" s="14">
        <f>JB12</f>
        <v>6</v>
      </c>
      <c r="JG11" s="14" t="str">
        <f>JF21</f>
        <v>토성면</v>
      </c>
      <c r="JH11" s="14" t="str">
        <f>JF22</f>
        <v>죽왕면</v>
      </c>
      <c r="JI11" s="14" t="str">
        <f>JF23</f>
        <v>거진읍</v>
      </c>
      <c r="JO11" s="41"/>
      <c r="JP11" s="41"/>
      <c r="JR11" s="41"/>
      <c r="JS11" s="41"/>
      <c r="JT11" s="41"/>
      <c r="JU11" s="41"/>
      <c r="JV11" s="141" t="s">
        <v>519</v>
      </c>
      <c r="JW11" s="140">
        <v>174259</v>
      </c>
      <c r="JX11" s="140">
        <v>2066</v>
      </c>
      <c r="JY11" s="140">
        <v>10946</v>
      </c>
      <c r="JZ11" s="41"/>
      <c r="KA11" s="41"/>
      <c r="KB11" s="41"/>
      <c r="KC11" s="41" t="s">
        <v>523</v>
      </c>
      <c r="KD11" s="132">
        <f t="shared" ref="KD11:KD12" si="16">JW12</f>
        <v>126765</v>
      </c>
      <c r="KE11" s="132">
        <f t="shared" si="11"/>
        <v>2670</v>
      </c>
      <c r="KF11" s="132">
        <f t="shared" si="11"/>
        <v>9579</v>
      </c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  <c r="SE11" s="41"/>
      <c r="SF11" s="41"/>
      <c r="SG11" s="41"/>
      <c r="SH11" s="41"/>
      <c r="SI11" s="41"/>
      <c r="SJ11" s="41"/>
      <c r="SK11" s="41"/>
      <c r="SL11" s="41"/>
      <c r="SM11" s="41"/>
      <c r="SN11" s="41"/>
      <c r="SO11" s="41"/>
      <c r="SP11" s="41"/>
      <c r="SQ11" s="41"/>
      <c r="SR11" s="41"/>
      <c r="SS11" s="41"/>
      <c r="ST11" s="41"/>
      <c r="SU11" s="41"/>
      <c r="SV11" s="41"/>
      <c r="SW11" s="41"/>
      <c r="SX11" s="41"/>
      <c r="SY11" s="41"/>
      <c r="SZ11" s="41"/>
      <c r="TA11" s="41"/>
      <c r="TB11" s="41"/>
      <c r="TC11" s="41"/>
      <c r="TD11" s="41"/>
      <c r="TE11" s="41"/>
      <c r="TF11" s="41"/>
      <c r="TG11" s="41"/>
      <c r="TH11" s="41"/>
      <c r="TI11" s="41"/>
      <c r="TJ11" s="41"/>
      <c r="TK11" s="41"/>
      <c r="TL11" s="41"/>
      <c r="TM11" s="41"/>
      <c r="TN11" s="41"/>
      <c r="TO11" s="41"/>
      <c r="TP11" s="41"/>
      <c r="TQ11" s="41"/>
      <c r="TR11" s="41"/>
      <c r="TS11" s="41"/>
      <c r="TT11" s="41"/>
      <c r="TU11" s="41"/>
      <c r="TV11" s="41"/>
      <c r="TW11" s="41"/>
      <c r="TX11" s="41"/>
      <c r="TY11" s="41"/>
      <c r="TZ11" s="41"/>
      <c r="UA11" s="41"/>
      <c r="UB11" s="41"/>
      <c r="UC11" s="41"/>
      <c r="UD11" s="41"/>
      <c r="UE11" s="41"/>
      <c r="UF11" s="41"/>
      <c r="UG11" s="41"/>
      <c r="UH11" s="41"/>
      <c r="UI11" s="41"/>
      <c r="UJ11" s="41"/>
      <c r="UK11" s="41"/>
      <c r="UL11" s="41"/>
      <c r="UM11" s="41"/>
      <c r="UN11" s="41"/>
      <c r="UO11" s="41"/>
      <c r="UP11" s="41"/>
      <c r="UQ11" s="41"/>
      <c r="UR11" s="41"/>
      <c r="US11" s="41"/>
      <c r="UT11" s="41"/>
      <c r="UU11" s="41"/>
      <c r="UV11" s="41"/>
      <c r="UW11" s="41"/>
      <c r="UX11" s="41"/>
      <c r="UY11" s="41"/>
      <c r="UZ11" s="41"/>
      <c r="VA11" s="41"/>
      <c r="VB11" s="41"/>
      <c r="VC11" s="41"/>
      <c r="VD11" s="41"/>
      <c r="VE11" s="41"/>
      <c r="VF11" s="41"/>
      <c r="VG11" s="41"/>
      <c r="VH11" s="41"/>
      <c r="VI11" s="41"/>
      <c r="VJ11" s="41"/>
      <c r="VK11" s="41"/>
      <c r="VL11" s="41"/>
      <c r="VM11" s="41"/>
      <c r="VN11" s="41"/>
      <c r="VO11" s="41"/>
      <c r="VP11" s="41"/>
      <c r="VQ11" s="41"/>
      <c r="VR11" s="41"/>
      <c r="VS11" s="41"/>
      <c r="VT11" s="41"/>
      <c r="VU11" s="41"/>
      <c r="VV11" s="41"/>
      <c r="VW11" s="41"/>
      <c r="VX11" s="41"/>
      <c r="VY11" s="41"/>
      <c r="VZ11" s="41"/>
      <c r="WA11" s="41"/>
      <c r="WB11" s="41"/>
      <c r="WC11" s="41"/>
      <c r="WD11" s="41"/>
      <c r="WE11" s="41"/>
      <c r="WF11" s="41"/>
      <c r="WG11" s="41"/>
      <c r="WH11" s="41"/>
      <c r="WI11" s="41"/>
      <c r="WJ11" s="41"/>
      <c r="WK11" s="41"/>
      <c r="WL11" s="41"/>
      <c r="WM11" s="41"/>
      <c r="WN11" s="41"/>
      <c r="WO11" s="41"/>
      <c r="WP11" s="41"/>
      <c r="WQ11" s="41"/>
      <c r="WR11" s="41"/>
      <c r="WS11" s="41"/>
      <c r="WT11" s="41"/>
      <c r="WU11" s="41"/>
      <c r="WV11" s="41"/>
      <c r="WW11" s="41"/>
      <c r="WX11" s="41"/>
      <c r="WY11" s="41"/>
      <c r="WZ11" s="41"/>
      <c r="XA11" s="41"/>
      <c r="XB11" s="41"/>
      <c r="XC11" s="41"/>
      <c r="XD11" s="41"/>
      <c r="XE11" s="41"/>
      <c r="XF11" s="41"/>
      <c r="XG11" s="41"/>
      <c r="XH11" s="41"/>
      <c r="XI11" s="41"/>
      <c r="XJ11" s="41"/>
      <c r="XK11" s="41"/>
      <c r="XL11" s="41"/>
      <c r="XM11" s="41"/>
      <c r="XN11" s="41"/>
      <c r="XO11" s="41"/>
      <c r="XP11" s="41"/>
      <c r="XQ11" s="41"/>
      <c r="XR11" s="41"/>
      <c r="XS11" s="41"/>
      <c r="XT11" s="41"/>
      <c r="XU11" s="41"/>
      <c r="XV11" s="41"/>
      <c r="XW11" s="41"/>
      <c r="XX11" s="41"/>
      <c r="XY11" s="41"/>
      <c r="XZ11" s="41"/>
      <c r="YA11" s="41"/>
      <c r="YB11" s="41"/>
      <c r="YC11" s="41"/>
      <c r="YD11" s="41"/>
      <c r="YE11" s="41"/>
      <c r="YF11" s="41"/>
      <c r="YG11" s="41"/>
      <c r="YH11" s="41"/>
      <c r="YI11" s="41"/>
      <c r="YJ11" s="41"/>
      <c r="YK11" s="41"/>
      <c r="YL11" s="41"/>
      <c r="YM11" s="41"/>
      <c r="YN11" s="41"/>
      <c r="YO11" s="41"/>
      <c r="YP11" s="41"/>
      <c r="YQ11" s="41"/>
      <c r="YR11" s="41"/>
      <c r="YS11" s="41"/>
      <c r="YT11" s="41"/>
      <c r="YU11" s="41"/>
      <c r="YV11" s="41"/>
      <c r="YW11" s="41"/>
      <c r="YX11" s="41"/>
      <c r="YY11" s="41"/>
      <c r="YZ11" s="41"/>
      <c r="ZA11" s="41"/>
      <c r="ZB11" s="41"/>
      <c r="ZC11" s="41"/>
      <c r="ZD11" s="41"/>
      <c r="ZE11" s="41"/>
      <c r="ZF11" s="41"/>
      <c r="ZG11" s="41"/>
      <c r="ZH11" s="41"/>
      <c r="ZI11" s="41"/>
      <c r="ZJ11" s="41"/>
      <c r="ZK11" s="41"/>
      <c r="ZL11" s="41"/>
      <c r="ZM11" s="41"/>
      <c r="ZN11" s="41"/>
      <c r="ZO11" s="41"/>
    </row>
    <row r="12" spans="1:691" ht="13.5" x14ac:dyDescent="0.3">
      <c r="B12" s="138" t="s">
        <v>157</v>
      </c>
      <c r="C12" s="138" t="s">
        <v>16</v>
      </c>
      <c r="D12" s="41" t="s">
        <v>519</v>
      </c>
      <c r="E12" s="41" t="s">
        <v>520</v>
      </c>
      <c r="F12" s="41" t="s">
        <v>521</v>
      </c>
      <c r="G12" s="16" t="s">
        <v>30</v>
      </c>
      <c r="H12" s="16" t="str">
        <f>B13</f>
        <v>강원 고성군</v>
      </c>
      <c r="I12" s="16" t="s">
        <v>42</v>
      </c>
      <c r="K12" s="16" t="s">
        <v>30</v>
      </c>
      <c r="L12" s="14" t="str">
        <f>B13</f>
        <v>강원 고성군</v>
      </c>
      <c r="M12" s="16" t="s">
        <v>42</v>
      </c>
      <c r="P12" s="138" t="s">
        <v>157</v>
      </c>
      <c r="Q12" s="41" t="s">
        <v>519</v>
      </c>
      <c r="R12" s="41" t="s">
        <v>520</v>
      </c>
      <c r="S12" s="41" t="s">
        <v>521</v>
      </c>
      <c r="U12" s="138" t="s">
        <v>157</v>
      </c>
      <c r="V12" s="41" t="s">
        <v>519</v>
      </c>
      <c r="W12" s="41" t="s">
        <v>520</v>
      </c>
      <c r="X12" s="41" t="s">
        <v>521</v>
      </c>
      <c r="Y12" s="16"/>
      <c r="Z12" s="138" t="s">
        <v>157</v>
      </c>
      <c r="AA12" s="41" t="s">
        <v>519</v>
      </c>
      <c r="AB12" s="41" t="s">
        <v>520</v>
      </c>
      <c r="AC12" s="41" t="s">
        <v>521</v>
      </c>
      <c r="AF12" s="14" t="s">
        <v>942</v>
      </c>
      <c r="AG12" s="149" t="str">
        <f>TEXT(ROUND(AG11/AG10*100,1),"#,##0.0")&amp;"%"</f>
        <v>21.5%</v>
      </c>
      <c r="AH12" s="149" t="str">
        <f t="shared" ref="AH12:AI12" si="17">TEXT(ROUND(AH11/AH10*100,1),"#,##0.0")&amp;"%"</f>
        <v>-3.8%</v>
      </c>
      <c r="AI12" s="149" t="str">
        <f t="shared" si="17"/>
        <v>1.9%</v>
      </c>
      <c r="AJ12" s="16"/>
      <c r="AK12" s="41" t="s">
        <v>454</v>
      </c>
      <c r="AL12" s="41" t="s">
        <v>29</v>
      </c>
      <c r="AM12" s="140">
        <v>85.1</v>
      </c>
      <c r="AN12" s="140">
        <v>82.7</v>
      </c>
      <c r="AO12" s="140">
        <v>80.900000000000006</v>
      </c>
      <c r="AP12" s="38"/>
      <c r="AV12" s="16"/>
      <c r="AW12" s="16"/>
      <c r="AX12" s="41" t="s">
        <v>454</v>
      </c>
      <c r="AY12" s="41" t="s">
        <v>159</v>
      </c>
      <c r="AZ12" s="140">
        <v>119789</v>
      </c>
      <c r="BA12" s="140">
        <v>92190</v>
      </c>
      <c r="BB12" s="140">
        <v>91608</v>
      </c>
      <c r="BC12" s="38"/>
      <c r="BJ12" s="16"/>
      <c r="BK12" s="141" t="s">
        <v>520</v>
      </c>
      <c r="BL12" s="140">
        <v>18829</v>
      </c>
      <c r="BM12" s="140">
        <v>17594</v>
      </c>
      <c r="BN12" s="140">
        <v>3181</v>
      </c>
      <c r="BO12" s="140">
        <v>2726</v>
      </c>
      <c r="BP12" s="140">
        <v>2767</v>
      </c>
      <c r="BQ12" s="140">
        <v>2980</v>
      </c>
      <c r="BR12" s="140">
        <v>4329</v>
      </c>
      <c r="BS12" s="140">
        <v>171</v>
      </c>
      <c r="BT12" s="140">
        <v>71</v>
      </c>
      <c r="BU12" s="140">
        <v>210</v>
      </c>
      <c r="BV12" s="140">
        <v>70381</v>
      </c>
      <c r="BW12" s="140">
        <v>123240</v>
      </c>
      <c r="BX12" s="140">
        <v>3655</v>
      </c>
      <c r="BY12" s="140">
        <v>2096</v>
      </c>
      <c r="BZ12" s="140">
        <v>8233</v>
      </c>
      <c r="CB12" s="14" t="s">
        <v>203</v>
      </c>
      <c r="CC12" s="14">
        <f>BN11</f>
        <v>4137</v>
      </c>
      <c r="CD12" s="14">
        <f>BS11</f>
        <v>296</v>
      </c>
      <c r="CE12" s="14">
        <f>BX11</f>
        <v>6789</v>
      </c>
      <c r="CG12" s="14" t="s">
        <v>203</v>
      </c>
      <c r="CH12" s="14">
        <f>BN12</f>
        <v>3181</v>
      </c>
      <c r="CI12" s="14">
        <f>BS12</f>
        <v>171</v>
      </c>
      <c r="CJ12" s="14">
        <f>BX12</f>
        <v>3655</v>
      </c>
      <c r="CL12" s="14" t="s">
        <v>203</v>
      </c>
      <c r="CM12" s="14">
        <f>BN13</f>
        <v>3426</v>
      </c>
      <c r="CN12" s="14">
        <f>BS13</f>
        <v>127</v>
      </c>
      <c r="CO12" s="14">
        <f>BX13</f>
        <v>3563</v>
      </c>
      <c r="CP12" s="39"/>
      <c r="CR12" s="41" t="s">
        <v>454</v>
      </c>
      <c r="CS12" s="140">
        <v>13.2</v>
      </c>
      <c r="CT12" s="140">
        <v>12.9</v>
      </c>
      <c r="CU12" s="140">
        <v>13</v>
      </c>
      <c r="CW12" s="38"/>
      <c r="DD12" s="41" t="s">
        <v>454</v>
      </c>
      <c r="DE12" s="41" t="s">
        <v>163</v>
      </c>
      <c r="DF12" s="140">
        <v>123511</v>
      </c>
      <c r="DG12" s="140">
        <v>97620</v>
      </c>
      <c r="DH12" s="140">
        <v>94086</v>
      </c>
      <c r="DI12" s="38"/>
      <c r="DP12" s="41" t="s">
        <v>454</v>
      </c>
      <c r="DQ12" s="204">
        <v>24.6</v>
      </c>
      <c r="DR12" s="204">
        <v>26.5</v>
      </c>
      <c r="DS12" s="204">
        <v>27.5</v>
      </c>
      <c r="DT12" s="40"/>
      <c r="DU12" s="40"/>
      <c r="DW12" s="14" t="str">
        <f>VLOOKUP(LEFT(DP12,2),$DV$26:$EE$37,10,0)&amp;" 내 감소지역"</f>
        <v>강원 내 감소지역</v>
      </c>
      <c r="DX12" s="119">
        <f>VLOOKUP(LEFT(DW13,2),$DV$26:$DX$37,3,0)</f>
        <v>27.473574190595951</v>
      </c>
      <c r="DY12" s="40">
        <f>VLOOKUP(LEFT(DW13,2),$DV$43:$DX$54,3,0)</f>
        <v>33.485996981766462</v>
      </c>
      <c r="DZ12" s="40">
        <f>VLOOKUP(LEFT(DW13,2),$DV$60:$DX$71,3,0)</f>
        <v>34.84037366551469</v>
      </c>
      <c r="EA12" s="16"/>
      <c r="EB12" s="16"/>
      <c r="EC12" s="16"/>
      <c r="ED12" s="16"/>
      <c r="EE12" s="16"/>
      <c r="EF12" s="16"/>
      <c r="EH12" s="159" t="s">
        <v>285</v>
      </c>
      <c r="EJ12" s="159" t="s">
        <v>915</v>
      </c>
      <c r="EW12" s="187" t="s">
        <v>540</v>
      </c>
      <c r="EX12" s="14" t="s">
        <v>354</v>
      </c>
      <c r="EY12" s="14" t="str">
        <f>EH11</f>
        <v>강원 속초시</v>
      </c>
      <c r="EZ12" s="34">
        <f>FJ31/SUM($FE$21,$FF$21)</f>
        <v>5.9813983322642719E-2</v>
      </c>
      <c r="FA12" s="14" t="str">
        <f>EJ11</f>
        <v>경기 남양주시</v>
      </c>
      <c r="FB12" s="34">
        <f>FJ34/SUM($FE$21,$FF$21)</f>
        <v>3.3933153120131954E-2</v>
      </c>
      <c r="FC12" s="34"/>
      <c r="GC12" s="17"/>
      <c r="GH12" s="16"/>
      <c r="GO12" s="14" t="str">
        <f>GI10</f>
        <v>강원 고성군</v>
      </c>
      <c r="GP12" s="122">
        <f t="shared" ref="GP12:GQ12" si="18">ROUND(GK10,1)</f>
        <v>87</v>
      </c>
      <c r="GQ12" s="122">
        <f t="shared" si="18"/>
        <v>87</v>
      </c>
      <c r="GR12" s="122">
        <f>ROUND(GM10,1)</f>
        <v>91</v>
      </c>
      <c r="GS12" s="122">
        <f>ROUNDDOWN(GR12,-1)/10</f>
        <v>9</v>
      </c>
      <c r="GT12" s="123">
        <f>GR12-ROUNDDOWN(GR12,-1)</f>
        <v>1</v>
      </c>
      <c r="GU12" s="16" t="str">
        <f>IF(ROUND(GT12,0)=0,""," "&amp;TEXT(GT12,"#,###")&amp;"천")</f>
        <v xml:space="preserve"> 1천</v>
      </c>
      <c r="GV12" s="16"/>
      <c r="GW12" s="141" t="s">
        <v>520</v>
      </c>
      <c r="GX12" s="140">
        <v>35</v>
      </c>
      <c r="GY12" s="140">
        <v>24</v>
      </c>
      <c r="GZ12" s="140">
        <v>7.1</v>
      </c>
      <c r="HA12" s="140">
        <v>1.4</v>
      </c>
      <c r="HB12" s="140">
        <v>8.6</v>
      </c>
      <c r="HC12" s="140">
        <v>0.4</v>
      </c>
      <c r="HD12" s="140">
        <v>0.4</v>
      </c>
      <c r="HE12" s="140">
        <v>17.899999999999999</v>
      </c>
      <c r="HF12" s="140">
        <v>5.0999999999999996</v>
      </c>
      <c r="HH12" s="14">
        <v>202503</v>
      </c>
      <c r="HI12" s="40">
        <f>SUM(HJ12:HR12)</f>
        <v>100</v>
      </c>
      <c r="HJ12" s="40">
        <f>GX13</f>
        <v>35.200000000000003</v>
      </c>
      <c r="HK12" s="40">
        <f t="shared" si="13"/>
        <v>16.8</v>
      </c>
      <c r="HL12" s="40">
        <f t="shared" si="13"/>
        <v>11.3</v>
      </c>
      <c r="HM12" s="40">
        <f t="shared" si="13"/>
        <v>1.5</v>
      </c>
      <c r="HN12" s="40">
        <f t="shared" si="13"/>
        <v>9.1</v>
      </c>
      <c r="HO12" s="40">
        <f t="shared" si="13"/>
        <v>0.4</v>
      </c>
      <c r="HP12" s="40">
        <f t="shared" si="13"/>
        <v>0.5</v>
      </c>
      <c r="HQ12" s="40">
        <f t="shared" si="13"/>
        <v>19.100000000000001</v>
      </c>
      <c r="HR12" s="40">
        <f t="shared" si="13"/>
        <v>6.1</v>
      </c>
      <c r="HS12" s="16"/>
      <c r="HT12" s="16"/>
      <c r="HU12" s="141" t="s">
        <v>520</v>
      </c>
      <c r="HV12" s="140">
        <v>38.6</v>
      </c>
      <c r="HW12" s="140">
        <v>31.9</v>
      </c>
      <c r="HX12" s="140">
        <v>29.4</v>
      </c>
      <c r="HY12" s="140">
        <v>2.1</v>
      </c>
      <c r="HZ12" s="41"/>
      <c r="IB12" s="14">
        <v>202503</v>
      </c>
      <c r="IC12" s="14">
        <f t="shared" si="14"/>
        <v>22.3</v>
      </c>
      <c r="ID12" s="14">
        <f t="shared" si="15"/>
        <v>52.4</v>
      </c>
      <c r="IE12" s="14">
        <f t="shared" si="15"/>
        <v>25.2</v>
      </c>
      <c r="IF12" s="14">
        <f t="shared" si="15"/>
        <v>4.3</v>
      </c>
      <c r="IK12" s="141" t="s">
        <v>521</v>
      </c>
      <c r="IL12" s="140">
        <v>3</v>
      </c>
      <c r="IM12" s="140">
        <v>3.4</v>
      </c>
      <c r="IN12" s="140">
        <v>3.5</v>
      </c>
      <c r="IO12" s="140">
        <v>3.2</v>
      </c>
      <c r="IS12" s="14" t="s">
        <v>882</v>
      </c>
      <c r="IT12" s="14" t="s">
        <v>883</v>
      </c>
      <c r="IU12" s="14" t="s">
        <v>884</v>
      </c>
      <c r="IV12" s="14" t="s">
        <v>885</v>
      </c>
      <c r="IZ12" s="141" t="s">
        <v>520</v>
      </c>
      <c r="JA12" s="140">
        <v>28.8</v>
      </c>
      <c r="JB12" s="140">
        <v>6</v>
      </c>
      <c r="JD12" s="14" t="str">
        <f>IZ13</f>
        <v>202503</v>
      </c>
      <c r="JE12" s="14">
        <f>ROUND(JA13,1)</f>
        <v>30.3</v>
      </c>
      <c r="JF12" s="14">
        <f>JB13</f>
        <v>6</v>
      </c>
      <c r="JG12" s="14" t="str">
        <f>JH21</f>
        <v>토성면</v>
      </c>
      <c r="JH12" s="14" t="str">
        <f>JH22</f>
        <v>죽왕면</v>
      </c>
      <c r="JI12" s="14" t="str">
        <f>JH23</f>
        <v>거진읍</v>
      </c>
      <c r="JO12" s="41"/>
      <c r="JP12" s="41"/>
      <c r="JR12" s="41"/>
      <c r="JS12" s="41"/>
      <c r="JT12" s="41"/>
      <c r="JU12" s="41"/>
      <c r="JV12" s="141" t="s">
        <v>520</v>
      </c>
      <c r="JW12" s="140">
        <v>126765</v>
      </c>
      <c r="JX12" s="140">
        <v>2670</v>
      </c>
      <c r="JY12" s="140">
        <v>9579</v>
      </c>
      <c r="JZ12" s="41"/>
      <c r="KA12" s="41"/>
      <c r="KB12" s="41"/>
      <c r="KC12" s="14" t="s">
        <v>525</v>
      </c>
      <c r="KD12" s="132">
        <f t="shared" si="16"/>
        <v>114317</v>
      </c>
      <c r="KE12" s="132">
        <f t="shared" si="11"/>
        <v>3045</v>
      </c>
      <c r="KF12" s="132">
        <f t="shared" si="11"/>
        <v>10819</v>
      </c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  <c r="SE12" s="41"/>
      <c r="SF12" s="41"/>
      <c r="SG12" s="41"/>
      <c r="SH12" s="41"/>
      <c r="SI12" s="41"/>
      <c r="SJ12" s="41"/>
      <c r="SK12" s="41"/>
      <c r="SL12" s="41"/>
      <c r="SM12" s="41"/>
      <c r="SN12" s="41"/>
      <c r="SO12" s="41"/>
      <c r="SP12" s="41"/>
      <c r="SQ12" s="41"/>
      <c r="SR12" s="41"/>
      <c r="SS12" s="41"/>
      <c r="ST12" s="41"/>
      <c r="SU12" s="41"/>
      <c r="SV12" s="41"/>
      <c r="SW12" s="41"/>
      <c r="SX12" s="41"/>
      <c r="SY12" s="41"/>
      <c r="SZ12" s="41"/>
      <c r="TA12" s="41"/>
      <c r="TB12" s="41"/>
      <c r="TC12" s="41"/>
      <c r="TD12" s="41"/>
      <c r="TE12" s="41"/>
      <c r="TF12" s="41"/>
      <c r="TG12" s="41"/>
      <c r="TH12" s="41"/>
      <c r="TI12" s="41"/>
      <c r="TJ12" s="41"/>
      <c r="TK12" s="41"/>
      <c r="TL12" s="41"/>
      <c r="TM12" s="41"/>
      <c r="TN12" s="41"/>
      <c r="TO12" s="41"/>
      <c r="TP12" s="41"/>
      <c r="TQ12" s="41"/>
      <c r="TR12" s="41"/>
      <c r="TS12" s="41"/>
      <c r="TT12" s="41"/>
      <c r="TU12" s="41"/>
      <c r="TV12" s="41"/>
      <c r="TW12" s="41"/>
      <c r="TX12" s="41"/>
      <c r="TY12" s="41"/>
      <c r="TZ12" s="41"/>
      <c r="UA12" s="41"/>
      <c r="UB12" s="41"/>
      <c r="UC12" s="41"/>
      <c r="UD12" s="41"/>
      <c r="UE12" s="41"/>
      <c r="UF12" s="41"/>
      <c r="UG12" s="41"/>
      <c r="UH12" s="41"/>
      <c r="UI12" s="41"/>
      <c r="UJ12" s="41"/>
      <c r="UK12" s="41"/>
      <c r="UL12" s="41"/>
      <c r="UM12" s="41"/>
      <c r="UN12" s="41"/>
      <c r="UO12" s="41"/>
      <c r="UP12" s="41"/>
      <c r="UQ12" s="41"/>
      <c r="UR12" s="41"/>
      <c r="US12" s="41"/>
      <c r="UT12" s="41"/>
      <c r="UU12" s="41"/>
      <c r="UV12" s="41"/>
      <c r="UW12" s="41"/>
      <c r="UX12" s="41"/>
      <c r="UY12" s="41"/>
      <c r="UZ12" s="41"/>
      <c r="VA12" s="41"/>
      <c r="VB12" s="41"/>
      <c r="VC12" s="41"/>
      <c r="VD12" s="41"/>
      <c r="VE12" s="41"/>
      <c r="VF12" s="41"/>
      <c r="VG12" s="41"/>
      <c r="VH12" s="41"/>
      <c r="VI12" s="41"/>
      <c r="VJ12" s="41"/>
      <c r="VK12" s="41"/>
      <c r="VL12" s="41"/>
      <c r="VM12" s="41"/>
      <c r="VN12" s="41"/>
      <c r="VO12" s="41"/>
      <c r="VP12" s="41"/>
      <c r="VQ12" s="41"/>
      <c r="VR12" s="41"/>
      <c r="VS12" s="41"/>
      <c r="VT12" s="41"/>
      <c r="VU12" s="41"/>
      <c r="VV12" s="41"/>
      <c r="VW12" s="41"/>
      <c r="VX12" s="41"/>
      <c r="VY12" s="41"/>
      <c r="VZ12" s="41"/>
      <c r="WA12" s="41"/>
      <c r="WB12" s="41"/>
      <c r="WC12" s="41"/>
      <c r="WD12" s="41"/>
      <c r="WE12" s="41"/>
      <c r="WF12" s="41"/>
      <c r="WG12" s="41"/>
      <c r="WH12" s="41"/>
      <c r="WI12" s="41"/>
      <c r="WJ12" s="41"/>
      <c r="WK12" s="41"/>
      <c r="WL12" s="41"/>
      <c r="WM12" s="41"/>
      <c r="WN12" s="41"/>
      <c r="WO12" s="41"/>
      <c r="WP12" s="41"/>
      <c r="WQ12" s="41"/>
      <c r="WR12" s="41"/>
      <c r="WS12" s="41"/>
      <c r="WT12" s="41"/>
      <c r="WU12" s="41"/>
      <c r="WV12" s="41"/>
      <c r="WW12" s="41"/>
      <c r="WX12" s="41"/>
      <c r="WY12" s="41"/>
      <c r="WZ12" s="41"/>
      <c r="XA12" s="41"/>
      <c r="XB12" s="41"/>
      <c r="XC12" s="41"/>
      <c r="XD12" s="41"/>
      <c r="XE12" s="41"/>
      <c r="XF12" s="41"/>
      <c r="XG12" s="41"/>
      <c r="XH12" s="41"/>
      <c r="XI12" s="41"/>
      <c r="XJ12" s="41"/>
      <c r="XK12" s="41"/>
      <c r="XL12" s="41"/>
      <c r="XM12" s="41"/>
      <c r="XN12" s="41"/>
      <c r="XO12" s="41"/>
      <c r="XP12" s="41"/>
      <c r="XQ12" s="41"/>
      <c r="XR12" s="41"/>
      <c r="XS12" s="41"/>
      <c r="XT12" s="41"/>
      <c r="XU12" s="41"/>
      <c r="XV12" s="41"/>
      <c r="XW12" s="41"/>
      <c r="XX12" s="41"/>
      <c r="XY12" s="41"/>
      <c r="XZ12" s="41"/>
      <c r="YA12" s="41"/>
      <c r="YB12" s="41"/>
      <c r="YC12" s="41"/>
      <c r="YD12" s="41"/>
      <c r="YE12" s="41"/>
      <c r="YF12" s="41"/>
      <c r="YG12" s="41"/>
      <c r="YH12" s="41"/>
      <c r="YI12" s="41"/>
      <c r="YJ12" s="41"/>
      <c r="YK12" s="41"/>
      <c r="YL12" s="41"/>
      <c r="YM12" s="41"/>
      <c r="YN12" s="41"/>
      <c r="YO12" s="41"/>
      <c r="YP12" s="41"/>
      <c r="YQ12" s="41"/>
      <c r="YR12" s="41"/>
      <c r="YS12" s="41"/>
      <c r="YT12" s="41"/>
      <c r="YU12" s="41"/>
      <c r="YV12" s="41"/>
      <c r="YW12" s="41"/>
      <c r="YX12" s="41"/>
      <c r="YY12" s="41"/>
      <c r="YZ12" s="41"/>
      <c r="ZA12" s="41"/>
      <c r="ZB12" s="41"/>
      <c r="ZC12" s="41"/>
      <c r="ZD12" s="41"/>
      <c r="ZE12" s="41"/>
      <c r="ZF12" s="41"/>
      <c r="ZG12" s="41"/>
      <c r="ZH12" s="41"/>
      <c r="ZI12" s="41"/>
      <c r="ZJ12" s="41"/>
      <c r="ZK12" s="41"/>
      <c r="ZL12" s="41"/>
      <c r="ZM12" s="41"/>
      <c r="ZN12" s="41"/>
      <c r="ZO12" s="41"/>
    </row>
    <row r="13" spans="1:691" ht="13.5" x14ac:dyDescent="0.3">
      <c r="B13" s="41" t="s">
        <v>454</v>
      </c>
      <c r="C13" s="41" t="s">
        <v>155</v>
      </c>
      <c r="D13" s="140">
        <v>12.2</v>
      </c>
      <c r="E13" s="140">
        <v>9.1</v>
      </c>
      <c r="F13" s="140">
        <v>8.6999999999999993</v>
      </c>
      <c r="G13" s="14" t="s">
        <v>9</v>
      </c>
      <c r="H13" s="40">
        <f>AVERAGE(D13:F13)</f>
        <v>9.9999999999999982</v>
      </c>
      <c r="I13" s="40">
        <f>ROUND(AVERAGE(DW26,DW43,DW60),1)</f>
        <v>3.8</v>
      </c>
      <c r="K13" s="14" t="s">
        <v>516</v>
      </c>
      <c r="L13" s="40">
        <f>H13/I13</f>
        <v>2.6315789473684208</v>
      </c>
      <c r="M13" s="16">
        <v>1</v>
      </c>
      <c r="P13" s="41" t="s">
        <v>454</v>
      </c>
      <c r="Q13" s="140">
        <v>349217</v>
      </c>
      <c r="R13" s="140">
        <v>260465</v>
      </c>
      <c r="S13" s="140">
        <v>248836</v>
      </c>
      <c r="U13" s="41" t="s">
        <v>454</v>
      </c>
      <c r="V13" s="140">
        <v>28646</v>
      </c>
      <c r="W13" s="140">
        <v>28487</v>
      </c>
      <c r="X13" s="140">
        <v>28602</v>
      </c>
      <c r="Z13" s="41" t="s">
        <v>454</v>
      </c>
      <c r="AA13" s="140">
        <v>12.2</v>
      </c>
      <c r="AB13" s="140">
        <v>9.1</v>
      </c>
      <c r="AC13" s="140">
        <v>8.6999999999999993</v>
      </c>
      <c r="AK13" s="41" t="s">
        <v>454</v>
      </c>
      <c r="AL13" s="41" t="s">
        <v>14</v>
      </c>
      <c r="AM13" s="140">
        <v>349217</v>
      </c>
      <c r="AN13" s="140">
        <v>260465</v>
      </c>
      <c r="AO13" s="140">
        <v>248836</v>
      </c>
      <c r="AX13" s="41" t="s">
        <v>454</v>
      </c>
      <c r="AY13" s="41" t="s">
        <v>160</v>
      </c>
      <c r="AZ13" s="140">
        <v>206686</v>
      </c>
      <c r="BA13" s="140">
        <v>147873</v>
      </c>
      <c r="BB13" s="140">
        <v>135627</v>
      </c>
      <c r="BC13" s="38"/>
      <c r="BK13" s="141" t="s">
        <v>521</v>
      </c>
      <c r="BL13" s="140">
        <v>20286</v>
      </c>
      <c r="BM13" s="140">
        <v>17392</v>
      </c>
      <c r="BN13" s="140">
        <v>3426</v>
      </c>
      <c r="BO13" s="140">
        <v>2964</v>
      </c>
      <c r="BP13" s="140">
        <v>3454</v>
      </c>
      <c r="BQ13" s="140">
        <v>3433</v>
      </c>
      <c r="BR13" s="140">
        <v>3970</v>
      </c>
      <c r="BS13" s="140">
        <v>127</v>
      </c>
      <c r="BT13" s="140">
        <v>35</v>
      </c>
      <c r="BU13" s="140">
        <v>265</v>
      </c>
      <c r="BV13" s="140">
        <v>67889</v>
      </c>
      <c r="BW13" s="140">
        <v>111483</v>
      </c>
      <c r="BX13" s="140">
        <v>3563</v>
      </c>
      <c r="BY13" s="140">
        <v>1484</v>
      </c>
      <c r="BZ13" s="140">
        <v>9065</v>
      </c>
      <c r="CB13" s="14" t="s">
        <v>204</v>
      </c>
      <c r="CC13" s="14">
        <f>BO11</f>
        <v>2631</v>
      </c>
      <c r="CD13" s="14">
        <f>BT11</f>
        <v>56</v>
      </c>
      <c r="CE13" s="14">
        <f>BY11</f>
        <v>1794</v>
      </c>
      <c r="CG13" s="14" t="s">
        <v>204</v>
      </c>
      <c r="CH13" s="14">
        <f>BO12</f>
        <v>2726</v>
      </c>
      <c r="CI13" s="14">
        <f>BT12</f>
        <v>71</v>
      </c>
      <c r="CJ13" s="14">
        <f>BY12</f>
        <v>2096</v>
      </c>
      <c r="CL13" s="14" t="s">
        <v>204</v>
      </c>
      <c r="CM13" s="14">
        <f>BO13</f>
        <v>2964</v>
      </c>
      <c r="CN13" s="14">
        <f>BT13</f>
        <v>35</v>
      </c>
      <c r="CO13" s="14">
        <f>BY13</f>
        <v>1484</v>
      </c>
      <c r="CP13" s="39"/>
      <c r="CW13" s="38"/>
      <c r="DD13" s="41" t="s">
        <v>454</v>
      </c>
      <c r="DE13" s="41" t="s">
        <v>164</v>
      </c>
      <c r="DF13" s="140">
        <v>61926</v>
      </c>
      <c r="DG13" s="140">
        <v>36044</v>
      </c>
      <c r="DH13" s="140">
        <v>27418</v>
      </c>
      <c r="DW13" s="16" t="str">
        <f>DP12</f>
        <v>강원 고성군</v>
      </c>
      <c r="DX13" s="40">
        <f>DQ12</f>
        <v>24.6</v>
      </c>
      <c r="DY13" s="40">
        <f>DR12</f>
        <v>26.5</v>
      </c>
      <c r="DZ13" s="40">
        <f>DS12</f>
        <v>27.5</v>
      </c>
      <c r="EH13" s="161" t="s">
        <v>283</v>
      </c>
      <c r="EJ13" s="161" t="s">
        <v>920</v>
      </c>
      <c r="EW13" s="175"/>
      <c r="EX13" s="14" t="s">
        <v>355</v>
      </c>
      <c r="EY13" s="14" t="str">
        <f>EH12</f>
        <v>강원 춘천시</v>
      </c>
      <c r="EZ13" s="34">
        <f>FJ32/SUM($FE$21,$FF$21)</f>
        <v>2.3864885915880141E-2</v>
      </c>
      <c r="FA13" s="14" t="str">
        <f>EJ12</f>
        <v>경기 고양시 덕양구</v>
      </c>
      <c r="FB13" s="34">
        <f>FJ35/SUM($FE$21,$FF$21)</f>
        <v>3.0831920645102172E-2</v>
      </c>
      <c r="FC13" s="34"/>
      <c r="GW13" s="141" t="s">
        <v>521</v>
      </c>
      <c r="GX13" s="140">
        <v>35.200000000000003</v>
      </c>
      <c r="GY13" s="140">
        <v>16.8</v>
      </c>
      <c r="GZ13" s="140">
        <v>11.3</v>
      </c>
      <c r="HA13" s="140">
        <v>1.5</v>
      </c>
      <c r="HB13" s="140">
        <v>9.1</v>
      </c>
      <c r="HC13" s="140">
        <v>0.4</v>
      </c>
      <c r="HD13" s="140">
        <v>0.5</v>
      </c>
      <c r="HE13" s="140">
        <v>19.100000000000001</v>
      </c>
      <c r="HF13" s="140">
        <v>6.1</v>
      </c>
      <c r="HU13" s="141" t="s">
        <v>521</v>
      </c>
      <c r="HV13" s="140">
        <v>22.3</v>
      </c>
      <c r="HW13" s="140">
        <v>52.4</v>
      </c>
      <c r="HX13" s="140">
        <v>25.2</v>
      </c>
      <c r="HY13" s="140">
        <v>4.3</v>
      </c>
      <c r="HZ13" s="41"/>
      <c r="IK13" s="139" t="s">
        <v>390</v>
      </c>
      <c r="IL13" s="140">
        <v>9.1999999999999993</v>
      </c>
      <c r="IM13" s="140">
        <v>10.1</v>
      </c>
      <c r="IN13" s="140">
        <v>10.1</v>
      </c>
      <c r="IO13" s="140">
        <v>9.6999999999999993</v>
      </c>
      <c r="IZ13" s="141" t="s">
        <v>521</v>
      </c>
      <c r="JA13" s="140">
        <v>30.3</v>
      </c>
      <c r="JB13" s="140">
        <v>6</v>
      </c>
      <c r="JO13" s="41"/>
      <c r="JP13" s="41"/>
      <c r="JR13" s="41"/>
      <c r="JS13" s="41"/>
      <c r="JT13" s="41"/>
      <c r="JU13" s="41"/>
      <c r="JV13" s="141" t="s">
        <v>521</v>
      </c>
      <c r="JW13" s="140">
        <v>114317</v>
      </c>
      <c r="JX13" s="140">
        <v>3045</v>
      </c>
      <c r="JY13" s="140">
        <v>10819</v>
      </c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  <c r="SE13" s="41"/>
      <c r="SF13" s="41"/>
      <c r="SG13" s="41"/>
      <c r="SH13" s="41"/>
      <c r="SI13" s="41"/>
      <c r="SJ13" s="41"/>
      <c r="SK13" s="41"/>
      <c r="SL13" s="41"/>
      <c r="SM13" s="41"/>
      <c r="SN13" s="41"/>
      <c r="SO13" s="41"/>
      <c r="SP13" s="41"/>
      <c r="SQ13" s="41"/>
      <c r="SR13" s="41"/>
      <c r="SS13" s="41"/>
      <c r="ST13" s="41"/>
      <c r="SU13" s="41"/>
      <c r="SV13" s="41"/>
      <c r="SW13" s="41"/>
      <c r="SX13" s="41"/>
      <c r="SY13" s="41"/>
      <c r="SZ13" s="41"/>
      <c r="TA13" s="41"/>
      <c r="TB13" s="41"/>
      <c r="TC13" s="41"/>
      <c r="TD13" s="41"/>
      <c r="TE13" s="41"/>
      <c r="TF13" s="41"/>
      <c r="TG13" s="41"/>
      <c r="TH13" s="41"/>
      <c r="TI13" s="41"/>
      <c r="TJ13" s="41"/>
      <c r="TK13" s="41"/>
      <c r="TL13" s="41"/>
      <c r="TM13" s="41"/>
      <c r="TN13" s="41"/>
      <c r="TO13" s="41"/>
      <c r="TP13" s="41"/>
      <c r="TQ13" s="41"/>
      <c r="TR13" s="41"/>
      <c r="TS13" s="41"/>
      <c r="TT13" s="41"/>
      <c r="TU13" s="41"/>
      <c r="TV13" s="41"/>
      <c r="TW13" s="41"/>
      <c r="TX13" s="41"/>
      <c r="TY13" s="41"/>
      <c r="TZ13" s="41"/>
      <c r="UA13" s="41"/>
      <c r="UB13" s="41"/>
      <c r="UC13" s="41"/>
      <c r="UD13" s="41"/>
      <c r="UE13" s="41"/>
      <c r="UF13" s="41"/>
      <c r="UG13" s="41"/>
      <c r="UH13" s="41"/>
      <c r="UI13" s="41"/>
      <c r="UJ13" s="41"/>
      <c r="UK13" s="41"/>
      <c r="UL13" s="41"/>
      <c r="UM13" s="41"/>
      <c r="UN13" s="41"/>
      <c r="UO13" s="41"/>
      <c r="UP13" s="41"/>
      <c r="UQ13" s="41"/>
      <c r="UR13" s="41"/>
      <c r="US13" s="41"/>
      <c r="UT13" s="41"/>
      <c r="UU13" s="41"/>
      <c r="UV13" s="41"/>
      <c r="UW13" s="41"/>
      <c r="UX13" s="41"/>
      <c r="UY13" s="41"/>
      <c r="UZ13" s="41"/>
      <c r="VA13" s="41"/>
      <c r="VB13" s="41"/>
      <c r="VC13" s="41"/>
      <c r="VD13" s="41"/>
      <c r="VE13" s="41"/>
      <c r="VF13" s="41"/>
      <c r="VG13" s="41"/>
      <c r="VH13" s="41"/>
      <c r="VI13" s="41"/>
      <c r="VJ13" s="41"/>
      <c r="VK13" s="41"/>
      <c r="VL13" s="41"/>
      <c r="VM13" s="41"/>
      <c r="VN13" s="41"/>
      <c r="VO13" s="41"/>
      <c r="VP13" s="41"/>
      <c r="VQ13" s="41"/>
      <c r="VR13" s="41"/>
      <c r="VS13" s="41"/>
      <c r="VT13" s="41"/>
      <c r="VU13" s="41"/>
      <c r="VV13" s="41"/>
      <c r="VW13" s="41"/>
      <c r="VX13" s="41"/>
      <c r="VY13" s="41"/>
      <c r="VZ13" s="41"/>
      <c r="WA13" s="41"/>
      <c r="WB13" s="41"/>
      <c r="WC13" s="41"/>
      <c r="WD13" s="41"/>
      <c r="WE13" s="41"/>
      <c r="WF13" s="41"/>
      <c r="WG13" s="41"/>
      <c r="WH13" s="41"/>
      <c r="WI13" s="41"/>
      <c r="WJ13" s="41"/>
      <c r="WK13" s="41"/>
      <c r="WL13" s="41"/>
      <c r="WM13" s="41"/>
      <c r="WN13" s="41"/>
      <c r="WO13" s="41"/>
      <c r="WP13" s="41"/>
      <c r="WQ13" s="41"/>
      <c r="WR13" s="41"/>
      <c r="WS13" s="41"/>
      <c r="WT13" s="41"/>
      <c r="WU13" s="41"/>
      <c r="WV13" s="41"/>
      <c r="WW13" s="41"/>
      <c r="WX13" s="41"/>
      <c r="WY13" s="41"/>
      <c r="WZ13" s="41"/>
      <c r="XA13" s="41"/>
      <c r="XB13" s="41"/>
      <c r="XC13" s="41"/>
      <c r="XD13" s="41"/>
      <c r="XE13" s="41"/>
      <c r="XF13" s="41"/>
      <c r="XG13" s="41"/>
      <c r="XH13" s="41"/>
      <c r="XI13" s="41"/>
      <c r="XJ13" s="41"/>
      <c r="XK13" s="41"/>
      <c r="XL13" s="41"/>
      <c r="XM13" s="41"/>
      <c r="XN13" s="41"/>
      <c r="XO13" s="41"/>
      <c r="XP13" s="41"/>
      <c r="XQ13" s="41"/>
      <c r="XR13" s="41"/>
      <c r="XS13" s="41"/>
      <c r="XT13" s="41"/>
      <c r="XU13" s="41"/>
      <c r="XV13" s="41"/>
      <c r="XW13" s="41"/>
      <c r="XX13" s="41"/>
      <c r="XY13" s="41"/>
      <c r="XZ13" s="41"/>
      <c r="YA13" s="41"/>
      <c r="YB13" s="41"/>
      <c r="YC13" s="41"/>
      <c r="YD13" s="41"/>
      <c r="YE13" s="41"/>
      <c r="YF13" s="41"/>
      <c r="YG13" s="41"/>
      <c r="YH13" s="41"/>
      <c r="YI13" s="41"/>
      <c r="YJ13" s="41"/>
      <c r="YK13" s="41"/>
      <c r="YL13" s="41"/>
      <c r="YM13" s="41"/>
      <c r="YN13" s="41"/>
      <c r="YO13" s="41"/>
      <c r="YP13" s="41"/>
      <c r="YQ13" s="41"/>
      <c r="YR13" s="41"/>
      <c r="YS13" s="41"/>
      <c r="YT13" s="41"/>
      <c r="YU13" s="41"/>
      <c r="YV13" s="41"/>
      <c r="YW13" s="41"/>
      <c r="YX13" s="41"/>
      <c r="YY13" s="41"/>
      <c r="YZ13" s="41"/>
      <c r="ZA13" s="41"/>
      <c r="ZB13" s="41"/>
      <c r="ZC13" s="41"/>
      <c r="ZD13" s="41"/>
      <c r="ZE13" s="41"/>
      <c r="ZF13" s="41"/>
      <c r="ZG13" s="41"/>
      <c r="ZH13" s="41"/>
      <c r="ZI13" s="41"/>
      <c r="ZJ13" s="41"/>
      <c r="ZK13" s="41"/>
      <c r="ZL13" s="41"/>
      <c r="ZM13" s="41"/>
      <c r="ZN13" s="41"/>
      <c r="ZO13" s="41"/>
    </row>
    <row r="14" spans="1:691" ht="27" x14ac:dyDescent="0.3">
      <c r="B14" s="41" t="s">
        <v>454</v>
      </c>
      <c r="C14" s="41" t="s">
        <v>510</v>
      </c>
      <c r="D14" s="140">
        <v>24.6</v>
      </c>
      <c r="E14" s="140">
        <v>26.5</v>
      </c>
      <c r="F14" s="140">
        <v>27.5</v>
      </c>
      <c r="G14" s="14" t="s">
        <v>511</v>
      </c>
      <c r="H14" s="40">
        <f t="shared" ref="H14:H18" si="19">AVERAGE(D14:F14)</f>
        <v>26.2</v>
      </c>
      <c r="I14" s="14">
        <f>ROUND(AVERAGE(DX26,DX43,DX60),1)</f>
        <v>39.299999999999997</v>
      </c>
      <c r="K14" s="14" t="s">
        <v>34</v>
      </c>
      <c r="L14" s="40">
        <f>H14/I14</f>
        <v>0.66666666666666674</v>
      </c>
      <c r="M14" s="14">
        <v>1</v>
      </c>
      <c r="AE14" s="138" t="s">
        <v>206</v>
      </c>
      <c r="AF14" s="41" t="s">
        <v>939</v>
      </c>
      <c r="AG14" s="41" t="s">
        <v>940</v>
      </c>
      <c r="AK14" s="41" t="s">
        <v>454</v>
      </c>
      <c r="AL14" s="41" t="s">
        <v>168</v>
      </c>
      <c r="AM14" s="140">
        <v>297019</v>
      </c>
      <c r="AN14" s="140">
        <v>215368</v>
      </c>
      <c r="AO14" s="140">
        <v>201313</v>
      </c>
      <c r="AX14" s="41" t="s">
        <v>454</v>
      </c>
      <c r="AY14" s="41" t="s">
        <v>161</v>
      </c>
      <c r="AZ14" s="140">
        <v>22745</v>
      </c>
      <c r="BA14" s="140">
        <v>20402</v>
      </c>
      <c r="BB14" s="140">
        <v>21602</v>
      </c>
      <c r="BC14" s="38"/>
      <c r="CB14" s="14" t="s">
        <v>205</v>
      </c>
      <c r="CC14" s="14">
        <f>BP11</f>
        <v>3076</v>
      </c>
      <c r="CD14" s="14">
        <f>BU11</f>
        <v>252</v>
      </c>
      <c r="CE14" s="14">
        <f>BZ11</f>
        <v>9332</v>
      </c>
      <c r="CG14" s="14" t="s">
        <v>205</v>
      </c>
      <c r="CH14" s="14">
        <f>BP12</f>
        <v>2767</v>
      </c>
      <c r="CI14" s="14">
        <f>BU12</f>
        <v>210</v>
      </c>
      <c r="CJ14" s="14">
        <f>BZ12</f>
        <v>8233</v>
      </c>
      <c r="CL14" s="14" t="s">
        <v>205</v>
      </c>
      <c r="CM14" s="14">
        <f>BP13</f>
        <v>3454</v>
      </c>
      <c r="CN14" s="14">
        <f>BU13</f>
        <v>265</v>
      </c>
      <c r="CO14" s="14">
        <f>BZ13</f>
        <v>9065</v>
      </c>
      <c r="DD14" s="41" t="s">
        <v>454</v>
      </c>
      <c r="DE14" s="41" t="s">
        <v>165</v>
      </c>
      <c r="DF14" s="140">
        <v>14362</v>
      </c>
      <c r="DG14" s="140">
        <v>9616</v>
      </c>
      <c r="DH14" s="140">
        <v>8599</v>
      </c>
      <c r="EW14" s="175"/>
      <c r="EX14" s="14" t="s">
        <v>356</v>
      </c>
      <c r="EY14" s="14" t="str">
        <f>EH13</f>
        <v>강원 강릉시</v>
      </c>
      <c r="EZ14" s="34">
        <f>FJ33/SUM($FE$21,$FF$21)</f>
        <v>1.6625813250251992E-2</v>
      </c>
      <c r="FA14" s="14" t="str">
        <f>EJ13</f>
        <v>경기 용인시 처인구</v>
      </c>
      <c r="FB14" s="34">
        <f>FJ36/SUM($FE$21,$FF$21)</f>
        <v>2.9987171263630534E-2</v>
      </c>
      <c r="FC14" s="34"/>
      <c r="FF14" s="14" t="s">
        <v>535</v>
      </c>
      <c r="FG14" s="14" t="s">
        <v>522</v>
      </c>
      <c r="FH14" s="14" t="s">
        <v>524</v>
      </c>
      <c r="GE14" s="97" t="str">
        <f>"체류인구"&amp;CHAR(10)&amp;"("&amp;TEXT(GF9,"0.0")&amp;")"</f>
        <v>체류인구
(51.4)</v>
      </c>
      <c r="GO14" s="14" t="s">
        <v>402</v>
      </c>
      <c r="GP14" s="17" t="s">
        <v>526</v>
      </c>
      <c r="GQ14" s="14" t="s">
        <v>522</v>
      </c>
      <c r="GR14" s="14" t="s">
        <v>524</v>
      </c>
      <c r="HT14" s="97"/>
      <c r="HU14" s="139" t="s">
        <v>390</v>
      </c>
      <c r="HV14" s="140">
        <v>81</v>
      </c>
      <c r="HW14" s="140">
        <v>135.80000000000001</v>
      </c>
      <c r="HX14" s="140">
        <v>83</v>
      </c>
      <c r="HY14" s="140">
        <v>9.8999999999999986</v>
      </c>
      <c r="HZ14" s="41"/>
      <c r="IZ14" s="139" t="s">
        <v>390</v>
      </c>
      <c r="JA14" s="140">
        <v>88.2</v>
      </c>
      <c r="JB14" s="140">
        <v>18</v>
      </c>
      <c r="JO14" s="41"/>
      <c r="JP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14" t="s">
        <v>842</v>
      </c>
      <c r="KE14" s="14" t="s">
        <v>843</v>
      </c>
      <c r="KF14" s="14" t="s">
        <v>897</v>
      </c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  <c r="SE14" s="41"/>
      <c r="SF14" s="41"/>
      <c r="SG14" s="41"/>
      <c r="SH14" s="41"/>
      <c r="SI14" s="41"/>
      <c r="SJ14" s="41"/>
      <c r="SK14" s="41"/>
      <c r="SL14" s="41"/>
      <c r="SM14" s="41"/>
      <c r="SN14" s="41"/>
      <c r="SO14" s="41"/>
      <c r="SP14" s="41"/>
      <c r="SQ14" s="41"/>
      <c r="SR14" s="41"/>
      <c r="SS14" s="41"/>
      <c r="ST14" s="41"/>
      <c r="SU14" s="41"/>
      <c r="SV14" s="41"/>
      <c r="SW14" s="41"/>
      <c r="SX14" s="41"/>
      <c r="SY14" s="41"/>
      <c r="SZ14" s="41"/>
      <c r="TA14" s="41"/>
      <c r="TB14" s="41"/>
      <c r="TC14" s="41"/>
      <c r="TD14" s="41"/>
      <c r="TE14" s="41"/>
      <c r="TF14" s="41"/>
      <c r="TG14" s="41"/>
      <c r="TH14" s="41"/>
      <c r="TI14" s="41"/>
      <c r="TJ14" s="41"/>
      <c r="TK14" s="41"/>
      <c r="TL14" s="41"/>
      <c r="TM14" s="41"/>
      <c r="TN14" s="41"/>
      <c r="TO14" s="41"/>
      <c r="TP14" s="41"/>
      <c r="TQ14" s="41"/>
      <c r="TR14" s="41"/>
      <c r="TS14" s="41"/>
      <c r="TT14" s="41"/>
      <c r="TU14" s="41"/>
      <c r="TV14" s="41"/>
      <c r="TW14" s="41"/>
      <c r="TX14" s="41"/>
      <c r="TY14" s="41"/>
      <c r="TZ14" s="41"/>
      <c r="UA14" s="41"/>
      <c r="UB14" s="41"/>
      <c r="UC14" s="41"/>
      <c r="UD14" s="41"/>
      <c r="UE14" s="41"/>
      <c r="UF14" s="41"/>
      <c r="UG14" s="41"/>
      <c r="UH14" s="41"/>
      <c r="UI14" s="41"/>
      <c r="UJ14" s="41"/>
      <c r="UK14" s="41"/>
      <c r="UL14" s="41"/>
      <c r="UM14" s="41"/>
      <c r="UN14" s="41"/>
      <c r="UO14" s="41"/>
      <c r="UP14" s="41"/>
      <c r="UQ14" s="41"/>
      <c r="UR14" s="41"/>
      <c r="US14" s="41"/>
      <c r="UT14" s="41"/>
      <c r="UU14" s="41"/>
      <c r="UV14" s="41"/>
      <c r="UW14" s="41"/>
      <c r="UX14" s="41"/>
      <c r="UY14" s="41"/>
      <c r="UZ14" s="41"/>
      <c r="VA14" s="41"/>
      <c r="VB14" s="41"/>
      <c r="VC14" s="41"/>
      <c r="VD14" s="41"/>
      <c r="VE14" s="41"/>
      <c r="VF14" s="41"/>
      <c r="VG14" s="41"/>
      <c r="VH14" s="41"/>
      <c r="VI14" s="41"/>
      <c r="VJ14" s="41"/>
      <c r="VK14" s="41"/>
      <c r="VL14" s="41"/>
      <c r="VM14" s="41"/>
      <c r="VN14" s="41"/>
      <c r="VO14" s="41"/>
      <c r="VP14" s="41"/>
      <c r="VQ14" s="41"/>
      <c r="VR14" s="41"/>
      <c r="VS14" s="41"/>
      <c r="VT14" s="41"/>
      <c r="VU14" s="41"/>
      <c r="VV14" s="41"/>
      <c r="VW14" s="41"/>
      <c r="VX14" s="41"/>
      <c r="VY14" s="41"/>
      <c r="VZ14" s="41"/>
      <c r="WA14" s="41"/>
      <c r="WB14" s="41"/>
      <c r="WC14" s="41"/>
      <c r="WD14" s="41"/>
      <c r="WE14" s="41"/>
      <c r="WF14" s="41"/>
      <c r="WG14" s="41"/>
      <c r="WH14" s="41"/>
      <c r="WI14" s="41"/>
      <c r="WJ14" s="41"/>
      <c r="WK14" s="41"/>
      <c r="WL14" s="41"/>
      <c r="WM14" s="41"/>
      <c r="WN14" s="41"/>
      <c r="WO14" s="41"/>
      <c r="WP14" s="41"/>
      <c r="WQ14" s="41"/>
      <c r="WR14" s="41"/>
      <c r="WS14" s="41"/>
      <c r="WT14" s="41"/>
      <c r="WU14" s="41"/>
      <c r="WV14" s="41"/>
      <c r="WW14" s="41"/>
      <c r="WX14" s="41"/>
      <c r="WY14" s="41"/>
      <c r="WZ14" s="41"/>
      <c r="XA14" s="41"/>
      <c r="XB14" s="41"/>
      <c r="XC14" s="41"/>
      <c r="XD14" s="41"/>
      <c r="XE14" s="41"/>
      <c r="XF14" s="41"/>
      <c r="XG14" s="41"/>
      <c r="XH14" s="41"/>
      <c r="XI14" s="41"/>
      <c r="XJ14" s="41"/>
      <c r="XK14" s="41"/>
      <c r="XL14" s="41"/>
      <c r="XM14" s="41"/>
      <c r="XN14" s="41"/>
      <c r="XO14" s="41"/>
      <c r="XP14" s="41"/>
      <c r="XQ14" s="41"/>
      <c r="XR14" s="41"/>
      <c r="XS14" s="41"/>
      <c r="XT14" s="41"/>
      <c r="XU14" s="41"/>
      <c r="XV14" s="41"/>
      <c r="XW14" s="41"/>
      <c r="XX14" s="41"/>
      <c r="XY14" s="41"/>
      <c r="XZ14" s="41"/>
      <c r="YA14" s="41"/>
      <c r="YB14" s="41"/>
      <c r="YC14" s="41"/>
      <c r="YD14" s="41"/>
      <c r="YE14" s="41"/>
      <c r="YF14" s="41"/>
      <c r="YG14" s="41"/>
      <c r="YH14" s="41"/>
      <c r="YI14" s="41"/>
      <c r="YJ14" s="41"/>
      <c r="YK14" s="41"/>
      <c r="YL14" s="41"/>
      <c r="YM14" s="41"/>
      <c r="YN14" s="41"/>
      <c r="YO14" s="41"/>
      <c r="YP14" s="41"/>
      <c r="YQ14" s="41"/>
      <c r="YR14" s="41"/>
      <c r="YS14" s="41"/>
      <c r="YT14" s="41"/>
      <c r="YU14" s="41"/>
      <c r="YV14" s="41"/>
      <c r="YW14" s="41"/>
      <c r="YX14" s="41"/>
      <c r="YY14" s="41"/>
      <c r="YZ14" s="41"/>
      <c r="ZA14" s="41"/>
      <c r="ZB14" s="41"/>
      <c r="ZC14" s="41"/>
      <c r="ZD14" s="41"/>
      <c r="ZE14" s="41"/>
      <c r="ZF14" s="41"/>
      <c r="ZG14" s="41"/>
      <c r="ZH14" s="41"/>
      <c r="ZI14" s="41"/>
      <c r="ZJ14" s="41"/>
      <c r="ZK14" s="41"/>
      <c r="ZL14" s="41"/>
      <c r="ZM14" s="41"/>
      <c r="ZN14" s="41"/>
      <c r="ZO14" s="41"/>
    </row>
    <row r="15" spans="1:691" ht="27" x14ac:dyDescent="0.3">
      <c r="B15" s="41" t="s">
        <v>454</v>
      </c>
      <c r="C15" s="41" t="s">
        <v>158</v>
      </c>
      <c r="D15" s="140">
        <v>3.3</v>
      </c>
      <c r="E15" s="140">
        <v>3.3</v>
      </c>
      <c r="F15" s="140">
        <v>3.6</v>
      </c>
      <c r="G15" s="14" t="s">
        <v>10</v>
      </c>
      <c r="H15" s="40">
        <f t="shared" si="19"/>
        <v>3.4</v>
      </c>
      <c r="I15" s="14">
        <f>ROUND(AVERAGE(DY26,DY43,DY60),1)</f>
        <v>3.5</v>
      </c>
      <c r="K15" s="14" t="s">
        <v>10</v>
      </c>
      <c r="L15" s="40">
        <f t="shared" ref="L15:L20" si="20">H15/I15</f>
        <v>0.97142857142857142</v>
      </c>
      <c r="M15" s="14">
        <v>1</v>
      </c>
      <c r="AE15" s="139" t="s">
        <v>454</v>
      </c>
      <c r="AF15" s="140">
        <v>86489</v>
      </c>
      <c r="AG15" s="140">
        <v>796982</v>
      </c>
      <c r="AX15" s="41" t="s">
        <v>454</v>
      </c>
      <c r="AY15" s="41" t="s">
        <v>158</v>
      </c>
      <c r="AZ15" s="140">
        <v>3.3</v>
      </c>
      <c r="BA15" s="140">
        <v>3.3</v>
      </c>
      <c r="BB15" s="140">
        <v>3.6</v>
      </c>
      <c r="BC15" s="39"/>
      <c r="DD15" s="41" t="s">
        <v>454</v>
      </c>
      <c r="DE15" s="41" t="s">
        <v>166</v>
      </c>
      <c r="DF15" s="140">
        <v>7167</v>
      </c>
      <c r="DG15" s="140">
        <v>5850</v>
      </c>
      <c r="DH15" s="140">
        <v>6834</v>
      </c>
      <c r="EW15" s="175" t="s">
        <v>522</v>
      </c>
      <c r="EX15" s="14" t="s">
        <v>354</v>
      </c>
      <c r="EY15" s="14" t="str">
        <f>EM21</f>
        <v>강원 속초시</v>
      </c>
      <c r="EZ15" s="34">
        <f>FK31/SUM($FE$23,$FF$23)</f>
        <v>7.1223167973954074E-2</v>
      </c>
      <c r="FA15" s="14" t="str">
        <f>EO21</f>
        <v>경기 남양주시</v>
      </c>
      <c r="FB15" s="34">
        <f>FK34/SUM($FE$23,$FF$23)</f>
        <v>3.3697684507972343E-2</v>
      </c>
      <c r="FC15" s="34"/>
      <c r="FE15" s="14" t="s">
        <v>357</v>
      </c>
      <c r="FF15" s="94">
        <f>FE21/FF21</f>
        <v>0.17574019083018538</v>
      </c>
      <c r="FG15" s="94">
        <f>FE23/FF23</f>
        <v>0.20939702645728667</v>
      </c>
      <c r="FH15" s="94">
        <f>FE25/FF25</f>
        <v>0.23605909176709022</v>
      </c>
      <c r="FI15" s="94"/>
      <c r="FJ15" s="94"/>
      <c r="FK15" s="94"/>
      <c r="FL15" s="94"/>
      <c r="FM15" s="94"/>
      <c r="FN15" s="94"/>
      <c r="FO15" s="94"/>
      <c r="GE15" s="97" t="str">
        <f>"등록인구"&amp;CHAR(10)&amp;"("&amp;TEXT(GF10,"0.0")&amp;")"</f>
        <v>등록인구
(48.6)</v>
      </c>
      <c r="GO15" s="14" t="s">
        <v>42</v>
      </c>
      <c r="GP15" s="14">
        <f>ED26</f>
        <v>34.584507355288629</v>
      </c>
      <c r="GQ15" s="14">
        <f>ED43</f>
        <v>32.287602313852069</v>
      </c>
      <c r="GR15" s="14">
        <f>ED60</f>
        <v>33.596160868947749</v>
      </c>
      <c r="HT15" s="97"/>
      <c r="IA15" s="97"/>
      <c r="IB15" s="97"/>
      <c r="IC15" s="97"/>
      <c r="JK15" s="41"/>
      <c r="JL15" s="41"/>
      <c r="JM15" s="41"/>
      <c r="JN15" s="41"/>
      <c r="JO15" s="41"/>
      <c r="JP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17" t="s">
        <v>540</v>
      </c>
      <c r="KD15" s="41">
        <f>ROUND(KD10/1000,0)</f>
        <v>174</v>
      </c>
      <c r="KE15" s="41">
        <f t="shared" ref="KE15:KF15" si="21">ROUND(KE10/1000,0)</f>
        <v>2</v>
      </c>
      <c r="KF15" s="41">
        <f t="shared" si="21"/>
        <v>11</v>
      </c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  <c r="SE15" s="41"/>
      <c r="SF15" s="41"/>
      <c r="SG15" s="41"/>
      <c r="SH15" s="41"/>
      <c r="SI15" s="41"/>
      <c r="SJ15" s="41"/>
      <c r="SK15" s="41"/>
      <c r="SL15" s="41"/>
      <c r="SM15" s="41"/>
      <c r="SN15" s="41"/>
      <c r="SO15" s="41"/>
      <c r="SP15" s="41"/>
      <c r="SQ15" s="41"/>
      <c r="SR15" s="41"/>
      <c r="SS15" s="41"/>
      <c r="ST15" s="41"/>
      <c r="SU15" s="41"/>
      <c r="SV15" s="41"/>
      <c r="SW15" s="41"/>
      <c r="SX15" s="41"/>
      <c r="SY15" s="41"/>
      <c r="SZ15" s="41"/>
      <c r="TA15" s="41"/>
      <c r="TB15" s="41"/>
      <c r="TC15" s="41"/>
      <c r="TD15" s="41"/>
      <c r="TE15" s="41"/>
      <c r="TF15" s="41"/>
      <c r="TG15" s="41"/>
      <c r="TH15" s="41"/>
      <c r="TI15" s="41"/>
      <c r="TJ15" s="41"/>
      <c r="TK15" s="41"/>
      <c r="TL15" s="41"/>
      <c r="TM15" s="41"/>
      <c r="TN15" s="41"/>
      <c r="TO15" s="41"/>
      <c r="TP15" s="41"/>
      <c r="TQ15" s="41"/>
      <c r="TR15" s="41"/>
      <c r="TS15" s="41"/>
      <c r="TT15" s="41"/>
      <c r="TU15" s="41"/>
      <c r="TV15" s="41"/>
      <c r="TW15" s="41"/>
      <c r="TX15" s="41"/>
      <c r="TY15" s="41"/>
      <c r="TZ15" s="41"/>
      <c r="UA15" s="41"/>
      <c r="UB15" s="41"/>
      <c r="UC15" s="41"/>
      <c r="UD15" s="41"/>
      <c r="UE15" s="41"/>
      <c r="UF15" s="41"/>
      <c r="UG15" s="41"/>
      <c r="UH15" s="41"/>
      <c r="UI15" s="41"/>
      <c r="UJ15" s="41"/>
      <c r="UK15" s="41"/>
      <c r="UL15" s="41"/>
      <c r="UM15" s="41"/>
      <c r="UN15" s="41"/>
      <c r="UO15" s="41"/>
      <c r="UP15" s="41"/>
      <c r="UQ15" s="41"/>
      <c r="UR15" s="41"/>
      <c r="US15" s="41"/>
      <c r="UT15" s="41"/>
      <c r="UU15" s="41"/>
      <c r="UV15" s="41"/>
      <c r="UW15" s="41"/>
      <c r="UX15" s="41"/>
      <c r="UY15" s="41"/>
      <c r="UZ15" s="41"/>
      <c r="VA15" s="41"/>
      <c r="VB15" s="41"/>
      <c r="VC15" s="41"/>
      <c r="VD15" s="41"/>
      <c r="VE15" s="41"/>
      <c r="VF15" s="41"/>
      <c r="VG15" s="41"/>
      <c r="VH15" s="41"/>
      <c r="VI15" s="41"/>
      <c r="VJ15" s="41"/>
      <c r="VK15" s="41"/>
      <c r="VL15" s="41"/>
      <c r="VM15" s="41"/>
      <c r="VN15" s="41"/>
      <c r="VO15" s="41"/>
      <c r="VP15" s="41"/>
      <c r="VQ15" s="41"/>
      <c r="VR15" s="41"/>
      <c r="VS15" s="41"/>
      <c r="VT15" s="41"/>
      <c r="VU15" s="41"/>
      <c r="VV15" s="41"/>
      <c r="VW15" s="41"/>
      <c r="VX15" s="41"/>
      <c r="VY15" s="41"/>
      <c r="VZ15" s="41"/>
      <c r="WA15" s="41"/>
      <c r="WB15" s="41"/>
      <c r="WC15" s="41"/>
      <c r="WD15" s="41"/>
      <c r="WE15" s="41"/>
      <c r="WF15" s="41"/>
      <c r="WG15" s="41"/>
      <c r="WH15" s="41"/>
      <c r="WI15" s="41"/>
      <c r="WJ15" s="41"/>
      <c r="WK15" s="41"/>
      <c r="WL15" s="41"/>
      <c r="WM15" s="41"/>
      <c r="WN15" s="41"/>
      <c r="WO15" s="41"/>
      <c r="WP15" s="41"/>
      <c r="WQ15" s="41"/>
      <c r="WR15" s="41"/>
      <c r="WS15" s="41"/>
      <c r="WT15" s="41"/>
      <c r="WU15" s="41"/>
      <c r="WV15" s="41"/>
      <c r="WW15" s="41"/>
      <c r="WX15" s="41"/>
      <c r="WY15" s="41"/>
      <c r="WZ15" s="41"/>
      <c r="XA15" s="41"/>
      <c r="XB15" s="41"/>
      <c r="XC15" s="41"/>
      <c r="XD15" s="41"/>
      <c r="XE15" s="41"/>
      <c r="XF15" s="41"/>
      <c r="XG15" s="41"/>
      <c r="XH15" s="41"/>
      <c r="XI15" s="41"/>
      <c r="XJ15" s="41"/>
      <c r="XK15" s="41"/>
      <c r="XL15" s="41"/>
      <c r="XM15" s="41"/>
      <c r="XN15" s="41"/>
      <c r="XO15" s="41"/>
      <c r="XP15" s="41"/>
      <c r="XQ15" s="41"/>
      <c r="XR15" s="41"/>
      <c r="XS15" s="41"/>
      <c r="XT15" s="41"/>
      <c r="XU15" s="41"/>
      <c r="XV15" s="41"/>
      <c r="XW15" s="41"/>
      <c r="XX15" s="41"/>
      <c r="XY15" s="41"/>
      <c r="XZ15" s="41"/>
      <c r="YA15" s="41"/>
      <c r="YB15" s="41"/>
      <c r="YC15" s="41"/>
      <c r="YD15" s="41"/>
      <c r="YE15" s="41"/>
      <c r="YF15" s="41"/>
      <c r="YG15" s="41"/>
      <c r="YH15" s="41"/>
      <c r="YI15" s="41"/>
      <c r="YJ15" s="41"/>
      <c r="YK15" s="41"/>
      <c r="YL15" s="41"/>
      <c r="YM15" s="41"/>
      <c r="YN15" s="41"/>
      <c r="YO15" s="41"/>
      <c r="YP15" s="41"/>
      <c r="YQ15" s="41"/>
      <c r="YR15" s="41"/>
      <c r="YS15" s="41"/>
      <c r="YT15" s="41"/>
      <c r="YU15" s="41"/>
      <c r="YV15" s="41"/>
      <c r="YW15" s="41"/>
      <c r="YX15" s="41"/>
      <c r="YY15" s="41"/>
      <c r="YZ15" s="41"/>
      <c r="ZA15" s="41"/>
      <c r="ZB15" s="41"/>
      <c r="ZC15" s="41"/>
      <c r="ZD15" s="41"/>
      <c r="ZE15" s="41"/>
      <c r="ZF15" s="41"/>
      <c r="ZG15" s="41"/>
      <c r="ZH15" s="41"/>
      <c r="ZI15" s="41"/>
      <c r="ZJ15" s="41"/>
      <c r="ZK15" s="41"/>
      <c r="ZL15" s="41"/>
      <c r="ZM15" s="41"/>
      <c r="ZN15" s="41"/>
      <c r="ZO15" s="41"/>
    </row>
    <row r="16" spans="1:691" ht="27" x14ac:dyDescent="0.3">
      <c r="B16" s="41" t="s">
        <v>454</v>
      </c>
      <c r="C16" s="41" t="s">
        <v>162</v>
      </c>
      <c r="D16" s="140">
        <v>13.2</v>
      </c>
      <c r="E16" s="140">
        <v>12.9</v>
      </c>
      <c r="F16" s="140">
        <v>13</v>
      </c>
      <c r="G16" s="14" t="s">
        <v>11</v>
      </c>
      <c r="H16" s="40">
        <f t="shared" si="19"/>
        <v>13.033333333333333</v>
      </c>
      <c r="I16" s="14">
        <f>ROUND(AVERAGE(DZ26,DZ43,DZ60),1)</f>
        <v>12.2</v>
      </c>
      <c r="K16" s="14" t="s">
        <v>11</v>
      </c>
      <c r="L16" s="40">
        <f t="shared" si="20"/>
        <v>1.0683060109289617</v>
      </c>
      <c r="M16" s="14">
        <v>1</v>
      </c>
      <c r="AE16" s="141" t="s">
        <v>519</v>
      </c>
      <c r="AF16" s="140">
        <v>28896</v>
      </c>
      <c r="AG16" s="140">
        <v>282213</v>
      </c>
      <c r="DD16" s="41" t="s">
        <v>454</v>
      </c>
      <c r="DE16" s="41" t="s">
        <v>167</v>
      </c>
      <c r="DF16" s="140">
        <v>2.7</v>
      </c>
      <c r="DG16" s="140">
        <v>2.8</v>
      </c>
      <c r="DH16" s="140">
        <v>3.1</v>
      </c>
      <c r="EW16" s="175"/>
      <c r="EX16" s="14" t="s">
        <v>355</v>
      </c>
      <c r="EY16" s="14" t="str">
        <f>EM22</f>
        <v>강원 춘천시</v>
      </c>
      <c r="EZ16" s="34">
        <f>FK32/SUM($FE$23,$FF$23)</f>
        <v>2.4748236793709664E-2</v>
      </c>
      <c r="FA16" s="14" t="str">
        <f>EO22</f>
        <v>경기 용인시 처인구</v>
      </c>
      <c r="FB16" s="34">
        <f>FK35/SUM($FE$23,$FF$23)</f>
        <v>3.0273013825380189E-2</v>
      </c>
      <c r="FC16" s="34"/>
      <c r="GO16" s="14" t="str">
        <f>VLOOKUP(LEFT(GO17,2),$DV$26:$EE$37,10,0)&amp;" 내 감소지역"</f>
        <v>강원 내 감소지역</v>
      </c>
      <c r="GP16" s="14">
        <f>VLOOKUP(LEFT(GO17,2),$DV$26:$ED$37,9,0)</f>
        <v>46.265819007598488</v>
      </c>
      <c r="GQ16" s="14">
        <f>VLOOKUP(LEFT(GO17,2),$DV$43:$ED$54,9,0)</f>
        <v>42.036919049144188</v>
      </c>
      <c r="GR16" s="14">
        <f>VLOOKUP(LEFT(GO17,2),$DV$60:$ED$71,9,0)</f>
        <v>36.720673558048091</v>
      </c>
      <c r="HI16" s="14" t="s">
        <v>361</v>
      </c>
      <c r="HJ16" s="14" t="s">
        <v>362</v>
      </c>
      <c r="HK16" s="14" t="s">
        <v>363</v>
      </c>
      <c r="HL16" s="14" t="s">
        <v>364</v>
      </c>
      <c r="HM16" s="14" t="s">
        <v>365</v>
      </c>
      <c r="HN16" s="14" t="s">
        <v>366</v>
      </c>
      <c r="HO16" s="14" t="s">
        <v>353</v>
      </c>
      <c r="HP16" s="14" t="s">
        <v>367</v>
      </c>
      <c r="HQ16" s="14" t="s">
        <v>368</v>
      </c>
      <c r="HT16" s="97"/>
      <c r="IA16" s="97"/>
      <c r="IB16" s="154" t="str">
        <f>HU10</f>
        <v>강원 고성군</v>
      </c>
      <c r="IC16" s="154" t="str">
        <f>"평일"&amp;CHAR(10)&amp;"체류비중"</f>
        <v>평일
체류비중</v>
      </c>
      <c r="ID16" s="154" t="str">
        <f>"휴일"&amp;CHAR(10)&amp;"체류비중"</f>
        <v>휴일
체류비중</v>
      </c>
      <c r="IE16" s="154" t="str">
        <f>"혼합"&amp;CHAR(10)&amp;"체류비중"</f>
        <v>혼합
체류비중</v>
      </c>
      <c r="IF16" s="154" t="str">
        <f>"평일대비"&amp;CHAR(10)&amp;"휴일*"</f>
        <v>평일대비
휴일*</v>
      </c>
      <c r="IG16" s="14" t="s">
        <v>903</v>
      </c>
      <c r="JO16" s="41"/>
      <c r="JP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 t="s">
        <v>523</v>
      </c>
      <c r="KD16" s="41">
        <f t="shared" ref="KD16:KF17" si="22">ROUND(KD11/1000,0)</f>
        <v>127</v>
      </c>
      <c r="KE16" s="41">
        <f t="shared" si="22"/>
        <v>3</v>
      </c>
      <c r="KF16" s="41">
        <f t="shared" si="22"/>
        <v>10</v>
      </c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  <c r="SE16" s="41"/>
      <c r="SF16" s="41"/>
      <c r="SG16" s="41"/>
      <c r="SH16" s="41"/>
      <c r="SI16" s="41"/>
      <c r="SJ16" s="41"/>
      <c r="SK16" s="41"/>
      <c r="SL16" s="41"/>
      <c r="SM16" s="41"/>
      <c r="SN16" s="41"/>
      <c r="SO16" s="41"/>
      <c r="SP16" s="41"/>
      <c r="SQ16" s="41"/>
      <c r="SR16" s="41"/>
      <c r="SS16" s="41"/>
      <c r="ST16" s="41"/>
      <c r="SU16" s="41"/>
      <c r="SV16" s="41"/>
      <c r="SW16" s="41"/>
      <c r="SX16" s="41"/>
      <c r="SY16" s="41"/>
      <c r="SZ16" s="41"/>
      <c r="TA16" s="41"/>
      <c r="TB16" s="41"/>
      <c r="TC16" s="41"/>
      <c r="TD16" s="41"/>
      <c r="TE16" s="41"/>
      <c r="TF16" s="41"/>
      <c r="TG16" s="41"/>
      <c r="TH16" s="41"/>
      <c r="TI16" s="41"/>
      <c r="TJ16" s="41"/>
      <c r="TK16" s="41"/>
      <c r="TL16" s="41"/>
      <c r="TM16" s="41"/>
      <c r="TN16" s="41"/>
      <c r="TO16" s="41"/>
      <c r="TP16" s="41"/>
      <c r="TQ16" s="41"/>
      <c r="TR16" s="41"/>
      <c r="TS16" s="41"/>
      <c r="TT16" s="41"/>
      <c r="TU16" s="41"/>
      <c r="TV16" s="41"/>
      <c r="TW16" s="41"/>
      <c r="TX16" s="41"/>
      <c r="TY16" s="41"/>
      <c r="TZ16" s="41"/>
      <c r="UA16" s="41"/>
      <c r="UB16" s="41"/>
      <c r="UC16" s="41"/>
      <c r="UD16" s="41"/>
      <c r="UE16" s="41"/>
      <c r="UF16" s="41"/>
      <c r="UG16" s="41"/>
      <c r="UH16" s="41"/>
      <c r="UI16" s="41"/>
      <c r="UJ16" s="41"/>
      <c r="UK16" s="41"/>
      <c r="UL16" s="41"/>
      <c r="UM16" s="41"/>
      <c r="UN16" s="41"/>
      <c r="UO16" s="41"/>
      <c r="UP16" s="41"/>
      <c r="UQ16" s="41"/>
      <c r="UR16" s="41"/>
      <c r="US16" s="41"/>
      <c r="UT16" s="41"/>
      <c r="UU16" s="41"/>
      <c r="UV16" s="41"/>
      <c r="UW16" s="41"/>
      <c r="UX16" s="41"/>
      <c r="UY16" s="41"/>
      <c r="UZ16" s="41"/>
      <c r="VA16" s="41"/>
      <c r="VB16" s="41"/>
      <c r="VC16" s="41"/>
      <c r="VD16" s="41"/>
      <c r="VE16" s="41"/>
      <c r="VF16" s="41"/>
      <c r="VG16" s="41"/>
      <c r="VH16" s="41"/>
      <c r="VI16" s="41"/>
      <c r="VJ16" s="41"/>
      <c r="VK16" s="41"/>
      <c r="VL16" s="41"/>
      <c r="VM16" s="41"/>
      <c r="VN16" s="41"/>
      <c r="VO16" s="41"/>
      <c r="VP16" s="41"/>
      <c r="VQ16" s="41"/>
      <c r="VR16" s="41"/>
      <c r="VS16" s="41"/>
      <c r="VT16" s="41"/>
      <c r="VU16" s="41"/>
      <c r="VV16" s="41"/>
      <c r="VW16" s="41"/>
      <c r="VX16" s="41"/>
      <c r="VY16" s="41"/>
      <c r="VZ16" s="41"/>
      <c r="WA16" s="41"/>
      <c r="WB16" s="41"/>
      <c r="WC16" s="41"/>
      <c r="WD16" s="41"/>
      <c r="WE16" s="41"/>
      <c r="WF16" s="41"/>
      <c r="WG16" s="41"/>
      <c r="WH16" s="41"/>
      <c r="WI16" s="41"/>
      <c r="WJ16" s="41"/>
      <c r="WK16" s="41"/>
      <c r="WL16" s="41"/>
      <c r="WM16" s="41"/>
      <c r="WN16" s="41"/>
      <c r="WO16" s="41"/>
      <c r="WP16" s="41"/>
      <c r="WQ16" s="41"/>
      <c r="WR16" s="41"/>
      <c r="WS16" s="41"/>
      <c r="WT16" s="41"/>
      <c r="WU16" s="41"/>
      <c r="WV16" s="41"/>
      <c r="WW16" s="41"/>
      <c r="WX16" s="41"/>
      <c r="WY16" s="41"/>
      <c r="WZ16" s="41"/>
      <c r="XA16" s="41"/>
      <c r="XB16" s="41"/>
      <c r="XC16" s="41"/>
      <c r="XD16" s="41"/>
      <c r="XE16" s="41"/>
      <c r="XF16" s="41"/>
      <c r="XG16" s="41"/>
      <c r="XH16" s="41"/>
      <c r="XI16" s="41"/>
      <c r="XJ16" s="41"/>
      <c r="XK16" s="41"/>
      <c r="XL16" s="41"/>
      <c r="XM16" s="41"/>
      <c r="XN16" s="41"/>
      <c r="XO16" s="41"/>
      <c r="XP16" s="41"/>
      <c r="XQ16" s="41"/>
      <c r="XR16" s="41"/>
      <c r="XS16" s="41"/>
      <c r="XT16" s="41"/>
      <c r="XU16" s="41"/>
      <c r="XV16" s="41"/>
      <c r="XW16" s="41"/>
      <c r="XX16" s="41"/>
      <c r="XY16" s="41"/>
      <c r="XZ16" s="41"/>
      <c r="YA16" s="41"/>
      <c r="YB16" s="41"/>
      <c r="YC16" s="41"/>
      <c r="YD16" s="41"/>
      <c r="YE16" s="41"/>
      <c r="YF16" s="41"/>
      <c r="YG16" s="41"/>
      <c r="YH16" s="41"/>
      <c r="YI16" s="41"/>
      <c r="YJ16" s="41"/>
      <c r="YK16" s="41"/>
      <c r="YL16" s="41"/>
      <c r="YM16" s="41"/>
      <c r="YN16" s="41"/>
      <c r="YO16" s="41"/>
      <c r="YP16" s="41"/>
      <c r="YQ16" s="41"/>
      <c r="YR16" s="41"/>
      <c r="YS16" s="41"/>
      <c r="YT16" s="41"/>
      <c r="YU16" s="41"/>
      <c r="YV16" s="41"/>
      <c r="YW16" s="41"/>
      <c r="YX16" s="41"/>
      <c r="YY16" s="41"/>
      <c r="YZ16" s="41"/>
      <c r="ZA16" s="41"/>
      <c r="ZB16" s="41"/>
      <c r="ZC16" s="41"/>
      <c r="ZD16" s="41"/>
      <c r="ZE16" s="41"/>
      <c r="ZF16" s="41"/>
      <c r="ZG16" s="41"/>
      <c r="ZH16" s="41"/>
      <c r="ZI16" s="41"/>
      <c r="ZJ16" s="41"/>
      <c r="ZK16" s="41"/>
      <c r="ZL16" s="41"/>
      <c r="ZM16" s="41"/>
      <c r="ZN16" s="41"/>
      <c r="ZO16" s="41"/>
    </row>
    <row r="17" spans="2:691" ht="13.5" x14ac:dyDescent="0.25">
      <c r="B17" s="41" t="s">
        <v>454</v>
      </c>
      <c r="C17" s="41" t="s">
        <v>167</v>
      </c>
      <c r="D17" s="140">
        <v>2.7</v>
      </c>
      <c r="E17" s="140">
        <v>2.8</v>
      </c>
      <c r="F17" s="140">
        <v>3.1</v>
      </c>
      <c r="G17" s="14" t="s">
        <v>12</v>
      </c>
      <c r="H17" s="40">
        <f t="shared" si="19"/>
        <v>2.8666666666666667</v>
      </c>
      <c r="I17" s="14">
        <f>ROUND(AVERAGE(EA26,EA43,EA60),1)</f>
        <v>3.9</v>
      </c>
      <c r="K17" s="14" t="s">
        <v>12</v>
      </c>
      <c r="L17" s="40">
        <f t="shared" si="20"/>
        <v>0.7350427350427351</v>
      </c>
      <c r="M17" s="14">
        <v>1</v>
      </c>
      <c r="AE17" s="141" t="s">
        <v>520</v>
      </c>
      <c r="AF17" s="140">
        <v>28794</v>
      </c>
      <c r="AG17" s="140">
        <v>271435</v>
      </c>
      <c r="CB17" s="87"/>
      <c r="CK17" s="14" t="s">
        <v>417</v>
      </c>
      <c r="CL17" s="14" t="s">
        <v>418</v>
      </c>
      <c r="CM17" s="14" t="s">
        <v>419</v>
      </c>
      <c r="EM17" s="138" t="s">
        <v>6</v>
      </c>
      <c r="EN17" s="41" t="s">
        <v>520</v>
      </c>
      <c r="EO17" s="138" t="s">
        <v>6</v>
      </c>
      <c r="EP17" s="41" t="s">
        <v>520</v>
      </c>
      <c r="EW17" s="175"/>
      <c r="EX17" s="14" t="s">
        <v>356</v>
      </c>
      <c r="EY17" s="14" t="str">
        <f>EM23</f>
        <v>강원 강릉시</v>
      </c>
      <c r="EZ17" s="34">
        <f>FK33/SUM($FE$23,$FF$23)</f>
        <v>2.0048912897417292E-2</v>
      </c>
      <c r="FA17" s="14" t="str">
        <f>EO23</f>
        <v>경기 고양시 덕양구</v>
      </c>
      <c r="FB17" s="34">
        <f>FK36/SUM($FE$23,$FF$23)</f>
        <v>2.9977386423407547E-2</v>
      </c>
      <c r="FC17" s="34"/>
      <c r="GO17" s="14" t="str">
        <f>GI10</f>
        <v>강원 고성군</v>
      </c>
      <c r="GP17" s="40">
        <f>ROUND(GK11,1)</f>
        <v>55</v>
      </c>
      <c r="GQ17" s="40">
        <f t="shared" ref="GQ17:GR17" si="23">ROUND(GL11,1)</f>
        <v>52</v>
      </c>
      <c r="GR17" s="40">
        <f t="shared" si="23"/>
        <v>51.4</v>
      </c>
      <c r="HH17" s="14">
        <v>202501</v>
      </c>
      <c r="HI17" s="115">
        <f>HJ10</f>
        <v>35.9</v>
      </c>
      <c r="HJ17" s="115">
        <f t="shared" ref="HJ17:HQ17" si="24">HK10</f>
        <v>24.1</v>
      </c>
      <c r="HK17" s="115">
        <f t="shared" si="24"/>
        <v>4.2</v>
      </c>
      <c r="HL17" s="115">
        <f t="shared" si="24"/>
        <v>1.5</v>
      </c>
      <c r="HM17" s="115">
        <f t="shared" si="24"/>
        <v>8.8000000000000007</v>
      </c>
      <c r="HN17" s="115">
        <f t="shared" si="24"/>
        <v>0.5</v>
      </c>
      <c r="HO17" s="115">
        <f t="shared" si="24"/>
        <v>0.3</v>
      </c>
      <c r="HP17" s="115">
        <f t="shared" si="24"/>
        <v>18.899999999999999</v>
      </c>
      <c r="HQ17" s="115">
        <f t="shared" si="24"/>
        <v>5.8</v>
      </c>
      <c r="IB17" s="155" t="s">
        <v>540</v>
      </c>
      <c r="IC17" s="156" t="str">
        <f>TEXT(ROUND(IC10,1),"0.0")&amp;"%"</f>
        <v>20.1%</v>
      </c>
      <c r="ID17" s="156" t="str">
        <f t="shared" ref="ID17:IE17" si="25">TEXT(ROUND(ID10,1),"0.0")&amp;"%"</f>
        <v>51.5%</v>
      </c>
      <c r="IE17" s="156" t="str">
        <f t="shared" si="25"/>
        <v>28.4%</v>
      </c>
      <c r="IF17" s="156" t="str">
        <f>TEXT(IG17,"0.0"&amp;"배")</f>
        <v>3.5배</v>
      </c>
      <c r="IG17" s="14">
        <f>ROUND(IF10,1)</f>
        <v>3.5</v>
      </c>
      <c r="IZ17" s="41"/>
      <c r="JA17" s="41"/>
      <c r="JB17" s="41"/>
      <c r="JD17" s="138" t="s">
        <v>6</v>
      </c>
      <c r="JE17" s="41" t="s">
        <v>519</v>
      </c>
      <c r="JF17" s="138" t="s">
        <v>6</v>
      </c>
      <c r="JG17" s="41" t="s">
        <v>520</v>
      </c>
      <c r="JH17" s="138" t="s">
        <v>6</v>
      </c>
      <c r="JI17" s="41" t="s">
        <v>521</v>
      </c>
      <c r="JK17" s="138" t="s">
        <v>206</v>
      </c>
      <c r="JL17" s="138" t="s">
        <v>206</v>
      </c>
      <c r="JM17" s="157"/>
      <c r="JN17" s="157"/>
      <c r="JO17" s="41"/>
      <c r="JP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14" t="s">
        <v>525</v>
      </c>
      <c r="KD17" s="41">
        <f t="shared" si="22"/>
        <v>114</v>
      </c>
      <c r="KE17" s="41">
        <f t="shared" si="22"/>
        <v>3</v>
      </c>
      <c r="KF17" s="41">
        <f t="shared" si="22"/>
        <v>11</v>
      </c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  <c r="SE17" s="41"/>
      <c r="SF17" s="41"/>
      <c r="SG17" s="41"/>
      <c r="SH17" s="41"/>
      <c r="SI17" s="41"/>
      <c r="SJ17" s="41"/>
      <c r="SK17" s="41"/>
      <c r="SL17" s="41"/>
      <c r="SM17" s="41"/>
      <c r="SN17" s="41"/>
      <c r="SO17" s="41"/>
      <c r="SP17" s="41"/>
      <c r="SQ17" s="41"/>
      <c r="SR17" s="41"/>
      <c r="SS17" s="41"/>
      <c r="ST17" s="41"/>
      <c r="SU17" s="41"/>
      <c r="SV17" s="41"/>
      <c r="SW17" s="41"/>
      <c r="SX17" s="41"/>
      <c r="SY17" s="41"/>
      <c r="SZ17" s="41"/>
      <c r="TA17" s="41"/>
      <c r="TB17" s="41"/>
      <c r="TC17" s="41"/>
      <c r="TD17" s="41"/>
      <c r="TE17" s="41"/>
      <c r="TF17" s="41"/>
      <c r="TG17" s="41"/>
      <c r="TH17" s="41"/>
      <c r="TI17" s="41"/>
      <c r="TJ17" s="41"/>
      <c r="TK17" s="41"/>
      <c r="TL17" s="41"/>
      <c r="TM17" s="41"/>
      <c r="TN17" s="41"/>
      <c r="TO17" s="41"/>
      <c r="TP17" s="41"/>
      <c r="TQ17" s="41"/>
      <c r="TR17" s="41"/>
      <c r="TS17" s="41"/>
      <c r="TT17" s="41"/>
      <c r="TU17" s="41"/>
      <c r="TV17" s="41"/>
      <c r="TW17" s="41"/>
      <c r="TX17" s="41"/>
      <c r="TY17" s="41"/>
      <c r="TZ17" s="41"/>
      <c r="UA17" s="41"/>
      <c r="UB17" s="41"/>
      <c r="UC17" s="41"/>
      <c r="UD17" s="41"/>
      <c r="UE17" s="41"/>
      <c r="UF17" s="41"/>
      <c r="UG17" s="41"/>
      <c r="UH17" s="41"/>
      <c r="UI17" s="41"/>
      <c r="UJ17" s="41"/>
      <c r="UK17" s="41"/>
      <c r="UL17" s="41"/>
      <c r="UM17" s="41"/>
      <c r="UN17" s="41"/>
      <c r="UO17" s="41"/>
      <c r="UP17" s="41"/>
      <c r="UQ17" s="41"/>
      <c r="UR17" s="41"/>
      <c r="US17" s="41"/>
      <c r="UT17" s="41"/>
      <c r="UU17" s="41"/>
      <c r="UV17" s="41"/>
      <c r="UW17" s="41"/>
      <c r="UX17" s="41"/>
      <c r="UY17" s="41"/>
      <c r="UZ17" s="41"/>
      <c r="VA17" s="41"/>
      <c r="VB17" s="41"/>
      <c r="VC17" s="41"/>
      <c r="VD17" s="41"/>
      <c r="VE17" s="41"/>
      <c r="VF17" s="41"/>
      <c r="VG17" s="41"/>
      <c r="VH17" s="41"/>
      <c r="VI17" s="41"/>
      <c r="VJ17" s="41"/>
      <c r="VK17" s="41"/>
      <c r="VL17" s="41"/>
      <c r="VM17" s="41"/>
      <c r="VN17" s="41"/>
      <c r="VO17" s="41"/>
      <c r="VP17" s="41"/>
      <c r="VQ17" s="41"/>
      <c r="VR17" s="41"/>
      <c r="VS17" s="41"/>
      <c r="VT17" s="41"/>
      <c r="VU17" s="41"/>
      <c r="VV17" s="41"/>
      <c r="VW17" s="41"/>
      <c r="VX17" s="41"/>
      <c r="VY17" s="41"/>
      <c r="VZ17" s="41"/>
      <c r="WA17" s="41"/>
      <c r="WB17" s="41"/>
      <c r="WC17" s="41"/>
      <c r="WD17" s="41"/>
      <c r="WE17" s="41"/>
      <c r="WF17" s="41"/>
      <c r="WG17" s="41"/>
      <c r="WH17" s="41"/>
      <c r="WI17" s="41"/>
      <c r="WJ17" s="41"/>
      <c r="WK17" s="41"/>
      <c r="WL17" s="41"/>
      <c r="WM17" s="41"/>
      <c r="WN17" s="41"/>
      <c r="WO17" s="41"/>
      <c r="WP17" s="41"/>
      <c r="WQ17" s="41"/>
      <c r="WR17" s="41"/>
      <c r="WS17" s="41"/>
      <c r="WT17" s="41"/>
      <c r="WU17" s="41"/>
      <c r="WV17" s="41"/>
      <c r="WW17" s="41"/>
      <c r="WX17" s="41"/>
      <c r="WY17" s="41"/>
      <c r="WZ17" s="41"/>
      <c r="XA17" s="41"/>
      <c r="XB17" s="41"/>
      <c r="XC17" s="41"/>
      <c r="XD17" s="41"/>
      <c r="XE17" s="41"/>
      <c r="XF17" s="41"/>
      <c r="XG17" s="41"/>
      <c r="XH17" s="41"/>
      <c r="XI17" s="41"/>
      <c r="XJ17" s="41"/>
      <c r="XK17" s="41"/>
      <c r="XL17" s="41"/>
      <c r="XM17" s="41"/>
      <c r="XN17" s="41"/>
      <c r="XO17" s="41"/>
      <c r="XP17" s="41"/>
      <c r="XQ17" s="41"/>
      <c r="XR17" s="41"/>
      <c r="XS17" s="41"/>
      <c r="XT17" s="41"/>
      <c r="XU17" s="41"/>
      <c r="XV17" s="41"/>
      <c r="XW17" s="41"/>
      <c r="XX17" s="41"/>
      <c r="XY17" s="41"/>
      <c r="XZ17" s="41"/>
      <c r="YA17" s="41"/>
      <c r="YB17" s="41"/>
      <c r="YC17" s="41"/>
      <c r="YD17" s="41"/>
      <c r="YE17" s="41"/>
      <c r="YF17" s="41"/>
      <c r="YG17" s="41"/>
      <c r="YH17" s="41"/>
      <c r="YI17" s="41"/>
      <c r="YJ17" s="41"/>
      <c r="YK17" s="41"/>
      <c r="YL17" s="41"/>
      <c r="YM17" s="41"/>
      <c r="YN17" s="41"/>
      <c r="YO17" s="41"/>
      <c r="YP17" s="41"/>
      <c r="YQ17" s="41"/>
      <c r="YR17" s="41"/>
      <c r="YS17" s="41"/>
      <c r="YT17" s="41"/>
      <c r="YU17" s="41"/>
      <c r="YV17" s="41"/>
      <c r="YW17" s="41"/>
      <c r="YX17" s="41"/>
      <c r="YY17" s="41"/>
      <c r="YZ17" s="41"/>
      <c r="ZA17" s="41"/>
      <c r="ZB17" s="41"/>
      <c r="ZC17" s="41"/>
      <c r="ZD17" s="41"/>
      <c r="ZE17" s="41"/>
      <c r="ZF17" s="41"/>
      <c r="ZG17" s="41"/>
      <c r="ZH17" s="41"/>
      <c r="ZI17" s="41"/>
      <c r="ZJ17" s="41"/>
      <c r="ZK17" s="41"/>
      <c r="ZL17" s="41"/>
      <c r="ZM17" s="41"/>
      <c r="ZN17" s="41"/>
      <c r="ZO17" s="41"/>
    </row>
    <row r="18" spans="2:691" ht="13.5" x14ac:dyDescent="0.25">
      <c r="B18" s="41" t="s">
        <v>454</v>
      </c>
      <c r="C18" s="41" t="s">
        <v>29</v>
      </c>
      <c r="D18" s="140">
        <v>85.1</v>
      </c>
      <c r="E18" s="140">
        <v>82.7</v>
      </c>
      <c r="F18" s="140">
        <v>80.900000000000006</v>
      </c>
      <c r="G18" s="86" t="s">
        <v>33</v>
      </c>
      <c r="H18" s="40">
        <f t="shared" si="19"/>
        <v>82.9</v>
      </c>
      <c r="I18" s="14">
        <f>ROUND(AVERAGE(EB43,EB26,EB60),1)</f>
        <v>68.5</v>
      </c>
      <c r="K18" s="86" t="s">
        <v>169</v>
      </c>
      <c r="L18" s="40">
        <f t="shared" si="20"/>
        <v>1.2102189781021899</v>
      </c>
      <c r="M18" s="14">
        <v>1</v>
      </c>
      <c r="AE18" s="141" t="s">
        <v>521</v>
      </c>
      <c r="AF18" s="140">
        <v>28799</v>
      </c>
      <c r="AG18" s="140">
        <v>243334</v>
      </c>
      <c r="CC18" s="14" t="s">
        <v>535</v>
      </c>
      <c r="CG18" s="14" t="s">
        <v>522</v>
      </c>
      <c r="CK18" s="14" t="s">
        <v>524</v>
      </c>
      <c r="EW18" s="175" t="s">
        <v>524</v>
      </c>
      <c r="EX18" s="14" t="s">
        <v>354</v>
      </c>
      <c r="EY18" s="14" t="str">
        <f>ER31</f>
        <v>강원 속초시</v>
      </c>
      <c r="EZ18" s="34">
        <f>FL31/SUM($FE$25,$FF$25)</f>
        <v>8.1354787892427144E-2</v>
      </c>
      <c r="FA18" s="14" t="str">
        <f>ET31</f>
        <v>경기 남양주시</v>
      </c>
      <c r="FB18" s="34">
        <f>FL34/SUM($FE$25,$FF$25)</f>
        <v>3.3805397932774997E-2</v>
      </c>
      <c r="FC18" s="34"/>
      <c r="HH18" s="14">
        <v>202502</v>
      </c>
      <c r="HI18" s="115">
        <f t="shared" ref="HI18:HQ18" si="26">HJ11</f>
        <v>35</v>
      </c>
      <c r="HJ18" s="115">
        <f t="shared" si="26"/>
        <v>24</v>
      </c>
      <c r="HK18" s="115">
        <f t="shared" si="26"/>
        <v>7.1</v>
      </c>
      <c r="HL18" s="115">
        <f t="shared" si="26"/>
        <v>1.4</v>
      </c>
      <c r="HM18" s="115">
        <f t="shared" si="26"/>
        <v>8.6</v>
      </c>
      <c r="HN18" s="115">
        <f t="shared" si="26"/>
        <v>0.4</v>
      </c>
      <c r="HO18" s="115">
        <f t="shared" si="26"/>
        <v>0.4</v>
      </c>
      <c r="HP18" s="115">
        <f t="shared" si="26"/>
        <v>17.899999999999999</v>
      </c>
      <c r="HQ18" s="115">
        <f t="shared" si="26"/>
        <v>5.0999999999999996</v>
      </c>
      <c r="IB18" s="155" t="s">
        <v>866</v>
      </c>
      <c r="IC18" s="156" t="str">
        <f t="shared" ref="IC18:IE19" si="27">TEXT(ROUND(IC11,1),"0.0")&amp;"%"</f>
        <v>38.6%</v>
      </c>
      <c r="ID18" s="156" t="str">
        <f t="shared" si="27"/>
        <v>31.9%</v>
      </c>
      <c r="IE18" s="156" t="str">
        <f t="shared" si="27"/>
        <v>29.4%</v>
      </c>
      <c r="IF18" s="156" t="str">
        <f t="shared" ref="IF18:IF19" si="28">TEXT(IG18,"0.0"&amp;"배")</f>
        <v>2.1배</v>
      </c>
      <c r="IG18" s="14">
        <f t="shared" ref="IG18:IG19" si="29">ROUND(IF11,1)</f>
        <v>2.1</v>
      </c>
      <c r="IZ18" s="41"/>
      <c r="JA18" s="41"/>
      <c r="JB18" s="41"/>
      <c r="JK18" s="139" t="s">
        <v>454</v>
      </c>
      <c r="JL18" s="139" t="s">
        <v>454</v>
      </c>
      <c r="JM18" s="157"/>
      <c r="JN18" s="157"/>
      <c r="JO18" s="41"/>
      <c r="JP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  <c r="SE18" s="41"/>
      <c r="SF18" s="41"/>
      <c r="SG18" s="41"/>
      <c r="SH18" s="41"/>
      <c r="SI18" s="41"/>
      <c r="SJ18" s="41"/>
      <c r="SK18" s="41"/>
      <c r="SL18" s="41"/>
      <c r="SM18" s="41"/>
      <c r="SN18" s="41"/>
      <c r="SO18" s="41"/>
      <c r="SP18" s="41"/>
      <c r="SQ18" s="41"/>
      <c r="SR18" s="41"/>
      <c r="SS18" s="41"/>
      <c r="ST18" s="41"/>
      <c r="SU18" s="41"/>
      <c r="SV18" s="41"/>
      <c r="SW18" s="41"/>
      <c r="SX18" s="41"/>
      <c r="SY18" s="41"/>
      <c r="SZ18" s="41"/>
      <c r="TA18" s="41"/>
      <c r="TB18" s="41"/>
      <c r="TC18" s="41"/>
      <c r="TD18" s="41"/>
      <c r="TE18" s="41"/>
      <c r="TF18" s="41"/>
      <c r="TG18" s="41"/>
      <c r="TH18" s="41"/>
      <c r="TI18" s="41"/>
      <c r="TJ18" s="41"/>
      <c r="TK18" s="41"/>
      <c r="TL18" s="41"/>
      <c r="TM18" s="41"/>
      <c r="TN18" s="41"/>
      <c r="TO18" s="41"/>
      <c r="TP18" s="41"/>
      <c r="TQ18" s="41"/>
      <c r="TR18" s="41"/>
      <c r="TS18" s="41"/>
      <c r="TT18" s="41"/>
      <c r="TU18" s="41"/>
      <c r="TV18" s="41"/>
      <c r="TW18" s="41"/>
      <c r="TX18" s="41"/>
      <c r="TY18" s="41"/>
      <c r="TZ18" s="41"/>
      <c r="UA18" s="41"/>
      <c r="UB18" s="41"/>
      <c r="UC18" s="41"/>
      <c r="UD18" s="41"/>
      <c r="UE18" s="41"/>
      <c r="UF18" s="41"/>
      <c r="UG18" s="41"/>
      <c r="UH18" s="41"/>
      <c r="UI18" s="41"/>
      <c r="UJ18" s="41"/>
      <c r="UK18" s="41"/>
      <c r="UL18" s="41"/>
      <c r="UM18" s="41"/>
      <c r="UN18" s="41"/>
      <c r="UO18" s="41"/>
      <c r="UP18" s="41"/>
      <c r="UQ18" s="41"/>
      <c r="UR18" s="41"/>
      <c r="US18" s="41"/>
      <c r="UT18" s="41"/>
      <c r="UU18" s="41"/>
      <c r="UV18" s="41"/>
      <c r="UW18" s="41"/>
      <c r="UX18" s="41"/>
      <c r="UY18" s="41"/>
      <c r="UZ18" s="41"/>
      <c r="VA18" s="41"/>
      <c r="VB18" s="41"/>
      <c r="VC18" s="41"/>
      <c r="VD18" s="41"/>
      <c r="VE18" s="41"/>
      <c r="VF18" s="41"/>
      <c r="VG18" s="41"/>
      <c r="VH18" s="41"/>
      <c r="VI18" s="41"/>
      <c r="VJ18" s="41"/>
      <c r="VK18" s="41"/>
      <c r="VL18" s="41"/>
      <c r="VM18" s="41"/>
      <c r="VN18" s="41"/>
      <c r="VO18" s="41"/>
      <c r="VP18" s="41"/>
      <c r="VQ18" s="41"/>
      <c r="VR18" s="41"/>
      <c r="VS18" s="41"/>
      <c r="VT18" s="41"/>
      <c r="VU18" s="41"/>
      <c r="VV18" s="41"/>
      <c r="VW18" s="41"/>
      <c r="VX18" s="41"/>
      <c r="VY18" s="41"/>
      <c r="VZ18" s="41"/>
      <c r="WA18" s="41"/>
      <c r="WB18" s="41"/>
      <c r="WC18" s="41"/>
      <c r="WD18" s="41"/>
      <c r="WE18" s="41"/>
      <c r="WF18" s="41"/>
      <c r="WG18" s="41"/>
      <c r="WH18" s="41"/>
      <c r="WI18" s="41"/>
      <c r="WJ18" s="41"/>
      <c r="WK18" s="41"/>
      <c r="WL18" s="41"/>
      <c r="WM18" s="41"/>
      <c r="WN18" s="41"/>
      <c r="WO18" s="41"/>
      <c r="WP18" s="41"/>
      <c r="WQ18" s="41"/>
      <c r="WR18" s="41"/>
      <c r="WS18" s="41"/>
      <c r="WT18" s="41"/>
      <c r="WU18" s="41"/>
      <c r="WV18" s="41"/>
      <c r="WW18" s="41"/>
      <c r="WX18" s="41"/>
      <c r="WY18" s="41"/>
      <c r="WZ18" s="41"/>
      <c r="XA18" s="41"/>
      <c r="XB18" s="41"/>
      <c r="XC18" s="41"/>
      <c r="XD18" s="41"/>
      <c r="XE18" s="41"/>
      <c r="XF18" s="41"/>
      <c r="XG18" s="41"/>
      <c r="XH18" s="41"/>
      <c r="XI18" s="41"/>
      <c r="XJ18" s="41"/>
      <c r="XK18" s="41"/>
      <c r="XL18" s="41"/>
      <c r="XM18" s="41"/>
      <c r="XN18" s="41"/>
      <c r="XO18" s="41"/>
      <c r="XP18" s="41"/>
      <c r="XQ18" s="41"/>
      <c r="XR18" s="41"/>
      <c r="XS18" s="41"/>
      <c r="XT18" s="41"/>
      <c r="XU18" s="41"/>
      <c r="XV18" s="41"/>
      <c r="XW18" s="41"/>
      <c r="XX18" s="41"/>
      <c r="XY18" s="41"/>
      <c r="XZ18" s="41"/>
      <c r="YA18" s="41"/>
      <c r="YB18" s="41"/>
      <c r="YC18" s="41"/>
      <c r="YD18" s="41"/>
      <c r="YE18" s="41"/>
      <c r="YF18" s="41"/>
      <c r="YG18" s="41"/>
      <c r="YH18" s="41"/>
      <c r="YI18" s="41"/>
      <c r="YJ18" s="41"/>
      <c r="YK18" s="41"/>
      <c r="YL18" s="41"/>
      <c r="YM18" s="41"/>
      <c r="YN18" s="41"/>
      <c r="YO18" s="41"/>
      <c r="YP18" s="41"/>
      <c r="YQ18" s="41"/>
      <c r="YR18" s="41"/>
      <c r="YS18" s="41"/>
      <c r="YT18" s="41"/>
      <c r="YU18" s="41"/>
      <c r="YV18" s="41"/>
      <c r="YW18" s="41"/>
      <c r="YX18" s="41"/>
      <c r="YY18" s="41"/>
      <c r="YZ18" s="41"/>
      <c r="ZA18" s="41"/>
      <c r="ZB18" s="41"/>
      <c r="ZC18" s="41"/>
      <c r="ZD18" s="41"/>
      <c r="ZE18" s="41"/>
      <c r="ZF18" s="41"/>
      <c r="ZG18" s="41"/>
      <c r="ZH18" s="41"/>
      <c r="ZI18" s="41"/>
      <c r="ZJ18" s="41"/>
      <c r="ZK18" s="41"/>
      <c r="ZL18" s="41"/>
      <c r="ZM18" s="41"/>
      <c r="ZN18" s="41"/>
      <c r="ZO18" s="41"/>
    </row>
    <row r="19" spans="2:691" ht="13.5" x14ac:dyDescent="0.25">
      <c r="B19" s="41" t="s">
        <v>454</v>
      </c>
      <c r="C19" s="41" t="s">
        <v>457</v>
      </c>
      <c r="D19" s="140">
        <v>87</v>
      </c>
      <c r="E19" s="140">
        <v>87</v>
      </c>
      <c r="F19" s="140">
        <v>91</v>
      </c>
      <c r="G19" s="86" t="s">
        <v>435</v>
      </c>
      <c r="H19" s="40">
        <f>AVERAGE(D19:F19)</f>
        <v>88.333333333333329</v>
      </c>
      <c r="I19" s="112">
        <f>ROUND(AVERAGE(EC26,EC43,EC60),1)</f>
        <v>122.2</v>
      </c>
      <c r="K19" s="86" t="s">
        <v>435</v>
      </c>
      <c r="L19" s="40">
        <f t="shared" si="20"/>
        <v>0.72285870158210574</v>
      </c>
      <c r="M19" s="14">
        <v>1</v>
      </c>
      <c r="AE19" s="139" t="s">
        <v>390</v>
      </c>
      <c r="AF19" s="140">
        <v>86489</v>
      </c>
      <c r="AG19" s="140">
        <v>796982</v>
      </c>
      <c r="CC19" s="14" t="str">
        <f>" "&amp;CHAR(10)&amp;CHAR(10)&amp;"("&amp;TEXT(CC25,"###,0,"&amp;"천명)")</f>
        <v xml:space="preserve"> 
(52천명)</v>
      </c>
      <c r="CD19" s="14" t="str">
        <f>" "&amp;CHAR(10)&amp;CHAR(10)&amp;"("&amp;TEXT(CD25,"###,0,"&amp;"천명)")</f>
        <v xml:space="preserve"> 
(10천명)</v>
      </c>
      <c r="CE19" s="14" t="str">
        <f>" "&amp;CHAR(10)&amp;CHAR(10)&amp;"("&amp;TEXT(CE25,"###,0,"&amp;"천명)")</f>
        <v xml:space="preserve"> 
(287천명)</v>
      </c>
      <c r="CG19" s="14" t="str">
        <f>" "&amp;CHAR(10)&amp;CHAR(10)&amp;"("&amp;TEXT(CG25,"###,0,"&amp;"천명)")</f>
        <v xml:space="preserve"> 
(45천명)</v>
      </c>
      <c r="CH19" s="14" t="str">
        <f t="shared" ref="CH19:CI19" si="30">" "&amp;CHAR(10)&amp;CHAR(10)&amp;"("&amp;TEXT(CH25,"###,0,"&amp;"천명)")</f>
        <v xml:space="preserve"> 
(8천명)</v>
      </c>
      <c r="CI19" s="14" t="str">
        <f t="shared" si="30"/>
        <v xml:space="preserve"> 
(208천명)</v>
      </c>
      <c r="CK19" s="14" t="str">
        <f>" "&amp;CHAR(10)&amp;CHAR(10)&amp;"("&amp;TEXT(CK25,"###,0,"&amp;"천명)")</f>
        <v xml:space="preserve"> 
(48천명)</v>
      </c>
      <c r="CL19" s="14" t="str">
        <f t="shared" ref="CL19:CM19" si="31">" "&amp;CHAR(10)&amp;CHAR(10)&amp;"("&amp;TEXT(CL25,"###,0,"&amp;"천명)")</f>
        <v xml:space="preserve"> 
(8천명)</v>
      </c>
      <c r="CM19" s="14" t="str">
        <f t="shared" si="31"/>
        <v xml:space="preserve"> 
(193천명)</v>
      </c>
      <c r="EM19" s="138" t="s">
        <v>206</v>
      </c>
      <c r="EO19" s="138" t="s">
        <v>206</v>
      </c>
      <c r="EW19" s="175"/>
      <c r="EX19" s="14" t="s">
        <v>355</v>
      </c>
      <c r="EY19" s="14" t="str">
        <f>ER32</f>
        <v>강원 춘천시</v>
      </c>
      <c r="EZ19" s="34">
        <f>FL32/SUM($FE$25,$FF$25)</f>
        <v>2.5767975694835153E-2</v>
      </c>
      <c r="FA19" s="14" t="str">
        <f>ET32</f>
        <v>경기 고양시 덕양구</v>
      </c>
      <c r="FB19" s="34">
        <f>FL35/SUM($FE$25,$FF$25)</f>
        <v>2.9915285569612114E-2</v>
      </c>
      <c r="FC19" s="34"/>
      <c r="FD19" s="138" t="s">
        <v>206</v>
      </c>
      <c r="FE19" s="41" t="s">
        <v>499</v>
      </c>
      <c r="FF19" s="41" t="s">
        <v>500</v>
      </c>
      <c r="HH19" s="14">
        <v>202503</v>
      </c>
      <c r="HI19" s="115">
        <f t="shared" ref="HI19:HQ19" si="32">HJ12</f>
        <v>35.200000000000003</v>
      </c>
      <c r="HJ19" s="115">
        <f t="shared" si="32"/>
        <v>16.8</v>
      </c>
      <c r="HK19" s="115">
        <f t="shared" si="32"/>
        <v>11.3</v>
      </c>
      <c r="HL19" s="115">
        <f t="shared" si="32"/>
        <v>1.5</v>
      </c>
      <c r="HM19" s="115">
        <f t="shared" si="32"/>
        <v>9.1</v>
      </c>
      <c r="HN19" s="115">
        <f t="shared" si="32"/>
        <v>0.4</v>
      </c>
      <c r="HO19" s="115">
        <f t="shared" si="32"/>
        <v>0.5</v>
      </c>
      <c r="HP19" s="115">
        <f t="shared" si="32"/>
        <v>19.100000000000001</v>
      </c>
      <c r="HQ19" s="115">
        <f t="shared" si="32"/>
        <v>6.1</v>
      </c>
      <c r="IB19" s="155" t="s">
        <v>867</v>
      </c>
      <c r="IC19" s="156" t="str">
        <f t="shared" si="27"/>
        <v>22.3%</v>
      </c>
      <c r="ID19" s="156" t="str">
        <f t="shared" si="27"/>
        <v>52.4%</v>
      </c>
      <c r="IE19" s="156" t="str">
        <f t="shared" si="27"/>
        <v>25.2%</v>
      </c>
      <c r="IF19" s="156" t="str">
        <f t="shared" si="28"/>
        <v>4.3배</v>
      </c>
      <c r="IG19" s="14">
        <f t="shared" si="29"/>
        <v>4.3</v>
      </c>
      <c r="IZ19" s="41"/>
      <c r="JA19" s="41"/>
      <c r="JB19" s="41"/>
      <c r="JC19" s="41"/>
      <c r="JD19" s="138" t="s">
        <v>206</v>
      </c>
      <c r="JE19" s="41"/>
      <c r="JF19" s="138" t="s">
        <v>206</v>
      </c>
      <c r="JG19" s="41"/>
      <c r="JH19" s="138" t="s">
        <v>206</v>
      </c>
      <c r="JI19" s="41"/>
      <c r="JK19" s="141" t="s">
        <v>519</v>
      </c>
      <c r="JL19" s="141" t="s">
        <v>519</v>
      </c>
      <c r="JM19" s="157"/>
      <c r="JN19" s="157"/>
      <c r="JO19" s="173" t="str">
        <f>IZ10</f>
        <v>강원 고성군</v>
      </c>
      <c r="JP19" s="173"/>
      <c r="JQ19" s="158" t="s">
        <v>891</v>
      </c>
      <c r="JR19" s="158" t="s">
        <v>907</v>
      </c>
      <c r="JS19" s="158" t="s">
        <v>902</v>
      </c>
      <c r="JT19" s="41"/>
      <c r="JU19" s="41"/>
      <c r="JV19" s="41"/>
      <c r="JW19" s="41"/>
      <c r="JX19" s="41"/>
      <c r="JY19" s="41"/>
      <c r="JZ19" s="41"/>
      <c r="KA19" s="41"/>
      <c r="KB19" s="41"/>
      <c r="KC19" s="41" t="s">
        <v>898</v>
      </c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  <c r="SE19" s="41"/>
      <c r="SF19" s="41"/>
      <c r="SG19" s="41"/>
      <c r="SH19" s="41"/>
      <c r="SI19" s="41"/>
      <c r="SJ19" s="41"/>
      <c r="SK19" s="41"/>
      <c r="SL19" s="41"/>
      <c r="SM19" s="41"/>
      <c r="SN19" s="41"/>
      <c r="SO19" s="41"/>
      <c r="SP19" s="41"/>
      <c r="SQ19" s="41"/>
      <c r="SR19" s="41"/>
      <c r="SS19" s="41"/>
      <c r="ST19" s="41"/>
      <c r="SU19" s="41"/>
      <c r="SV19" s="41"/>
      <c r="SW19" s="41"/>
      <c r="SX19" s="41"/>
      <c r="SY19" s="41"/>
      <c r="SZ19" s="41"/>
      <c r="TA19" s="41"/>
      <c r="TB19" s="41"/>
      <c r="TC19" s="41"/>
      <c r="TD19" s="41"/>
      <c r="TE19" s="41"/>
      <c r="TF19" s="41"/>
      <c r="TG19" s="41"/>
      <c r="TH19" s="41"/>
      <c r="TI19" s="41"/>
      <c r="TJ19" s="41"/>
      <c r="TK19" s="41"/>
      <c r="TL19" s="41"/>
      <c r="TM19" s="41"/>
      <c r="TN19" s="41"/>
      <c r="TO19" s="41"/>
      <c r="TP19" s="41"/>
      <c r="TQ19" s="41"/>
      <c r="TR19" s="41"/>
      <c r="TS19" s="41"/>
      <c r="TT19" s="41"/>
      <c r="TU19" s="41"/>
      <c r="TV19" s="41"/>
      <c r="TW19" s="41"/>
      <c r="TX19" s="41"/>
      <c r="TY19" s="41"/>
      <c r="TZ19" s="41"/>
      <c r="UA19" s="41"/>
      <c r="UB19" s="41"/>
      <c r="UC19" s="41"/>
      <c r="UD19" s="41"/>
      <c r="UE19" s="41"/>
      <c r="UF19" s="41"/>
      <c r="UG19" s="41"/>
      <c r="UH19" s="41"/>
      <c r="UI19" s="41"/>
      <c r="UJ19" s="41"/>
      <c r="UK19" s="41"/>
      <c r="UL19" s="41"/>
      <c r="UM19" s="41"/>
      <c r="UN19" s="41"/>
      <c r="UO19" s="41"/>
      <c r="UP19" s="41"/>
      <c r="UQ19" s="41"/>
      <c r="UR19" s="41"/>
      <c r="US19" s="41"/>
      <c r="UT19" s="41"/>
      <c r="UU19" s="41"/>
      <c r="UV19" s="41"/>
      <c r="UW19" s="41"/>
      <c r="UX19" s="41"/>
      <c r="UY19" s="41"/>
      <c r="UZ19" s="41"/>
      <c r="VA19" s="41"/>
      <c r="VB19" s="41"/>
      <c r="VC19" s="41"/>
      <c r="VD19" s="41"/>
      <c r="VE19" s="41"/>
      <c r="VF19" s="41"/>
      <c r="VG19" s="41"/>
      <c r="VH19" s="41"/>
      <c r="VI19" s="41"/>
      <c r="VJ19" s="41"/>
      <c r="VK19" s="41"/>
      <c r="VL19" s="41"/>
      <c r="VM19" s="41"/>
      <c r="VN19" s="41"/>
      <c r="VO19" s="41"/>
      <c r="VP19" s="41"/>
      <c r="VQ19" s="41"/>
      <c r="VR19" s="41"/>
      <c r="VS19" s="41"/>
      <c r="VT19" s="41"/>
      <c r="VU19" s="41"/>
      <c r="VV19" s="41"/>
      <c r="VW19" s="41"/>
      <c r="VX19" s="41"/>
      <c r="VY19" s="41"/>
      <c r="VZ19" s="41"/>
      <c r="WA19" s="41"/>
      <c r="WB19" s="41"/>
      <c r="WC19" s="41"/>
      <c r="WD19" s="41"/>
      <c r="WE19" s="41"/>
      <c r="WF19" s="41"/>
      <c r="WG19" s="41"/>
      <c r="WH19" s="41"/>
      <c r="WI19" s="41"/>
      <c r="WJ19" s="41"/>
      <c r="WK19" s="41"/>
      <c r="WL19" s="41"/>
      <c r="WM19" s="41"/>
      <c r="WN19" s="41"/>
      <c r="WO19" s="41"/>
      <c r="WP19" s="41"/>
      <c r="WQ19" s="41"/>
      <c r="WR19" s="41"/>
      <c r="WS19" s="41"/>
      <c r="WT19" s="41"/>
      <c r="WU19" s="41"/>
      <c r="WV19" s="41"/>
      <c r="WW19" s="41"/>
      <c r="WX19" s="41"/>
      <c r="WY19" s="41"/>
      <c r="WZ19" s="41"/>
      <c r="XA19" s="41"/>
      <c r="XB19" s="41"/>
      <c r="XC19" s="41"/>
      <c r="XD19" s="41"/>
      <c r="XE19" s="41"/>
      <c r="XF19" s="41"/>
      <c r="XG19" s="41"/>
      <c r="XH19" s="41"/>
      <c r="XI19" s="41"/>
      <c r="XJ19" s="41"/>
      <c r="XK19" s="41"/>
      <c r="XL19" s="41"/>
      <c r="XM19" s="41"/>
      <c r="XN19" s="41"/>
      <c r="XO19" s="41"/>
      <c r="XP19" s="41"/>
      <c r="XQ19" s="41"/>
      <c r="XR19" s="41"/>
      <c r="XS19" s="41"/>
      <c r="XT19" s="41"/>
      <c r="XU19" s="41"/>
      <c r="XV19" s="41"/>
      <c r="XW19" s="41"/>
      <c r="XX19" s="41"/>
      <c r="XY19" s="41"/>
      <c r="XZ19" s="41"/>
      <c r="YA19" s="41"/>
      <c r="YB19" s="41"/>
      <c r="YC19" s="41"/>
      <c r="YD19" s="41"/>
      <c r="YE19" s="41"/>
      <c r="YF19" s="41"/>
      <c r="YG19" s="41"/>
      <c r="YH19" s="41"/>
      <c r="YI19" s="41"/>
      <c r="YJ19" s="41"/>
      <c r="YK19" s="41"/>
      <c r="YL19" s="41"/>
      <c r="YM19" s="41"/>
      <c r="YN19" s="41"/>
      <c r="YO19" s="41"/>
      <c r="YP19" s="41"/>
      <c r="YQ19" s="41"/>
      <c r="YR19" s="41"/>
      <c r="YS19" s="41"/>
      <c r="YT19" s="41"/>
      <c r="YU19" s="41"/>
      <c r="YV19" s="41"/>
      <c r="YW19" s="41"/>
      <c r="YX19" s="41"/>
      <c r="YY19" s="41"/>
      <c r="YZ19" s="41"/>
      <c r="ZA19" s="41"/>
      <c r="ZB19" s="41"/>
      <c r="ZC19" s="41"/>
      <c r="ZD19" s="41"/>
      <c r="ZE19" s="41"/>
      <c r="ZF19" s="41"/>
      <c r="ZG19" s="41"/>
      <c r="ZH19" s="41"/>
      <c r="ZI19" s="41"/>
      <c r="ZJ19" s="41"/>
      <c r="ZK19" s="41"/>
      <c r="ZL19" s="41"/>
      <c r="ZM19" s="41"/>
      <c r="ZN19" s="41"/>
      <c r="ZO19" s="41"/>
    </row>
    <row r="20" spans="2:691" ht="13.5" x14ac:dyDescent="0.3">
      <c r="B20" s="41" t="s">
        <v>454</v>
      </c>
      <c r="C20" s="41" t="s">
        <v>456</v>
      </c>
      <c r="D20" s="140">
        <v>55</v>
      </c>
      <c r="E20" s="140">
        <v>52</v>
      </c>
      <c r="F20" s="140">
        <v>51.4</v>
      </c>
      <c r="G20" s="14" t="s">
        <v>434</v>
      </c>
      <c r="H20" s="40">
        <f>AVERAGE(D20:F20)</f>
        <v>52.800000000000004</v>
      </c>
      <c r="I20" s="14">
        <f>ROUND(AVERAGE(ED26,ED43,ED60),1)</f>
        <v>33.5</v>
      </c>
      <c r="K20" s="14" t="s">
        <v>434</v>
      </c>
      <c r="L20" s="40">
        <f t="shared" si="20"/>
        <v>1.5761194029850747</v>
      </c>
      <c r="M20" s="14">
        <v>1</v>
      </c>
      <c r="AE20" s="41"/>
      <c r="AF20" s="41"/>
      <c r="AG20" s="41"/>
      <c r="CB20" s="14" t="s">
        <v>360</v>
      </c>
      <c r="CC20" s="40">
        <f t="shared" ref="CC20:CE24" si="33">CC10/CC$25*100</f>
        <v>40.557109467795698</v>
      </c>
      <c r="CD20" s="40">
        <f t="shared" si="33"/>
        <v>39.587962027873161</v>
      </c>
      <c r="CE20" s="40">
        <f t="shared" si="33"/>
        <v>32.982487914292477</v>
      </c>
      <c r="CG20" s="40">
        <f t="shared" ref="CG20:CI24" si="34">CH10/CG$25*100</f>
        <v>41.752222986007936</v>
      </c>
      <c r="CH20" s="40">
        <f t="shared" si="34"/>
        <v>38.3971137739982</v>
      </c>
      <c r="CI20" s="40">
        <f t="shared" si="34"/>
        <v>33.901399291924569</v>
      </c>
      <c r="CK20" s="40">
        <f t="shared" ref="CK20:CM24" si="35">CM10/CK$25*100</f>
        <v>42.687597323344981</v>
      </c>
      <c r="CL20" s="40">
        <f t="shared" si="35"/>
        <v>43.844189016602812</v>
      </c>
      <c r="CM20" s="40">
        <f t="shared" si="35"/>
        <v>35.087655826838393</v>
      </c>
      <c r="EM20" s="139" t="s">
        <v>454</v>
      </c>
      <c r="EO20" s="139" t="s">
        <v>454</v>
      </c>
      <c r="EW20" s="175"/>
      <c r="EX20" s="14" t="s">
        <v>356</v>
      </c>
      <c r="EY20" s="14" t="str">
        <f>ER33</f>
        <v>강원 강릉시</v>
      </c>
      <c r="EZ20" s="34">
        <f>FL33/SUM($FE$25,$FF$25)</f>
        <v>2.2002443376360335E-2</v>
      </c>
      <c r="FA20" s="14" t="str">
        <f>ET33</f>
        <v>경기 용인시 처인구</v>
      </c>
      <c r="FB20" s="34">
        <f>FL36/SUM($FE$25,$FF$25)</f>
        <v>2.8376119211046633E-2</v>
      </c>
      <c r="FC20" s="34"/>
      <c r="FD20" s="139" t="s">
        <v>519</v>
      </c>
      <c r="FE20" s="140"/>
      <c r="FF20" s="140"/>
      <c r="IZ20" s="41"/>
      <c r="JA20" s="41"/>
      <c r="JB20" s="41"/>
      <c r="JC20" s="41"/>
      <c r="JD20" s="139" t="s">
        <v>454</v>
      </c>
      <c r="JE20" s="41"/>
      <c r="JF20" s="139" t="s">
        <v>454</v>
      </c>
      <c r="JG20" s="41"/>
      <c r="JH20" s="139" t="s">
        <v>454</v>
      </c>
      <c r="JI20" s="41"/>
      <c r="JK20" s="159">
        <v>398014</v>
      </c>
      <c r="JL20" s="159">
        <v>50.2</v>
      </c>
      <c r="JM20" s="157"/>
      <c r="JN20" s="157"/>
      <c r="JO20" s="174" t="s">
        <v>540</v>
      </c>
      <c r="JP20" s="137" t="s">
        <v>354</v>
      </c>
      <c r="JQ20" s="137" t="str">
        <f>JD21</f>
        <v>토성면</v>
      </c>
      <c r="JR20" s="160" t="str">
        <f>TEXT(ROUND(JK20,0),"#,##0")&amp;"건"</f>
        <v>398,014건</v>
      </c>
      <c r="JS20" s="137" t="str">
        <f>TEXT(ROUND(JL20,1),"0.0")&amp;"%"</f>
        <v>50.2%</v>
      </c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  <c r="SE20" s="41"/>
      <c r="SF20" s="41"/>
      <c r="SG20" s="41"/>
      <c r="SH20" s="41"/>
      <c r="SI20" s="41"/>
      <c r="SJ20" s="41"/>
      <c r="SK20" s="41"/>
      <c r="SL20" s="41"/>
      <c r="SM20" s="41"/>
      <c r="SN20" s="41"/>
      <c r="SO20" s="41"/>
      <c r="SP20" s="41"/>
      <c r="SQ20" s="41"/>
      <c r="SR20" s="41"/>
      <c r="SS20" s="41"/>
      <c r="ST20" s="41"/>
      <c r="SU20" s="41"/>
      <c r="SV20" s="41"/>
      <c r="SW20" s="41"/>
      <c r="SX20" s="41"/>
      <c r="SY20" s="41"/>
      <c r="SZ20" s="41"/>
      <c r="TA20" s="41"/>
      <c r="TB20" s="41"/>
      <c r="TC20" s="41"/>
      <c r="TD20" s="41"/>
      <c r="TE20" s="41"/>
      <c r="TF20" s="41"/>
      <c r="TG20" s="41"/>
      <c r="TH20" s="41"/>
      <c r="TI20" s="41"/>
      <c r="TJ20" s="41"/>
      <c r="TK20" s="41"/>
      <c r="TL20" s="41"/>
      <c r="TM20" s="41"/>
      <c r="TN20" s="41"/>
      <c r="TO20" s="41"/>
      <c r="TP20" s="41"/>
      <c r="TQ20" s="41"/>
      <c r="TR20" s="41"/>
      <c r="TS20" s="41"/>
      <c r="TT20" s="41"/>
      <c r="TU20" s="41"/>
      <c r="TV20" s="41"/>
      <c r="TW20" s="41"/>
      <c r="TX20" s="41"/>
      <c r="TY20" s="41"/>
      <c r="TZ20" s="41"/>
      <c r="UA20" s="41"/>
      <c r="UB20" s="41"/>
      <c r="UC20" s="41"/>
      <c r="UD20" s="41"/>
      <c r="UE20" s="41"/>
      <c r="UF20" s="41"/>
      <c r="UG20" s="41"/>
      <c r="UH20" s="41"/>
      <c r="UI20" s="41"/>
      <c r="UJ20" s="41"/>
      <c r="UK20" s="41"/>
      <c r="UL20" s="41"/>
      <c r="UM20" s="41"/>
      <c r="UN20" s="41"/>
      <c r="UO20" s="41"/>
      <c r="UP20" s="41"/>
      <c r="UQ20" s="41"/>
      <c r="UR20" s="41"/>
      <c r="US20" s="41"/>
      <c r="UT20" s="41"/>
      <c r="UU20" s="41"/>
      <c r="UV20" s="41"/>
      <c r="UW20" s="41"/>
      <c r="UX20" s="41"/>
      <c r="UY20" s="41"/>
      <c r="UZ20" s="41"/>
      <c r="VA20" s="41"/>
      <c r="VB20" s="41"/>
      <c r="VC20" s="41"/>
      <c r="VD20" s="41"/>
      <c r="VE20" s="41"/>
      <c r="VF20" s="41"/>
      <c r="VG20" s="41"/>
      <c r="VH20" s="41"/>
      <c r="VI20" s="41"/>
      <c r="VJ20" s="41"/>
      <c r="VK20" s="41"/>
      <c r="VL20" s="41"/>
      <c r="VM20" s="41"/>
      <c r="VN20" s="41"/>
      <c r="VO20" s="41"/>
      <c r="VP20" s="41"/>
      <c r="VQ20" s="41"/>
      <c r="VR20" s="41"/>
      <c r="VS20" s="41"/>
      <c r="VT20" s="41"/>
      <c r="VU20" s="41"/>
      <c r="VV20" s="41"/>
      <c r="VW20" s="41"/>
      <c r="VX20" s="41"/>
      <c r="VY20" s="41"/>
      <c r="VZ20" s="41"/>
      <c r="WA20" s="41"/>
      <c r="WB20" s="41"/>
      <c r="WC20" s="41"/>
      <c r="WD20" s="41"/>
      <c r="WE20" s="41"/>
      <c r="WF20" s="41"/>
      <c r="WG20" s="41"/>
      <c r="WH20" s="41"/>
      <c r="WI20" s="41"/>
      <c r="WJ20" s="41"/>
      <c r="WK20" s="41"/>
      <c r="WL20" s="41"/>
      <c r="WM20" s="41"/>
      <c r="WN20" s="41"/>
      <c r="WO20" s="41"/>
      <c r="WP20" s="41"/>
      <c r="WQ20" s="41"/>
      <c r="WR20" s="41"/>
      <c r="WS20" s="41"/>
      <c r="WT20" s="41"/>
      <c r="WU20" s="41"/>
      <c r="WV20" s="41"/>
      <c r="WW20" s="41"/>
      <c r="WX20" s="41"/>
      <c r="WY20" s="41"/>
      <c r="WZ20" s="41"/>
      <c r="XA20" s="41"/>
      <c r="XB20" s="41"/>
      <c r="XC20" s="41"/>
      <c r="XD20" s="41"/>
      <c r="XE20" s="41"/>
      <c r="XF20" s="41"/>
      <c r="XG20" s="41"/>
      <c r="XH20" s="41"/>
      <c r="XI20" s="41"/>
      <c r="XJ20" s="41"/>
      <c r="XK20" s="41"/>
      <c r="XL20" s="41"/>
      <c r="XM20" s="41"/>
      <c r="XN20" s="41"/>
      <c r="XO20" s="41"/>
      <c r="XP20" s="41"/>
      <c r="XQ20" s="41"/>
      <c r="XR20" s="41"/>
      <c r="XS20" s="41"/>
      <c r="XT20" s="41"/>
      <c r="XU20" s="41"/>
      <c r="XV20" s="41"/>
      <c r="XW20" s="41"/>
      <c r="XX20" s="41"/>
      <c r="XY20" s="41"/>
      <c r="XZ20" s="41"/>
      <c r="YA20" s="41"/>
      <c r="YB20" s="41"/>
      <c r="YC20" s="41"/>
      <c r="YD20" s="41"/>
      <c r="YE20" s="41"/>
      <c r="YF20" s="41"/>
      <c r="YG20" s="41"/>
      <c r="YH20" s="41"/>
      <c r="YI20" s="41"/>
      <c r="YJ20" s="41"/>
      <c r="YK20" s="41"/>
      <c r="YL20" s="41"/>
      <c r="YM20" s="41"/>
      <c r="YN20" s="41"/>
      <c r="YO20" s="41"/>
      <c r="YP20" s="41"/>
      <c r="YQ20" s="41"/>
      <c r="YR20" s="41"/>
      <c r="YS20" s="41"/>
      <c r="YT20" s="41"/>
      <c r="YU20" s="41"/>
      <c r="YV20" s="41"/>
      <c r="YW20" s="41"/>
      <c r="YX20" s="41"/>
      <c r="YY20" s="41"/>
      <c r="YZ20" s="41"/>
      <c r="ZA20" s="41"/>
      <c r="ZB20" s="41"/>
      <c r="ZC20" s="41"/>
      <c r="ZD20" s="41"/>
      <c r="ZE20" s="41"/>
      <c r="ZF20" s="41"/>
      <c r="ZG20" s="41"/>
      <c r="ZH20" s="41"/>
      <c r="ZI20" s="41"/>
      <c r="ZJ20" s="41"/>
      <c r="ZK20" s="41"/>
      <c r="ZL20" s="41"/>
      <c r="ZM20" s="41"/>
      <c r="ZN20" s="41"/>
      <c r="ZO20" s="41"/>
    </row>
    <row r="21" spans="2:691" ht="13.5" x14ac:dyDescent="0.3">
      <c r="AE21" s="41"/>
      <c r="AF21" s="41"/>
      <c r="AG21" s="41"/>
      <c r="CB21" s="14" t="s">
        <v>202</v>
      </c>
      <c r="CC21" s="40">
        <f t="shared" si="33"/>
        <v>40.58393041878999</v>
      </c>
      <c r="CD21" s="40">
        <f t="shared" si="33"/>
        <v>54.312260149464755</v>
      </c>
      <c r="CE21" s="40">
        <f t="shared" si="33"/>
        <v>60.777873751375758</v>
      </c>
      <c r="CG21" s="40">
        <f t="shared" si="34"/>
        <v>39.013681619619931</v>
      </c>
      <c r="CH21" s="40">
        <f t="shared" si="34"/>
        <v>55.778894472361806</v>
      </c>
      <c r="CI21" s="40">
        <f t="shared" si="34"/>
        <v>59.362732111461668</v>
      </c>
      <c r="CK21" s="40">
        <f t="shared" si="35"/>
        <v>36.597786288455872</v>
      </c>
      <c r="CL21" s="40">
        <f t="shared" si="35"/>
        <v>50.702426564495525</v>
      </c>
      <c r="CM21" s="40">
        <f t="shared" si="35"/>
        <v>57.618717826797052</v>
      </c>
      <c r="EM21" s="141" t="s">
        <v>289</v>
      </c>
      <c r="EO21" s="141" t="s">
        <v>228</v>
      </c>
      <c r="FD21" s="141" t="s">
        <v>454</v>
      </c>
      <c r="FE21" s="140">
        <v>52198</v>
      </c>
      <c r="FF21" s="140">
        <v>297018</v>
      </c>
      <c r="IZ21" s="41"/>
      <c r="JA21" s="41"/>
      <c r="JB21" s="41"/>
      <c r="JC21" s="41"/>
      <c r="JD21" s="141" t="s">
        <v>607</v>
      </c>
      <c r="JE21" s="41"/>
      <c r="JF21" s="141" t="s">
        <v>607</v>
      </c>
      <c r="JG21" s="41"/>
      <c r="JH21" s="141" t="s">
        <v>607</v>
      </c>
      <c r="JI21" s="41"/>
      <c r="JK21" s="161">
        <v>130479</v>
      </c>
      <c r="JL21" s="161">
        <v>16.5</v>
      </c>
      <c r="JM21" s="157"/>
      <c r="JN21" s="157"/>
      <c r="JO21" s="174"/>
      <c r="JP21" s="137" t="s">
        <v>355</v>
      </c>
      <c r="JQ21" s="137" t="str">
        <f>JD22</f>
        <v>죽왕면</v>
      </c>
      <c r="JR21" s="160" t="str">
        <f t="shared" ref="JR21:JR28" si="36">TEXT(ROUND(JK21,0),"#,##0")&amp;"건"</f>
        <v>130,479건</v>
      </c>
      <c r="JS21" s="137" t="str">
        <f t="shared" ref="JS21:JS22" si="37">TEXT(ROUND(JL21,1),"0.0")&amp;"%"</f>
        <v>16.5%</v>
      </c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  <c r="SE21" s="41"/>
      <c r="SF21" s="41"/>
      <c r="SG21" s="41"/>
      <c r="SH21" s="41"/>
      <c r="SI21" s="41"/>
      <c r="SJ21" s="41"/>
      <c r="SK21" s="41"/>
      <c r="SL21" s="41"/>
      <c r="SM21" s="41"/>
      <c r="SN21" s="41"/>
      <c r="SO21" s="41"/>
      <c r="SP21" s="41"/>
      <c r="SQ21" s="41"/>
      <c r="SR21" s="41"/>
      <c r="SS21" s="41"/>
      <c r="ST21" s="41"/>
      <c r="SU21" s="41"/>
      <c r="SV21" s="41"/>
      <c r="SW21" s="41"/>
      <c r="SX21" s="41"/>
      <c r="SY21" s="41"/>
      <c r="SZ21" s="41"/>
      <c r="TA21" s="41"/>
      <c r="TB21" s="41"/>
      <c r="TC21" s="41"/>
      <c r="TD21" s="41"/>
      <c r="TE21" s="41"/>
      <c r="TF21" s="41"/>
      <c r="TG21" s="41"/>
      <c r="TH21" s="41"/>
      <c r="TI21" s="41"/>
      <c r="TJ21" s="41"/>
      <c r="TK21" s="41"/>
      <c r="TL21" s="41"/>
      <c r="TM21" s="41"/>
      <c r="TN21" s="41"/>
      <c r="TO21" s="41"/>
      <c r="TP21" s="41"/>
      <c r="TQ21" s="41"/>
      <c r="TR21" s="41"/>
      <c r="TS21" s="41"/>
      <c r="TT21" s="41"/>
      <c r="TU21" s="41"/>
      <c r="TV21" s="41"/>
      <c r="TW21" s="41"/>
      <c r="TX21" s="41"/>
      <c r="TY21" s="41"/>
      <c r="TZ21" s="41"/>
      <c r="UA21" s="41"/>
      <c r="UB21" s="41"/>
      <c r="UC21" s="41"/>
      <c r="UD21" s="41"/>
      <c r="UE21" s="41"/>
      <c r="UF21" s="41"/>
      <c r="UG21" s="41"/>
      <c r="UH21" s="41"/>
      <c r="UI21" s="41"/>
      <c r="UJ21" s="41"/>
      <c r="UK21" s="41"/>
      <c r="UL21" s="41"/>
      <c r="UM21" s="41"/>
      <c r="UN21" s="41"/>
      <c r="UO21" s="41"/>
      <c r="UP21" s="41"/>
      <c r="UQ21" s="41"/>
      <c r="UR21" s="41"/>
      <c r="US21" s="41"/>
      <c r="UT21" s="41"/>
      <c r="UU21" s="41"/>
      <c r="UV21" s="41"/>
      <c r="UW21" s="41"/>
      <c r="UX21" s="41"/>
      <c r="UY21" s="41"/>
      <c r="UZ21" s="41"/>
      <c r="VA21" s="41"/>
      <c r="VB21" s="41"/>
      <c r="VC21" s="41"/>
      <c r="VD21" s="41"/>
      <c r="VE21" s="41"/>
      <c r="VF21" s="41"/>
      <c r="VG21" s="41"/>
      <c r="VH21" s="41"/>
      <c r="VI21" s="41"/>
      <c r="VJ21" s="41"/>
      <c r="VK21" s="41"/>
      <c r="VL21" s="41"/>
      <c r="VM21" s="41"/>
      <c r="VN21" s="41"/>
      <c r="VO21" s="41"/>
      <c r="VP21" s="41"/>
      <c r="VQ21" s="41"/>
      <c r="VR21" s="41"/>
      <c r="VS21" s="41"/>
      <c r="VT21" s="41"/>
      <c r="VU21" s="41"/>
      <c r="VV21" s="41"/>
      <c r="VW21" s="41"/>
      <c r="VX21" s="41"/>
      <c r="VY21" s="41"/>
      <c r="VZ21" s="41"/>
      <c r="WA21" s="41"/>
      <c r="WB21" s="41"/>
      <c r="WC21" s="41"/>
      <c r="WD21" s="41"/>
      <c r="WE21" s="41"/>
      <c r="WF21" s="41"/>
      <c r="WG21" s="41"/>
      <c r="WH21" s="41"/>
      <c r="WI21" s="41"/>
      <c r="WJ21" s="41"/>
      <c r="WK21" s="41"/>
      <c r="WL21" s="41"/>
      <c r="WM21" s="41"/>
      <c r="WN21" s="41"/>
      <c r="WO21" s="41"/>
      <c r="WP21" s="41"/>
      <c r="WQ21" s="41"/>
      <c r="WR21" s="41"/>
      <c r="WS21" s="41"/>
      <c r="WT21" s="41"/>
      <c r="WU21" s="41"/>
      <c r="WV21" s="41"/>
      <c r="WW21" s="41"/>
      <c r="WX21" s="41"/>
      <c r="WY21" s="41"/>
      <c r="WZ21" s="41"/>
      <c r="XA21" s="41"/>
      <c r="XB21" s="41"/>
      <c r="XC21" s="41"/>
      <c r="XD21" s="41"/>
      <c r="XE21" s="41"/>
      <c r="XF21" s="41"/>
      <c r="XG21" s="41"/>
      <c r="XH21" s="41"/>
      <c r="XI21" s="41"/>
      <c r="XJ21" s="41"/>
      <c r="XK21" s="41"/>
      <c r="XL21" s="41"/>
      <c r="XM21" s="41"/>
      <c r="XN21" s="41"/>
      <c r="XO21" s="41"/>
      <c r="XP21" s="41"/>
      <c r="XQ21" s="41"/>
      <c r="XR21" s="41"/>
      <c r="XS21" s="41"/>
      <c r="XT21" s="41"/>
      <c r="XU21" s="41"/>
      <c r="XV21" s="41"/>
      <c r="XW21" s="41"/>
      <c r="XX21" s="41"/>
      <c r="XY21" s="41"/>
      <c r="XZ21" s="41"/>
      <c r="YA21" s="41"/>
      <c r="YB21" s="41"/>
      <c r="YC21" s="41"/>
      <c r="YD21" s="41"/>
      <c r="YE21" s="41"/>
      <c r="YF21" s="41"/>
      <c r="YG21" s="41"/>
      <c r="YH21" s="41"/>
      <c r="YI21" s="41"/>
      <c r="YJ21" s="41"/>
      <c r="YK21" s="41"/>
      <c r="YL21" s="41"/>
      <c r="YM21" s="41"/>
      <c r="YN21" s="41"/>
      <c r="YO21" s="41"/>
      <c r="YP21" s="41"/>
      <c r="YQ21" s="41"/>
      <c r="YR21" s="41"/>
      <c r="YS21" s="41"/>
      <c r="YT21" s="41"/>
      <c r="YU21" s="41"/>
      <c r="YV21" s="41"/>
      <c r="YW21" s="41"/>
      <c r="YX21" s="41"/>
      <c r="YY21" s="41"/>
      <c r="YZ21" s="41"/>
      <c r="ZA21" s="41"/>
      <c r="ZB21" s="41"/>
      <c r="ZC21" s="41"/>
      <c r="ZD21" s="41"/>
      <c r="ZE21" s="41"/>
      <c r="ZF21" s="41"/>
      <c r="ZG21" s="41"/>
      <c r="ZH21" s="41"/>
      <c r="ZI21" s="41"/>
      <c r="ZJ21" s="41"/>
      <c r="ZK21" s="41"/>
      <c r="ZL21" s="41"/>
      <c r="ZM21" s="41"/>
      <c r="ZN21" s="41"/>
      <c r="ZO21" s="41"/>
    </row>
    <row r="22" spans="2:691" ht="13.5" x14ac:dyDescent="0.3">
      <c r="AE22" s="41"/>
      <c r="AF22" s="41"/>
      <c r="AG22" s="41"/>
      <c r="CB22" s="14" t="s">
        <v>203</v>
      </c>
      <c r="CC22" s="40">
        <f t="shared" si="33"/>
        <v>7.9255910188129812</v>
      </c>
      <c r="CD22" s="40">
        <f t="shared" si="33"/>
        <v>2.989295091900626</v>
      </c>
      <c r="CE22" s="40">
        <f t="shared" si="33"/>
        <v>2.3645495200546121</v>
      </c>
      <c r="CG22" s="40">
        <f t="shared" si="34"/>
        <v>7.0536842805508124</v>
      </c>
      <c r="CH22" s="40">
        <f t="shared" si="34"/>
        <v>2.2033243138770775</v>
      </c>
      <c r="CI22" s="40">
        <f t="shared" si="34"/>
        <v>1.7605548999301557</v>
      </c>
      <c r="CK22" s="40">
        <f t="shared" si="35"/>
        <v>7.2092925381928366</v>
      </c>
      <c r="CL22" s="40">
        <f t="shared" si="35"/>
        <v>1.6219667943805873</v>
      </c>
      <c r="CM22" s="40">
        <f t="shared" si="35"/>
        <v>1.8414959376485911</v>
      </c>
      <c r="DV22" s="103"/>
      <c r="EM22" s="159" t="s">
        <v>285</v>
      </c>
      <c r="EO22" s="159" t="s">
        <v>920</v>
      </c>
      <c r="FD22" s="139" t="s">
        <v>520</v>
      </c>
      <c r="FE22" s="140"/>
      <c r="FF22" s="140"/>
      <c r="HG22" s="14">
        <f>RANK(HI22,$HI$22:$HI$30,0)</f>
        <v>1</v>
      </c>
      <c r="HH22" s="14" t="str">
        <f>HI16</f>
        <v>음식업</v>
      </c>
      <c r="HI22" s="14">
        <f>HI19</f>
        <v>35.200000000000003</v>
      </c>
      <c r="IZ22" s="41"/>
      <c r="JA22" s="41"/>
      <c r="JB22" s="41"/>
      <c r="JC22" s="41"/>
      <c r="JD22" s="159" t="s">
        <v>608</v>
      </c>
      <c r="JE22" s="41"/>
      <c r="JF22" s="159" t="s">
        <v>608</v>
      </c>
      <c r="JG22" s="41"/>
      <c r="JH22" s="159" t="s">
        <v>608</v>
      </c>
      <c r="JI22" s="41"/>
      <c r="JK22" s="162">
        <v>91144</v>
      </c>
      <c r="JL22" s="162">
        <v>11.5</v>
      </c>
      <c r="JM22" s="157"/>
      <c r="JN22" s="157"/>
      <c r="JO22" s="174"/>
      <c r="JP22" s="137" t="s">
        <v>356</v>
      </c>
      <c r="JQ22" s="137" t="str">
        <f>JD23</f>
        <v>거진읍</v>
      </c>
      <c r="JR22" s="160" t="str">
        <f t="shared" si="36"/>
        <v>91,144건</v>
      </c>
      <c r="JS22" s="137" t="str">
        <f t="shared" si="37"/>
        <v>11.5%</v>
      </c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</row>
    <row r="23" spans="2:691" ht="13.5" x14ac:dyDescent="0.3">
      <c r="K23" s="14" t="s">
        <v>170</v>
      </c>
      <c r="AE23" s="41"/>
      <c r="AF23" s="41"/>
      <c r="AG23" s="41"/>
      <c r="CB23" s="14" t="s">
        <v>204</v>
      </c>
      <c r="CC23" s="40">
        <f t="shared" si="33"/>
        <v>5.0404230047128245</v>
      </c>
      <c r="CD23" s="40">
        <f t="shared" si="33"/>
        <v>0.56554231468390226</v>
      </c>
      <c r="CE23" s="40">
        <f t="shared" si="33"/>
        <v>0.62483456164059126</v>
      </c>
      <c r="CG23" s="40">
        <f t="shared" si="34"/>
        <v>6.0447479876710206</v>
      </c>
      <c r="CH23" s="40">
        <f t="shared" si="34"/>
        <v>0.91483056307176902</v>
      </c>
      <c r="CI23" s="40">
        <f t="shared" si="34"/>
        <v>1.0096095951446256</v>
      </c>
      <c r="CK23" s="40">
        <f t="shared" si="35"/>
        <v>6.2371112326922269</v>
      </c>
      <c r="CL23" s="40">
        <f t="shared" si="35"/>
        <v>0.44699872286079179</v>
      </c>
      <c r="CM23" s="40">
        <f t="shared" si="35"/>
        <v>0.7669884848359555</v>
      </c>
      <c r="DV23" s="176" t="s">
        <v>855</v>
      </c>
      <c r="DW23" s="177" t="s">
        <v>9</v>
      </c>
      <c r="DX23" s="177" t="s">
        <v>372</v>
      </c>
      <c r="DY23" s="177" t="s">
        <v>373</v>
      </c>
      <c r="DZ23" s="177" t="s">
        <v>175</v>
      </c>
      <c r="EA23" s="177" t="s">
        <v>176</v>
      </c>
      <c r="EB23" s="177" t="s">
        <v>177</v>
      </c>
      <c r="EC23" s="101" t="s">
        <v>178</v>
      </c>
      <c r="ED23" s="101" t="s">
        <v>1</v>
      </c>
      <c r="EM23" s="161" t="s">
        <v>283</v>
      </c>
      <c r="EO23" s="161" t="s">
        <v>915</v>
      </c>
      <c r="FD23" s="141" t="s">
        <v>454</v>
      </c>
      <c r="FE23" s="140">
        <v>45097</v>
      </c>
      <c r="FF23" s="140">
        <v>215366</v>
      </c>
      <c r="HG23" s="14">
        <f t="shared" ref="HG23:HG30" si="38">RANK(HI23,$HI$22:$HI$30,0)</f>
        <v>3</v>
      </c>
      <c r="HH23" s="14" t="str">
        <f>HJ16</f>
        <v>숙박업</v>
      </c>
      <c r="HI23" s="14">
        <f>HJ19</f>
        <v>16.8</v>
      </c>
      <c r="IZ23" s="41"/>
      <c r="JA23" s="41"/>
      <c r="JB23" s="41"/>
      <c r="JC23" s="41"/>
      <c r="JD23" s="161" t="s">
        <v>609</v>
      </c>
      <c r="JE23" s="41"/>
      <c r="JF23" s="161" t="s">
        <v>609</v>
      </c>
      <c r="JG23" s="41"/>
      <c r="JH23" s="161" t="s">
        <v>609</v>
      </c>
      <c r="JI23" s="41"/>
      <c r="JK23" s="141" t="s">
        <v>520</v>
      </c>
      <c r="JL23" s="141" t="s">
        <v>520</v>
      </c>
      <c r="JM23" s="157"/>
      <c r="JN23" s="157"/>
      <c r="JO23" s="175" t="s">
        <v>523</v>
      </c>
      <c r="JP23" s="137" t="s">
        <v>354</v>
      </c>
      <c r="JQ23" s="137" t="str">
        <f>JF21</f>
        <v>토성면</v>
      </c>
      <c r="JR23" s="160" t="str">
        <f t="shared" si="36"/>
        <v>202,502건</v>
      </c>
      <c r="JS23" s="137" t="str">
        <f>TEXT(ROUND(JL24,1),"0.0")&amp;"%"</f>
        <v>51.3%</v>
      </c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</row>
    <row r="24" spans="2:691" ht="13.5" x14ac:dyDescent="0.3">
      <c r="K24" s="14" t="s">
        <v>30</v>
      </c>
      <c r="L24" s="14" t="str">
        <f>B13</f>
        <v>강원 고성군</v>
      </c>
      <c r="M24" s="14" t="s">
        <v>42</v>
      </c>
      <c r="AE24" s="41"/>
      <c r="AF24" s="41"/>
      <c r="AG24" s="41"/>
      <c r="CB24" s="14" t="s">
        <v>205</v>
      </c>
      <c r="CC24" s="40">
        <f t="shared" si="33"/>
        <v>5.8929460898885022</v>
      </c>
      <c r="CD24" s="40">
        <f t="shared" si="33"/>
        <v>2.5449404160775599</v>
      </c>
      <c r="CE24" s="40">
        <f t="shared" si="33"/>
        <v>3.250254252636565</v>
      </c>
      <c r="CG24" s="40">
        <f t="shared" si="34"/>
        <v>6.1356631261502983</v>
      </c>
      <c r="CH24" s="40">
        <f t="shared" si="34"/>
        <v>2.7058368766911483</v>
      </c>
      <c r="CI24" s="40">
        <f t="shared" si="34"/>
        <v>3.9657041015389805</v>
      </c>
      <c r="CK24" s="40">
        <f t="shared" si="35"/>
        <v>7.2682126173140862</v>
      </c>
      <c r="CL24" s="40">
        <f t="shared" si="35"/>
        <v>3.3844189016602813</v>
      </c>
      <c r="CM24" s="40">
        <f t="shared" si="35"/>
        <v>4.6851419238800114</v>
      </c>
      <c r="DV24" s="176"/>
      <c r="DW24" s="177"/>
      <c r="DX24" s="177"/>
      <c r="DY24" s="177"/>
      <c r="DZ24" s="177"/>
      <c r="EA24" s="177"/>
      <c r="EB24" s="177"/>
      <c r="EC24" s="101" t="s">
        <v>179</v>
      </c>
      <c r="ED24" s="134" t="s">
        <v>180</v>
      </c>
      <c r="EM24" s="139" t="s">
        <v>390</v>
      </c>
      <c r="EO24" s="139" t="s">
        <v>390</v>
      </c>
      <c r="FD24" s="139" t="s">
        <v>521</v>
      </c>
      <c r="FE24" s="140"/>
      <c r="FF24" s="140"/>
      <c r="FH24" s="39"/>
      <c r="FI24" s="39"/>
      <c r="FJ24" s="39"/>
      <c r="FK24" s="39"/>
      <c r="FL24" s="39"/>
      <c r="FM24" s="39"/>
      <c r="FN24" s="39"/>
      <c r="FO24" s="39"/>
      <c r="HG24" s="14">
        <f t="shared" si="38"/>
        <v>4</v>
      </c>
      <c r="HH24" s="14" t="str">
        <f>HK16</f>
        <v>문화여가</v>
      </c>
      <c r="HI24" s="14">
        <f>HK19</f>
        <v>11.3</v>
      </c>
      <c r="IB24" s="14">
        <f>RANK(ID24,$ID$24:$ID$26,0)</f>
        <v>3</v>
      </c>
      <c r="IC24" s="14" t="s">
        <v>862</v>
      </c>
      <c r="ID24" s="14">
        <f>IC12</f>
        <v>22.3</v>
      </c>
      <c r="IZ24" s="41"/>
      <c r="JA24" s="41"/>
      <c r="JB24" s="41"/>
      <c r="JC24" s="41"/>
      <c r="JD24" s="139" t="s">
        <v>390</v>
      </c>
      <c r="JE24" s="41"/>
      <c r="JF24" s="139" t="s">
        <v>390</v>
      </c>
      <c r="JG24" s="41"/>
      <c r="JH24" s="139" t="s">
        <v>390</v>
      </c>
      <c r="JI24" s="41"/>
      <c r="JK24" s="159">
        <v>304009</v>
      </c>
      <c r="JL24" s="159">
        <v>51.3</v>
      </c>
      <c r="JM24" s="157"/>
      <c r="JN24" s="157"/>
      <c r="JO24" s="175"/>
      <c r="JP24" s="137" t="s">
        <v>355</v>
      </c>
      <c r="JQ24" s="137" t="str">
        <f>JF22</f>
        <v>죽왕면</v>
      </c>
      <c r="JR24" s="160" t="str">
        <f t="shared" si="36"/>
        <v>304,009건</v>
      </c>
      <c r="JS24" s="137" t="str">
        <f t="shared" ref="JS24:JS25" si="39">TEXT(ROUND(JL25,1),"0.0")&amp;"%"</f>
        <v>16.2%</v>
      </c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  <c r="SE24" s="41"/>
      <c r="SF24" s="41"/>
      <c r="SG24" s="41"/>
      <c r="SH24" s="41"/>
      <c r="SI24" s="41"/>
      <c r="SJ24" s="41"/>
      <c r="SK24" s="41"/>
      <c r="SL24" s="41"/>
      <c r="SM24" s="41"/>
      <c r="SN24" s="41"/>
      <c r="SO24" s="41"/>
      <c r="SP24" s="41"/>
      <c r="SQ24" s="41"/>
      <c r="SR24" s="41"/>
      <c r="SS24" s="41"/>
      <c r="ST24" s="41"/>
      <c r="SU24" s="41"/>
      <c r="SV24" s="41"/>
      <c r="SW24" s="41"/>
      <c r="SX24" s="41"/>
      <c r="SY24" s="41"/>
      <c r="SZ24" s="41"/>
      <c r="TA24" s="41"/>
      <c r="TB24" s="41"/>
      <c r="TC24" s="41"/>
      <c r="TD24" s="41"/>
      <c r="TE24" s="41"/>
      <c r="TF24" s="41"/>
      <c r="TG24" s="41"/>
      <c r="TH24" s="41"/>
      <c r="TI24" s="41"/>
      <c r="TJ24" s="41"/>
      <c r="TK24" s="41"/>
      <c r="TL24" s="41"/>
      <c r="TM24" s="41"/>
      <c r="TN24" s="41"/>
      <c r="TO24" s="41"/>
      <c r="TP24" s="41"/>
      <c r="TQ24" s="41"/>
      <c r="TR24" s="41"/>
      <c r="TS24" s="41"/>
      <c r="TT24" s="41"/>
      <c r="TU24" s="41"/>
      <c r="TV24" s="41"/>
      <c r="TW24" s="41"/>
      <c r="TX24" s="41"/>
      <c r="TY24" s="41"/>
      <c r="TZ24" s="41"/>
      <c r="UA24" s="41"/>
      <c r="UB24" s="41"/>
      <c r="UC24" s="41"/>
      <c r="UD24" s="41"/>
      <c r="UE24" s="41"/>
      <c r="UF24" s="41"/>
      <c r="UG24" s="41"/>
      <c r="UH24" s="41"/>
      <c r="UI24" s="41"/>
      <c r="UJ24" s="41"/>
      <c r="UK24" s="41"/>
      <c r="UL24" s="41"/>
      <c r="UM24" s="41"/>
      <c r="UN24" s="41"/>
      <c r="UO24" s="41"/>
      <c r="UP24" s="41"/>
      <c r="UQ24" s="41"/>
      <c r="UR24" s="41"/>
      <c r="US24" s="41"/>
      <c r="UT24" s="41"/>
      <c r="UU24" s="41"/>
      <c r="UV24" s="41"/>
      <c r="UW24" s="41"/>
      <c r="UX24" s="41"/>
      <c r="UY24" s="41"/>
      <c r="UZ24" s="41"/>
      <c r="VA24" s="41"/>
      <c r="VB24" s="41"/>
      <c r="VC24" s="41"/>
      <c r="VD24" s="41"/>
      <c r="VE24" s="41"/>
      <c r="VF24" s="41"/>
      <c r="VG24" s="41"/>
      <c r="VH24" s="41"/>
      <c r="VI24" s="41"/>
      <c r="VJ24" s="41"/>
      <c r="VK24" s="41"/>
      <c r="VL24" s="41"/>
      <c r="VM24" s="41"/>
      <c r="VN24" s="41"/>
      <c r="VO24" s="41"/>
      <c r="VP24" s="41"/>
      <c r="VQ24" s="41"/>
      <c r="VR24" s="41"/>
      <c r="VS24" s="41"/>
      <c r="VT24" s="41"/>
      <c r="VU24" s="41"/>
      <c r="VV24" s="41"/>
      <c r="VW24" s="41"/>
      <c r="VX24" s="41"/>
      <c r="VY24" s="41"/>
      <c r="VZ24" s="41"/>
      <c r="WA24" s="41"/>
      <c r="WB24" s="41"/>
      <c r="WC24" s="41"/>
      <c r="WD24" s="41"/>
      <c r="WE24" s="41"/>
      <c r="WF24" s="41"/>
      <c r="WG24" s="41"/>
      <c r="WH24" s="41"/>
      <c r="WI24" s="41"/>
      <c r="WJ24" s="41"/>
      <c r="WK24" s="41"/>
      <c r="WL24" s="41"/>
      <c r="WM24" s="41"/>
      <c r="WN24" s="41"/>
      <c r="WO24" s="41"/>
      <c r="WP24" s="41"/>
      <c r="WQ24" s="41"/>
      <c r="WR24" s="41"/>
      <c r="WS24" s="41"/>
      <c r="WT24" s="41"/>
      <c r="WU24" s="41"/>
      <c r="WV24" s="41"/>
      <c r="WW24" s="41"/>
      <c r="WX24" s="41"/>
      <c r="WY24" s="41"/>
      <c r="WZ24" s="41"/>
      <c r="XA24" s="41"/>
      <c r="XB24" s="41"/>
      <c r="XC24" s="41"/>
      <c r="XD24" s="41"/>
      <c r="XE24" s="41"/>
      <c r="XF24" s="41"/>
      <c r="XG24" s="41"/>
      <c r="XH24" s="41"/>
      <c r="XI24" s="41"/>
      <c r="XJ24" s="41"/>
      <c r="XK24" s="41"/>
      <c r="XL24" s="41"/>
      <c r="XM24" s="41"/>
      <c r="XN24" s="41"/>
      <c r="XO24" s="41"/>
      <c r="XP24" s="41"/>
      <c r="XQ24" s="41"/>
      <c r="XR24" s="41"/>
      <c r="XS24" s="41"/>
      <c r="XT24" s="41"/>
      <c r="XU24" s="41"/>
      <c r="XV24" s="41"/>
      <c r="XW24" s="41"/>
      <c r="XX24" s="41"/>
      <c r="XY24" s="41"/>
      <c r="XZ24" s="41"/>
      <c r="YA24" s="41"/>
      <c r="YB24" s="41"/>
      <c r="YC24" s="41"/>
      <c r="YD24" s="41"/>
      <c r="YE24" s="41"/>
      <c r="YF24" s="41"/>
      <c r="YG24" s="41"/>
      <c r="YH24" s="41"/>
      <c r="YI24" s="41"/>
      <c r="YJ24" s="41"/>
      <c r="YK24" s="41"/>
      <c r="YL24" s="41"/>
      <c r="YM24" s="41"/>
      <c r="YN24" s="41"/>
      <c r="YO24" s="41"/>
      <c r="YP24" s="41"/>
      <c r="YQ24" s="41"/>
      <c r="YR24" s="41"/>
      <c r="YS24" s="41"/>
      <c r="YT24" s="41"/>
      <c r="YU24" s="41"/>
      <c r="YV24" s="41"/>
      <c r="YW24" s="41"/>
      <c r="YX24" s="41"/>
      <c r="YY24" s="41"/>
      <c r="YZ24" s="41"/>
      <c r="ZA24" s="41"/>
      <c r="ZB24" s="41"/>
      <c r="ZC24" s="41"/>
      <c r="ZD24" s="41"/>
      <c r="ZE24" s="41"/>
      <c r="ZF24" s="41"/>
      <c r="ZG24" s="41"/>
      <c r="ZH24" s="41"/>
      <c r="ZI24" s="41"/>
      <c r="ZJ24" s="41"/>
      <c r="ZK24" s="41"/>
      <c r="ZL24" s="41"/>
      <c r="ZM24" s="41"/>
      <c r="ZN24" s="41"/>
      <c r="ZO24" s="41"/>
    </row>
    <row r="25" spans="2:691" ht="13.5" x14ac:dyDescent="0.3">
      <c r="K25" s="14" t="s">
        <v>9</v>
      </c>
      <c r="L25" s="40">
        <f>H13/I13*100</f>
        <v>263.15789473684208</v>
      </c>
      <c r="M25" s="14">
        <v>100</v>
      </c>
      <c r="AE25" s="41"/>
      <c r="AF25" s="41"/>
      <c r="AG25" s="41"/>
      <c r="CC25" s="14">
        <f>SUM(CC10:CC14)</f>
        <v>52198</v>
      </c>
      <c r="CD25" s="14">
        <f>SUM(CD10:CD14)</f>
        <v>9902</v>
      </c>
      <c r="CE25" s="14">
        <f>SUM(CE10:CE14)</f>
        <v>287116</v>
      </c>
      <c r="CG25" s="14">
        <f>SUM(CH10:CH14)</f>
        <v>45097</v>
      </c>
      <c r="CH25" s="14">
        <f>SUM(CI10:CI14)</f>
        <v>7761</v>
      </c>
      <c r="CI25" s="14">
        <f>SUM(CJ10:CJ14)</f>
        <v>207605</v>
      </c>
      <c r="CK25" s="14">
        <f>SUM(CM10:CM14)</f>
        <v>47522</v>
      </c>
      <c r="CL25" s="14">
        <f>SUM(CN10:CN14)</f>
        <v>7830</v>
      </c>
      <c r="CM25" s="14">
        <f>SUM(CO10:CO14)</f>
        <v>193484</v>
      </c>
      <c r="DV25" s="176"/>
      <c r="DW25" s="93" t="s">
        <v>374</v>
      </c>
      <c r="DX25" s="93" t="s">
        <v>181</v>
      </c>
      <c r="DY25" s="93" t="s">
        <v>182</v>
      </c>
      <c r="DZ25" s="93" t="s">
        <v>183</v>
      </c>
      <c r="EA25" s="93" t="s">
        <v>182</v>
      </c>
      <c r="EB25" s="93" t="s">
        <v>181</v>
      </c>
      <c r="EC25" s="93" t="s">
        <v>184</v>
      </c>
      <c r="ED25" s="93" t="s">
        <v>185</v>
      </c>
      <c r="FD25" s="141" t="s">
        <v>454</v>
      </c>
      <c r="FE25" s="140">
        <v>47522</v>
      </c>
      <c r="FF25" s="140">
        <v>201314</v>
      </c>
      <c r="FH25" s="39"/>
      <c r="FI25" s="39"/>
      <c r="FJ25" s="39"/>
      <c r="FK25" s="39"/>
      <c r="FL25" s="39"/>
      <c r="FM25" s="39"/>
      <c r="FN25" s="39"/>
      <c r="FO25" s="39"/>
      <c r="FV25" s="39"/>
      <c r="GC25" s="17"/>
      <c r="HG25" s="14">
        <f t="shared" si="38"/>
        <v>7</v>
      </c>
      <c r="HH25" s="14" t="str">
        <f>HL16</f>
        <v>개인서비스</v>
      </c>
      <c r="HI25" s="14">
        <f>HL19</f>
        <v>1.5</v>
      </c>
      <c r="IB25" s="14">
        <f t="shared" ref="IB25:IB26" si="40">RANK(ID25,$ID$24:$ID$26,0)</f>
        <v>1</v>
      </c>
      <c r="IC25" s="14" t="s">
        <v>863</v>
      </c>
      <c r="ID25" s="14">
        <f>ID12</f>
        <v>52.4</v>
      </c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161">
        <v>96276</v>
      </c>
      <c r="JL25" s="161">
        <v>16.2</v>
      </c>
      <c r="JM25" s="157"/>
      <c r="JN25" s="157"/>
      <c r="JO25" s="175"/>
      <c r="JP25" s="137" t="s">
        <v>356</v>
      </c>
      <c r="JQ25" s="137" t="str">
        <f>JF23</f>
        <v>거진읍</v>
      </c>
      <c r="JR25" s="160" t="str">
        <f t="shared" si="36"/>
        <v>96,276건</v>
      </c>
      <c r="JS25" s="137" t="str">
        <f t="shared" si="39"/>
        <v>11.1%</v>
      </c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  <c r="SE25" s="41"/>
      <c r="SF25" s="41"/>
      <c r="SG25" s="41"/>
      <c r="SH25" s="41"/>
      <c r="SI25" s="41"/>
      <c r="SJ25" s="41"/>
      <c r="SK25" s="41"/>
      <c r="SL25" s="41"/>
      <c r="SM25" s="41"/>
      <c r="SN25" s="41"/>
      <c r="SO25" s="41"/>
      <c r="SP25" s="41"/>
      <c r="SQ25" s="41"/>
      <c r="SR25" s="41"/>
      <c r="SS25" s="41"/>
      <c r="ST25" s="41"/>
      <c r="SU25" s="41"/>
      <c r="SV25" s="41"/>
      <c r="SW25" s="41"/>
      <c r="SX25" s="41"/>
      <c r="SY25" s="41"/>
      <c r="SZ25" s="41"/>
      <c r="TA25" s="41"/>
      <c r="TB25" s="41"/>
      <c r="TC25" s="41"/>
      <c r="TD25" s="41"/>
      <c r="TE25" s="41"/>
      <c r="TF25" s="41"/>
      <c r="TG25" s="41"/>
      <c r="TH25" s="41"/>
      <c r="TI25" s="41"/>
      <c r="TJ25" s="41"/>
      <c r="TK25" s="41"/>
      <c r="TL25" s="41"/>
      <c r="TM25" s="41"/>
      <c r="TN25" s="41"/>
      <c r="TO25" s="41"/>
      <c r="TP25" s="41"/>
      <c r="TQ25" s="41"/>
      <c r="TR25" s="41"/>
      <c r="TS25" s="41"/>
      <c r="TT25" s="41"/>
      <c r="TU25" s="41"/>
      <c r="TV25" s="41"/>
      <c r="TW25" s="41"/>
      <c r="TX25" s="41"/>
      <c r="TY25" s="41"/>
      <c r="TZ25" s="41"/>
      <c r="UA25" s="41"/>
      <c r="UB25" s="41"/>
      <c r="UC25" s="41"/>
      <c r="UD25" s="41"/>
      <c r="UE25" s="41"/>
      <c r="UF25" s="41"/>
      <c r="UG25" s="41"/>
      <c r="UH25" s="41"/>
      <c r="UI25" s="41"/>
      <c r="UJ25" s="41"/>
      <c r="UK25" s="41"/>
      <c r="UL25" s="41"/>
      <c r="UM25" s="41"/>
      <c r="UN25" s="41"/>
      <c r="UO25" s="41"/>
      <c r="UP25" s="41"/>
      <c r="UQ25" s="41"/>
      <c r="UR25" s="41"/>
      <c r="US25" s="41"/>
      <c r="UT25" s="41"/>
      <c r="UU25" s="41"/>
      <c r="UV25" s="41"/>
      <c r="UW25" s="41"/>
      <c r="UX25" s="41"/>
      <c r="UY25" s="41"/>
      <c r="UZ25" s="41"/>
      <c r="VA25" s="41"/>
      <c r="VB25" s="41"/>
      <c r="VC25" s="41"/>
      <c r="VD25" s="41"/>
      <c r="VE25" s="41"/>
      <c r="VF25" s="41"/>
      <c r="VG25" s="41"/>
      <c r="VH25" s="41"/>
      <c r="VI25" s="41"/>
      <c r="VJ25" s="41"/>
      <c r="VK25" s="41"/>
      <c r="VL25" s="41"/>
      <c r="VM25" s="41"/>
      <c r="VN25" s="41"/>
      <c r="VO25" s="41"/>
      <c r="VP25" s="41"/>
      <c r="VQ25" s="41"/>
      <c r="VR25" s="41"/>
      <c r="VS25" s="41"/>
      <c r="VT25" s="41"/>
      <c r="VU25" s="41"/>
      <c r="VV25" s="41"/>
      <c r="VW25" s="41"/>
      <c r="VX25" s="41"/>
      <c r="VY25" s="41"/>
      <c r="VZ25" s="41"/>
      <c r="WA25" s="41"/>
      <c r="WB25" s="41"/>
      <c r="WC25" s="41"/>
      <c r="WD25" s="41"/>
      <c r="WE25" s="41"/>
      <c r="WF25" s="41"/>
      <c r="WG25" s="41"/>
      <c r="WH25" s="41"/>
      <c r="WI25" s="41"/>
      <c r="WJ25" s="41"/>
      <c r="WK25" s="41"/>
      <c r="WL25" s="41"/>
      <c r="WM25" s="41"/>
      <c r="WN25" s="41"/>
      <c r="WO25" s="41"/>
      <c r="WP25" s="41"/>
      <c r="WQ25" s="41"/>
      <c r="WR25" s="41"/>
      <c r="WS25" s="41"/>
      <c r="WT25" s="41"/>
      <c r="WU25" s="41"/>
      <c r="WV25" s="41"/>
      <c r="WW25" s="41"/>
      <c r="WX25" s="41"/>
      <c r="WY25" s="41"/>
      <c r="WZ25" s="41"/>
      <c r="XA25" s="41"/>
      <c r="XB25" s="41"/>
      <c r="XC25" s="41"/>
      <c r="XD25" s="41"/>
      <c r="XE25" s="41"/>
      <c r="XF25" s="41"/>
      <c r="XG25" s="41"/>
      <c r="XH25" s="41"/>
      <c r="XI25" s="41"/>
      <c r="XJ25" s="41"/>
      <c r="XK25" s="41"/>
      <c r="XL25" s="41"/>
      <c r="XM25" s="41"/>
      <c r="XN25" s="41"/>
      <c r="XO25" s="41"/>
      <c r="XP25" s="41"/>
      <c r="XQ25" s="41"/>
      <c r="XR25" s="41"/>
      <c r="XS25" s="41"/>
      <c r="XT25" s="41"/>
      <c r="XU25" s="41"/>
      <c r="XV25" s="41"/>
      <c r="XW25" s="41"/>
      <c r="XX25" s="41"/>
      <c r="XY25" s="41"/>
      <c r="XZ25" s="41"/>
      <c r="YA25" s="41"/>
      <c r="YB25" s="41"/>
      <c r="YC25" s="41"/>
      <c r="YD25" s="41"/>
      <c r="YE25" s="41"/>
      <c r="YF25" s="41"/>
      <c r="YG25" s="41"/>
      <c r="YH25" s="41"/>
      <c r="YI25" s="41"/>
      <c r="YJ25" s="41"/>
      <c r="YK25" s="41"/>
      <c r="YL25" s="41"/>
      <c r="YM25" s="41"/>
      <c r="YN25" s="41"/>
      <c r="YO25" s="41"/>
      <c r="YP25" s="41"/>
      <c r="YQ25" s="41"/>
      <c r="YR25" s="41"/>
      <c r="YS25" s="41"/>
      <c r="YT25" s="41"/>
      <c r="YU25" s="41"/>
      <c r="YV25" s="41"/>
      <c r="YW25" s="41"/>
      <c r="YX25" s="41"/>
      <c r="YY25" s="41"/>
      <c r="YZ25" s="41"/>
      <c r="ZA25" s="41"/>
      <c r="ZB25" s="41"/>
      <c r="ZC25" s="41"/>
      <c r="ZD25" s="41"/>
      <c r="ZE25" s="41"/>
      <c r="ZF25" s="41"/>
      <c r="ZG25" s="41"/>
      <c r="ZH25" s="41"/>
      <c r="ZI25" s="41"/>
      <c r="ZJ25" s="41"/>
      <c r="ZK25" s="41"/>
      <c r="ZL25" s="41"/>
      <c r="ZM25" s="41"/>
      <c r="ZN25" s="41"/>
      <c r="ZO25" s="41"/>
    </row>
    <row r="26" spans="2:691" ht="13.5" x14ac:dyDescent="0.3">
      <c r="K26" s="14" t="s">
        <v>34</v>
      </c>
      <c r="L26" s="40">
        <f>H14/I14*100</f>
        <v>66.666666666666671</v>
      </c>
      <c r="M26" s="14">
        <v>100</v>
      </c>
      <c r="AE26" s="41"/>
      <c r="AF26" s="41"/>
      <c r="AG26" s="41"/>
      <c r="DV26" s="60" t="s">
        <v>186</v>
      </c>
      <c r="DW26" s="117">
        <v>4.3032902654621301</v>
      </c>
      <c r="DX26" s="117">
        <v>38.577409569870333</v>
      </c>
      <c r="DY26" s="117">
        <v>3.3791327576173007</v>
      </c>
      <c r="DZ26" s="117">
        <v>12.526541751560702</v>
      </c>
      <c r="EA26" s="117">
        <v>3.3892154043858058</v>
      </c>
      <c r="EB26" s="117">
        <v>70.589926038582291</v>
      </c>
      <c r="EC26" s="117">
        <v>120.46916408503893</v>
      </c>
      <c r="ED26" s="117">
        <v>34.584507355288629</v>
      </c>
      <c r="EE26" s="60" t="s">
        <v>186</v>
      </c>
      <c r="FH26" s="39"/>
      <c r="FI26" s="39"/>
      <c r="FJ26" s="39"/>
      <c r="FK26" s="39"/>
      <c r="FL26" s="39"/>
      <c r="FM26" s="39"/>
      <c r="FN26" s="39"/>
      <c r="FO26" s="39"/>
      <c r="FV26" s="39"/>
      <c r="HG26" s="14">
        <f t="shared" si="38"/>
        <v>5</v>
      </c>
      <c r="HH26" s="14" t="str">
        <f>HM16</f>
        <v>운송교통</v>
      </c>
      <c r="HI26" s="14">
        <f>HM19</f>
        <v>9.1</v>
      </c>
      <c r="IB26" s="14">
        <f t="shared" si="40"/>
        <v>2</v>
      </c>
      <c r="IC26" s="14" t="s">
        <v>864</v>
      </c>
      <c r="ID26" s="14">
        <f>IE12</f>
        <v>25.2</v>
      </c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162">
        <v>65851</v>
      </c>
      <c r="JL26" s="162">
        <v>11.1</v>
      </c>
      <c r="JM26" s="157"/>
      <c r="JN26" s="157"/>
      <c r="JO26" s="175" t="s">
        <v>525</v>
      </c>
      <c r="JP26" s="137" t="s">
        <v>354</v>
      </c>
      <c r="JQ26" s="137" t="str">
        <f>JH21</f>
        <v>토성면</v>
      </c>
      <c r="JR26" s="160" t="str">
        <f t="shared" si="36"/>
        <v>65,851건</v>
      </c>
      <c r="JS26" s="137" t="str">
        <f>TEXT(ROUND(JL28,1),"0.0")&amp;"%"</f>
        <v>48.9%</v>
      </c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  <c r="SE26" s="41"/>
      <c r="SF26" s="41"/>
      <c r="SG26" s="41"/>
      <c r="SH26" s="41"/>
      <c r="SI26" s="41"/>
      <c r="SJ26" s="41"/>
      <c r="SK26" s="41"/>
      <c r="SL26" s="41"/>
      <c r="SM26" s="41"/>
      <c r="SN26" s="41"/>
      <c r="SO26" s="41"/>
      <c r="SP26" s="41"/>
      <c r="SQ26" s="41"/>
      <c r="SR26" s="41"/>
      <c r="SS26" s="41"/>
      <c r="ST26" s="41"/>
      <c r="SU26" s="41"/>
      <c r="SV26" s="41"/>
      <c r="SW26" s="41"/>
      <c r="SX26" s="41"/>
      <c r="SY26" s="41"/>
      <c r="SZ26" s="41"/>
      <c r="TA26" s="41"/>
      <c r="TB26" s="41"/>
      <c r="TC26" s="41"/>
      <c r="TD26" s="41"/>
      <c r="TE26" s="41"/>
      <c r="TF26" s="41"/>
      <c r="TG26" s="41"/>
      <c r="TH26" s="41"/>
      <c r="TI26" s="41"/>
      <c r="TJ26" s="41"/>
      <c r="TK26" s="41"/>
      <c r="TL26" s="41"/>
      <c r="TM26" s="41"/>
      <c r="TN26" s="41"/>
      <c r="TO26" s="41"/>
      <c r="TP26" s="41"/>
      <c r="TQ26" s="41"/>
      <c r="TR26" s="41"/>
      <c r="TS26" s="41"/>
      <c r="TT26" s="41"/>
      <c r="TU26" s="41"/>
      <c r="TV26" s="41"/>
      <c r="TW26" s="41"/>
      <c r="TX26" s="41"/>
      <c r="TY26" s="41"/>
      <c r="TZ26" s="41"/>
      <c r="UA26" s="41"/>
      <c r="UB26" s="41"/>
      <c r="UC26" s="41"/>
      <c r="UD26" s="41"/>
      <c r="UE26" s="41"/>
      <c r="UF26" s="41"/>
      <c r="UG26" s="41"/>
      <c r="UH26" s="41"/>
      <c r="UI26" s="41"/>
      <c r="UJ26" s="41"/>
      <c r="UK26" s="41"/>
      <c r="UL26" s="41"/>
      <c r="UM26" s="41"/>
      <c r="UN26" s="41"/>
      <c r="UO26" s="41"/>
      <c r="UP26" s="41"/>
      <c r="UQ26" s="41"/>
      <c r="UR26" s="41"/>
      <c r="US26" s="41"/>
      <c r="UT26" s="41"/>
      <c r="UU26" s="41"/>
      <c r="UV26" s="41"/>
      <c r="UW26" s="41"/>
      <c r="UX26" s="41"/>
      <c r="UY26" s="41"/>
      <c r="UZ26" s="41"/>
      <c r="VA26" s="41"/>
      <c r="VB26" s="41"/>
      <c r="VC26" s="41"/>
      <c r="VD26" s="41"/>
      <c r="VE26" s="41"/>
      <c r="VF26" s="41"/>
      <c r="VG26" s="41"/>
      <c r="VH26" s="41"/>
      <c r="VI26" s="41"/>
      <c r="VJ26" s="41"/>
      <c r="VK26" s="41"/>
      <c r="VL26" s="41"/>
      <c r="VM26" s="41"/>
      <c r="VN26" s="41"/>
      <c r="VO26" s="41"/>
      <c r="VP26" s="41"/>
      <c r="VQ26" s="41"/>
      <c r="VR26" s="41"/>
      <c r="VS26" s="41"/>
      <c r="VT26" s="41"/>
      <c r="VU26" s="41"/>
      <c r="VV26" s="41"/>
      <c r="VW26" s="41"/>
      <c r="VX26" s="41"/>
      <c r="VY26" s="41"/>
      <c r="VZ26" s="41"/>
      <c r="WA26" s="41"/>
      <c r="WB26" s="41"/>
      <c r="WC26" s="41"/>
      <c r="WD26" s="41"/>
      <c r="WE26" s="41"/>
      <c r="WF26" s="41"/>
      <c r="WG26" s="41"/>
      <c r="WH26" s="41"/>
      <c r="WI26" s="41"/>
      <c r="WJ26" s="41"/>
      <c r="WK26" s="41"/>
      <c r="WL26" s="41"/>
      <c r="WM26" s="41"/>
      <c r="WN26" s="41"/>
      <c r="WO26" s="41"/>
      <c r="WP26" s="41"/>
      <c r="WQ26" s="41"/>
      <c r="WR26" s="41"/>
      <c r="WS26" s="41"/>
      <c r="WT26" s="41"/>
      <c r="WU26" s="41"/>
      <c r="WV26" s="41"/>
      <c r="WW26" s="41"/>
      <c r="WX26" s="41"/>
      <c r="WY26" s="41"/>
      <c r="WZ26" s="41"/>
      <c r="XA26" s="41"/>
      <c r="XB26" s="41"/>
      <c r="XC26" s="41"/>
      <c r="XD26" s="41"/>
      <c r="XE26" s="41"/>
      <c r="XF26" s="41"/>
      <c r="XG26" s="41"/>
      <c r="XH26" s="41"/>
      <c r="XI26" s="41"/>
      <c r="XJ26" s="41"/>
      <c r="XK26" s="41"/>
      <c r="XL26" s="41"/>
      <c r="XM26" s="41"/>
      <c r="XN26" s="41"/>
      <c r="XO26" s="41"/>
      <c r="XP26" s="41"/>
      <c r="XQ26" s="41"/>
      <c r="XR26" s="41"/>
      <c r="XS26" s="41"/>
      <c r="XT26" s="41"/>
      <c r="XU26" s="41"/>
      <c r="XV26" s="41"/>
      <c r="XW26" s="41"/>
      <c r="XX26" s="41"/>
      <c r="XY26" s="41"/>
      <c r="XZ26" s="41"/>
      <c r="YA26" s="41"/>
      <c r="YB26" s="41"/>
      <c r="YC26" s="41"/>
      <c r="YD26" s="41"/>
      <c r="YE26" s="41"/>
      <c r="YF26" s="41"/>
      <c r="YG26" s="41"/>
      <c r="YH26" s="41"/>
      <c r="YI26" s="41"/>
      <c r="YJ26" s="41"/>
      <c r="YK26" s="41"/>
      <c r="YL26" s="41"/>
      <c r="YM26" s="41"/>
      <c r="YN26" s="41"/>
      <c r="YO26" s="41"/>
      <c r="YP26" s="41"/>
      <c r="YQ26" s="41"/>
      <c r="YR26" s="41"/>
      <c r="YS26" s="41"/>
      <c r="YT26" s="41"/>
      <c r="YU26" s="41"/>
      <c r="YV26" s="41"/>
      <c r="YW26" s="41"/>
      <c r="YX26" s="41"/>
      <c r="YY26" s="41"/>
      <c r="YZ26" s="41"/>
      <c r="ZA26" s="41"/>
      <c r="ZB26" s="41"/>
      <c r="ZC26" s="41"/>
      <c r="ZD26" s="41"/>
      <c r="ZE26" s="41"/>
      <c r="ZF26" s="41"/>
      <c r="ZG26" s="41"/>
      <c r="ZH26" s="41"/>
      <c r="ZI26" s="41"/>
      <c r="ZJ26" s="41"/>
      <c r="ZK26" s="41"/>
      <c r="ZL26" s="41"/>
      <c r="ZM26" s="41"/>
      <c r="ZN26" s="41"/>
      <c r="ZO26" s="41"/>
    </row>
    <row r="27" spans="2:691" ht="13.5" x14ac:dyDescent="0.3">
      <c r="K27" s="14" t="s">
        <v>10</v>
      </c>
      <c r="L27" s="40">
        <f t="shared" ref="L27:L31" si="41">H15/I15*100</f>
        <v>97.142857142857139</v>
      </c>
      <c r="M27" s="14">
        <v>100</v>
      </c>
      <c r="AE27" s="41"/>
      <c r="AF27" s="41"/>
      <c r="AG27" s="41"/>
      <c r="DT27" s="130"/>
      <c r="DU27" s="130" t="s">
        <v>391</v>
      </c>
      <c r="DV27" s="60" t="s">
        <v>187</v>
      </c>
      <c r="DW27" s="117">
        <v>7.6256722258456602</v>
      </c>
      <c r="DX27" s="117">
        <v>27.473574190595951</v>
      </c>
      <c r="DY27" s="117">
        <v>3.1657484177445143</v>
      </c>
      <c r="DZ27" s="117">
        <v>13.720177893837395</v>
      </c>
      <c r="EA27" s="117">
        <v>2.9554622959745651</v>
      </c>
      <c r="EB27" s="117">
        <v>84.988488781930386</v>
      </c>
      <c r="EC27" s="117">
        <v>115.33902016881157</v>
      </c>
      <c r="ED27" s="117">
        <v>46.265819007598488</v>
      </c>
      <c r="EE27" s="60" t="s">
        <v>187</v>
      </c>
      <c r="ER27" s="138" t="s">
        <v>6</v>
      </c>
      <c r="ES27" s="41" t="s">
        <v>521</v>
      </c>
      <c r="ET27" s="138" t="s">
        <v>6</v>
      </c>
      <c r="EU27" s="41" t="s">
        <v>521</v>
      </c>
      <c r="FH27" s="39"/>
      <c r="FI27" s="39"/>
      <c r="FJ27" s="39"/>
      <c r="FK27" s="39"/>
      <c r="FL27" s="39"/>
      <c r="FM27" s="39"/>
      <c r="FN27" s="39"/>
      <c r="FO27" s="39"/>
      <c r="FV27" s="39"/>
      <c r="HG27" s="14">
        <f t="shared" si="38"/>
        <v>9</v>
      </c>
      <c r="HH27" s="14" t="str">
        <f>HN16</f>
        <v>보건의료</v>
      </c>
      <c r="HI27" s="14">
        <f>HN19</f>
        <v>0.4</v>
      </c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141" t="s">
        <v>521</v>
      </c>
      <c r="JL27" s="141" t="s">
        <v>521</v>
      </c>
      <c r="JM27" s="157"/>
      <c r="JN27" s="157"/>
      <c r="JO27" s="175"/>
      <c r="JP27" s="137" t="s">
        <v>355</v>
      </c>
      <c r="JQ27" s="137" t="str">
        <f>JH22</f>
        <v>죽왕면</v>
      </c>
      <c r="JR27" s="160" t="str">
        <f t="shared" si="36"/>
        <v>202,503건</v>
      </c>
      <c r="JS27" s="137" t="str">
        <f t="shared" ref="JS27:JS28" si="42">TEXT(ROUND(JL29,1),"0.0")&amp;"%"</f>
        <v>17.2%</v>
      </c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  <c r="SE27" s="41"/>
      <c r="SF27" s="41"/>
      <c r="SG27" s="41"/>
      <c r="SH27" s="41"/>
      <c r="SI27" s="41"/>
      <c r="SJ27" s="41"/>
      <c r="SK27" s="41"/>
      <c r="SL27" s="41"/>
      <c r="SM27" s="41"/>
      <c r="SN27" s="41"/>
      <c r="SO27" s="41"/>
      <c r="SP27" s="41"/>
      <c r="SQ27" s="41"/>
      <c r="SR27" s="41"/>
      <c r="SS27" s="41"/>
      <c r="ST27" s="41"/>
      <c r="SU27" s="41"/>
      <c r="SV27" s="41"/>
      <c r="SW27" s="41"/>
      <c r="SX27" s="41"/>
      <c r="SY27" s="41"/>
      <c r="SZ27" s="41"/>
      <c r="TA27" s="41"/>
      <c r="TB27" s="41"/>
      <c r="TC27" s="41"/>
      <c r="TD27" s="41"/>
      <c r="TE27" s="41"/>
      <c r="TF27" s="41"/>
      <c r="TG27" s="41"/>
      <c r="TH27" s="41"/>
      <c r="TI27" s="41"/>
      <c r="TJ27" s="41"/>
      <c r="TK27" s="41"/>
      <c r="TL27" s="41"/>
      <c r="TM27" s="41"/>
      <c r="TN27" s="41"/>
      <c r="TO27" s="41"/>
      <c r="TP27" s="41"/>
      <c r="TQ27" s="41"/>
      <c r="TR27" s="41"/>
      <c r="TS27" s="41"/>
      <c r="TT27" s="41"/>
      <c r="TU27" s="41"/>
      <c r="TV27" s="41"/>
      <c r="TW27" s="41"/>
      <c r="TX27" s="41"/>
      <c r="TY27" s="41"/>
      <c r="TZ27" s="41"/>
      <c r="UA27" s="41"/>
      <c r="UB27" s="41"/>
      <c r="UC27" s="41"/>
      <c r="UD27" s="41"/>
      <c r="UE27" s="41"/>
      <c r="UF27" s="41"/>
      <c r="UG27" s="41"/>
      <c r="UH27" s="41"/>
      <c r="UI27" s="41"/>
      <c r="UJ27" s="41"/>
      <c r="UK27" s="41"/>
      <c r="UL27" s="41"/>
      <c r="UM27" s="41"/>
      <c r="UN27" s="41"/>
      <c r="UO27" s="41"/>
      <c r="UP27" s="41"/>
      <c r="UQ27" s="41"/>
      <c r="UR27" s="41"/>
      <c r="US27" s="41"/>
      <c r="UT27" s="41"/>
      <c r="UU27" s="41"/>
      <c r="UV27" s="41"/>
      <c r="UW27" s="41"/>
      <c r="UX27" s="41"/>
      <c r="UY27" s="41"/>
      <c r="UZ27" s="41"/>
      <c r="VA27" s="41"/>
      <c r="VB27" s="41"/>
      <c r="VC27" s="41"/>
      <c r="VD27" s="41"/>
      <c r="VE27" s="41"/>
      <c r="VF27" s="41"/>
      <c r="VG27" s="41"/>
      <c r="VH27" s="41"/>
      <c r="VI27" s="41"/>
      <c r="VJ27" s="41"/>
      <c r="VK27" s="41"/>
      <c r="VL27" s="41"/>
      <c r="VM27" s="41"/>
      <c r="VN27" s="41"/>
      <c r="VO27" s="41"/>
      <c r="VP27" s="41"/>
      <c r="VQ27" s="41"/>
      <c r="VR27" s="41"/>
      <c r="VS27" s="41"/>
      <c r="VT27" s="41"/>
      <c r="VU27" s="41"/>
      <c r="VV27" s="41"/>
      <c r="VW27" s="41"/>
      <c r="VX27" s="41"/>
      <c r="VY27" s="41"/>
      <c r="VZ27" s="41"/>
      <c r="WA27" s="41"/>
      <c r="WB27" s="41"/>
      <c r="WC27" s="41"/>
      <c r="WD27" s="41"/>
      <c r="WE27" s="41"/>
      <c r="WF27" s="41"/>
      <c r="WG27" s="41"/>
      <c r="WH27" s="41"/>
      <c r="WI27" s="41"/>
      <c r="WJ27" s="41"/>
      <c r="WK27" s="41"/>
      <c r="WL27" s="41"/>
      <c r="WM27" s="41"/>
      <c r="WN27" s="41"/>
      <c r="WO27" s="41"/>
      <c r="WP27" s="41"/>
      <c r="WQ27" s="41"/>
      <c r="WR27" s="41"/>
      <c r="WS27" s="41"/>
      <c r="WT27" s="41"/>
      <c r="WU27" s="41"/>
      <c r="WV27" s="41"/>
      <c r="WW27" s="41"/>
      <c r="WX27" s="41"/>
      <c r="WY27" s="41"/>
      <c r="WZ27" s="41"/>
      <c r="XA27" s="41"/>
      <c r="XB27" s="41"/>
      <c r="XC27" s="41"/>
      <c r="XD27" s="41"/>
      <c r="XE27" s="41"/>
      <c r="XF27" s="41"/>
      <c r="XG27" s="41"/>
      <c r="XH27" s="41"/>
      <c r="XI27" s="41"/>
      <c r="XJ27" s="41"/>
      <c r="XK27" s="41"/>
      <c r="XL27" s="41"/>
      <c r="XM27" s="41"/>
      <c r="XN27" s="41"/>
      <c r="XO27" s="41"/>
      <c r="XP27" s="41"/>
      <c r="XQ27" s="41"/>
      <c r="XR27" s="41"/>
      <c r="XS27" s="41"/>
      <c r="XT27" s="41"/>
      <c r="XU27" s="41"/>
      <c r="XV27" s="41"/>
      <c r="XW27" s="41"/>
      <c r="XX27" s="41"/>
      <c r="XY27" s="41"/>
      <c r="XZ27" s="41"/>
      <c r="YA27" s="41"/>
      <c r="YB27" s="41"/>
      <c r="YC27" s="41"/>
      <c r="YD27" s="41"/>
      <c r="YE27" s="41"/>
      <c r="YF27" s="41"/>
      <c r="YG27" s="41"/>
      <c r="YH27" s="41"/>
      <c r="YI27" s="41"/>
      <c r="YJ27" s="41"/>
      <c r="YK27" s="41"/>
      <c r="YL27" s="41"/>
      <c r="YM27" s="41"/>
      <c r="YN27" s="41"/>
      <c r="YO27" s="41"/>
      <c r="YP27" s="41"/>
      <c r="YQ27" s="41"/>
      <c r="YR27" s="41"/>
      <c r="YS27" s="41"/>
      <c r="YT27" s="41"/>
      <c r="YU27" s="41"/>
      <c r="YV27" s="41"/>
      <c r="YW27" s="41"/>
      <c r="YX27" s="41"/>
      <c r="YY27" s="41"/>
      <c r="YZ27" s="41"/>
      <c r="ZA27" s="41"/>
      <c r="ZB27" s="41"/>
      <c r="ZC27" s="41"/>
      <c r="ZD27" s="41"/>
      <c r="ZE27" s="41"/>
      <c r="ZF27" s="41"/>
      <c r="ZG27" s="41"/>
      <c r="ZH27" s="41"/>
      <c r="ZI27" s="41"/>
      <c r="ZJ27" s="41"/>
      <c r="ZK27" s="41"/>
      <c r="ZL27" s="41"/>
      <c r="ZM27" s="41"/>
      <c r="ZN27" s="41"/>
      <c r="ZO27" s="41"/>
    </row>
    <row r="28" spans="2:691" ht="13.5" x14ac:dyDescent="0.3">
      <c r="K28" s="14" t="s">
        <v>11</v>
      </c>
      <c r="L28" s="40">
        <f t="shared" si="41"/>
        <v>106.83060109289617</v>
      </c>
      <c r="M28" s="14">
        <v>100</v>
      </c>
      <c r="AE28" s="41"/>
      <c r="AF28" s="41"/>
      <c r="AG28" s="41"/>
      <c r="DT28" s="130"/>
      <c r="DU28" s="130" t="s">
        <v>392</v>
      </c>
      <c r="DV28" s="60" t="s">
        <v>188</v>
      </c>
      <c r="DW28" s="117">
        <v>3.3446456127006154</v>
      </c>
      <c r="DX28" s="117">
        <v>40.857896898241549</v>
      </c>
      <c r="DY28" s="117">
        <v>3.3782981308875852</v>
      </c>
      <c r="DZ28" s="117">
        <v>13.011103631380223</v>
      </c>
      <c r="EA28" s="117">
        <v>3.4339823378639354</v>
      </c>
      <c r="EB28" s="117">
        <v>80.982680226168497</v>
      </c>
      <c r="EC28" s="117">
        <v>135.16062808273563</v>
      </c>
      <c r="ED28" s="117">
        <v>26.314226704187956</v>
      </c>
      <c r="EE28" s="60" t="s">
        <v>188</v>
      </c>
      <c r="EY28" s="138" t="s">
        <v>206</v>
      </c>
      <c r="FH28" s="39"/>
      <c r="FI28" s="41"/>
      <c r="FJ28" s="138" t="s">
        <v>320</v>
      </c>
      <c r="FK28" s="41"/>
      <c r="FL28" s="41"/>
      <c r="FM28" s="39"/>
      <c r="FN28" s="39"/>
      <c r="FO28" s="39"/>
      <c r="FV28" s="39"/>
      <c r="HG28" s="14">
        <f t="shared" si="38"/>
        <v>8</v>
      </c>
      <c r="HH28" s="14" t="str">
        <f>HO16</f>
        <v>교육</v>
      </c>
      <c r="HI28" s="14">
        <f>HO19</f>
        <v>0.5</v>
      </c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159">
        <v>294183</v>
      </c>
      <c r="JL28" s="159">
        <v>48.9</v>
      </c>
      <c r="JM28" s="157"/>
      <c r="JN28" s="157"/>
      <c r="JO28" s="175"/>
      <c r="JP28" s="137" t="s">
        <v>356</v>
      </c>
      <c r="JQ28" s="137" t="str">
        <f>JH23</f>
        <v>거진읍</v>
      </c>
      <c r="JR28" s="160" t="str">
        <f t="shared" si="36"/>
        <v>294,183건</v>
      </c>
      <c r="JS28" s="137" t="str">
        <f t="shared" si="42"/>
        <v>11.5%</v>
      </c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  <c r="SE28" s="41"/>
      <c r="SF28" s="41"/>
      <c r="SG28" s="41"/>
      <c r="SH28" s="41"/>
      <c r="SI28" s="41"/>
      <c r="SJ28" s="41"/>
      <c r="SK28" s="41"/>
      <c r="SL28" s="41"/>
      <c r="SM28" s="41"/>
      <c r="SN28" s="41"/>
      <c r="SO28" s="41"/>
      <c r="SP28" s="41"/>
      <c r="SQ28" s="41"/>
      <c r="SR28" s="41"/>
      <c r="SS28" s="41"/>
      <c r="ST28" s="41"/>
      <c r="SU28" s="41"/>
      <c r="SV28" s="41"/>
      <c r="SW28" s="41"/>
      <c r="SX28" s="41"/>
      <c r="SY28" s="41"/>
      <c r="SZ28" s="41"/>
      <c r="TA28" s="41"/>
      <c r="TB28" s="41"/>
      <c r="TC28" s="41"/>
      <c r="TD28" s="41"/>
      <c r="TE28" s="41"/>
      <c r="TF28" s="41"/>
      <c r="TG28" s="41"/>
      <c r="TH28" s="41"/>
      <c r="TI28" s="41"/>
      <c r="TJ28" s="41"/>
      <c r="TK28" s="41"/>
      <c r="TL28" s="41"/>
      <c r="TM28" s="41"/>
      <c r="TN28" s="41"/>
      <c r="TO28" s="41"/>
      <c r="TP28" s="41"/>
      <c r="TQ28" s="41"/>
      <c r="TR28" s="41"/>
      <c r="TS28" s="41"/>
      <c r="TT28" s="41"/>
      <c r="TU28" s="41"/>
      <c r="TV28" s="41"/>
      <c r="TW28" s="41"/>
      <c r="TX28" s="41"/>
      <c r="TY28" s="41"/>
      <c r="TZ28" s="41"/>
      <c r="UA28" s="41"/>
      <c r="UB28" s="41"/>
      <c r="UC28" s="41"/>
      <c r="UD28" s="41"/>
      <c r="UE28" s="41"/>
      <c r="UF28" s="41"/>
      <c r="UG28" s="41"/>
      <c r="UH28" s="41"/>
      <c r="UI28" s="41"/>
      <c r="UJ28" s="41"/>
      <c r="UK28" s="41"/>
      <c r="UL28" s="41"/>
      <c r="UM28" s="41"/>
      <c r="UN28" s="41"/>
      <c r="UO28" s="41"/>
      <c r="UP28" s="41"/>
      <c r="UQ28" s="41"/>
      <c r="UR28" s="41"/>
      <c r="US28" s="41"/>
      <c r="UT28" s="41"/>
      <c r="UU28" s="41"/>
      <c r="UV28" s="41"/>
      <c r="UW28" s="41"/>
      <c r="UX28" s="41"/>
      <c r="UY28" s="41"/>
      <c r="UZ28" s="41"/>
      <c r="VA28" s="41"/>
      <c r="VB28" s="41"/>
      <c r="VC28" s="41"/>
      <c r="VD28" s="41"/>
      <c r="VE28" s="41"/>
      <c r="VF28" s="41"/>
      <c r="VG28" s="41"/>
      <c r="VH28" s="41"/>
      <c r="VI28" s="41"/>
      <c r="VJ28" s="41"/>
      <c r="VK28" s="41"/>
      <c r="VL28" s="41"/>
      <c r="VM28" s="41"/>
      <c r="VN28" s="41"/>
      <c r="VO28" s="41"/>
      <c r="VP28" s="41"/>
      <c r="VQ28" s="41"/>
      <c r="VR28" s="41"/>
      <c r="VS28" s="41"/>
      <c r="VT28" s="41"/>
      <c r="VU28" s="41"/>
      <c r="VV28" s="41"/>
      <c r="VW28" s="41"/>
      <c r="VX28" s="41"/>
      <c r="VY28" s="41"/>
      <c r="VZ28" s="41"/>
      <c r="WA28" s="41"/>
      <c r="WB28" s="41"/>
      <c r="WC28" s="41"/>
      <c r="WD28" s="41"/>
      <c r="WE28" s="41"/>
      <c r="WF28" s="41"/>
      <c r="WG28" s="41"/>
      <c r="WH28" s="41"/>
      <c r="WI28" s="41"/>
      <c r="WJ28" s="41"/>
      <c r="WK28" s="41"/>
      <c r="WL28" s="41"/>
      <c r="WM28" s="41"/>
      <c r="WN28" s="41"/>
      <c r="WO28" s="41"/>
      <c r="WP28" s="41"/>
      <c r="WQ28" s="41"/>
      <c r="WR28" s="41"/>
      <c r="WS28" s="41"/>
      <c r="WT28" s="41"/>
      <c r="WU28" s="41"/>
      <c r="WV28" s="41"/>
      <c r="WW28" s="41"/>
      <c r="WX28" s="41"/>
      <c r="WY28" s="41"/>
      <c r="WZ28" s="41"/>
      <c r="XA28" s="41"/>
      <c r="XB28" s="41"/>
      <c r="XC28" s="41"/>
      <c r="XD28" s="41"/>
      <c r="XE28" s="41"/>
      <c r="XF28" s="41"/>
      <c r="XG28" s="41"/>
      <c r="XH28" s="41"/>
      <c r="XI28" s="41"/>
      <c r="XJ28" s="41"/>
      <c r="XK28" s="41"/>
      <c r="XL28" s="41"/>
      <c r="XM28" s="41"/>
      <c r="XN28" s="41"/>
      <c r="XO28" s="41"/>
      <c r="XP28" s="41"/>
      <c r="XQ28" s="41"/>
      <c r="XR28" s="41"/>
      <c r="XS28" s="41"/>
      <c r="XT28" s="41"/>
      <c r="XU28" s="41"/>
      <c r="XV28" s="41"/>
      <c r="XW28" s="41"/>
      <c r="XX28" s="41"/>
      <c r="XY28" s="41"/>
      <c r="XZ28" s="41"/>
      <c r="YA28" s="41"/>
      <c r="YB28" s="41"/>
      <c r="YC28" s="41"/>
      <c r="YD28" s="41"/>
      <c r="YE28" s="41"/>
      <c r="YF28" s="41"/>
      <c r="YG28" s="41"/>
      <c r="YH28" s="41"/>
      <c r="YI28" s="41"/>
      <c r="YJ28" s="41"/>
      <c r="YK28" s="41"/>
      <c r="YL28" s="41"/>
      <c r="YM28" s="41"/>
      <c r="YN28" s="41"/>
      <c r="YO28" s="41"/>
      <c r="YP28" s="41"/>
      <c r="YQ28" s="41"/>
      <c r="YR28" s="41"/>
      <c r="YS28" s="41"/>
      <c r="YT28" s="41"/>
      <c r="YU28" s="41"/>
      <c r="YV28" s="41"/>
      <c r="YW28" s="41"/>
      <c r="YX28" s="41"/>
      <c r="YY28" s="41"/>
      <c r="YZ28" s="41"/>
      <c r="ZA28" s="41"/>
      <c r="ZB28" s="41"/>
      <c r="ZC28" s="41"/>
      <c r="ZD28" s="41"/>
      <c r="ZE28" s="41"/>
      <c r="ZF28" s="41"/>
      <c r="ZG28" s="41"/>
      <c r="ZH28" s="41"/>
      <c r="ZI28" s="41"/>
      <c r="ZJ28" s="41"/>
      <c r="ZK28" s="41"/>
      <c r="ZL28" s="41"/>
      <c r="ZM28" s="41"/>
      <c r="ZN28" s="41"/>
      <c r="ZO28" s="41"/>
    </row>
    <row r="29" spans="2:691" ht="13.5" x14ac:dyDescent="0.3">
      <c r="K29" s="14" t="s">
        <v>12</v>
      </c>
      <c r="L29" s="40">
        <f t="shared" si="41"/>
        <v>73.504273504273513</v>
      </c>
      <c r="M29" s="14">
        <v>100</v>
      </c>
      <c r="AE29" s="41"/>
      <c r="AF29" s="41"/>
      <c r="AG29" s="41"/>
      <c r="DT29" s="130"/>
      <c r="DU29" s="130" t="s">
        <v>393</v>
      </c>
      <c r="DV29" s="60" t="s">
        <v>189</v>
      </c>
      <c r="DW29" s="117">
        <v>3.9706152077888168</v>
      </c>
      <c r="DX29" s="117">
        <v>39.753782930457284</v>
      </c>
      <c r="DY29" s="117">
        <v>3.2158593769389641</v>
      </c>
      <c r="DZ29" s="117">
        <v>12.709744789110921</v>
      </c>
      <c r="EA29" s="117">
        <v>3.2967515432075993</v>
      </c>
      <c r="EB29" s="117">
        <v>79.094974698546594</v>
      </c>
      <c r="EC29" s="117">
        <v>121.83476076378211</v>
      </c>
      <c r="ED29" s="117">
        <v>29.896561435621699</v>
      </c>
      <c r="EE29" s="60" t="s">
        <v>189</v>
      </c>
      <c r="ER29" s="138" t="s">
        <v>206</v>
      </c>
      <c r="ET29" s="138" t="s">
        <v>206</v>
      </c>
      <c r="EY29" s="139" t="s">
        <v>454</v>
      </c>
      <c r="FC29" s="39"/>
      <c r="FH29" s="39"/>
      <c r="FI29" s="138" t="s">
        <v>206</v>
      </c>
      <c r="FJ29" s="41" t="s">
        <v>519</v>
      </c>
      <c r="FK29" s="41" t="s">
        <v>520</v>
      </c>
      <c r="FL29" s="41" t="s">
        <v>521</v>
      </c>
      <c r="FM29" s="39"/>
      <c r="FN29" s="39"/>
      <c r="FO29" s="39"/>
      <c r="FV29" s="39"/>
      <c r="HG29" s="14">
        <f t="shared" si="38"/>
        <v>2</v>
      </c>
      <c r="HH29" s="14" t="str">
        <f>HP16</f>
        <v>종합소매</v>
      </c>
      <c r="HI29" s="14">
        <f>HP19</f>
        <v>19.100000000000001</v>
      </c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161">
        <v>103658</v>
      </c>
      <c r="JL29" s="161">
        <v>17.2</v>
      </c>
      <c r="JM29" s="157"/>
      <c r="JN29" s="157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1"/>
      <c r="UK29" s="41"/>
      <c r="UL29" s="41"/>
      <c r="UM29" s="41"/>
      <c r="UN29" s="41"/>
      <c r="UO29" s="41"/>
      <c r="UP29" s="41"/>
      <c r="UQ29" s="41"/>
      <c r="UR29" s="41"/>
      <c r="US29" s="41"/>
      <c r="UT29" s="41"/>
      <c r="UU29" s="41"/>
      <c r="UV29" s="41"/>
      <c r="UW29" s="41"/>
      <c r="UX29" s="41"/>
      <c r="UY29" s="41"/>
      <c r="UZ29" s="41"/>
      <c r="VA29" s="41"/>
      <c r="VB29" s="41"/>
      <c r="VC29" s="41"/>
      <c r="VD29" s="41"/>
      <c r="VE29" s="41"/>
      <c r="VF29" s="41"/>
      <c r="VG29" s="41"/>
      <c r="VH29" s="41"/>
      <c r="VI29" s="41"/>
      <c r="VJ29" s="41"/>
      <c r="VK29" s="41"/>
      <c r="VL29" s="41"/>
      <c r="VM29" s="41"/>
      <c r="VN29" s="41"/>
      <c r="VO29" s="41"/>
      <c r="VP29" s="41"/>
      <c r="VQ29" s="41"/>
      <c r="VR29" s="41"/>
      <c r="VS29" s="41"/>
      <c r="VT29" s="41"/>
      <c r="VU29" s="41"/>
      <c r="VV29" s="41"/>
      <c r="VW29" s="41"/>
      <c r="VX29" s="41"/>
      <c r="VY29" s="41"/>
      <c r="VZ29" s="41"/>
      <c r="WA29" s="41"/>
      <c r="WB29" s="41"/>
      <c r="WC29" s="41"/>
      <c r="WD29" s="41"/>
      <c r="WE29" s="41"/>
      <c r="WF29" s="41"/>
      <c r="WG29" s="41"/>
      <c r="WH29" s="41"/>
      <c r="WI29" s="41"/>
      <c r="WJ29" s="41"/>
      <c r="WK29" s="41"/>
      <c r="WL29" s="41"/>
      <c r="WM29" s="41"/>
      <c r="WN29" s="41"/>
      <c r="WO29" s="41"/>
      <c r="WP29" s="41"/>
      <c r="WQ29" s="41"/>
      <c r="WR29" s="41"/>
      <c r="WS29" s="41"/>
      <c r="WT29" s="41"/>
      <c r="WU29" s="41"/>
      <c r="WV29" s="41"/>
      <c r="WW29" s="41"/>
      <c r="WX29" s="41"/>
      <c r="WY29" s="41"/>
      <c r="WZ29" s="41"/>
      <c r="XA29" s="41"/>
      <c r="XB29" s="41"/>
      <c r="XC29" s="41"/>
      <c r="XD29" s="41"/>
      <c r="XE29" s="41"/>
      <c r="XF29" s="41"/>
      <c r="XG29" s="41"/>
      <c r="XH29" s="41"/>
      <c r="XI29" s="41"/>
      <c r="XJ29" s="41"/>
      <c r="XK29" s="41"/>
      <c r="XL29" s="41"/>
      <c r="XM29" s="41"/>
      <c r="XN29" s="41"/>
      <c r="XO29" s="41"/>
      <c r="XP29" s="41"/>
      <c r="XQ29" s="41"/>
      <c r="XR29" s="41"/>
      <c r="XS29" s="41"/>
      <c r="XT29" s="41"/>
      <c r="XU29" s="41"/>
      <c r="XV29" s="41"/>
      <c r="XW29" s="41"/>
      <c r="XX29" s="41"/>
      <c r="XY29" s="41"/>
      <c r="XZ29" s="41"/>
      <c r="YA29" s="41"/>
      <c r="YB29" s="41"/>
      <c r="YC29" s="41"/>
      <c r="YD29" s="41"/>
      <c r="YE29" s="41"/>
      <c r="YF29" s="41"/>
      <c r="YG29" s="41"/>
      <c r="YH29" s="41"/>
      <c r="YI29" s="41"/>
      <c r="YJ29" s="41"/>
      <c r="YK29" s="41"/>
      <c r="YL29" s="41"/>
      <c r="YM29" s="41"/>
      <c r="YN29" s="41"/>
      <c r="YO29" s="41"/>
      <c r="YP29" s="41"/>
      <c r="YQ29" s="41"/>
      <c r="YR29" s="41"/>
      <c r="YS29" s="41"/>
      <c r="YT29" s="41"/>
      <c r="YU29" s="41"/>
      <c r="YV29" s="41"/>
      <c r="YW29" s="41"/>
      <c r="YX29" s="41"/>
      <c r="YY29" s="41"/>
      <c r="YZ29" s="41"/>
      <c r="ZA29" s="41"/>
      <c r="ZB29" s="41"/>
      <c r="ZC29" s="41"/>
      <c r="ZD29" s="41"/>
      <c r="ZE29" s="41"/>
      <c r="ZF29" s="41"/>
      <c r="ZG29" s="41"/>
      <c r="ZH29" s="41"/>
      <c r="ZI29" s="41"/>
      <c r="ZJ29" s="41"/>
      <c r="ZK29" s="41"/>
      <c r="ZL29" s="41"/>
      <c r="ZM29" s="41"/>
      <c r="ZN29" s="41"/>
      <c r="ZO29" s="41"/>
    </row>
    <row r="30" spans="2:691" ht="13.5" x14ac:dyDescent="0.3">
      <c r="K30" s="86" t="s">
        <v>169</v>
      </c>
      <c r="L30" s="40">
        <f t="shared" si="41"/>
        <v>121.02189781021899</v>
      </c>
      <c r="M30" s="14">
        <v>100</v>
      </c>
      <c r="AE30" s="41"/>
      <c r="AF30" s="41"/>
      <c r="AG30" s="41"/>
      <c r="DT30" s="130"/>
      <c r="DU30" s="130" t="s">
        <v>394</v>
      </c>
      <c r="DV30" s="60" t="s">
        <v>190</v>
      </c>
      <c r="DW30" s="117">
        <v>4.0643459525910579</v>
      </c>
      <c r="DX30" s="117">
        <v>36.446285184094307</v>
      </c>
      <c r="DY30" s="117">
        <v>3.0869379794263914</v>
      </c>
      <c r="DZ30" s="117">
        <v>12.755047536872123</v>
      </c>
      <c r="EA30" s="117">
        <v>3.0240856050728691</v>
      </c>
      <c r="EB30" s="117">
        <v>69.99744130818658</v>
      </c>
      <c r="EC30" s="117">
        <v>119.97429501583927</v>
      </c>
      <c r="ED30" s="117">
        <v>33.174622756858454</v>
      </c>
      <c r="EE30" s="60" t="s">
        <v>190</v>
      </c>
      <c r="ER30" s="139" t="s">
        <v>454</v>
      </c>
      <c r="ET30" s="139" t="s">
        <v>454</v>
      </c>
      <c r="EY30" s="141" t="s">
        <v>519</v>
      </c>
      <c r="FC30" s="39"/>
      <c r="FH30" s="39"/>
      <c r="FI30" s="139" t="s">
        <v>454</v>
      </c>
      <c r="FJ30" s="140"/>
      <c r="FK30" s="140"/>
      <c r="FL30" s="140"/>
      <c r="FM30" s="39"/>
      <c r="FN30" s="39"/>
      <c r="FO30" s="39"/>
      <c r="FV30" s="39"/>
      <c r="HG30" s="14">
        <f t="shared" si="38"/>
        <v>6</v>
      </c>
      <c r="HH30" s="14" t="str">
        <f>HQ16</f>
        <v>전문소매</v>
      </c>
      <c r="HI30" s="14">
        <f>HQ19</f>
        <v>6.1</v>
      </c>
      <c r="IB30" s="14" t="str">
        <f>HU10</f>
        <v>강원 고성군</v>
      </c>
      <c r="IC30" s="14" t="str">
        <f>"평일"</f>
        <v>평일</v>
      </c>
      <c r="ID30" s="14" t="str">
        <f>"휴일"</f>
        <v>휴일</v>
      </c>
      <c r="IE30" s="14" t="str">
        <f>"혼합"</f>
        <v>혼합</v>
      </c>
      <c r="IF30" s="14" t="str">
        <f>"평일대비"&amp;CHAR(10)&amp;"휴일"</f>
        <v>평일대비
휴일</v>
      </c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162">
        <v>69140</v>
      </c>
      <c r="JL30" s="162">
        <v>11.5</v>
      </c>
      <c r="JM30" s="157"/>
      <c r="JN30" s="157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  <c r="SE30" s="41"/>
      <c r="SF30" s="41"/>
      <c r="SG30" s="41"/>
      <c r="SH30" s="41"/>
      <c r="SI30" s="41"/>
      <c r="SJ30" s="41"/>
      <c r="SK30" s="41"/>
      <c r="SL30" s="41"/>
      <c r="SM30" s="41"/>
      <c r="SN30" s="41"/>
      <c r="SO30" s="41"/>
      <c r="SP30" s="41"/>
      <c r="SQ30" s="41"/>
      <c r="SR30" s="41"/>
      <c r="SS30" s="41"/>
      <c r="ST30" s="41"/>
      <c r="SU30" s="41"/>
      <c r="SV30" s="41"/>
      <c r="SW30" s="41"/>
      <c r="SX30" s="41"/>
      <c r="SY30" s="41"/>
      <c r="SZ30" s="41"/>
      <c r="TA30" s="41"/>
      <c r="TB30" s="41"/>
      <c r="TC30" s="41"/>
      <c r="TD30" s="41"/>
      <c r="TE30" s="41"/>
      <c r="TF30" s="41"/>
      <c r="TG30" s="41"/>
      <c r="TH30" s="41"/>
      <c r="TI30" s="41"/>
      <c r="TJ30" s="41"/>
      <c r="TK30" s="41"/>
      <c r="TL30" s="41"/>
      <c r="TM30" s="41"/>
      <c r="TN30" s="41"/>
      <c r="TO30" s="41"/>
      <c r="TP30" s="41"/>
      <c r="TQ30" s="41"/>
      <c r="TR30" s="41"/>
      <c r="TS30" s="41"/>
      <c r="TT30" s="41"/>
      <c r="TU30" s="41"/>
      <c r="TV30" s="41"/>
      <c r="TW30" s="41"/>
      <c r="TX30" s="41"/>
      <c r="TY30" s="41"/>
      <c r="TZ30" s="41"/>
      <c r="UA30" s="41"/>
      <c r="UB30" s="41"/>
      <c r="UC30" s="41"/>
      <c r="UD30" s="41"/>
      <c r="UE30" s="41"/>
      <c r="UF30" s="41"/>
      <c r="UG30" s="41"/>
      <c r="UH30" s="41"/>
      <c r="UI30" s="41"/>
      <c r="UJ30" s="41"/>
      <c r="UK30" s="41"/>
      <c r="UL30" s="41"/>
      <c r="UM30" s="41"/>
      <c r="UN30" s="41"/>
      <c r="UO30" s="41"/>
      <c r="UP30" s="41"/>
      <c r="UQ30" s="41"/>
      <c r="UR30" s="41"/>
      <c r="US30" s="41"/>
      <c r="UT30" s="41"/>
      <c r="UU30" s="41"/>
      <c r="UV30" s="41"/>
      <c r="UW30" s="41"/>
      <c r="UX30" s="41"/>
      <c r="UY30" s="41"/>
      <c r="UZ30" s="41"/>
      <c r="VA30" s="41"/>
      <c r="VB30" s="41"/>
      <c r="VC30" s="41"/>
      <c r="VD30" s="41"/>
      <c r="VE30" s="41"/>
      <c r="VF30" s="41"/>
      <c r="VG30" s="41"/>
      <c r="VH30" s="41"/>
      <c r="VI30" s="41"/>
      <c r="VJ30" s="41"/>
      <c r="VK30" s="41"/>
      <c r="VL30" s="41"/>
      <c r="VM30" s="41"/>
      <c r="VN30" s="41"/>
      <c r="VO30" s="41"/>
      <c r="VP30" s="41"/>
      <c r="VQ30" s="41"/>
      <c r="VR30" s="41"/>
      <c r="VS30" s="41"/>
      <c r="VT30" s="41"/>
      <c r="VU30" s="41"/>
      <c r="VV30" s="41"/>
      <c r="VW30" s="41"/>
      <c r="VX30" s="41"/>
      <c r="VY30" s="41"/>
      <c r="VZ30" s="41"/>
      <c r="WA30" s="41"/>
      <c r="WB30" s="41"/>
      <c r="WC30" s="41"/>
      <c r="WD30" s="41"/>
      <c r="WE30" s="41"/>
      <c r="WF30" s="41"/>
      <c r="WG30" s="41"/>
      <c r="WH30" s="41"/>
      <c r="WI30" s="41"/>
      <c r="WJ30" s="41"/>
      <c r="WK30" s="41"/>
      <c r="WL30" s="41"/>
      <c r="WM30" s="41"/>
      <c r="WN30" s="41"/>
      <c r="WO30" s="41"/>
      <c r="WP30" s="41"/>
      <c r="WQ30" s="41"/>
      <c r="WR30" s="41"/>
      <c r="WS30" s="41"/>
      <c r="WT30" s="41"/>
      <c r="WU30" s="41"/>
      <c r="WV30" s="41"/>
      <c r="WW30" s="41"/>
      <c r="WX30" s="41"/>
      <c r="WY30" s="41"/>
      <c r="WZ30" s="41"/>
      <c r="XA30" s="41"/>
      <c r="XB30" s="41"/>
      <c r="XC30" s="41"/>
      <c r="XD30" s="41"/>
      <c r="XE30" s="41"/>
      <c r="XF30" s="41"/>
      <c r="XG30" s="41"/>
      <c r="XH30" s="41"/>
      <c r="XI30" s="41"/>
      <c r="XJ30" s="41"/>
      <c r="XK30" s="41"/>
      <c r="XL30" s="41"/>
      <c r="XM30" s="41"/>
      <c r="XN30" s="41"/>
      <c r="XO30" s="41"/>
      <c r="XP30" s="41"/>
      <c r="XQ30" s="41"/>
      <c r="XR30" s="41"/>
      <c r="XS30" s="41"/>
      <c r="XT30" s="41"/>
      <c r="XU30" s="41"/>
      <c r="XV30" s="41"/>
      <c r="XW30" s="41"/>
      <c r="XX30" s="41"/>
      <c r="XY30" s="41"/>
      <c r="XZ30" s="41"/>
      <c r="YA30" s="41"/>
      <c r="YB30" s="41"/>
      <c r="YC30" s="41"/>
      <c r="YD30" s="41"/>
      <c r="YE30" s="41"/>
      <c r="YF30" s="41"/>
      <c r="YG30" s="41"/>
      <c r="YH30" s="41"/>
      <c r="YI30" s="41"/>
      <c r="YJ30" s="41"/>
      <c r="YK30" s="41"/>
      <c r="YL30" s="41"/>
      <c r="YM30" s="41"/>
      <c r="YN30" s="41"/>
      <c r="YO30" s="41"/>
      <c r="YP30" s="41"/>
      <c r="YQ30" s="41"/>
      <c r="YR30" s="41"/>
      <c r="YS30" s="41"/>
      <c r="YT30" s="41"/>
      <c r="YU30" s="41"/>
      <c r="YV30" s="41"/>
      <c r="YW30" s="41"/>
      <c r="YX30" s="41"/>
      <c r="YY30" s="41"/>
      <c r="YZ30" s="41"/>
      <c r="ZA30" s="41"/>
      <c r="ZB30" s="41"/>
      <c r="ZC30" s="41"/>
      <c r="ZD30" s="41"/>
      <c r="ZE30" s="41"/>
      <c r="ZF30" s="41"/>
      <c r="ZG30" s="41"/>
      <c r="ZH30" s="41"/>
      <c r="ZI30" s="41"/>
      <c r="ZJ30" s="41"/>
      <c r="ZK30" s="41"/>
      <c r="ZL30" s="41"/>
      <c r="ZM30" s="41"/>
      <c r="ZN30" s="41"/>
      <c r="ZO30" s="41"/>
    </row>
    <row r="31" spans="2:691" ht="13.5" x14ac:dyDescent="0.3">
      <c r="K31" s="86" t="s">
        <v>435</v>
      </c>
      <c r="L31" s="40">
        <f t="shared" si="41"/>
        <v>72.285870158210571</v>
      </c>
      <c r="M31" s="14">
        <v>100</v>
      </c>
      <c r="AE31" s="41"/>
      <c r="AF31" s="41"/>
      <c r="AG31" s="41"/>
      <c r="DT31" s="130"/>
      <c r="DU31" s="130" t="s">
        <v>395</v>
      </c>
      <c r="DV31" s="60" t="s">
        <v>191</v>
      </c>
      <c r="DW31" s="117">
        <v>3.9828044065715851</v>
      </c>
      <c r="DX31" s="117">
        <v>41.440259022626478</v>
      </c>
      <c r="DY31" s="117">
        <v>3.5552450028477662</v>
      </c>
      <c r="DZ31" s="117">
        <v>12.776945045929031</v>
      </c>
      <c r="EA31" s="117">
        <v>3.5277668340739279</v>
      </c>
      <c r="EB31" s="117">
        <v>74.796547286721406</v>
      </c>
      <c r="EC31" s="117">
        <v>123.26725248428251</v>
      </c>
      <c r="ED31" s="117">
        <v>34.173156536499796</v>
      </c>
      <c r="EE31" s="60" t="s">
        <v>191</v>
      </c>
      <c r="ER31" s="141" t="s">
        <v>289</v>
      </c>
      <c r="ET31" s="141" t="s">
        <v>228</v>
      </c>
      <c r="EY31" s="159">
        <v>8</v>
      </c>
      <c r="FC31" s="39"/>
      <c r="FI31" s="141" t="s">
        <v>383</v>
      </c>
      <c r="FJ31" s="140">
        <v>20888</v>
      </c>
      <c r="FK31" s="140">
        <v>18551</v>
      </c>
      <c r="FL31" s="140">
        <v>20244</v>
      </c>
      <c r="FV31" s="39"/>
      <c r="IB31" s="14" t="s">
        <v>865</v>
      </c>
      <c r="IC31" s="40">
        <f>ROUND(IC10,1)</f>
        <v>20.100000000000001</v>
      </c>
      <c r="ID31" s="40">
        <f t="shared" ref="ID31:IF31" si="43">ROUND(ID10,1)</f>
        <v>51.5</v>
      </c>
      <c r="IE31" s="40">
        <f t="shared" si="43"/>
        <v>28.4</v>
      </c>
      <c r="IF31" s="40">
        <f t="shared" si="43"/>
        <v>3.5</v>
      </c>
      <c r="IG31" s="40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139" t="s">
        <v>390</v>
      </c>
      <c r="JL31" s="139" t="s">
        <v>390</v>
      </c>
      <c r="JM31" s="157"/>
      <c r="JN31" s="157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  <c r="SE31" s="41"/>
      <c r="SF31" s="41"/>
      <c r="SG31" s="41"/>
      <c r="SH31" s="41"/>
      <c r="SI31" s="41"/>
      <c r="SJ31" s="41"/>
      <c r="SK31" s="41"/>
      <c r="SL31" s="41"/>
      <c r="SM31" s="41"/>
      <c r="SN31" s="41"/>
      <c r="SO31" s="41"/>
      <c r="SP31" s="41"/>
      <c r="SQ31" s="41"/>
      <c r="SR31" s="41"/>
      <c r="SS31" s="41"/>
      <c r="ST31" s="41"/>
      <c r="SU31" s="41"/>
      <c r="SV31" s="41"/>
      <c r="SW31" s="41"/>
      <c r="SX31" s="41"/>
      <c r="SY31" s="41"/>
      <c r="SZ31" s="41"/>
      <c r="TA31" s="41"/>
      <c r="TB31" s="41"/>
      <c r="TC31" s="41"/>
      <c r="TD31" s="41"/>
      <c r="TE31" s="41"/>
      <c r="TF31" s="41"/>
      <c r="TG31" s="41"/>
      <c r="TH31" s="41"/>
      <c r="TI31" s="41"/>
      <c r="TJ31" s="41"/>
      <c r="TK31" s="41"/>
      <c r="TL31" s="41"/>
      <c r="TM31" s="41"/>
      <c r="TN31" s="41"/>
      <c r="TO31" s="41"/>
      <c r="TP31" s="41"/>
      <c r="TQ31" s="41"/>
      <c r="TR31" s="41"/>
      <c r="TS31" s="41"/>
      <c r="TT31" s="41"/>
      <c r="TU31" s="41"/>
      <c r="TV31" s="41"/>
      <c r="TW31" s="41"/>
      <c r="TX31" s="41"/>
      <c r="TY31" s="41"/>
      <c r="TZ31" s="41"/>
      <c r="UA31" s="41"/>
      <c r="UB31" s="41"/>
      <c r="UC31" s="41"/>
      <c r="UD31" s="41"/>
      <c r="UE31" s="41"/>
      <c r="UF31" s="41"/>
      <c r="UG31" s="41"/>
      <c r="UH31" s="41"/>
      <c r="UI31" s="41"/>
      <c r="UJ31" s="41"/>
      <c r="UK31" s="41"/>
      <c r="UL31" s="41"/>
      <c r="UM31" s="41"/>
      <c r="UN31" s="41"/>
      <c r="UO31" s="41"/>
      <c r="UP31" s="41"/>
      <c r="UQ31" s="41"/>
      <c r="UR31" s="41"/>
      <c r="US31" s="41"/>
      <c r="UT31" s="41"/>
      <c r="UU31" s="41"/>
      <c r="UV31" s="41"/>
      <c r="UW31" s="41"/>
      <c r="UX31" s="41"/>
      <c r="UY31" s="41"/>
      <c r="UZ31" s="41"/>
      <c r="VA31" s="41"/>
      <c r="VB31" s="41"/>
      <c r="VC31" s="41"/>
      <c r="VD31" s="41"/>
      <c r="VE31" s="41"/>
      <c r="VF31" s="41"/>
      <c r="VG31" s="41"/>
      <c r="VH31" s="41"/>
      <c r="VI31" s="41"/>
      <c r="VJ31" s="41"/>
      <c r="VK31" s="41"/>
      <c r="VL31" s="41"/>
      <c r="VM31" s="41"/>
      <c r="VN31" s="41"/>
      <c r="VO31" s="41"/>
      <c r="VP31" s="41"/>
      <c r="VQ31" s="41"/>
      <c r="VR31" s="41"/>
      <c r="VS31" s="41"/>
      <c r="VT31" s="41"/>
      <c r="VU31" s="41"/>
      <c r="VV31" s="41"/>
      <c r="VW31" s="41"/>
      <c r="VX31" s="41"/>
      <c r="VY31" s="41"/>
      <c r="VZ31" s="41"/>
      <c r="WA31" s="41"/>
      <c r="WB31" s="41"/>
      <c r="WC31" s="41"/>
      <c r="WD31" s="41"/>
      <c r="WE31" s="41"/>
      <c r="WF31" s="41"/>
      <c r="WG31" s="41"/>
      <c r="WH31" s="41"/>
      <c r="WI31" s="41"/>
      <c r="WJ31" s="41"/>
      <c r="WK31" s="41"/>
      <c r="WL31" s="41"/>
      <c r="WM31" s="41"/>
      <c r="WN31" s="41"/>
      <c r="WO31" s="41"/>
      <c r="WP31" s="41"/>
      <c r="WQ31" s="41"/>
      <c r="WR31" s="41"/>
      <c r="WS31" s="41"/>
      <c r="WT31" s="41"/>
      <c r="WU31" s="41"/>
      <c r="WV31" s="41"/>
      <c r="WW31" s="41"/>
      <c r="WX31" s="41"/>
      <c r="WY31" s="41"/>
      <c r="WZ31" s="41"/>
      <c r="XA31" s="41"/>
      <c r="XB31" s="41"/>
      <c r="XC31" s="41"/>
      <c r="XD31" s="41"/>
      <c r="XE31" s="41"/>
      <c r="XF31" s="41"/>
      <c r="XG31" s="41"/>
      <c r="XH31" s="41"/>
      <c r="XI31" s="41"/>
      <c r="XJ31" s="41"/>
      <c r="XK31" s="41"/>
      <c r="XL31" s="41"/>
      <c r="XM31" s="41"/>
      <c r="XN31" s="41"/>
      <c r="XO31" s="41"/>
      <c r="XP31" s="41"/>
      <c r="XQ31" s="41"/>
      <c r="XR31" s="41"/>
      <c r="XS31" s="41"/>
      <c r="XT31" s="41"/>
      <c r="XU31" s="41"/>
      <c r="XV31" s="41"/>
      <c r="XW31" s="41"/>
      <c r="XX31" s="41"/>
      <c r="XY31" s="41"/>
      <c r="XZ31" s="41"/>
      <c r="YA31" s="41"/>
      <c r="YB31" s="41"/>
      <c r="YC31" s="41"/>
      <c r="YD31" s="41"/>
      <c r="YE31" s="41"/>
      <c r="YF31" s="41"/>
      <c r="YG31" s="41"/>
      <c r="YH31" s="41"/>
      <c r="YI31" s="41"/>
      <c r="YJ31" s="41"/>
      <c r="YK31" s="41"/>
      <c r="YL31" s="41"/>
      <c r="YM31" s="41"/>
      <c r="YN31" s="41"/>
      <c r="YO31" s="41"/>
      <c r="YP31" s="41"/>
      <c r="YQ31" s="41"/>
      <c r="YR31" s="41"/>
      <c r="YS31" s="41"/>
      <c r="YT31" s="41"/>
      <c r="YU31" s="41"/>
      <c r="YV31" s="41"/>
      <c r="YW31" s="41"/>
      <c r="YX31" s="41"/>
      <c r="YY31" s="41"/>
      <c r="YZ31" s="41"/>
      <c r="ZA31" s="41"/>
      <c r="ZB31" s="41"/>
      <c r="ZC31" s="41"/>
      <c r="ZD31" s="41"/>
      <c r="ZE31" s="41"/>
      <c r="ZF31" s="41"/>
      <c r="ZG31" s="41"/>
      <c r="ZH31" s="41"/>
      <c r="ZI31" s="41"/>
      <c r="ZJ31" s="41"/>
      <c r="ZK31" s="41"/>
      <c r="ZL31" s="41"/>
      <c r="ZM31" s="41"/>
      <c r="ZN31" s="41"/>
      <c r="ZO31" s="41"/>
    </row>
    <row r="32" spans="2:691" ht="13.5" x14ac:dyDescent="0.3">
      <c r="K32" s="14" t="s">
        <v>434</v>
      </c>
      <c r="L32" s="40">
        <f>H20/I20*100</f>
        <v>157.61194029850748</v>
      </c>
      <c r="M32" s="14">
        <v>100</v>
      </c>
      <c r="AE32" s="41"/>
      <c r="AF32" s="41"/>
      <c r="AG32" s="41"/>
      <c r="DT32" s="130"/>
      <c r="DU32" s="130" t="s">
        <v>396</v>
      </c>
      <c r="DV32" s="60" t="s">
        <v>174</v>
      </c>
      <c r="DW32" s="117">
        <v>3.5885765006261305</v>
      </c>
      <c r="DX32" s="117">
        <v>40.342456029325966</v>
      </c>
      <c r="DY32" s="117">
        <v>3.1999260457107712</v>
      </c>
      <c r="DZ32" s="117">
        <v>12.781087150181131</v>
      </c>
      <c r="EA32" s="117">
        <v>3.4158682925606598</v>
      </c>
      <c r="EB32" s="117">
        <v>73.799257064727684</v>
      </c>
      <c r="EC32" s="117">
        <v>130.53081442243925</v>
      </c>
      <c r="ED32" s="117">
        <v>29.10724894824034</v>
      </c>
      <c r="EE32" s="60" t="s">
        <v>174</v>
      </c>
      <c r="ER32" s="159" t="s">
        <v>285</v>
      </c>
      <c r="ET32" s="159" t="s">
        <v>915</v>
      </c>
      <c r="EY32" s="161">
        <v>25</v>
      </c>
      <c r="FC32" s="39"/>
      <c r="FI32" s="141" t="s">
        <v>384</v>
      </c>
      <c r="FJ32" s="140">
        <v>8334</v>
      </c>
      <c r="FK32" s="140">
        <v>6446</v>
      </c>
      <c r="FL32" s="140">
        <v>6412</v>
      </c>
      <c r="FV32" s="39"/>
      <c r="IB32" s="14" t="s">
        <v>523</v>
      </c>
      <c r="IC32" s="40">
        <f t="shared" ref="IC32:IF33" si="44">ROUND(IC11,1)</f>
        <v>38.6</v>
      </c>
      <c r="ID32" s="40">
        <f t="shared" si="44"/>
        <v>31.9</v>
      </c>
      <c r="IE32" s="40">
        <f t="shared" si="44"/>
        <v>29.4</v>
      </c>
      <c r="IF32" s="40">
        <f t="shared" si="44"/>
        <v>2.1</v>
      </c>
      <c r="IG32" s="40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157"/>
      <c r="JN32" s="157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  <c r="SE32" s="41"/>
      <c r="SF32" s="41"/>
      <c r="SG32" s="41"/>
      <c r="SH32" s="41"/>
      <c r="SI32" s="41"/>
      <c r="SJ32" s="41"/>
      <c r="SK32" s="41"/>
      <c r="SL32" s="41"/>
      <c r="SM32" s="41"/>
      <c r="SN32" s="41"/>
      <c r="SO32" s="41"/>
      <c r="SP32" s="41"/>
      <c r="SQ32" s="41"/>
      <c r="SR32" s="41"/>
      <c r="SS32" s="41"/>
      <c r="ST32" s="41"/>
      <c r="SU32" s="41"/>
      <c r="SV32" s="41"/>
      <c r="SW32" s="41"/>
      <c r="SX32" s="41"/>
      <c r="SY32" s="41"/>
      <c r="SZ32" s="41"/>
      <c r="TA32" s="41"/>
      <c r="TB32" s="41"/>
      <c r="TC32" s="41"/>
      <c r="TD32" s="41"/>
      <c r="TE32" s="41"/>
      <c r="TF32" s="41"/>
      <c r="TG32" s="41"/>
      <c r="TH32" s="41"/>
      <c r="TI32" s="41"/>
      <c r="TJ32" s="41"/>
      <c r="TK32" s="41"/>
      <c r="TL32" s="41"/>
      <c r="TM32" s="41"/>
      <c r="TN32" s="41"/>
      <c r="TO32" s="41"/>
      <c r="TP32" s="41"/>
      <c r="TQ32" s="41"/>
      <c r="TR32" s="41"/>
      <c r="TS32" s="41"/>
      <c r="TT32" s="41"/>
      <c r="TU32" s="41"/>
      <c r="TV32" s="41"/>
      <c r="TW32" s="41"/>
      <c r="TX32" s="41"/>
      <c r="TY32" s="41"/>
      <c r="TZ32" s="41"/>
      <c r="UA32" s="41"/>
      <c r="UB32" s="41"/>
      <c r="UC32" s="41"/>
      <c r="UD32" s="41"/>
      <c r="UE32" s="41"/>
      <c r="UF32" s="41"/>
      <c r="UG32" s="41"/>
      <c r="UH32" s="41"/>
      <c r="UI32" s="41"/>
      <c r="UJ32" s="41"/>
      <c r="UK32" s="41"/>
      <c r="UL32" s="41"/>
      <c r="UM32" s="41"/>
      <c r="UN32" s="41"/>
      <c r="UO32" s="41"/>
      <c r="UP32" s="41"/>
      <c r="UQ32" s="41"/>
      <c r="UR32" s="41"/>
      <c r="US32" s="41"/>
      <c r="UT32" s="41"/>
      <c r="UU32" s="41"/>
      <c r="UV32" s="41"/>
      <c r="UW32" s="41"/>
      <c r="UX32" s="41"/>
      <c r="UY32" s="41"/>
      <c r="UZ32" s="41"/>
      <c r="VA32" s="41"/>
      <c r="VB32" s="41"/>
      <c r="VC32" s="41"/>
      <c r="VD32" s="41"/>
      <c r="VE32" s="41"/>
      <c r="VF32" s="41"/>
      <c r="VG32" s="41"/>
      <c r="VH32" s="41"/>
      <c r="VI32" s="41"/>
      <c r="VJ32" s="41"/>
      <c r="VK32" s="41"/>
      <c r="VL32" s="41"/>
      <c r="VM32" s="41"/>
      <c r="VN32" s="41"/>
      <c r="VO32" s="41"/>
      <c r="VP32" s="41"/>
      <c r="VQ32" s="41"/>
      <c r="VR32" s="41"/>
      <c r="VS32" s="41"/>
      <c r="VT32" s="41"/>
      <c r="VU32" s="41"/>
      <c r="VV32" s="41"/>
      <c r="VW32" s="41"/>
      <c r="VX32" s="41"/>
      <c r="VY32" s="41"/>
      <c r="VZ32" s="41"/>
      <c r="WA32" s="41"/>
      <c r="WB32" s="41"/>
      <c r="WC32" s="41"/>
      <c r="WD32" s="41"/>
      <c r="WE32" s="41"/>
      <c r="WF32" s="41"/>
      <c r="WG32" s="41"/>
      <c r="WH32" s="41"/>
      <c r="WI32" s="41"/>
      <c r="WJ32" s="41"/>
      <c r="WK32" s="41"/>
      <c r="WL32" s="41"/>
      <c r="WM32" s="41"/>
      <c r="WN32" s="41"/>
      <c r="WO32" s="41"/>
      <c r="WP32" s="41"/>
      <c r="WQ32" s="41"/>
      <c r="WR32" s="41"/>
      <c r="WS32" s="41"/>
      <c r="WT32" s="41"/>
      <c r="WU32" s="41"/>
      <c r="WV32" s="41"/>
      <c r="WW32" s="41"/>
      <c r="WX32" s="41"/>
      <c r="WY32" s="41"/>
      <c r="WZ32" s="41"/>
      <c r="XA32" s="41"/>
      <c r="XB32" s="41"/>
      <c r="XC32" s="41"/>
      <c r="XD32" s="41"/>
      <c r="XE32" s="41"/>
      <c r="XF32" s="41"/>
      <c r="XG32" s="41"/>
      <c r="XH32" s="41"/>
      <c r="XI32" s="41"/>
      <c r="XJ32" s="41"/>
      <c r="XK32" s="41"/>
      <c r="XL32" s="41"/>
      <c r="XM32" s="41"/>
      <c r="XN32" s="41"/>
      <c r="XO32" s="41"/>
      <c r="XP32" s="41"/>
      <c r="XQ32" s="41"/>
      <c r="XR32" s="41"/>
      <c r="XS32" s="41"/>
      <c r="XT32" s="41"/>
      <c r="XU32" s="41"/>
      <c r="XV32" s="41"/>
      <c r="XW32" s="41"/>
      <c r="XX32" s="41"/>
      <c r="XY32" s="41"/>
      <c r="XZ32" s="41"/>
      <c r="YA32" s="41"/>
      <c r="YB32" s="41"/>
      <c r="YC32" s="41"/>
      <c r="YD32" s="41"/>
      <c r="YE32" s="41"/>
      <c r="YF32" s="41"/>
      <c r="YG32" s="41"/>
      <c r="YH32" s="41"/>
      <c r="YI32" s="41"/>
      <c r="YJ32" s="41"/>
      <c r="YK32" s="41"/>
      <c r="YL32" s="41"/>
      <c r="YM32" s="41"/>
      <c r="YN32" s="41"/>
      <c r="YO32" s="41"/>
      <c r="YP32" s="41"/>
      <c r="YQ32" s="41"/>
      <c r="YR32" s="41"/>
      <c r="YS32" s="41"/>
      <c r="YT32" s="41"/>
      <c r="YU32" s="41"/>
      <c r="YV32" s="41"/>
      <c r="YW32" s="41"/>
      <c r="YX32" s="41"/>
      <c r="YY32" s="41"/>
      <c r="YZ32" s="41"/>
      <c r="ZA32" s="41"/>
      <c r="ZB32" s="41"/>
      <c r="ZC32" s="41"/>
      <c r="ZD32" s="41"/>
      <c r="ZE32" s="41"/>
      <c r="ZF32" s="41"/>
      <c r="ZG32" s="41"/>
      <c r="ZH32" s="41"/>
      <c r="ZI32" s="41"/>
      <c r="ZJ32" s="41"/>
      <c r="ZK32" s="41"/>
      <c r="ZL32" s="41"/>
      <c r="ZM32" s="41"/>
      <c r="ZN32" s="41"/>
      <c r="ZO32" s="41"/>
    </row>
    <row r="33" spans="7:691" ht="13.5" x14ac:dyDescent="0.3">
      <c r="AE33" s="41"/>
      <c r="AF33" s="41"/>
      <c r="AG33" s="41"/>
      <c r="DT33" s="130"/>
      <c r="DU33" s="130" t="s">
        <v>397</v>
      </c>
      <c r="DV33" s="60" t="s">
        <v>192</v>
      </c>
      <c r="DW33" s="117">
        <v>3.7998623560930866</v>
      </c>
      <c r="DX33" s="117">
        <v>43.00229429353071</v>
      </c>
      <c r="DY33" s="117">
        <v>3.3599601100650069</v>
      </c>
      <c r="DZ33" s="117">
        <v>12.464087694681874</v>
      </c>
      <c r="EA33" s="117">
        <v>3.4608549948072151</v>
      </c>
      <c r="EB33" s="117">
        <v>59.021889432032417</v>
      </c>
      <c r="EC33" s="117">
        <v>115.76161270262416</v>
      </c>
      <c r="ED33" s="117">
        <v>28.908163030239244</v>
      </c>
      <c r="EE33" s="60" t="s">
        <v>192</v>
      </c>
      <c r="ER33" s="161" t="s">
        <v>283</v>
      </c>
      <c r="ET33" s="161" t="s">
        <v>920</v>
      </c>
      <c r="EY33" s="162">
        <v>52</v>
      </c>
      <c r="FB33" s="39"/>
      <c r="FC33" s="39"/>
      <c r="FI33" s="141" t="s">
        <v>385</v>
      </c>
      <c r="FJ33" s="140">
        <v>5806</v>
      </c>
      <c r="FK33" s="140">
        <v>5222</v>
      </c>
      <c r="FL33" s="140">
        <v>5475</v>
      </c>
      <c r="FV33" s="39"/>
      <c r="IB33" s="14" t="s">
        <v>525</v>
      </c>
      <c r="IC33" s="40">
        <f t="shared" si="44"/>
        <v>22.3</v>
      </c>
      <c r="ID33" s="40">
        <f t="shared" si="44"/>
        <v>52.4</v>
      </c>
      <c r="IE33" s="40">
        <f t="shared" si="44"/>
        <v>25.2</v>
      </c>
      <c r="IF33" s="40">
        <f t="shared" si="44"/>
        <v>4.3</v>
      </c>
      <c r="IG33" s="40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157"/>
      <c r="JN33" s="157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  <c r="SE33" s="41"/>
      <c r="SF33" s="41"/>
      <c r="SG33" s="41"/>
      <c r="SH33" s="41"/>
      <c r="SI33" s="41"/>
      <c r="SJ33" s="41"/>
      <c r="SK33" s="41"/>
      <c r="SL33" s="41"/>
      <c r="SM33" s="41"/>
      <c r="SN33" s="41"/>
      <c r="SO33" s="41"/>
      <c r="SP33" s="41"/>
      <c r="SQ33" s="41"/>
      <c r="SR33" s="41"/>
      <c r="SS33" s="41"/>
      <c r="ST33" s="41"/>
      <c r="SU33" s="41"/>
      <c r="SV33" s="41"/>
      <c r="SW33" s="41"/>
      <c r="SX33" s="41"/>
      <c r="SY33" s="41"/>
      <c r="SZ33" s="41"/>
      <c r="TA33" s="41"/>
      <c r="TB33" s="41"/>
      <c r="TC33" s="41"/>
      <c r="TD33" s="41"/>
      <c r="TE33" s="41"/>
      <c r="TF33" s="41"/>
      <c r="TG33" s="41"/>
      <c r="TH33" s="41"/>
      <c r="TI33" s="41"/>
      <c r="TJ33" s="41"/>
      <c r="TK33" s="41"/>
      <c r="TL33" s="41"/>
      <c r="TM33" s="41"/>
      <c r="TN33" s="41"/>
      <c r="TO33" s="41"/>
      <c r="TP33" s="41"/>
      <c r="TQ33" s="41"/>
      <c r="TR33" s="41"/>
      <c r="TS33" s="41"/>
      <c r="TT33" s="41"/>
      <c r="TU33" s="41"/>
      <c r="TV33" s="41"/>
      <c r="TW33" s="41"/>
      <c r="TX33" s="41"/>
      <c r="TY33" s="41"/>
      <c r="TZ33" s="41"/>
      <c r="UA33" s="41"/>
      <c r="UB33" s="41"/>
      <c r="UC33" s="41"/>
      <c r="UD33" s="41"/>
      <c r="UE33" s="41"/>
      <c r="UF33" s="41"/>
      <c r="UG33" s="41"/>
      <c r="UH33" s="41"/>
      <c r="UI33" s="41"/>
      <c r="UJ33" s="41"/>
      <c r="UK33" s="41"/>
      <c r="UL33" s="41"/>
      <c r="UM33" s="41"/>
      <c r="UN33" s="41"/>
      <c r="UO33" s="41"/>
      <c r="UP33" s="41"/>
      <c r="UQ33" s="41"/>
      <c r="UR33" s="41"/>
      <c r="US33" s="41"/>
      <c r="UT33" s="41"/>
      <c r="UU33" s="41"/>
      <c r="UV33" s="41"/>
      <c r="UW33" s="41"/>
      <c r="UX33" s="41"/>
      <c r="UY33" s="41"/>
      <c r="UZ33" s="41"/>
      <c r="VA33" s="41"/>
      <c r="VB33" s="41"/>
      <c r="VC33" s="41"/>
      <c r="VD33" s="41"/>
      <c r="VE33" s="41"/>
      <c r="VF33" s="41"/>
      <c r="VG33" s="41"/>
      <c r="VH33" s="41"/>
      <c r="VI33" s="41"/>
      <c r="VJ33" s="41"/>
      <c r="VK33" s="41"/>
      <c r="VL33" s="41"/>
      <c r="VM33" s="41"/>
      <c r="VN33" s="41"/>
      <c r="VO33" s="41"/>
      <c r="VP33" s="41"/>
      <c r="VQ33" s="41"/>
      <c r="VR33" s="41"/>
      <c r="VS33" s="41"/>
      <c r="VT33" s="41"/>
      <c r="VU33" s="41"/>
      <c r="VV33" s="41"/>
      <c r="VW33" s="41"/>
      <c r="VX33" s="41"/>
      <c r="VY33" s="41"/>
      <c r="VZ33" s="41"/>
      <c r="WA33" s="41"/>
      <c r="WB33" s="41"/>
      <c r="WC33" s="41"/>
      <c r="WD33" s="41"/>
      <c r="WE33" s="41"/>
      <c r="WF33" s="41"/>
      <c r="WG33" s="41"/>
      <c r="WH33" s="41"/>
      <c r="WI33" s="41"/>
      <c r="WJ33" s="41"/>
      <c r="WK33" s="41"/>
      <c r="WL33" s="41"/>
      <c r="WM33" s="41"/>
      <c r="WN33" s="41"/>
      <c r="WO33" s="41"/>
      <c r="WP33" s="41"/>
      <c r="WQ33" s="41"/>
      <c r="WR33" s="41"/>
      <c r="WS33" s="41"/>
      <c r="WT33" s="41"/>
      <c r="WU33" s="41"/>
      <c r="WV33" s="41"/>
      <c r="WW33" s="41"/>
      <c r="WX33" s="41"/>
      <c r="WY33" s="41"/>
      <c r="WZ33" s="41"/>
      <c r="XA33" s="41"/>
      <c r="XB33" s="41"/>
      <c r="XC33" s="41"/>
      <c r="XD33" s="41"/>
      <c r="XE33" s="41"/>
      <c r="XF33" s="41"/>
      <c r="XG33" s="41"/>
      <c r="XH33" s="41"/>
      <c r="XI33" s="41"/>
      <c r="XJ33" s="41"/>
      <c r="XK33" s="41"/>
      <c r="XL33" s="41"/>
      <c r="XM33" s="41"/>
      <c r="XN33" s="41"/>
      <c r="XO33" s="41"/>
      <c r="XP33" s="41"/>
      <c r="XQ33" s="41"/>
      <c r="XR33" s="41"/>
      <c r="XS33" s="41"/>
      <c r="XT33" s="41"/>
      <c r="XU33" s="41"/>
      <c r="XV33" s="41"/>
      <c r="XW33" s="41"/>
      <c r="XX33" s="41"/>
      <c r="XY33" s="41"/>
      <c r="XZ33" s="41"/>
      <c r="YA33" s="41"/>
      <c r="YB33" s="41"/>
      <c r="YC33" s="41"/>
      <c r="YD33" s="41"/>
      <c r="YE33" s="41"/>
      <c r="YF33" s="41"/>
      <c r="YG33" s="41"/>
      <c r="YH33" s="41"/>
      <c r="YI33" s="41"/>
      <c r="YJ33" s="41"/>
      <c r="YK33" s="41"/>
      <c r="YL33" s="41"/>
      <c r="YM33" s="41"/>
      <c r="YN33" s="41"/>
      <c r="YO33" s="41"/>
      <c r="YP33" s="41"/>
      <c r="YQ33" s="41"/>
      <c r="YR33" s="41"/>
      <c r="YS33" s="41"/>
      <c r="YT33" s="41"/>
      <c r="YU33" s="41"/>
      <c r="YV33" s="41"/>
      <c r="YW33" s="41"/>
      <c r="YX33" s="41"/>
      <c r="YY33" s="41"/>
      <c r="YZ33" s="41"/>
      <c r="ZA33" s="41"/>
      <c r="ZB33" s="41"/>
      <c r="ZC33" s="41"/>
      <c r="ZD33" s="41"/>
      <c r="ZE33" s="41"/>
      <c r="ZF33" s="41"/>
      <c r="ZG33" s="41"/>
      <c r="ZH33" s="41"/>
      <c r="ZI33" s="41"/>
      <c r="ZJ33" s="41"/>
      <c r="ZK33" s="41"/>
      <c r="ZL33" s="41"/>
      <c r="ZM33" s="41"/>
      <c r="ZN33" s="41"/>
      <c r="ZO33" s="41"/>
    </row>
    <row r="34" spans="7:691" ht="13.5" x14ac:dyDescent="0.3">
      <c r="AE34" s="41"/>
      <c r="AF34" s="41"/>
      <c r="AG34" s="41"/>
      <c r="DT34" s="130"/>
      <c r="DU34" s="130" t="s">
        <v>398</v>
      </c>
      <c r="DV34" s="60" t="s">
        <v>375</v>
      </c>
      <c r="DW34" s="117">
        <v>6.3526359250761297</v>
      </c>
      <c r="DX34" s="117">
        <v>33.454331509497514</v>
      </c>
      <c r="DY34" s="117">
        <v>3.4248493146223749</v>
      </c>
      <c r="DZ34" s="117">
        <v>13.357770909482381</v>
      </c>
      <c r="EA34" s="117">
        <v>3.1114705857606375</v>
      </c>
      <c r="EB34" s="117">
        <v>53.042921810901767</v>
      </c>
      <c r="EC34" s="117">
        <v>97.480947806352418</v>
      </c>
      <c r="ED34" s="117">
        <v>40.35300063461542</v>
      </c>
      <c r="EE34" s="60" t="s">
        <v>200</v>
      </c>
      <c r="ER34" s="139" t="s">
        <v>390</v>
      </c>
      <c r="ET34" s="139" t="s">
        <v>390</v>
      </c>
      <c r="EY34" s="141" t="s">
        <v>520</v>
      </c>
      <c r="FB34" s="39"/>
      <c r="FC34" s="39"/>
      <c r="FI34" s="141" t="s">
        <v>386</v>
      </c>
      <c r="FJ34" s="140">
        <v>11850</v>
      </c>
      <c r="FK34" s="140">
        <v>8777</v>
      </c>
      <c r="FL34" s="140">
        <v>8412</v>
      </c>
      <c r="FV34" s="39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157"/>
      <c r="JN34" s="157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</row>
    <row r="35" spans="7:691" ht="13.5" x14ac:dyDescent="0.3">
      <c r="AE35" s="41"/>
      <c r="AF35" s="41"/>
      <c r="AG35" s="41"/>
      <c r="DT35" s="130"/>
      <c r="DU35" s="130" t="s">
        <v>399</v>
      </c>
      <c r="DV35" s="60" t="s">
        <v>376</v>
      </c>
      <c r="DW35" s="117">
        <v>3.3283810939290044</v>
      </c>
      <c r="DX35" s="117">
        <v>55.209173978916184</v>
      </c>
      <c r="DY35" s="117">
        <v>4.9472941940524553</v>
      </c>
      <c r="DZ35" s="117">
        <v>10.56432669714253</v>
      </c>
      <c r="EA35" s="117">
        <v>6.2325961944302417</v>
      </c>
      <c r="EB35" s="117">
        <v>36.983738296242933</v>
      </c>
      <c r="EC35" s="117">
        <v>137.78174753601914</v>
      </c>
      <c r="ED35" s="117">
        <v>46.730168970696361</v>
      </c>
      <c r="EE35" s="60" t="s">
        <v>200</v>
      </c>
      <c r="EY35" s="159">
        <v>8</v>
      </c>
      <c r="FB35" s="39"/>
      <c r="FC35" s="39"/>
      <c r="FI35" s="141" t="s">
        <v>387</v>
      </c>
      <c r="FJ35" s="140">
        <v>10767</v>
      </c>
      <c r="FK35" s="140">
        <v>7885</v>
      </c>
      <c r="FL35" s="140">
        <v>7444</v>
      </c>
      <c r="FV35" s="39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</row>
    <row r="36" spans="7:691" ht="13.5" x14ac:dyDescent="0.3">
      <c r="G36" s="112"/>
      <c r="H36" s="112"/>
      <c r="I36" s="112"/>
      <c r="J36" s="112"/>
      <c r="K36" s="112"/>
      <c r="L36" s="112"/>
      <c r="AE36" s="41"/>
      <c r="AF36" s="41"/>
      <c r="AG36" s="41"/>
      <c r="DT36" s="130"/>
      <c r="DU36" s="130" t="s">
        <v>400</v>
      </c>
      <c r="DV36" s="60" t="s">
        <v>377</v>
      </c>
      <c r="DW36" s="117">
        <v>4.5295302137717695</v>
      </c>
      <c r="DX36" s="117">
        <v>43.515375977942952</v>
      </c>
      <c r="DY36" s="117">
        <v>3.887401233612902</v>
      </c>
      <c r="DZ36" s="117">
        <v>9.9759525149686414</v>
      </c>
      <c r="EA36" s="117">
        <v>4.6494985228267183</v>
      </c>
      <c r="EB36" s="117">
        <v>44.923317701155753</v>
      </c>
      <c r="EC36" s="117">
        <v>110.67618352888546</v>
      </c>
      <c r="ED36" s="117">
        <v>52.015581937833964</v>
      </c>
      <c r="EE36" s="60" t="s">
        <v>200</v>
      </c>
      <c r="EY36" s="161">
        <v>24</v>
      </c>
      <c r="FB36" s="39"/>
      <c r="FC36" s="39"/>
      <c r="FI36" s="141" t="s">
        <v>388</v>
      </c>
      <c r="FJ36" s="140">
        <v>10472</v>
      </c>
      <c r="FK36" s="140">
        <v>7808</v>
      </c>
      <c r="FL36" s="140">
        <v>7061</v>
      </c>
      <c r="FV36" s="39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</row>
    <row r="37" spans="7:691" ht="13.5" x14ac:dyDescent="0.3">
      <c r="AE37" s="41"/>
      <c r="AF37" s="41"/>
      <c r="AG37" s="41"/>
      <c r="DT37" s="130"/>
      <c r="DU37" s="130" t="s">
        <v>401</v>
      </c>
      <c r="DV37" s="60" t="s">
        <v>378</v>
      </c>
      <c r="DW37" s="117">
        <v>6.7769770796942588</v>
      </c>
      <c r="DX37" s="117">
        <v>29.810859389859743</v>
      </c>
      <c r="DY37" s="117">
        <v>2.4635366515833752</v>
      </c>
      <c r="DZ37" s="117">
        <v>12.123370710679803</v>
      </c>
      <c r="EA37" s="117">
        <v>3.0240141804148712</v>
      </c>
      <c r="EB37" s="117">
        <v>75.093111597653063</v>
      </c>
      <c r="EC37" s="117">
        <v>86.328343162249396</v>
      </c>
      <c r="ED37" s="117">
        <v>35.48632468753096</v>
      </c>
      <c r="EE37" s="60" t="s">
        <v>200</v>
      </c>
      <c r="EY37" s="162">
        <v>51</v>
      </c>
      <c r="FB37" s="39"/>
      <c r="FC37" s="39"/>
      <c r="FV37" s="39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  <c r="SE37" s="41"/>
      <c r="SF37" s="41"/>
      <c r="SG37" s="41"/>
      <c r="SH37" s="41"/>
      <c r="SI37" s="41"/>
      <c r="SJ37" s="41"/>
      <c r="SK37" s="41"/>
      <c r="SL37" s="41"/>
      <c r="SM37" s="41"/>
      <c r="SN37" s="41"/>
      <c r="SO37" s="41"/>
      <c r="SP37" s="41"/>
      <c r="SQ37" s="41"/>
      <c r="SR37" s="41"/>
      <c r="SS37" s="41"/>
      <c r="ST37" s="41"/>
      <c r="SU37" s="41"/>
      <c r="SV37" s="41"/>
      <c r="SW37" s="41"/>
      <c r="SX37" s="41"/>
      <c r="SY37" s="41"/>
      <c r="SZ37" s="41"/>
      <c r="TA37" s="41"/>
      <c r="TB37" s="41"/>
      <c r="TC37" s="41"/>
      <c r="TD37" s="41"/>
      <c r="TE37" s="41"/>
      <c r="TF37" s="41"/>
      <c r="TG37" s="41"/>
      <c r="TH37" s="41"/>
      <c r="TI37" s="41"/>
      <c r="TJ37" s="41"/>
      <c r="TK37" s="41"/>
      <c r="TL37" s="41"/>
      <c r="TM37" s="41"/>
      <c r="TN37" s="41"/>
      <c r="TO37" s="41"/>
      <c r="TP37" s="41"/>
      <c r="TQ37" s="41"/>
      <c r="TR37" s="41"/>
      <c r="TS37" s="41"/>
      <c r="TT37" s="41"/>
      <c r="TU37" s="41"/>
      <c r="TV37" s="41"/>
      <c r="TW37" s="41"/>
      <c r="TX37" s="41"/>
      <c r="TY37" s="41"/>
      <c r="TZ37" s="41"/>
      <c r="UA37" s="41"/>
      <c r="UB37" s="41"/>
      <c r="UC37" s="41"/>
      <c r="UD37" s="41"/>
      <c r="UE37" s="41"/>
      <c r="UF37" s="41"/>
      <c r="UG37" s="41"/>
      <c r="UH37" s="41"/>
      <c r="UI37" s="41"/>
      <c r="UJ37" s="41"/>
      <c r="UK37" s="41"/>
      <c r="UL37" s="41"/>
      <c r="UM37" s="41"/>
      <c r="UN37" s="41"/>
      <c r="UO37" s="41"/>
      <c r="UP37" s="41"/>
      <c r="UQ37" s="41"/>
      <c r="UR37" s="41"/>
      <c r="US37" s="41"/>
      <c r="UT37" s="41"/>
      <c r="UU37" s="41"/>
      <c r="UV37" s="41"/>
      <c r="UW37" s="41"/>
      <c r="UX37" s="41"/>
      <c r="UY37" s="41"/>
      <c r="UZ37" s="41"/>
      <c r="VA37" s="41"/>
      <c r="VB37" s="41"/>
      <c r="VC37" s="41"/>
      <c r="VD37" s="41"/>
      <c r="VE37" s="41"/>
      <c r="VF37" s="41"/>
      <c r="VG37" s="41"/>
      <c r="VH37" s="41"/>
      <c r="VI37" s="41"/>
      <c r="VJ37" s="41"/>
      <c r="VK37" s="41"/>
      <c r="VL37" s="41"/>
      <c r="VM37" s="41"/>
      <c r="VN37" s="41"/>
      <c r="VO37" s="41"/>
      <c r="VP37" s="41"/>
      <c r="VQ37" s="41"/>
      <c r="VR37" s="41"/>
      <c r="VS37" s="41"/>
      <c r="VT37" s="41"/>
      <c r="VU37" s="41"/>
      <c r="VV37" s="41"/>
      <c r="VW37" s="41"/>
      <c r="VX37" s="41"/>
      <c r="VY37" s="41"/>
      <c r="VZ37" s="41"/>
      <c r="WA37" s="41"/>
      <c r="WB37" s="41"/>
      <c r="WC37" s="41"/>
      <c r="WD37" s="41"/>
      <c r="WE37" s="41"/>
      <c r="WF37" s="41"/>
      <c r="WG37" s="41"/>
      <c r="WH37" s="41"/>
      <c r="WI37" s="41"/>
      <c r="WJ37" s="41"/>
      <c r="WK37" s="41"/>
      <c r="WL37" s="41"/>
      <c r="WM37" s="41"/>
      <c r="WN37" s="41"/>
      <c r="WO37" s="41"/>
      <c r="WP37" s="41"/>
      <c r="WQ37" s="41"/>
      <c r="WR37" s="41"/>
      <c r="WS37" s="41"/>
      <c r="WT37" s="41"/>
      <c r="WU37" s="41"/>
      <c r="WV37" s="41"/>
      <c r="WW37" s="41"/>
      <c r="WX37" s="41"/>
      <c r="WY37" s="41"/>
      <c r="WZ37" s="41"/>
      <c r="XA37" s="41"/>
      <c r="XB37" s="41"/>
      <c r="XC37" s="41"/>
      <c r="XD37" s="41"/>
      <c r="XE37" s="41"/>
      <c r="XF37" s="41"/>
      <c r="XG37" s="41"/>
      <c r="XH37" s="41"/>
      <c r="XI37" s="41"/>
      <c r="XJ37" s="41"/>
      <c r="XK37" s="41"/>
      <c r="XL37" s="41"/>
      <c r="XM37" s="41"/>
      <c r="XN37" s="41"/>
      <c r="XO37" s="41"/>
      <c r="XP37" s="41"/>
      <c r="XQ37" s="41"/>
      <c r="XR37" s="41"/>
      <c r="XS37" s="41"/>
      <c r="XT37" s="41"/>
      <c r="XU37" s="41"/>
      <c r="XV37" s="41"/>
      <c r="XW37" s="41"/>
      <c r="XX37" s="41"/>
      <c r="XY37" s="41"/>
      <c r="XZ37" s="41"/>
      <c r="YA37" s="41"/>
      <c r="YB37" s="41"/>
      <c r="YC37" s="41"/>
      <c r="YD37" s="41"/>
      <c r="YE37" s="41"/>
      <c r="YF37" s="41"/>
      <c r="YG37" s="41"/>
      <c r="YH37" s="41"/>
      <c r="YI37" s="41"/>
      <c r="YJ37" s="41"/>
      <c r="YK37" s="41"/>
      <c r="YL37" s="41"/>
      <c r="YM37" s="41"/>
      <c r="YN37" s="41"/>
      <c r="YO37" s="41"/>
      <c r="YP37" s="41"/>
      <c r="YQ37" s="41"/>
      <c r="YR37" s="41"/>
      <c r="YS37" s="41"/>
      <c r="YT37" s="41"/>
      <c r="YU37" s="41"/>
      <c r="YV37" s="41"/>
      <c r="YW37" s="41"/>
      <c r="YX37" s="41"/>
      <c r="YY37" s="41"/>
      <c r="YZ37" s="41"/>
      <c r="ZA37" s="41"/>
      <c r="ZB37" s="41"/>
      <c r="ZC37" s="41"/>
      <c r="ZD37" s="41"/>
      <c r="ZE37" s="41"/>
      <c r="ZF37" s="41"/>
      <c r="ZG37" s="41"/>
      <c r="ZH37" s="41"/>
      <c r="ZI37" s="41"/>
      <c r="ZJ37" s="41"/>
      <c r="ZK37" s="41"/>
      <c r="ZL37" s="41"/>
      <c r="ZM37" s="41"/>
      <c r="ZN37" s="41"/>
      <c r="ZO37" s="41"/>
    </row>
    <row r="38" spans="7:691" ht="13.5" x14ac:dyDescent="0.3">
      <c r="AE38" s="41"/>
      <c r="AF38" s="41"/>
      <c r="AG38" s="41"/>
      <c r="EY38" s="141" t="s">
        <v>521</v>
      </c>
      <c r="FB38" s="39"/>
      <c r="FC38" s="39"/>
      <c r="FV38" s="39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  <c r="SE38" s="41"/>
      <c r="SF38" s="41"/>
      <c r="SG38" s="41"/>
      <c r="SH38" s="41"/>
      <c r="SI38" s="41"/>
      <c r="SJ38" s="41"/>
      <c r="SK38" s="41"/>
      <c r="SL38" s="41"/>
      <c r="SM38" s="41"/>
      <c r="SN38" s="41"/>
      <c r="SO38" s="41"/>
      <c r="SP38" s="41"/>
      <c r="SQ38" s="41"/>
      <c r="SR38" s="41"/>
      <c r="SS38" s="41"/>
      <c r="ST38" s="41"/>
      <c r="SU38" s="41"/>
      <c r="SV38" s="41"/>
      <c r="SW38" s="41"/>
      <c r="SX38" s="41"/>
      <c r="SY38" s="41"/>
      <c r="SZ38" s="41"/>
      <c r="TA38" s="41"/>
      <c r="TB38" s="41"/>
      <c r="TC38" s="41"/>
      <c r="TD38" s="41"/>
      <c r="TE38" s="41"/>
      <c r="TF38" s="41"/>
      <c r="TG38" s="41"/>
      <c r="TH38" s="41"/>
      <c r="TI38" s="41"/>
      <c r="TJ38" s="41"/>
      <c r="TK38" s="41"/>
      <c r="TL38" s="41"/>
      <c r="TM38" s="41"/>
      <c r="TN38" s="41"/>
      <c r="TO38" s="41"/>
      <c r="TP38" s="41"/>
      <c r="TQ38" s="41"/>
      <c r="TR38" s="41"/>
      <c r="TS38" s="41"/>
      <c r="TT38" s="41"/>
      <c r="TU38" s="41"/>
      <c r="TV38" s="41"/>
      <c r="TW38" s="41"/>
      <c r="TX38" s="41"/>
      <c r="TY38" s="41"/>
      <c r="TZ38" s="41"/>
      <c r="UA38" s="41"/>
      <c r="UB38" s="41"/>
      <c r="UC38" s="41"/>
      <c r="UD38" s="41"/>
      <c r="UE38" s="41"/>
      <c r="UF38" s="41"/>
      <c r="UG38" s="41"/>
      <c r="UH38" s="41"/>
      <c r="UI38" s="41"/>
      <c r="UJ38" s="41"/>
      <c r="UK38" s="41"/>
      <c r="UL38" s="41"/>
      <c r="UM38" s="41"/>
      <c r="UN38" s="41"/>
      <c r="UO38" s="41"/>
      <c r="UP38" s="41"/>
      <c r="UQ38" s="41"/>
      <c r="UR38" s="41"/>
      <c r="US38" s="41"/>
      <c r="UT38" s="41"/>
      <c r="UU38" s="41"/>
      <c r="UV38" s="41"/>
      <c r="UW38" s="41"/>
      <c r="UX38" s="41"/>
      <c r="UY38" s="41"/>
      <c r="UZ38" s="41"/>
      <c r="VA38" s="41"/>
      <c r="VB38" s="41"/>
      <c r="VC38" s="41"/>
      <c r="VD38" s="41"/>
      <c r="VE38" s="41"/>
      <c r="VF38" s="41"/>
      <c r="VG38" s="41"/>
      <c r="VH38" s="41"/>
      <c r="VI38" s="41"/>
      <c r="VJ38" s="41"/>
      <c r="VK38" s="41"/>
      <c r="VL38" s="41"/>
      <c r="VM38" s="41"/>
      <c r="VN38" s="41"/>
      <c r="VO38" s="41"/>
      <c r="VP38" s="41"/>
      <c r="VQ38" s="41"/>
      <c r="VR38" s="41"/>
      <c r="VS38" s="41"/>
      <c r="VT38" s="41"/>
      <c r="VU38" s="41"/>
      <c r="VV38" s="41"/>
      <c r="VW38" s="41"/>
      <c r="VX38" s="41"/>
      <c r="VY38" s="41"/>
      <c r="VZ38" s="41"/>
      <c r="WA38" s="41"/>
      <c r="WB38" s="41"/>
      <c r="WC38" s="41"/>
      <c r="WD38" s="41"/>
      <c r="WE38" s="41"/>
      <c r="WF38" s="41"/>
      <c r="WG38" s="41"/>
      <c r="WH38" s="41"/>
      <c r="WI38" s="41"/>
      <c r="WJ38" s="41"/>
      <c r="WK38" s="41"/>
      <c r="WL38" s="41"/>
      <c r="WM38" s="41"/>
      <c r="WN38" s="41"/>
      <c r="WO38" s="41"/>
      <c r="WP38" s="41"/>
      <c r="WQ38" s="41"/>
      <c r="WR38" s="41"/>
      <c r="WS38" s="41"/>
      <c r="WT38" s="41"/>
      <c r="WU38" s="41"/>
      <c r="WV38" s="41"/>
      <c r="WW38" s="41"/>
      <c r="WX38" s="41"/>
      <c r="WY38" s="41"/>
      <c r="WZ38" s="41"/>
      <c r="XA38" s="41"/>
      <c r="XB38" s="41"/>
      <c r="XC38" s="41"/>
      <c r="XD38" s="41"/>
      <c r="XE38" s="41"/>
      <c r="XF38" s="41"/>
      <c r="XG38" s="41"/>
      <c r="XH38" s="41"/>
      <c r="XI38" s="41"/>
      <c r="XJ38" s="41"/>
      <c r="XK38" s="41"/>
      <c r="XL38" s="41"/>
      <c r="XM38" s="41"/>
      <c r="XN38" s="41"/>
      <c r="XO38" s="41"/>
      <c r="XP38" s="41"/>
      <c r="XQ38" s="41"/>
      <c r="XR38" s="41"/>
      <c r="XS38" s="41"/>
      <c r="XT38" s="41"/>
      <c r="XU38" s="41"/>
      <c r="XV38" s="41"/>
      <c r="XW38" s="41"/>
      <c r="XX38" s="41"/>
      <c r="XY38" s="41"/>
      <c r="XZ38" s="41"/>
      <c r="YA38" s="41"/>
      <c r="YB38" s="41"/>
      <c r="YC38" s="41"/>
      <c r="YD38" s="41"/>
      <c r="YE38" s="41"/>
      <c r="YF38" s="41"/>
      <c r="YG38" s="41"/>
      <c r="YH38" s="41"/>
      <c r="YI38" s="41"/>
      <c r="YJ38" s="41"/>
      <c r="YK38" s="41"/>
      <c r="YL38" s="41"/>
      <c r="YM38" s="41"/>
      <c r="YN38" s="41"/>
      <c r="YO38" s="41"/>
      <c r="YP38" s="41"/>
      <c r="YQ38" s="41"/>
      <c r="YR38" s="41"/>
      <c r="YS38" s="41"/>
      <c r="YT38" s="41"/>
      <c r="YU38" s="41"/>
      <c r="YV38" s="41"/>
      <c r="YW38" s="41"/>
      <c r="YX38" s="41"/>
      <c r="YY38" s="41"/>
      <c r="YZ38" s="41"/>
      <c r="ZA38" s="41"/>
      <c r="ZB38" s="41"/>
      <c r="ZC38" s="41"/>
      <c r="ZD38" s="41"/>
      <c r="ZE38" s="41"/>
      <c r="ZF38" s="41"/>
      <c r="ZG38" s="41"/>
      <c r="ZH38" s="41"/>
      <c r="ZI38" s="41"/>
      <c r="ZJ38" s="41"/>
      <c r="ZK38" s="41"/>
      <c r="ZL38" s="41"/>
      <c r="ZM38" s="41"/>
      <c r="ZN38" s="41"/>
      <c r="ZO38" s="41"/>
    </row>
    <row r="39" spans="7:691" ht="13.5" x14ac:dyDescent="0.3">
      <c r="AE39" s="41"/>
      <c r="AF39" s="41"/>
      <c r="AG39" s="41"/>
      <c r="CA39" s="89"/>
      <c r="CB39" s="89"/>
      <c r="CC39" s="89"/>
      <c r="CD39" s="89"/>
      <c r="CE39" s="89"/>
      <c r="CF39" s="89"/>
      <c r="CG39" s="89"/>
      <c r="CH39" s="89"/>
      <c r="CI39" s="89"/>
      <c r="CJ39" s="89"/>
      <c r="CK39" s="89"/>
      <c r="CL39" s="89"/>
      <c r="CM39" s="89"/>
      <c r="CN39" s="89"/>
      <c r="CO39" s="89"/>
      <c r="CP39" s="89"/>
      <c r="CQ39" s="90"/>
      <c r="EY39" s="159">
        <v>7</v>
      </c>
      <c r="FB39" s="39"/>
      <c r="FC39" s="39"/>
      <c r="FV39" s="39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  <c r="SE39" s="41"/>
      <c r="SF39" s="41"/>
      <c r="SG39" s="41"/>
      <c r="SH39" s="41"/>
      <c r="SI39" s="41"/>
      <c r="SJ39" s="41"/>
      <c r="SK39" s="41"/>
      <c r="SL39" s="41"/>
      <c r="SM39" s="41"/>
      <c r="SN39" s="41"/>
      <c r="SO39" s="41"/>
      <c r="SP39" s="41"/>
      <c r="SQ39" s="41"/>
      <c r="SR39" s="41"/>
      <c r="SS39" s="41"/>
      <c r="ST39" s="41"/>
      <c r="SU39" s="41"/>
      <c r="SV39" s="41"/>
      <c r="SW39" s="41"/>
      <c r="SX39" s="41"/>
      <c r="SY39" s="41"/>
      <c r="SZ39" s="41"/>
      <c r="TA39" s="41"/>
      <c r="TB39" s="41"/>
      <c r="TC39" s="41"/>
      <c r="TD39" s="41"/>
      <c r="TE39" s="41"/>
      <c r="TF39" s="41"/>
      <c r="TG39" s="41"/>
      <c r="TH39" s="41"/>
      <c r="TI39" s="41"/>
      <c r="TJ39" s="41"/>
      <c r="TK39" s="41"/>
      <c r="TL39" s="41"/>
      <c r="TM39" s="41"/>
      <c r="TN39" s="41"/>
      <c r="TO39" s="41"/>
      <c r="TP39" s="41"/>
      <c r="TQ39" s="41"/>
      <c r="TR39" s="41"/>
      <c r="TS39" s="41"/>
      <c r="TT39" s="41"/>
      <c r="TU39" s="41"/>
      <c r="TV39" s="41"/>
      <c r="TW39" s="41"/>
      <c r="TX39" s="41"/>
      <c r="TY39" s="41"/>
      <c r="TZ39" s="41"/>
      <c r="UA39" s="41"/>
      <c r="UB39" s="41"/>
      <c r="UC39" s="41"/>
      <c r="UD39" s="41"/>
      <c r="UE39" s="41"/>
      <c r="UF39" s="41"/>
      <c r="UG39" s="41"/>
      <c r="UH39" s="41"/>
      <c r="UI39" s="41"/>
      <c r="UJ39" s="41"/>
      <c r="UK39" s="41"/>
      <c r="UL39" s="41"/>
      <c r="UM39" s="41"/>
      <c r="UN39" s="41"/>
      <c r="UO39" s="41"/>
      <c r="UP39" s="41"/>
      <c r="UQ39" s="41"/>
      <c r="UR39" s="41"/>
      <c r="US39" s="41"/>
      <c r="UT39" s="41"/>
      <c r="UU39" s="41"/>
      <c r="UV39" s="41"/>
      <c r="UW39" s="41"/>
      <c r="UX39" s="41"/>
      <c r="UY39" s="41"/>
      <c r="UZ39" s="41"/>
      <c r="VA39" s="41"/>
      <c r="VB39" s="41"/>
      <c r="VC39" s="41"/>
      <c r="VD39" s="41"/>
      <c r="VE39" s="41"/>
      <c r="VF39" s="41"/>
      <c r="VG39" s="41"/>
      <c r="VH39" s="41"/>
      <c r="VI39" s="41"/>
      <c r="VJ39" s="41"/>
      <c r="VK39" s="41"/>
      <c r="VL39" s="41"/>
      <c r="VM39" s="41"/>
      <c r="VN39" s="41"/>
      <c r="VO39" s="41"/>
      <c r="VP39" s="41"/>
      <c r="VQ39" s="41"/>
      <c r="VR39" s="41"/>
      <c r="VS39" s="41"/>
      <c r="VT39" s="41"/>
      <c r="VU39" s="41"/>
      <c r="VV39" s="41"/>
      <c r="VW39" s="41"/>
      <c r="VX39" s="41"/>
      <c r="VY39" s="41"/>
      <c r="VZ39" s="41"/>
      <c r="WA39" s="41"/>
      <c r="WB39" s="41"/>
      <c r="WC39" s="41"/>
      <c r="WD39" s="41"/>
      <c r="WE39" s="41"/>
      <c r="WF39" s="41"/>
      <c r="WG39" s="41"/>
      <c r="WH39" s="41"/>
      <c r="WI39" s="41"/>
      <c r="WJ39" s="41"/>
      <c r="WK39" s="41"/>
      <c r="WL39" s="41"/>
      <c r="WM39" s="41"/>
      <c r="WN39" s="41"/>
      <c r="WO39" s="41"/>
      <c r="WP39" s="41"/>
      <c r="WQ39" s="41"/>
      <c r="WR39" s="41"/>
      <c r="WS39" s="41"/>
      <c r="WT39" s="41"/>
      <c r="WU39" s="41"/>
      <c r="WV39" s="41"/>
      <c r="WW39" s="41"/>
      <c r="WX39" s="41"/>
      <c r="WY39" s="41"/>
      <c r="WZ39" s="41"/>
      <c r="XA39" s="41"/>
      <c r="XB39" s="41"/>
      <c r="XC39" s="41"/>
      <c r="XD39" s="41"/>
      <c r="XE39" s="41"/>
      <c r="XF39" s="41"/>
      <c r="XG39" s="41"/>
      <c r="XH39" s="41"/>
      <c r="XI39" s="41"/>
      <c r="XJ39" s="41"/>
      <c r="XK39" s="41"/>
      <c r="XL39" s="41"/>
      <c r="XM39" s="41"/>
      <c r="XN39" s="41"/>
      <c r="XO39" s="41"/>
      <c r="XP39" s="41"/>
      <c r="XQ39" s="41"/>
      <c r="XR39" s="41"/>
      <c r="XS39" s="41"/>
      <c r="XT39" s="41"/>
      <c r="XU39" s="41"/>
      <c r="XV39" s="41"/>
      <c r="XW39" s="41"/>
      <c r="XX39" s="41"/>
      <c r="XY39" s="41"/>
      <c r="XZ39" s="41"/>
      <c r="YA39" s="41"/>
      <c r="YB39" s="41"/>
      <c r="YC39" s="41"/>
      <c r="YD39" s="41"/>
      <c r="YE39" s="41"/>
      <c r="YF39" s="41"/>
      <c r="YG39" s="41"/>
      <c r="YH39" s="41"/>
      <c r="YI39" s="41"/>
      <c r="YJ39" s="41"/>
      <c r="YK39" s="41"/>
      <c r="YL39" s="41"/>
      <c r="YM39" s="41"/>
      <c r="YN39" s="41"/>
      <c r="YO39" s="41"/>
      <c r="YP39" s="41"/>
      <c r="YQ39" s="41"/>
      <c r="YR39" s="41"/>
      <c r="YS39" s="41"/>
      <c r="YT39" s="41"/>
      <c r="YU39" s="41"/>
      <c r="YV39" s="41"/>
      <c r="YW39" s="41"/>
      <c r="YX39" s="41"/>
      <c r="YY39" s="41"/>
      <c r="YZ39" s="41"/>
      <c r="ZA39" s="41"/>
      <c r="ZB39" s="41"/>
      <c r="ZC39" s="41"/>
      <c r="ZD39" s="41"/>
      <c r="ZE39" s="41"/>
      <c r="ZF39" s="41"/>
      <c r="ZG39" s="41"/>
      <c r="ZH39" s="41"/>
      <c r="ZI39" s="41"/>
      <c r="ZJ39" s="41"/>
      <c r="ZK39" s="41"/>
      <c r="ZL39" s="41"/>
      <c r="ZM39" s="41"/>
      <c r="ZN39" s="41"/>
      <c r="ZO39" s="41"/>
    </row>
    <row r="40" spans="7:691" ht="13.5" x14ac:dyDescent="0.3">
      <c r="AE40" s="41"/>
      <c r="AF40" s="41"/>
      <c r="AG40" s="4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  <c r="CQ40" s="91"/>
      <c r="DV40" s="178" t="s">
        <v>856</v>
      </c>
      <c r="DW40" s="181" t="s">
        <v>9</v>
      </c>
      <c r="DX40" s="181" t="s">
        <v>372</v>
      </c>
      <c r="DY40" s="181" t="s">
        <v>373</v>
      </c>
      <c r="DZ40" s="181" t="s">
        <v>175</v>
      </c>
      <c r="EA40" s="181" t="s">
        <v>176</v>
      </c>
      <c r="EB40" s="181" t="s">
        <v>177</v>
      </c>
      <c r="EC40" s="101" t="s">
        <v>178</v>
      </c>
      <c r="ED40" s="101" t="s">
        <v>1</v>
      </c>
      <c r="EY40" s="161">
        <v>24</v>
      </c>
      <c r="FB40" s="39"/>
      <c r="FC40" s="39"/>
      <c r="FV40" s="39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  <c r="SE40" s="41"/>
      <c r="SF40" s="41"/>
      <c r="SG40" s="41"/>
      <c r="SH40" s="41"/>
      <c r="SI40" s="41"/>
      <c r="SJ40" s="41"/>
      <c r="SK40" s="41"/>
      <c r="SL40" s="41"/>
      <c r="SM40" s="41"/>
      <c r="SN40" s="41"/>
      <c r="SO40" s="41"/>
      <c r="SP40" s="41"/>
      <c r="SQ40" s="41"/>
      <c r="SR40" s="41"/>
      <c r="SS40" s="41"/>
      <c r="ST40" s="41"/>
      <c r="SU40" s="41"/>
      <c r="SV40" s="41"/>
      <c r="SW40" s="41"/>
      <c r="SX40" s="41"/>
      <c r="SY40" s="41"/>
      <c r="SZ40" s="41"/>
      <c r="TA40" s="41"/>
      <c r="TB40" s="41"/>
      <c r="TC40" s="41"/>
      <c r="TD40" s="41"/>
      <c r="TE40" s="41"/>
      <c r="TF40" s="41"/>
      <c r="TG40" s="41"/>
      <c r="TH40" s="41"/>
      <c r="TI40" s="41"/>
      <c r="TJ40" s="41"/>
      <c r="TK40" s="41"/>
      <c r="TL40" s="41"/>
      <c r="TM40" s="41"/>
      <c r="TN40" s="41"/>
      <c r="TO40" s="41"/>
      <c r="TP40" s="41"/>
      <c r="TQ40" s="41"/>
      <c r="TR40" s="41"/>
      <c r="TS40" s="41"/>
      <c r="TT40" s="41"/>
      <c r="TU40" s="41"/>
      <c r="TV40" s="41"/>
      <c r="TW40" s="41"/>
      <c r="TX40" s="41"/>
      <c r="TY40" s="41"/>
      <c r="TZ40" s="41"/>
      <c r="UA40" s="41"/>
      <c r="UB40" s="41"/>
      <c r="UC40" s="41"/>
      <c r="UD40" s="41"/>
      <c r="UE40" s="41"/>
      <c r="UF40" s="41"/>
      <c r="UG40" s="41"/>
      <c r="UH40" s="41"/>
      <c r="UI40" s="41"/>
      <c r="UJ40" s="41"/>
      <c r="UK40" s="41"/>
      <c r="UL40" s="41"/>
      <c r="UM40" s="41"/>
      <c r="UN40" s="41"/>
      <c r="UO40" s="41"/>
      <c r="UP40" s="41"/>
      <c r="UQ40" s="41"/>
      <c r="UR40" s="41"/>
      <c r="US40" s="41"/>
      <c r="UT40" s="41"/>
      <c r="UU40" s="41"/>
      <c r="UV40" s="41"/>
      <c r="UW40" s="41"/>
      <c r="UX40" s="41"/>
      <c r="UY40" s="41"/>
      <c r="UZ40" s="41"/>
      <c r="VA40" s="41"/>
      <c r="VB40" s="41"/>
      <c r="VC40" s="41"/>
      <c r="VD40" s="41"/>
      <c r="VE40" s="41"/>
      <c r="VF40" s="41"/>
      <c r="VG40" s="41"/>
      <c r="VH40" s="41"/>
      <c r="VI40" s="41"/>
      <c r="VJ40" s="41"/>
      <c r="VK40" s="41"/>
      <c r="VL40" s="41"/>
      <c r="VM40" s="41"/>
      <c r="VN40" s="41"/>
      <c r="VO40" s="41"/>
      <c r="VP40" s="41"/>
      <c r="VQ40" s="41"/>
      <c r="VR40" s="41"/>
      <c r="VS40" s="41"/>
      <c r="VT40" s="41"/>
      <c r="VU40" s="41"/>
      <c r="VV40" s="41"/>
      <c r="VW40" s="41"/>
      <c r="VX40" s="41"/>
      <c r="VY40" s="41"/>
      <c r="VZ40" s="41"/>
      <c r="WA40" s="41"/>
      <c r="WB40" s="41"/>
      <c r="WC40" s="41"/>
      <c r="WD40" s="41"/>
      <c r="WE40" s="41"/>
      <c r="WF40" s="41"/>
      <c r="WG40" s="41"/>
      <c r="WH40" s="41"/>
      <c r="WI40" s="41"/>
      <c r="WJ40" s="41"/>
      <c r="WK40" s="41"/>
      <c r="WL40" s="41"/>
      <c r="WM40" s="41"/>
      <c r="WN40" s="41"/>
      <c r="WO40" s="41"/>
      <c r="WP40" s="41"/>
      <c r="WQ40" s="41"/>
      <c r="WR40" s="41"/>
      <c r="WS40" s="41"/>
      <c r="WT40" s="41"/>
      <c r="WU40" s="41"/>
      <c r="WV40" s="41"/>
      <c r="WW40" s="41"/>
      <c r="WX40" s="41"/>
      <c r="WY40" s="41"/>
      <c r="WZ40" s="41"/>
      <c r="XA40" s="41"/>
      <c r="XB40" s="41"/>
      <c r="XC40" s="41"/>
      <c r="XD40" s="41"/>
      <c r="XE40" s="41"/>
      <c r="XF40" s="41"/>
      <c r="XG40" s="41"/>
      <c r="XH40" s="41"/>
      <c r="XI40" s="41"/>
      <c r="XJ40" s="41"/>
      <c r="XK40" s="41"/>
      <c r="XL40" s="41"/>
      <c r="XM40" s="41"/>
      <c r="XN40" s="41"/>
      <c r="XO40" s="41"/>
      <c r="XP40" s="41"/>
      <c r="XQ40" s="41"/>
      <c r="XR40" s="41"/>
      <c r="XS40" s="41"/>
      <c r="XT40" s="41"/>
      <c r="XU40" s="41"/>
      <c r="XV40" s="41"/>
      <c r="XW40" s="41"/>
      <c r="XX40" s="41"/>
      <c r="XY40" s="41"/>
      <c r="XZ40" s="41"/>
      <c r="YA40" s="41"/>
      <c r="YB40" s="41"/>
      <c r="YC40" s="41"/>
      <c r="YD40" s="41"/>
      <c r="YE40" s="41"/>
      <c r="YF40" s="41"/>
      <c r="YG40" s="41"/>
      <c r="YH40" s="41"/>
      <c r="YI40" s="41"/>
      <c r="YJ40" s="41"/>
      <c r="YK40" s="41"/>
      <c r="YL40" s="41"/>
      <c r="YM40" s="41"/>
      <c r="YN40" s="41"/>
      <c r="YO40" s="41"/>
      <c r="YP40" s="41"/>
      <c r="YQ40" s="41"/>
      <c r="YR40" s="41"/>
      <c r="YS40" s="41"/>
      <c r="YT40" s="41"/>
      <c r="YU40" s="41"/>
      <c r="YV40" s="41"/>
      <c r="YW40" s="41"/>
      <c r="YX40" s="41"/>
      <c r="YY40" s="41"/>
      <c r="YZ40" s="41"/>
      <c r="ZA40" s="41"/>
      <c r="ZB40" s="41"/>
      <c r="ZC40" s="41"/>
      <c r="ZD40" s="41"/>
      <c r="ZE40" s="41"/>
      <c r="ZF40" s="41"/>
      <c r="ZG40" s="41"/>
      <c r="ZH40" s="41"/>
      <c r="ZI40" s="41"/>
      <c r="ZJ40" s="41"/>
      <c r="ZK40" s="41"/>
      <c r="ZL40" s="41"/>
      <c r="ZM40" s="41"/>
      <c r="ZN40" s="41"/>
      <c r="ZO40" s="41"/>
    </row>
    <row r="41" spans="7:691" ht="13.5" x14ac:dyDescent="0.3">
      <c r="AE41" s="41"/>
      <c r="AF41" s="41"/>
      <c r="AG41" s="41"/>
      <c r="CA41" s="92"/>
      <c r="CB41" s="92"/>
      <c r="CC41" s="92"/>
      <c r="CD41" s="92"/>
      <c r="CE41" s="92"/>
      <c r="CF41" s="92"/>
      <c r="CG41" s="92"/>
      <c r="CH41" s="92"/>
      <c r="CI41" s="92"/>
      <c r="CJ41" s="92"/>
      <c r="CK41" s="92"/>
      <c r="CL41" s="92"/>
      <c r="CM41" s="92"/>
      <c r="CN41" s="92"/>
      <c r="CO41" s="92"/>
      <c r="CP41" s="92"/>
      <c r="CQ41" s="92"/>
      <c r="DV41" s="179"/>
      <c r="DW41" s="182"/>
      <c r="DX41" s="182"/>
      <c r="DY41" s="182"/>
      <c r="DZ41" s="182"/>
      <c r="EA41" s="182"/>
      <c r="EB41" s="182"/>
      <c r="EC41" s="101" t="s">
        <v>179</v>
      </c>
      <c r="ED41" s="134" t="s">
        <v>180</v>
      </c>
      <c r="EY41" s="162">
        <v>50</v>
      </c>
      <c r="FB41" s="39"/>
      <c r="FC41" s="39"/>
      <c r="FV41" s="39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  <c r="SE41" s="41"/>
      <c r="SF41" s="41"/>
      <c r="SG41" s="41"/>
      <c r="SH41" s="41"/>
      <c r="SI41" s="41"/>
      <c r="SJ41" s="41"/>
      <c r="SK41" s="41"/>
      <c r="SL41" s="41"/>
      <c r="SM41" s="41"/>
      <c r="SN41" s="41"/>
      <c r="SO41" s="41"/>
      <c r="SP41" s="41"/>
      <c r="SQ41" s="41"/>
      <c r="SR41" s="41"/>
      <c r="SS41" s="41"/>
      <c r="ST41" s="41"/>
      <c r="SU41" s="41"/>
      <c r="SV41" s="41"/>
      <c r="SW41" s="41"/>
      <c r="SX41" s="41"/>
      <c r="SY41" s="41"/>
      <c r="SZ41" s="41"/>
      <c r="TA41" s="41"/>
      <c r="TB41" s="41"/>
      <c r="TC41" s="41"/>
      <c r="TD41" s="41"/>
      <c r="TE41" s="41"/>
      <c r="TF41" s="41"/>
      <c r="TG41" s="41"/>
      <c r="TH41" s="41"/>
      <c r="TI41" s="41"/>
      <c r="TJ41" s="41"/>
      <c r="TK41" s="41"/>
      <c r="TL41" s="41"/>
      <c r="TM41" s="41"/>
      <c r="TN41" s="41"/>
      <c r="TO41" s="41"/>
      <c r="TP41" s="41"/>
      <c r="TQ41" s="41"/>
      <c r="TR41" s="41"/>
      <c r="TS41" s="41"/>
      <c r="TT41" s="41"/>
      <c r="TU41" s="41"/>
      <c r="TV41" s="41"/>
      <c r="TW41" s="41"/>
      <c r="TX41" s="41"/>
      <c r="TY41" s="41"/>
      <c r="TZ41" s="41"/>
      <c r="UA41" s="41"/>
      <c r="UB41" s="41"/>
      <c r="UC41" s="41"/>
      <c r="UD41" s="41"/>
      <c r="UE41" s="41"/>
      <c r="UF41" s="41"/>
      <c r="UG41" s="41"/>
      <c r="UH41" s="41"/>
      <c r="UI41" s="41"/>
      <c r="UJ41" s="41"/>
      <c r="UK41" s="41"/>
      <c r="UL41" s="41"/>
      <c r="UM41" s="41"/>
      <c r="UN41" s="41"/>
      <c r="UO41" s="41"/>
      <c r="UP41" s="41"/>
      <c r="UQ41" s="41"/>
      <c r="UR41" s="41"/>
      <c r="US41" s="41"/>
      <c r="UT41" s="41"/>
      <c r="UU41" s="41"/>
      <c r="UV41" s="41"/>
      <c r="UW41" s="41"/>
      <c r="UX41" s="41"/>
      <c r="UY41" s="41"/>
      <c r="UZ41" s="41"/>
      <c r="VA41" s="41"/>
      <c r="VB41" s="41"/>
      <c r="VC41" s="41"/>
      <c r="VD41" s="41"/>
      <c r="VE41" s="41"/>
      <c r="VF41" s="41"/>
      <c r="VG41" s="41"/>
      <c r="VH41" s="41"/>
      <c r="VI41" s="41"/>
      <c r="VJ41" s="41"/>
      <c r="VK41" s="41"/>
      <c r="VL41" s="41"/>
      <c r="VM41" s="41"/>
      <c r="VN41" s="41"/>
      <c r="VO41" s="41"/>
      <c r="VP41" s="41"/>
      <c r="VQ41" s="41"/>
      <c r="VR41" s="41"/>
      <c r="VS41" s="41"/>
      <c r="VT41" s="41"/>
      <c r="VU41" s="41"/>
      <c r="VV41" s="41"/>
      <c r="VW41" s="41"/>
      <c r="VX41" s="41"/>
      <c r="VY41" s="41"/>
      <c r="VZ41" s="41"/>
      <c r="WA41" s="41"/>
      <c r="WB41" s="41"/>
      <c r="WC41" s="41"/>
      <c r="WD41" s="41"/>
      <c r="WE41" s="41"/>
      <c r="WF41" s="41"/>
      <c r="WG41" s="41"/>
      <c r="WH41" s="41"/>
      <c r="WI41" s="41"/>
      <c r="WJ41" s="41"/>
      <c r="WK41" s="41"/>
      <c r="WL41" s="41"/>
      <c r="WM41" s="41"/>
      <c r="WN41" s="41"/>
      <c r="WO41" s="41"/>
      <c r="WP41" s="41"/>
      <c r="WQ41" s="41"/>
      <c r="WR41" s="41"/>
      <c r="WS41" s="41"/>
      <c r="WT41" s="41"/>
      <c r="WU41" s="41"/>
      <c r="WV41" s="41"/>
      <c r="WW41" s="41"/>
      <c r="WX41" s="41"/>
      <c r="WY41" s="41"/>
      <c r="WZ41" s="41"/>
      <c r="XA41" s="41"/>
      <c r="XB41" s="41"/>
      <c r="XC41" s="41"/>
      <c r="XD41" s="41"/>
      <c r="XE41" s="41"/>
      <c r="XF41" s="41"/>
      <c r="XG41" s="41"/>
      <c r="XH41" s="41"/>
      <c r="XI41" s="41"/>
      <c r="XJ41" s="41"/>
      <c r="XK41" s="41"/>
      <c r="XL41" s="41"/>
      <c r="XM41" s="41"/>
      <c r="XN41" s="41"/>
      <c r="XO41" s="41"/>
      <c r="XP41" s="41"/>
      <c r="XQ41" s="41"/>
      <c r="XR41" s="41"/>
      <c r="XS41" s="41"/>
      <c r="XT41" s="41"/>
      <c r="XU41" s="41"/>
      <c r="XV41" s="41"/>
      <c r="XW41" s="41"/>
      <c r="XX41" s="41"/>
      <c r="XY41" s="41"/>
      <c r="XZ41" s="41"/>
      <c r="YA41" s="41"/>
      <c r="YB41" s="41"/>
      <c r="YC41" s="41"/>
      <c r="YD41" s="41"/>
      <c r="YE41" s="41"/>
      <c r="YF41" s="41"/>
      <c r="YG41" s="41"/>
      <c r="YH41" s="41"/>
      <c r="YI41" s="41"/>
      <c r="YJ41" s="41"/>
      <c r="YK41" s="41"/>
      <c r="YL41" s="41"/>
      <c r="YM41" s="41"/>
      <c r="YN41" s="41"/>
      <c r="YO41" s="41"/>
      <c r="YP41" s="41"/>
      <c r="YQ41" s="41"/>
      <c r="YR41" s="41"/>
      <c r="YS41" s="41"/>
      <c r="YT41" s="41"/>
      <c r="YU41" s="41"/>
      <c r="YV41" s="41"/>
      <c r="YW41" s="41"/>
      <c r="YX41" s="41"/>
      <c r="YY41" s="41"/>
      <c r="YZ41" s="41"/>
      <c r="ZA41" s="41"/>
      <c r="ZB41" s="41"/>
      <c r="ZC41" s="41"/>
      <c r="ZD41" s="41"/>
      <c r="ZE41" s="41"/>
      <c r="ZF41" s="41"/>
      <c r="ZG41" s="41"/>
      <c r="ZH41" s="41"/>
      <c r="ZI41" s="41"/>
      <c r="ZJ41" s="41"/>
      <c r="ZK41" s="41"/>
      <c r="ZL41" s="41"/>
      <c r="ZM41" s="41"/>
      <c r="ZN41" s="41"/>
      <c r="ZO41" s="41"/>
    </row>
    <row r="42" spans="7:691" ht="17.25" customHeight="1" x14ac:dyDescent="0.3">
      <c r="AE42" s="41"/>
      <c r="AF42" s="41"/>
      <c r="AG42" s="41"/>
      <c r="CA42" s="92"/>
      <c r="CB42" s="92"/>
      <c r="CC42" s="92"/>
      <c r="CD42" s="92"/>
      <c r="CE42" s="92"/>
      <c r="CF42" s="92"/>
      <c r="CG42" s="92"/>
      <c r="CH42" s="92"/>
      <c r="CI42" s="92"/>
      <c r="CJ42" s="92"/>
      <c r="CK42" s="92"/>
      <c r="CL42" s="92"/>
      <c r="CM42" s="92"/>
      <c r="CN42" s="92"/>
      <c r="CO42" s="92"/>
      <c r="CP42" s="92"/>
      <c r="CQ42" s="92"/>
      <c r="DV42" s="180"/>
      <c r="DW42" s="93" t="s">
        <v>374</v>
      </c>
      <c r="DX42" s="93" t="s">
        <v>181</v>
      </c>
      <c r="DY42" s="93" t="s">
        <v>182</v>
      </c>
      <c r="DZ42" s="93" t="s">
        <v>183</v>
      </c>
      <c r="EA42" s="93" t="s">
        <v>182</v>
      </c>
      <c r="EB42" s="93" t="s">
        <v>181</v>
      </c>
      <c r="EC42" s="93" t="s">
        <v>184</v>
      </c>
      <c r="ED42" s="93" t="s">
        <v>185</v>
      </c>
      <c r="FB42" s="39"/>
      <c r="FC42" s="39"/>
      <c r="FV42" s="39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  <c r="SE42" s="41"/>
      <c r="SF42" s="41"/>
      <c r="SG42" s="41"/>
      <c r="SH42" s="41"/>
      <c r="SI42" s="41"/>
      <c r="SJ42" s="41"/>
      <c r="SK42" s="41"/>
      <c r="SL42" s="41"/>
      <c r="SM42" s="41"/>
      <c r="SN42" s="41"/>
      <c r="SO42" s="41"/>
      <c r="SP42" s="41"/>
      <c r="SQ42" s="41"/>
      <c r="SR42" s="41"/>
      <c r="SS42" s="41"/>
      <c r="ST42" s="41"/>
      <c r="SU42" s="41"/>
      <c r="SV42" s="41"/>
      <c r="SW42" s="41"/>
      <c r="SX42" s="41"/>
      <c r="SY42" s="41"/>
      <c r="SZ42" s="41"/>
      <c r="TA42" s="41"/>
      <c r="TB42" s="41"/>
      <c r="TC42" s="41"/>
      <c r="TD42" s="41"/>
      <c r="TE42" s="41"/>
      <c r="TF42" s="41"/>
      <c r="TG42" s="41"/>
      <c r="TH42" s="41"/>
      <c r="TI42" s="41"/>
      <c r="TJ42" s="41"/>
      <c r="TK42" s="41"/>
      <c r="TL42" s="41"/>
      <c r="TM42" s="41"/>
      <c r="TN42" s="41"/>
      <c r="TO42" s="41"/>
      <c r="TP42" s="41"/>
      <c r="TQ42" s="41"/>
      <c r="TR42" s="41"/>
      <c r="TS42" s="41"/>
      <c r="TT42" s="41"/>
      <c r="TU42" s="41"/>
      <c r="TV42" s="41"/>
      <c r="TW42" s="41"/>
      <c r="TX42" s="41"/>
      <c r="TY42" s="41"/>
      <c r="TZ42" s="41"/>
      <c r="UA42" s="41"/>
      <c r="UB42" s="41"/>
      <c r="UC42" s="41"/>
      <c r="UD42" s="41"/>
      <c r="UE42" s="41"/>
      <c r="UF42" s="41"/>
      <c r="UG42" s="41"/>
      <c r="UH42" s="41"/>
      <c r="UI42" s="41"/>
      <c r="UJ42" s="41"/>
      <c r="UK42" s="41"/>
      <c r="UL42" s="41"/>
      <c r="UM42" s="41"/>
      <c r="UN42" s="41"/>
      <c r="UO42" s="41"/>
      <c r="UP42" s="41"/>
      <c r="UQ42" s="41"/>
      <c r="UR42" s="41"/>
      <c r="US42" s="41"/>
      <c r="UT42" s="41"/>
      <c r="UU42" s="41"/>
      <c r="UV42" s="41"/>
      <c r="UW42" s="41"/>
      <c r="UX42" s="41"/>
      <c r="UY42" s="41"/>
      <c r="UZ42" s="41"/>
      <c r="VA42" s="41"/>
      <c r="VB42" s="41"/>
      <c r="VC42" s="41"/>
      <c r="VD42" s="41"/>
      <c r="VE42" s="41"/>
      <c r="VF42" s="41"/>
      <c r="VG42" s="41"/>
      <c r="VH42" s="41"/>
      <c r="VI42" s="41"/>
      <c r="VJ42" s="41"/>
      <c r="VK42" s="41"/>
      <c r="VL42" s="41"/>
      <c r="VM42" s="41"/>
      <c r="VN42" s="41"/>
      <c r="VO42" s="41"/>
      <c r="VP42" s="41"/>
      <c r="VQ42" s="41"/>
      <c r="VR42" s="41"/>
      <c r="VS42" s="41"/>
      <c r="VT42" s="41"/>
      <c r="VU42" s="41"/>
      <c r="VV42" s="41"/>
      <c r="VW42" s="41"/>
      <c r="VX42" s="41"/>
      <c r="VY42" s="41"/>
      <c r="VZ42" s="41"/>
      <c r="WA42" s="41"/>
      <c r="WB42" s="41"/>
      <c r="WC42" s="41"/>
      <c r="WD42" s="41"/>
      <c r="WE42" s="41"/>
      <c r="WF42" s="41"/>
      <c r="WG42" s="41"/>
      <c r="WH42" s="41"/>
      <c r="WI42" s="41"/>
      <c r="WJ42" s="41"/>
      <c r="WK42" s="41"/>
      <c r="WL42" s="41"/>
      <c r="WM42" s="41"/>
      <c r="WN42" s="41"/>
      <c r="WO42" s="41"/>
      <c r="WP42" s="41"/>
      <c r="WQ42" s="41"/>
      <c r="WR42" s="41"/>
      <c r="WS42" s="41"/>
      <c r="WT42" s="41"/>
      <c r="WU42" s="41"/>
      <c r="WV42" s="41"/>
      <c r="WW42" s="41"/>
      <c r="WX42" s="41"/>
      <c r="WY42" s="41"/>
      <c r="WZ42" s="41"/>
      <c r="XA42" s="41"/>
      <c r="XB42" s="41"/>
      <c r="XC42" s="41"/>
      <c r="XD42" s="41"/>
      <c r="XE42" s="41"/>
      <c r="XF42" s="41"/>
      <c r="XG42" s="41"/>
      <c r="XH42" s="41"/>
      <c r="XI42" s="41"/>
      <c r="XJ42" s="41"/>
      <c r="XK42" s="41"/>
      <c r="XL42" s="41"/>
      <c r="XM42" s="41"/>
      <c r="XN42" s="41"/>
      <c r="XO42" s="41"/>
      <c r="XP42" s="41"/>
      <c r="XQ42" s="41"/>
      <c r="XR42" s="41"/>
      <c r="XS42" s="41"/>
      <c r="XT42" s="41"/>
      <c r="XU42" s="41"/>
      <c r="XV42" s="41"/>
      <c r="XW42" s="41"/>
      <c r="XX42" s="41"/>
      <c r="XY42" s="41"/>
      <c r="XZ42" s="41"/>
      <c r="YA42" s="41"/>
      <c r="YB42" s="41"/>
      <c r="YC42" s="41"/>
      <c r="YD42" s="41"/>
      <c r="YE42" s="41"/>
      <c r="YF42" s="41"/>
      <c r="YG42" s="41"/>
      <c r="YH42" s="41"/>
      <c r="YI42" s="41"/>
      <c r="YJ42" s="41"/>
      <c r="YK42" s="41"/>
      <c r="YL42" s="41"/>
      <c r="YM42" s="41"/>
      <c r="YN42" s="41"/>
      <c r="YO42" s="41"/>
      <c r="YP42" s="41"/>
      <c r="YQ42" s="41"/>
      <c r="YR42" s="41"/>
      <c r="YS42" s="41"/>
      <c r="YT42" s="41"/>
      <c r="YU42" s="41"/>
      <c r="YV42" s="41"/>
      <c r="YW42" s="41"/>
      <c r="YX42" s="41"/>
      <c r="YY42" s="41"/>
      <c r="YZ42" s="41"/>
      <c r="ZA42" s="41"/>
      <c r="ZB42" s="41"/>
      <c r="ZC42" s="41"/>
      <c r="ZD42" s="41"/>
      <c r="ZE42" s="41"/>
      <c r="ZF42" s="41"/>
      <c r="ZG42" s="41"/>
      <c r="ZH42" s="41"/>
      <c r="ZI42" s="41"/>
      <c r="ZJ42" s="41"/>
      <c r="ZK42" s="41"/>
      <c r="ZL42" s="41"/>
      <c r="ZM42" s="41"/>
      <c r="ZN42" s="41"/>
      <c r="ZO42" s="41"/>
    </row>
    <row r="43" spans="7:691" ht="17.25" customHeight="1" x14ac:dyDescent="0.3">
      <c r="AE43" s="41"/>
      <c r="AF43" s="41"/>
      <c r="AG43" s="41"/>
      <c r="CA43" s="92"/>
      <c r="CB43" s="92"/>
      <c r="CC43" s="92"/>
      <c r="CD43" s="92"/>
      <c r="CE43" s="92"/>
      <c r="CF43" s="92"/>
      <c r="CG43" s="92"/>
      <c r="CH43" s="92"/>
      <c r="CI43" s="92"/>
      <c r="CJ43" s="92"/>
      <c r="CK43" s="92"/>
      <c r="CL43" s="92"/>
      <c r="CM43" s="92"/>
      <c r="CN43" s="92"/>
      <c r="CO43" s="92"/>
      <c r="CP43" s="92"/>
      <c r="CQ43" s="92"/>
      <c r="DV43" s="60" t="s">
        <v>186</v>
      </c>
      <c r="DW43" s="117">
        <v>3.1689858909043558</v>
      </c>
      <c r="DX43" s="117">
        <v>41.810215281234633</v>
      </c>
      <c r="DY43" s="117">
        <v>3.5574291600876533</v>
      </c>
      <c r="DZ43" s="117">
        <v>12.185337471339917</v>
      </c>
      <c r="EA43" s="117">
        <v>4.090657985582113</v>
      </c>
      <c r="EB43" s="118">
        <v>67.507402820202572</v>
      </c>
      <c r="EC43" s="117">
        <v>123.52730201360978</v>
      </c>
      <c r="ED43" s="117">
        <v>32.287602313852069</v>
      </c>
      <c r="EE43" s="60" t="s">
        <v>186</v>
      </c>
      <c r="FB43" s="39"/>
      <c r="FC43" s="39"/>
      <c r="FV43" s="39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  <c r="SE43" s="41"/>
      <c r="SF43" s="41"/>
      <c r="SG43" s="41"/>
      <c r="SH43" s="41"/>
      <c r="SI43" s="41"/>
      <c r="SJ43" s="41"/>
      <c r="SK43" s="41"/>
      <c r="SL43" s="41"/>
      <c r="SM43" s="41"/>
      <c r="SN43" s="41"/>
      <c r="SO43" s="41"/>
      <c r="SP43" s="41"/>
      <c r="SQ43" s="41"/>
      <c r="SR43" s="41"/>
      <c r="SS43" s="41"/>
      <c r="ST43" s="41"/>
      <c r="SU43" s="41"/>
      <c r="SV43" s="41"/>
      <c r="SW43" s="41"/>
      <c r="SX43" s="41"/>
      <c r="SY43" s="41"/>
      <c r="SZ43" s="41"/>
      <c r="TA43" s="41"/>
      <c r="TB43" s="41"/>
      <c r="TC43" s="41"/>
      <c r="TD43" s="41"/>
      <c r="TE43" s="41"/>
      <c r="TF43" s="41"/>
      <c r="TG43" s="41"/>
      <c r="TH43" s="41"/>
      <c r="TI43" s="41"/>
      <c r="TJ43" s="41"/>
      <c r="TK43" s="41"/>
      <c r="TL43" s="41"/>
      <c r="TM43" s="41"/>
      <c r="TN43" s="41"/>
      <c r="TO43" s="41"/>
      <c r="TP43" s="41"/>
      <c r="TQ43" s="41"/>
      <c r="TR43" s="41"/>
      <c r="TS43" s="41"/>
      <c r="TT43" s="41"/>
      <c r="TU43" s="41"/>
      <c r="TV43" s="41"/>
      <c r="TW43" s="41"/>
      <c r="TX43" s="41"/>
      <c r="TY43" s="41"/>
      <c r="TZ43" s="41"/>
      <c r="UA43" s="41"/>
      <c r="UB43" s="41"/>
      <c r="UC43" s="41"/>
      <c r="UD43" s="41"/>
      <c r="UE43" s="41"/>
      <c r="UF43" s="41"/>
      <c r="UG43" s="41"/>
      <c r="UH43" s="41"/>
      <c r="UI43" s="41"/>
      <c r="UJ43" s="41"/>
      <c r="UK43" s="41"/>
      <c r="UL43" s="41"/>
      <c r="UM43" s="41"/>
      <c r="UN43" s="41"/>
      <c r="UO43" s="41"/>
      <c r="UP43" s="41"/>
      <c r="UQ43" s="41"/>
      <c r="UR43" s="41"/>
      <c r="US43" s="41"/>
      <c r="UT43" s="41"/>
      <c r="UU43" s="41"/>
      <c r="UV43" s="41"/>
      <c r="UW43" s="41"/>
      <c r="UX43" s="41"/>
      <c r="UY43" s="41"/>
      <c r="UZ43" s="41"/>
      <c r="VA43" s="41"/>
      <c r="VB43" s="41"/>
      <c r="VC43" s="41"/>
      <c r="VD43" s="41"/>
      <c r="VE43" s="41"/>
      <c r="VF43" s="41"/>
      <c r="VG43" s="41"/>
      <c r="VH43" s="41"/>
      <c r="VI43" s="41"/>
      <c r="VJ43" s="41"/>
      <c r="VK43" s="41"/>
      <c r="VL43" s="41"/>
      <c r="VM43" s="41"/>
      <c r="VN43" s="41"/>
      <c r="VO43" s="41"/>
      <c r="VP43" s="41"/>
      <c r="VQ43" s="41"/>
      <c r="VR43" s="41"/>
      <c r="VS43" s="41"/>
      <c r="VT43" s="41"/>
      <c r="VU43" s="41"/>
      <c r="VV43" s="41"/>
      <c r="VW43" s="41"/>
      <c r="VX43" s="41"/>
      <c r="VY43" s="41"/>
      <c r="VZ43" s="41"/>
      <c r="WA43" s="41"/>
      <c r="WB43" s="41"/>
      <c r="WC43" s="41"/>
      <c r="WD43" s="41"/>
      <c r="WE43" s="41"/>
      <c r="WF43" s="41"/>
      <c r="WG43" s="41"/>
      <c r="WH43" s="41"/>
      <c r="WI43" s="41"/>
      <c r="WJ43" s="41"/>
      <c r="WK43" s="41"/>
      <c r="WL43" s="41"/>
      <c r="WM43" s="41"/>
      <c r="WN43" s="41"/>
      <c r="WO43" s="41"/>
      <c r="WP43" s="41"/>
      <c r="WQ43" s="41"/>
      <c r="WR43" s="41"/>
      <c r="WS43" s="41"/>
      <c r="WT43" s="41"/>
      <c r="WU43" s="41"/>
      <c r="WV43" s="41"/>
      <c r="WW43" s="41"/>
      <c r="WX43" s="41"/>
      <c r="WY43" s="41"/>
      <c r="WZ43" s="41"/>
      <c r="XA43" s="41"/>
      <c r="XB43" s="41"/>
      <c r="XC43" s="41"/>
      <c r="XD43" s="41"/>
      <c r="XE43" s="41"/>
      <c r="XF43" s="41"/>
      <c r="XG43" s="41"/>
      <c r="XH43" s="41"/>
      <c r="XI43" s="41"/>
      <c r="XJ43" s="41"/>
      <c r="XK43" s="41"/>
      <c r="XL43" s="41"/>
      <c r="XM43" s="41"/>
      <c r="XN43" s="41"/>
      <c r="XO43" s="41"/>
      <c r="XP43" s="41"/>
      <c r="XQ43" s="41"/>
      <c r="XR43" s="41"/>
      <c r="XS43" s="41"/>
      <c r="XT43" s="41"/>
      <c r="XU43" s="41"/>
      <c r="XV43" s="41"/>
      <c r="XW43" s="41"/>
      <c r="XX43" s="41"/>
      <c r="XY43" s="41"/>
      <c r="XZ43" s="41"/>
      <c r="YA43" s="41"/>
      <c r="YB43" s="41"/>
      <c r="YC43" s="41"/>
      <c r="YD43" s="41"/>
      <c r="YE43" s="41"/>
      <c r="YF43" s="41"/>
      <c r="YG43" s="41"/>
      <c r="YH43" s="41"/>
      <c r="YI43" s="41"/>
      <c r="YJ43" s="41"/>
      <c r="YK43" s="41"/>
      <c r="YL43" s="41"/>
      <c r="YM43" s="41"/>
      <c r="YN43" s="41"/>
      <c r="YO43" s="41"/>
      <c r="YP43" s="41"/>
      <c r="YQ43" s="41"/>
      <c r="YR43" s="41"/>
      <c r="YS43" s="41"/>
      <c r="YT43" s="41"/>
      <c r="YU43" s="41"/>
      <c r="YV43" s="41"/>
      <c r="YW43" s="41"/>
      <c r="YX43" s="41"/>
      <c r="YY43" s="41"/>
      <c r="YZ43" s="41"/>
      <c r="ZA43" s="41"/>
      <c r="ZB43" s="41"/>
      <c r="ZC43" s="41"/>
      <c r="ZD43" s="41"/>
      <c r="ZE43" s="41"/>
      <c r="ZF43" s="41"/>
      <c r="ZG43" s="41"/>
      <c r="ZH43" s="41"/>
      <c r="ZI43" s="41"/>
      <c r="ZJ43" s="41"/>
      <c r="ZK43" s="41"/>
      <c r="ZL43" s="41"/>
      <c r="ZM43" s="41"/>
      <c r="ZN43" s="41"/>
      <c r="ZO43" s="41"/>
    </row>
    <row r="44" spans="7:691" ht="17.25" customHeight="1" x14ac:dyDescent="0.3">
      <c r="AE44" s="41"/>
      <c r="AF44" s="41"/>
      <c r="AG44" s="41"/>
      <c r="CA44" s="92"/>
      <c r="CB44" s="92"/>
      <c r="CC44" s="92"/>
      <c r="CD44" s="92"/>
      <c r="CE44" s="92"/>
      <c r="CF44" s="92"/>
      <c r="CG44" s="92"/>
      <c r="CH44" s="92"/>
      <c r="CI44" s="92"/>
      <c r="CJ44" s="92"/>
      <c r="CK44" s="92"/>
      <c r="CL44" s="92"/>
      <c r="CM44" s="92"/>
      <c r="CN44" s="92"/>
      <c r="CO44" s="92"/>
      <c r="CP44" s="92"/>
      <c r="CQ44" s="92"/>
      <c r="DT44" s="130"/>
      <c r="DU44" s="130" t="s">
        <v>391</v>
      </c>
      <c r="DV44" s="60" t="s">
        <v>187</v>
      </c>
      <c r="DW44" s="117">
        <v>5.5720601310808657</v>
      </c>
      <c r="DX44" s="117">
        <v>33.485996981766462</v>
      </c>
      <c r="DY44" s="117">
        <v>3.2870176459959515</v>
      </c>
      <c r="DZ44" s="117">
        <v>13.578505232393058</v>
      </c>
      <c r="EA44" s="117">
        <v>3.1374717423948688</v>
      </c>
      <c r="EB44" s="118">
        <v>83.044310966957099</v>
      </c>
      <c r="EC44" s="117">
        <v>113.05597063041846</v>
      </c>
      <c r="ED44" s="117">
        <v>42.036919049144188</v>
      </c>
      <c r="EE44" s="60" t="s">
        <v>187</v>
      </c>
      <c r="FB44" s="39"/>
      <c r="FC44" s="39"/>
      <c r="FV44" s="39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  <c r="SE44" s="41"/>
      <c r="SF44" s="41"/>
      <c r="SG44" s="41"/>
      <c r="SH44" s="41"/>
      <c r="SI44" s="41"/>
      <c r="SJ44" s="41"/>
      <c r="SK44" s="41"/>
      <c r="SL44" s="41"/>
      <c r="SM44" s="41"/>
      <c r="SN44" s="41"/>
      <c r="SO44" s="41"/>
      <c r="SP44" s="41"/>
      <c r="SQ44" s="41"/>
      <c r="SR44" s="41"/>
      <c r="SS44" s="41"/>
      <c r="ST44" s="41"/>
      <c r="SU44" s="41"/>
      <c r="SV44" s="41"/>
      <c r="SW44" s="41"/>
      <c r="SX44" s="41"/>
      <c r="SY44" s="41"/>
      <c r="SZ44" s="41"/>
      <c r="TA44" s="41"/>
      <c r="TB44" s="41"/>
      <c r="TC44" s="41"/>
      <c r="TD44" s="41"/>
      <c r="TE44" s="41"/>
      <c r="TF44" s="41"/>
      <c r="TG44" s="41"/>
      <c r="TH44" s="41"/>
      <c r="TI44" s="41"/>
      <c r="TJ44" s="41"/>
      <c r="TK44" s="41"/>
      <c r="TL44" s="41"/>
      <c r="TM44" s="41"/>
      <c r="TN44" s="41"/>
      <c r="TO44" s="41"/>
      <c r="TP44" s="41"/>
      <c r="TQ44" s="41"/>
      <c r="TR44" s="41"/>
      <c r="TS44" s="41"/>
      <c r="TT44" s="41"/>
      <c r="TU44" s="41"/>
      <c r="TV44" s="41"/>
      <c r="TW44" s="41"/>
      <c r="TX44" s="41"/>
      <c r="TY44" s="41"/>
      <c r="TZ44" s="41"/>
      <c r="UA44" s="41"/>
      <c r="UB44" s="41"/>
      <c r="UC44" s="41"/>
      <c r="UD44" s="41"/>
      <c r="UE44" s="41"/>
      <c r="UF44" s="41"/>
      <c r="UG44" s="41"/>
      <c r="UH44" s="41"/>
      <c r="UI44" s="41"/>
      <c r="UJ44" s="41"/>
      <c r="UK44" s="41"/>
      <c r="UL44" s="41"/>
      <c r="UM44" s="41"/>
      <c r="UN44" s="41"/>
      <c r="UO44" s="41"/>
      <c r="UP44" s="41"/>
      <c r="UQ44" s="41"/>
      <c r="UR44" s="41"/>
      <c r="US44" s="41"/>
      <c r="UT44" s="41"/>
      <c r="UU44" s="41"/>
      <c r="UV44" s="41"/>
      <c r="UW44" s="41"/>
      <c r="UX44" s="41"/>
      <c r="UY44" s="41"/>
      <c r="UZ44" s="41"/>
      <c r="VA44" s="41"/>
      <c r="VB44" s="41"/>
      <c r="VC44" s="41"/>
      <c r="VD44" s="41"/>
      <c r="VE44" s="41"/>
      <c r="VF44" s="41"/>
      <c r="VG44" s="41"/>
      <c r="VH44" s="41"/>
      <c r="VI44" s="41"/>
      <c r="VJ44" s="41"/>
      <c r="VK44" s="41"/>
      <c r="VL44" s="41"/>
      <c r="VM44" s="41"/>
      <c r="VN44" s="41"/>
      <c r="VO44" s="41"/>
      <c r="VP44" s="41"/>
      <c r="VQ44" s="41"/>
      <c r="VR44" s="41"/>
      <c r="VS44" s="41"/>
      <c r="VT44" s="41"/>
      <c r="VU44" s="41"/>
      <c r="VV44" s="41"/>
      <c r="VW44" s="41"/>
      <c r="VX44" s="41"/>
      <c r="VY44" s="41"/>
      <c r="VZ44" s="41"/>
      <c r="WA44" s="41"/>
      <c r="WB44" s="41"/>
      <c r="WC44" s="41"/>
      <c r="WD44" s="41"/>
      <c r="WE44" s="41"/>
      <c r="WF44" s="41"/>
      <c r="WG44" s="41"/>
      <c r="WH44" s="41"/>
      <c r="WI44" s="41"/>
      <c r="WJ44" s="41"/>
      <c r="WK44" s="41"/>
      <c r="WL44" s="41"/>
      <c r="WM44" s="41"/>
      <c r="WN44" s="41"/>
      <c r="WO44" s="41"/>
      <c r="WP44" s="41"/>
      <c r="WQ44" s="41"/>
      <c r="WR44" s="41"/>
      <c r="WS44" s="41"/>
      <c r="WT44" s="41"/>
      <c r="WU44" s="41"/>
      <c r="WV44" s="41"/>
      <c r="WW44" s="41"/>
      <c r="WX44" s="41"/>
      <c r="WY44" s="41"/>
      <c r="WZ44" s="41"/>
      <c r="XA44" s="41"/>
      <c r="XB44" s="41"/>
      <c r="XC44" s="41"/>
      <c r="XD44" s="41"/>
      <c r="XE44" s="41"/>
      <c r="XF44" s="41"/>
      <c r="XG44" s="41"/>
      <c r="XH44" s="41"/>
      <c r="XI44" s="41"/>
      <c r="XJ44" s="41"/>
      <c r="XK44" s="41"/>
      <c r="XL44" s="41"/>
      <c r="XM44" s="41"/>
      <c r="XN44" s="41"/>
      <c r="XO44" s="41"/>
      <c r="XP44" s="41"/>
      <c r="XQ44" s="41"/>
      <c r="XR44" s="41"/>
      <c r="XS44" s="41"/>
      <c r="XT44" s="41"/>
      <c r="XU44" s="41"/>
      <c r="XV44" s="41"/>
      <c r="XW44" s="41"/>
      <c r="XX44" s="41"/>
      <c r="XY44" s="41"/>
      <c r="XZ44" s="41"/>
      <c r="YA44" s="41"/>
      <c r="YB44" s="41"/>
      <c r="YC44" s="41"/>
      <c r="YD44" s="41"/>
      <c r="YE44" s="41"/>
      <c r="YF44" s="41"/>
      <c r="YG44" s="41"/>
      <c r="YH44" s="41"/>
      <c r="YI44" s="41"/>
      <c r="YJ44" s="41"/>
      <c r="YK44" s="41"/>
      <c r="YL44" s="41"/>
      <c r="YM44" s="41"/>
      <c r="YN44" s="41"/>
      <c r="YO44" s="41"/>
      <c r="YP44" s="41"/>
      <c r="YQ44" s="41"/>
      <c r="YR44" s="41"/>
      <c r="YS44" s="41"/>
      <c r="YT44" s="41"/>
      <c r="YU44" s="41"/>
      <c r="YV44" s="41"/>
      <c r="YW44" s="41"/>
      <c r="YX44" s="41"/>
      <c r="YY44" s="41"/>
      <c r="YZ44" s="41"/>
      <c r="ZA44" s="41"/>
      <c r="ZB44" s="41"/>
      <c r="ZC44" s="41"/>
      <c r="ZD44" s="41"/>
      <c r="ZE44" s="41"/>
      <c r="ZF44" s="41"/>
      <c r="ZG44" s="41"/>
      <c r="ZH44" s="41"/>
      <c r="ZI44" s="41"/>
      <c r="ZJ44" s="41"/>
      <c r="ZK44" s="41"/>
      <c r="ZL44" s="41"/>
      <c r="ZM44" s="41"/>
      <c r="ZN44" s="41"/>
      <c r="ZO44" s="41"/>
    </row>
    <row r="45" spans="7:691" ht="17.25" customHeight="1" x14ac:dyDescent="0.3">
      <c r="AE45" s="41"/>
      <c r="AF45" s="41"/>
      <c r="AG45" s="41"/>
      <c r="CA45" s="92"/>
      <c r="CB45" s="92"/>
      <c r="CC45" s="92"/>
      <c r="CD45" s="92"/>
      <c r="CE45" s="92"/>
      <c r="CF45" s="92"/>
      <c r="CG45" s="92"/>
      <c r="CH45" s="92"/>
      <c r="CI45" s="92"/>
      <c r="CJ45" s="92"/>
      <c r="CK45" s="92"/>
      <c r="CL45" s="92"/>
      <c r="CM45" s="92"/>
      <c r="CN45" s="92"/>
      <c r="CO45" s="92"/>
      <c r="CP45" s="92"/>
      <c r="CQ45" s="92"/>
      <c r="DT45" s="130"/>
      <c r="DU45" s="130" t="s">
        <v>392</v>
      </c>
      <c r="DV45" s="60" t="s">
        <v>188</v>
      </c>
      <c r="DW45" s="117">
        <v>2.6351531765101188</v>
      </c>
      <c r="DX45" s="117">
        <v>39.406980626024286</v>
      </c>
      <c r="DY45" s="117">
        <v>3.3144116114898532</v>
      </c>
      <c r="DZ45" s="117">
        <v>12.711426577182387</v>
      </c>
      <c r="EA45" s="117">
        <v>3.9568071109455931</v>
      </c>
      <c r="EB45" s="118">
        <v>80.57578773819796</v>
      </c>
      <c r="EC45" s="117">
        <v>142.49276040882222</v>
      </c>
      <c r="ED45" s="117">
        <v>25.625269602630539</v>
      </c>
      <c r="EE45" s="60" t="s">
        <v>188</v>
      </c>
      <c r="FB45" s="39"/>
      <c r="FC45" s="39"/>
      <c r="FV45" s="39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</row>
    <row r="46" spans="7:691" ht="17.25" customHeight="1" x14ac:dyDescent="0.25">
      <c r="AE46" s="41"/>
      <c r="AF46" s="41"/>
      <c r="AG46" s="41"/>
      <c r="CA46" s="91"/>
      <c r="CB46" s="91"/>
      <c r="CC46" s="91"/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  <c r="CQ46" s="91"/>
      <c r="DT46" s="130"/>
      <c r="DU46" s="130" t="s">
        <v>393</v>
      </c>
      <c r="DV46" s="60" t="s">
        <v>189</v>
      </c>
      <c r="DW46" s="117">
        <v>3.0663800910002519</v>
      </c>
      <c r="DX46" s="117">
        <v>39.612197808598587</v>
      </c>
      <c r="DY46" s="117">
        <v>3.3187830821889936</v>
      </c>
      <c r="DZ46" s="117">
        <v>12.412580286792267</v>
      </c>
      <c r="EA46" s="117">
        <v>3.9440579795640343</v>
      </c>
      <c r="EB46" s="118">
        <v>77.637426772872672</v>
      </c>
      <c r="EC46" s="117">
        <v>121.40941383996615</v>
      </c>
      <c r="ED46" s="117">
        <v>27.939699988541918</v>
      </c>
      <c r="EE46" s="60" t="s">
        <v>189</v>
      </c>
      <c r="FB46" s="39"/>
      <c r="FC46" s="39"/>
      <c r="FP46" s="184" t="str">
        <f>EX11</f>
        <v>강원 고성군</v>
      </c>
      <c r="FQ46" s="184"/>
      <c r="FR46" s="163" t="s">
        <v>358</v>
      </c>
      <c r="FS46" s="163" t="s">
        <v>389</v>
      </c>
      <c r="FT46" s="163" t="s">
        <v>359</v>
      </c>
      <c r="FU46" s="163" t="s">
        <v>389</v>
      </c>
      <c r="FV46" s="39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  <c r="SE46" s="41"/>
      <c r="SF46" s="41"/>
      <c r="SG46" s="41"/>
      <c r="SH46" s="41"/>
      <c r="SI46" s="41"/>
      <c r="SJ46" s="41"/>
      <c r="SK46" s="41"/>
      <c r="SL46" s="41"/>
      <c r="SM46" s="41"/>
      <c r="SN46" s="41"/>
      <c r="SO46" s="41"/>
      <c r="SP46" s="41"/>
      <c r="SQ46" s="41"/>
      <c r="SR46" s="41"/>
      <c r="SS46" s="41"/>
      <c r="ST46" s="41"/>
      <c r="SU46" s="41"/>
      <c r="SV46" s="41"/>
      <c r="SW46" s="41"/>
      <c r="SX46" s="41"/>
      <c r="SY46" s="41"/>
      <c r="SZ46" s="41"/>
      <c r="TA46" s="41"/>
      <c r="TB46" s="41"/>
      <c r="TC46" s="41"/>
      <c r="TD46" s="41"/>
      <c r="TE46" s="41"/>
      <c r="TF46" s="41"/>
      <c r="TG46" s="41"/>
      <c r="TH46" s="41"/>
      <c r="TI46" s="41"/>
      <c r="TJ46" s="41"/>
      <c r="TK46" s="41"/>
      <c r="TL46" s="41"/>
      <c r="TM46" s="41"/>
      <c r="TN46" s="41"/>
      <c r="TO46" s="41"/>
      <c r="TP46" s="41"/>
      <c r="TQ46" s="41"/>
      <c r="TR46" s="41"/>
      <c r="TS46" s="41"/>
      <c r="TT46" s="41"/>
      <c r="TU46" s="41"/>
      <c r="TV46" s="41"/>
      <c r="TW46" s="41"/>
      <c r="TX46" s="41"/>
      <c r="TY46" s="41"/>
      <c r="TZ46" s="41"/>
      <c r="UA46" s="41"/>
      <c r="UB46" s="41"/>
      <c r="UC46" s="41"/>
      <c r="UD46" s="41"/>
      <c r="UE46" s="41"/>
      <c r="UF46" s="41"/>
      <c r="UG46" s="41"/>
      <c r="UH46" s="41"/>
      <c r="UI46" s="41"/>
      <c r="UJ46" s="41"/>
      <c r="UK46" s="41"/>
      <c r="UL46" s="41"/>
      <c r="UM46" s="41"/>
      <c r="UN46" s="41"/>
      <c r="UO46" s="41"/>
      <c r="UP46" s="41"/>
      <c r="UQ46" s="41"/>
      <c r="UR46" s="41"/>
      <c r="US46" s="41"/>
      <c r="UT46" s="41"/>
      <c r="UU46" s="41"/>
      <c r="UV46" s="41"/>
      <c r="UW46" s="41"/>
      <c r="UX46" s="41"/>
      <c r="UY46" s="41"/>
      <c r="UZ46" s="41"/>
      <c r="VA46" s="41"/>
      <c r="VB46" s="41"/>
      <c r="VC46" s="41"/>
      <c r="VD46" s="41"/>
      <c r="VE46" s="41"/>
      <c r="VF46" s="41"/>
      <c r="VG46" s="41"/>
      <c r="VH46" s="41"/>
      <c r="VI46" s="41"/>
      <c r="VJ46" s="41"/>
      <c r="VK46" s="41"/>
      <c r="VL46" s="41"/>
      <c r="VM46" s="41"/>
      <c r="VN46" s="41"/>
      <c r="VO46" s="41"/>
      <c r="VP46" s="41"/>
      <c r="VQ46" s="41"/>
      <c r="VR46" s="41"/>
      <c r="VS46" s="41"/>
      <c r="VT46" s="41"/>
      <c r="VU46" s="41"/>
      <c r="VV46" s="41"/>
      <c r="VW46" s="41"/>
      <c r="VX46" s="41"/>
      <c r="VY46" s="41"/>
      <c r="VZ46" s="41"/>
      <c r="WA46" s="41"/>
      <c r="WB46" s="41"/>
      <c r="WC46" s="41"/>
      <c r="WD46" s="41"/>
      <c r="WE46" s="41"/>
      <c r="WF46" s="41"/>
      <c r="WG46" s="41"/>
      <c r="WH46" s="41"/>
      <c r="WI46" s="41"/>
      <c r="WJ46" s="41"/>
      <c r="WK46" s="41"/>
      <c r="WL46" s="41"/>
      <c r="WM46" s="41"/>
      <c r="WN46" s="41"/>
      <c r="WO46" s="41"/>
      <c r="WP46" s="41"/>
      <c r="WQ46" s="41"/>
      <c r="WR46" s="41"/>
      <c r="WS46" s="41"/>
      <c r="WT46" s="41"/>
      <c r="WU46" s="41"/>
      <c r="WV46" s="41"/>
      <c r="WW46" s="41"/>
      <c r="WX46" s="41"/>
      <c r="WY46" s="41"/>
      <c r="WZ46" s="41"/>
      <c r="XA46" s="41"/>
      <c r="XB46" s="41"/>
      <c r="XC46" s="41"/>
      <c r="XD46" s="41"/>
      <c r="XE46" s="41"/>
      <c r="XF46" s="41"/>
      <c r="XG46" s="41"/>
      <c r="XH46" s="41"/>
      <c r="XI46" s="41"/>
      <c r="XJ46" s="41"/>
      <c r="XK46" s="41"/>
      <c r="XL46" s="41"/>
      <c r="XM46" s="41"/>
      <c r="XN46" s="41"/>
      <c r="XO46" s="41"/>
      <c r="XP46" s="41"/>
      <c r="XQ46" s="41"/>
      <c r="XR46" s="41"/>
      <c r="XS46" s="41"/>
      <c r="XT46" s="41"/>
      <c r="XU46" s="41"/>
      <c r="XV46" s="41"/>
      <c r="XW46" s="41"/>
      <c r="XX46" s="41"/>
      <c r="XY46" s="41"/>
      <c r="XZ46" s="41"/>
      <c r="YA46" s="41"/>
      <c r="YB46" s="41"/>
      <c r="YC46" s="41"/>
      <c r="YD46" s="41"/>
      <c r="YE46" s="41"/>
      <c r="YF46" s="41"/>
      <c r="YG46" s="41"/>
      <c r="YH46" s="41"/>
      <c r="YI46" s="41"/>
      <c r="YJ46" s="41"/>
      <c r="YK46" s="41"/>
      <c r="YL46" s="41"/>
      <c r="YM46" s="41"/>
      <c r="YN46" s="41"/>
      <c r="YO46" s="41"/>
      <c r="YP46" s="41"/>
      <c r="YQ46" s="41"/>
      <c r="YR46" s="41"/>
      <c r="YS46" s="41"/>
      <c r="YT46" s="41"/>
      <c r="YU46" s="41"/>
      <c r="YV46" s="41"/>
      <c r="YW46" s="41"/>
      <c r="YX46" s="41"/>
      <c r="YY46" s="41"/>
      <c r="YZ46" s="41"/>
      <c r="ZA46" s="41"/>
      <c r="ZB46" s="41"/>
      <c r="ZC46" s="41"/>
      <c r="ZD46" s="41"/>
      <c r="ZE46" s="41"/>
      <c r="ZF46" s="41"/>
      <c r="ZG46" s="41"/>
      <c r="ZH46" s="41"/>
      <c r="ZI46" s="41"/>
      <c r="ZJ46" s="41"/>
      <c r="ZK46" s="41"/>
      <c r="ZL46" s="41"/>
      <c r="ZM46" s="41"/>
      <c r="ZN46" s="41"/>
      <c r="ZO46" s="41"/>
    </row>
    <row r="47" spans="7:691" ht="17.25" customHeight="1" x14ac:dyDescent="0.25">
      <c r="AE47" s="41"/>
      <c r="AF47" s="41"/>
      <c r="AG47" s="41"/>
      <c r="CA47" s="91"/>
      <c r="CB47" s="91"/>
      <c r="CC47" s="91"/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  <c r="CQ47" s="91"/>
      <c r="DT47" s="130"/>
      <c r="DU47" s="130" t="s">
        <v>394</v>
      </c>
      <c r="DV47" s="60" t="s">
        <v>190</v>
      </c>
      <c r="DW47" s="117">
        <v>2.7196736895083733</v>
      </c>
      <c r="DX47" s="117">
        <v>40.627479192472272</v>
      </c>
      <c r="DY47" s="117">
        <v>3.2414974787691446</v>
      </c>
      <c r="DZ47" s="117">
        <v>12.274669168334723</v>
      </c>
      <c r="EA47" s="117">
        <v>3.7795189016838049</v>
      </c>
      <c r="EB47" s="118">
        <v>64.659615029006062</v>
      </c>
      <c r="EC47" s="117">
        <v>124.51351705746602</v>
      </c>
      <c r="ED47" s="117">
        <v>29.029564668473689</v>
      </c>
      <c r="EE47" s="60" t="s">
        <v>190</v>
      </c>
      <c r="FB47" s="39"/>
      <c r="FC47" s="39"/>
      <c r="FP47" s="186" t="s">
        <v>539</v>
      </c>
      <c r="FQ47" s="164" t="s">
        <v>354</v>
      </c>
      <c r="FR47" s="164" t="str">
        <f t="shared" ref="FR47:FR55" si="45">EY12</f>
        <v>강원 속초시</v>
      </c>
      <c r="FS47" s="165">
        <f t="shared" ref="FS47:FS55" si="46">EZ12</f>
        <v>5.9813983322642719E-2</v>
      </c>
      <c r="FT47" s="164" t="str">
        <f t="shared" ref="FT47:FT55" si="47">FA12</f>
        <v>경기 남양주시</v>
      </c>
      <c r="FU47" s="165">
        <f t="shared" ref="FU47:FU55" si="48">FB12</f>
        <v>3.3933153120131954E-2</v>
      </c>
      <c r="FV47" s="39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  <c r="SE47" s="41"/>
      <c r="SF47" s="41"/>
      <c r="SG47" s="41"/>
      <c r="SH47" s="41"/>
      <c r="SI47" s="41"/>
      <c r="SJ47" s="41"/>
      <c r="SK47" s="41"/>
      <c r="SL47" s="41"/>
      <c r="SM47" s="41"/>
      <c r="SN47" s="41"/>
      <c r="SO47" s="41"/>
      <c r="SP47" s="41"/>
      <c r="SQ47" s="41"/>
      <c r="SR47" s="41"/>
      <c r="SS47" s="41"/>
      <c r="ST47" s="41"/>
      <c r="SU47" s="41"/>
      <c r="SV47" s="41"/>
      <c r="SW47" s="41"/>
      <c r="SX47" s="41"/>
      <c r="SY47" s="41"/>
      <c r="SZ47" s="41"/>
      <c r="TA47" s="41"/>
      <c r="TB47" s="41"/>
      <c r="TC47" s="41"/>
      <c r="TD47" s="41"/>
      <c r="TE47" s="41"/>
      <c r="TF47" s="41"/>
      <c r="TG47" s="41"/>
      <c r="TH47" s="41"/>
      <c r="TI47" s="41"/>
      <c r="TJ47" s="41"/>
      <c r="TK47" s="41"/>
      <c r="TL47" s="41"/>
      <c r="TM47" s="41"/>
      <c r="TN47" s="41"/>
      <c r="TO47" s="41"/>
      <c r="TP47" s="41"/>
      <c r="TQ47" s="41"/>
      <c r="TR47" s="41"/>
      <c r="TS47" s="41"/>
      <c r="TT47" s="41"/>
      <c r="TU47" s="41"/>
      <c r="TV47" s="41"/>
      <c r="TW47" s="41"/>
      <c r="TX47" s="41"/>
      <c r="TY47" s="41"/>
      <c r="TZ47" s="41"/>
      <c r="UA47" s="41"/>
      <c r="UB47" s="41"/>
      <c r="UC47" s="41"/>
      <c r="UD47" s="41"/>
      <c r="UE47" s="41"/>
      <c r="UF47" s="41"/>
      <c r="UG47" s="41"/>
      <c r="UH47" s="41"/>
      <c r="UI47" s="41"/>
      <c r="UJ47" s="41"/>
      <c r="UK47" s="41"/>
      <c r="UL47" s="41"/>
      <c r="UM47" s="41"/>
      <c r="UN47" s="41"/>
      <c r="UO47" s="41"/>
      <c r="UP47" s="41"/>
      <c r="UQ47" s="41"/>
      <c r="UR47" s="41"/>
      <c r="US47" s="41"/>
      <c r="UT47" s="41"/>
      <c r="UU47" s="41"/>
      <c r="UV47" s="41"/>
      <c r="UW47" s="41"/>
      <c r="UX47" s="41"/>
      <c r="UY47" s="41"/>
      <c r="UZ47" s="41"/>
      <c r="VA47" s="41"/>
      <c r="VB47" s="41"/>
      <c r="VC47" s="41"/>
      <c r="VD47" s="41"/>
      <c r="VE47" s="41"/>
      <c r="VF47" s="41"/>
      <c r="VG47" s="41"/>
      <c r="VH47" s="41"/>
      <c r="VI47" s="41"/>
      <c r="VJ47" s="41"/>
      <c r="VK47" s="41"/>
      <c r="VL47" s="41"/>
      <c r="VM47" s="41"/>
      <c r="VN47" s="41"/>
      <c r="VO47" s="41"/>
      <c r="VP47" s="41"/>
      <c r="VQ47" s="41"/>
      <c r="VR47" s="41"/>
      <c r="VS47" s="41"/>
      <c r="VT47" s="41"/>
      <c r="VU47" s="41"/>
      <c r="VV47" s="41"/>
      <c r="VW47" s="41"/>
      <c r="VX47" s="41"/>
      <c r="VY47" s="41"/>
      <c r="VZ47" s="41"/>
      <c r="WA47" s="41"/>
      <c r="WB47" s="41"/>
      <c r="WC47" s="41"/>
      <c r="WD47" s="41"/>
      <c r="WE47" s="41"/>
      <c r="WF47" s="41"/>
      <c r="WG47" s="41"/>
      <c r="WH47" s="41"/>
      <c r="WI47" s="41"/>
      <c r="WJ47" s="41"/>
      <c r="WK47" s="41"/>
      <c r="WL47" s="41"/>
      <c r="WM47" s="41"/>
      <c r="WN47" s="41"/>
      <c r="WO47" s="41"/>
      <c r="WP47" s="41"/>
      <c r="WQ47" s="41"/>
      <c r="WR47" s="41"/>
      <c r="WS47" s="41"/>
      <c r="WT47" s="41"/>
      <c r="WU47" s="41"/>
      <c r="WV47" s="41"/>
      <c r="WW47" s="41"/>
      <c r="WX47" s="41"/>
      <c r="WY47" s="41"/>
      <c r="WZ47" s="41"/>
      <c r="XA47" s="41"/>
      <c r="XB47" s="41"/>
      <c r="XC47" s="41"/>
      <c r="XD47" s="41"/>
      <c r="XE47" s="41"/>
      <c r="XF47" s="41"/>
      <c r="XG47" s="41"/>
      <c r="XH47" s="41"/>
      <c r="XI47" s="41"/>
      <c r="XJ47" s="41"/>
      <c r="XK47" s="41"/>
      <c r="XL47" s="41"/>
      <c r="XM47" s="41"/>
      <c r="XN47" s="41"/>
      <c r="XO47" s="41"/>
      <c r="XP47" s="41"/>
      <c r="XQ47" s="41"/>
      <c r="XR47" s="41"/>
      <c r="XS47" s="41"/>
      <c r="XT47" s="41"/>
      <c r="XU47" s="41"/>
      <c r="XV47" s="41"/>
      <c r="XW47" s="41"/>
      <c r="XX47" s="41"/>
      <c r="XY47" s="41"/>
      <c r="XZ47" s="41"/>
      <c r="YA47" s="41"/>
      <c r="YB47" s="41"/>
      <c r="YC47" s="41"/>
      <c r="YD47" s="41"/>
      <c r="YE47" s="41"/>
      <c r="YF47" s="41"/>
      <c r="YG47" s="41"/>
      <c r="YH47" s="41"/>
      <c r="YI47" s="41"/>
      <c r="YJ47" s="41"/>
      <c r="YK47" s="41"/>
      <c r="YL47" s="41"/>
      <c r="YM47" s="41"/>
      <c r="YN47" s="41"/>
      <c r="YO47" s="41"/>
      <c r="YP47" s="41"/>
      <c r="YQ47" s="41"/>
      <c r="YR47" s="41"/>
      <c r="YS47" s="41"/>
      <c r="YT47" s="41"/>
      <c r="YU47" s="41"/>
      <c r="YV47" s="41"/>
      <c r="YW47" s="41"/>
      <c r="YX47" s="41"/>
      <c r="YY47" s="41"/>
      <c r="YZ47" s="41"/>
      <c r="ZA47" s="41"/>
      <c r="ZB47" s="41"/>
      <c r="ZC47" s="41"/>
      <c r="ZD47" s="41"/>
      <c r="ZE47" s="41"/>
      <c r="ZF47" s="41"/>
      <c r="ZG47" s="41"/>
      <c r="ZH47" s="41"/>
      <c r="ZI47" s="41"/>
      <c r="ZJ47" s="41"/>
      <c r="ZK47" s="41"/>
      <c r="ZL47" s="41"/>
      <c r="ZM47" s="41"/>
      <c r="ZN47" s="41"/>
      <c r="ZO47" s="41"/>
    </row>
    <row r="48" spans="7:691" ht="17.25" customHeight="1" x14ac:dyDescent="0.25">
      <c r="AE48" s="41"/>
      <c r="AF48" s="41"/>
      <c r="AG48" s="41"/>
      <c r="CA48" s="91"/>
      <c r="CB48" s="91"/>
      <c r="CC48" s="91"/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  <c r="CQ48" s="91"/>
      <c r="DT48" s="130"/>
      <c r="DU48" s="130" t="s">
        <v>395</v>
      </c>
      <c r="DV48" s="60" t="s">
        <v>191</v>
      </c>
      <c r="DW48" s="117">
        <v>2.6768652733250398</v>
      </c>
      <c r="DX48" s="117">
        <v>46.493261290368451</v>
      </c>
      <c r="DY48" s="117">
        <v>3.7957809594105472</v>
      </c>
      <c r="DZ48" s="117">
        <v>12.305734818694825</v>
      </c>
      <c r="EA48" s="117">
        <v>4.7974530295803941</v>
      </c>
      <c r="EB48" s="118">
        <v>70.519092659424757</v>
      </c>
      <c r="EC48" s="117">
        <v>127.42498531556545</v>
      </c>
      <c r="ED48" s="117">
        <v>30.520533447128855</v>
      </c>
      <c r="EE48" s="60" t="s">
        <v>191</v>
      </c>
      <c r="FB48" s="39"/>
      <c r="FC48" s="39"/>
      <c r="FP48" s="183"/>
      <c r="FQ48" s="164" t="s">
        <v>355</v>
      </c>
      <c r="FR48" s="164" t="str">
        <f t="shared" si="45"/>
        <v>강원 춘천시</v>
      </c>
      <c r="FS48" s="165">
        <f t="shared" si="46"/>
        <v>2.3864885915880141E-2</v>
      </c>
      <c r="FT48" s="164" t="str">
        <f t="shared" si="47"/>
        <v>경기 고양시 덕양구</v>
      </c>
      <c r="FU48" s="165">
        <f t="shared" si="48"/>
        <v>3.0831920645102172E-2</v>
      </c>
      <c r="FV48" s="39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  <c r="SE48" s="41"/>
      <c r="SF48" s="41"/>
      <c r="SG48" s="41"/>
      <c r="SH48" s="41"/>
      <c r="SI48" s="41"/>
      <c r="SJ48" s="41"/>
      <c r="SK48" s="41"/>
      <c r="SL48" s="41"/>
      <c r="SM48" s="41"/>
      <c r="SN48" s="41"/>
      <c r="SO48" s="41"/>
      <c r="SP48" s="41"/>
      <c r="SQ48" s="41"/>
      <c r="SR48" s="41"/>
      <c r="SS48" s="41"/>
      <c r="ST48" s="41"/>
      <c r="SU48" s="41"/>
      <c r="SV48" s="41"/>
      <c r="SW48" s="41"/>
      <c r="SX48" s="41"/>
      <c r="SY48" s="41"/>
      <c r="SZ48" s="41"/>
      <c r="TA48" s="41"/>
      <c r="TB48" s="41"/>
      <c r="TC48" s="41"/>
      <c r="TD48" s="41"/>
      <c r="TE48" s="41"/>
      <c r="TF48" s="41"/>
      <c r="TG48" s="41"/>
      <c r="TH48" s="41"/>
      <c r="TI48" s="41"/>
      <c r="TJ48" s="41"/>
      <c r="TK48" s="41"/>
      <c r="TL48" s="41"/>
      <c r="TM48" s="41"/>
      <c r="TN48" s="41"/>
      <c r="TO48" s="41"/>
      <c r="TP48" s="41"/>
      <c r="TQ48" s="41"/>
      <c r="TR48" s="41"/>
      <c r="TS48" s="41"/>
      <c r="TT48" s="41"/>
      <c r="TU48" s="41"/>
      <c r="TV48" s="41"/>
      <c r="TW48" s="41"/>
      <c r="TX48" s="41"/>
      <c r="TY48" s="41"/>
      <c r="TZ48" s="41"/>
      <c r="UA48" s="41"/>
      <c r="UB48" s="41"/>
      <c r="UC48" s="41"/>
      <c r="UD48" s="41"/>
      <c r="UE48" s="41"/>
      <c r="UF48" s="41"/>
      <c r="UG48" s="41"/>
      <c r="UH48" s="41"/>
      <c r="UI48" s="41"/>
      <c r="UJ48" s="41"/>
      <c r="UK48" s="41"/>
      <c r="UL48" s="41"/>
      <c r="UM48" s="41"/>
      <c r="UN48" s="41"/>
      <c r="UO48" s="41"/>
      <c r="UP48" s="41"/>
      <c r="UQ48" s="41"/>
      <c r="UR48" s="41"/>
      <c r="US48" s="41"/>
      <c r="UT48" s="41"/>
      <c r="UU48" s="41"/>
      <c r="UV48" s="41"/>
      <c r="UW48" s="41"/>
      <c r="UX48" s="41"/>
      <c r="UY48" s="41"/>
      <c r="UZ48" s="41"/>
      <c r="VA48" s="41"/>
      <c r="VB48" s="41"/>
      <c r="VC48" s="41"/>
      <c r="VD48" s="41"/>
      <c r="VE48" s="41"/>
      <c r="VF48" s="41"/>
      <c r="VG48" s="41"/>
      <c r="VH48" s="41"/>
      <c r="VI48" s="41"/>
      <c r="VJ48" s="41"/>
      <c r="VK48" s="41"/>
      <c r="VL48" s="41"/>
      <c r="VM48" s="41"/>
      <c r="VN48" s="41"/>
      <c r="VO48" s="41"/>
      <c r="VP48" s="41"/>
      <c r="VQ48" s="41"/>
      <c r="VR48" s="41"/>
      <c r="VS48" s="41"/>
      <c r="VT48" s="41"/>
      <c r="VU48" s="41"/>
      <c r="VV48" s="41"/>
      <c r="VW48" s="41"/>
      <c r="VX48" s="41"/>
      <c r="VY48" s="41"/>
      <c r="VZ48" s="41"/>
      <c r="WA48" s="41"/>
      <c r="WB48" s="41"/>
      <c r="WC48" s="41"/>
      <c r="WD48" s="41"/>
      <c r="WE48" s="41"/>
      <c r="WF48" s="41"/>
      <c r="WG48" s="41"/>
      <c r="WH48" s="41"/>
      <c r="WI48" s="41"/>
      <c r="WJ48" s="41"/>
      <c r="WK48" s="41"/>
      <c r="WL48" s="41"/>
      <c r="WM48" s="41"/>
      <c r="WN48" s="41"/>
      <c r="WO48" s="41"/>
      <c r="WP48" s="41"/>
      <c r="WQ48" s="41"/>
      <c r="WR48" s="41"/>
      <c r="WS48" s="41"/>
      <c r="WT48" s="41"/>
      <c r="WU48" s="41"/>
      <c r="WV48" s="41"/>
      <c r="WW48" s="41"/>
      <c r="WX48" s="41"/>
      <c r="WY48" s="41"/>
      <c r="WZ48" s="41"/>
      <c r="XA48" s="41"/>
      <c r="XB48" s="41"/>
      <c r="XC48" s="41"/>
      <c r="XD48" s="41"/>
      <c r="XE48" s="41"/>
      <c r="XF48" s="41"/>
      <c r="XG48" s="41"/>
      <c r="XH48" s="41"/>
      <c r="XI48" s="41"/>
      <c r="XJ48" s="41"/>
      <c r="XK48" s="41"/>
      <c r="XL48" s="41"/>
      <c r="XM48" s="41"/>
      <c r="XN48" s="41"/>
      <c r="XO48" s="41"/>
      <c r="XP48" s="41"/>
      <c r="XQ48" s="41"/>
      <c r="XR48" s="41"/>
      <c r="XS48" s="41"/>
      <c r="XT48" s="41"/>
      <c r="XU48" s="41"/>
      <c r="XV48" s="41"/>
      <c r="XW48" s="41"/>
      <c r="XX48" s="41"/>
      <c r="XY48" s="41"/>
      <c r="XZ48" s="41"/>
      <c r="YA48" s="41"/>
      <c r="YB48" s="41"/>
      <c r="YC48" s="41"/>
      <c r="YD48" s="41"/>
      <c r="YE48" s="41"/>
      <c r="YF48" s="41"/>
      <c r="YG48" s="41"/>
      <c r="YH48" s="41"/>
      <c r="YI48" s="41"/>
      <c r="YJ48" s="41"/>
      <c r="YK48" s="41"/>
      <c r="YL48" s="41"/>
      <c r="YM48" s="41"/>
      <c r="YN48" s="41"/>
      <c r="YO48" s="41"/>
      <c r="YP48" s="41"/>
      <c r="YQ48" s="41"/>
      <c r="YR48" s="41"/>
      <c r="YS48" s="41"/>
      <c r="YT48" s="41"/>
      <c r="YU48" s="41"/>
      <c r="YV48" s="41"/>
      <c r="YW48" s="41"/>
      <c r="YX48" s="41"/>
      <c r="YY48" s="41"/>
      <c r="YZ48" s="41"/>
      <c r="ZA48" s="41"/>
      <c r="ZB48" s="41"/>
      <c r="ZC48" s="41"/>
      <c r="ZD48" s="41"/>
      <c r="ZE48" s="41"/>
      <c r="ZF48" s="41"/>
      <c r="ZG48" s="41"/>
      <c r="ZH48" s="41"/>
      <c r="ZI48" s="41"/>
      <c r="ZJ48" s="41"/>
      <c r="ZK48" s="41"/>
      <c r="ZL48" s="41"/>
      <c r="ZM48" s="41"/>
      <c r="ZN48" s="41"/>
      <c r="ZO48" s="41"/>
    </row>
    <row r="49" spans="31:691" ht="17.25" customHeight="1" x14ac:dyDescent="0.25">
      <c r="AE49" s="41"/>
      <c r="AF49" s="41"/>
      <c r="AG49" s="41"/>
      <c r="CA49" s="91"/>
      <c r="CB49" s="91"/>
      <c r="CC49" s="91"/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  <c r="CQ49" s="91"/>
      <c r="DT49" s="130"/>
      <c r="DU49" s="130" t="s">
        <v>396</v>
      </c>
      <c r="DV49" s="60" t="s">
        <v>174</v>
      </c>
      <c r="DW49" s="117">
        <v>2.5096984610690551</v>
      </c>
      <c r="DX49" s="117">
        <v>43.400949318075284</v>
      </c>
      <c r="DY49" s="117">
        <v>3.4029444258658206</v>
      </c>
      <c r="DZ49" s="117">
        <v>12.571055985128007</v>
      </c>
      <c r="EA49" s="117">
        <v>4.5539452768241437</v>
      </c>
      <c r="EB49" s="118">
        <v>70.669349579785916</v>
      </c>
      <c r="EC49" s="117">
        <v>138.83969695953678</v>
      </c>
      <c r="ED49" s="117">
        <v>26.887944701290746</v>
      </c>
      <c r="EE49" s="60" t="s">
        <v>174</v>
      </c>
      <c r="FB49" s="39"/>
      <c r="FC49" s="39"/>
      <c r="FP49" s="183"/>
      <c r="FQ49" s="164" t="s">
        <v>356</v>
      </c>
      <c r="FR49" s="164" t="str">
        <f t="shared" si="45"/>
        <v>강원 강릉시</v>
      </c>
      <c r="FS49" s="165">
        <f t="shared" si="46"/>
        <v>1.6625813250251992E-2</v>
      </c>
      <c r="FT49" s="164" t="str">
        <f t="shared" si="47"/>
        <v>경기 용인시 처인구</v>
      </c>
      <c r="FU49" s="165">
        <f t="shared" si="48"/>
        <v>2.9987171263630534E-2</v>
      </c>
      <c r="FV49" s="39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  <c r="SE49" s="41"/>
      <c r="SF49" s="41"/>
      <c r="SG49" s="41"/>
      <c r="SH49" s="41"/>
      <c r="SI49" s="41"/>
      <c r="SJ49" s="41"/>
      <c r="SK49" s="41"/>
      <c r="SL49" s="41"/>
      <c r="SM49" s="41"/>
      <c r="SN49" s="41"/>
      <c r="SO49" s="41"/>
      <c r="SP49" s="41"/>
      <c r="SQ49" s="41"/>
      <c r="SR49" s="41"/>
      <c r="SS49" s="41"/>
      <c r="ST49" s="41"/>
      <c r="SU49" s="41"/>
      <c r="SV49" s="41"/>
      <c r="SW49" s="41"/>
      <c r="SX49" s="41"/>
      <c r="SY49" s="41"/>
      <c r="SZ49" s="41"/>
      <c r="TA49" s="41"/>
      <c r="TB49" s="41"/>
      <c r="TC49" s="41"/>
      <c r="TD49" s="41"/>
      <c r="TE49" s="41"/>
      <c r="TF49" s="41"/>
      <c r="TG49" s="41"/>
      <c r="TH49" s="41"/>
      <c r="TI49" s="41"/>
      <c r="TJ49" s="41"/>
      <c r="TK49" s="41"/>
      <c r="TL49" s="41"/>
      <c r="TM49" s="41"/>
      <c r="TN49" s="41"/>
      <c r="TO49" s="41"/>
      <c r="TP49" s="41"/>
      <c r="TQ49" s="41"/>
      <c r="TR49" s="41"/>
      <c r="TS49" s="41"/>
      <c r="TT49" s="41"/>
      <c r="TU49" s="41"/>
      <c r="TV49" s="41"/>
      <c r="TW49" s="41"/>
      <c r="TX49" s="41"/>
      <c r="TY49" s="41"/>
      <c r="TZ49" s="41"/>
      <c r="UA49" s="41"/>
      <c r="UB49" s="41"/>
      <c r="UC49" s="41"/>
      <c r="UD49" s="41"/>
      <c r="UE49" s="41"/>
      <c r="UF49" s="41"/>
      <c r="UG49" s="41"/>
      <c r="UH49" s="41"/>
      <c r="UI49" s="41"/>
      <c r="UJ49" s="41"/>
      <c r="UK49" s="41"/>
      <c r="UL49" s="41"/>
      <c r="UM49" s="41"/>
      <c r="UN49" s="41"/>
      <c r="UO49" s="41"/>
      <c r="UP49" s="41"/>
      <c r="UQ49" s="41"/>
      <c r="UR49" s="41"/>
      <c r="US49" s="41"/>
      <c r="UT49" s="41"/>
      <c r="UU49" s="41"/>
      <c r="UV49" s="41"/>
      <c r="UW49" s="41"/>
      <c r="UX49" s="41"/>
      <c r="UY49" s="41"/>
      <c r="UZ49" s="41"/>
      <c r="VA49" s="41"/>
      <c r="VB49" s="41"/>
      <c r="VC49" s="41"/>
      <c r="VD49" s="41"/>
      <c r="VE49" s="41"/>
      <c r="VF49" s="41"/>
      <c r="VG49" s="41"/>
      <c r="VH49" s="41"/>
      <c r="VI49" s="41"/>
      <c r="VJ49" s="41"/>
      <c r="VK49" s="41"/>
      <c r="VL49" s="41"/>
      <c r="VM49" s="41"/>
      <c r="VN49" s="41"/>
      <c r="VO49" s="41"/>
      <c r="VP49" s="41"/>
      <c r="VQ49" s="41"/>
      <c r="VR49" s="41"/>
      <c r="VS49" s="41"/>
      <c r="VT49" s="41"/>
      <c r="VU49" s="41"/>
      <c r="VV49" s="41"/>
      <c r="VW49" s="41"/>
      <c r="VX49" s="41"/>
      <c r="VY49" s="41"/>
      <c r="VZ49" s="41"/>
      <c r="WA49" s="41"/>
      <c r="WB49" s="41"/>
      <c r="WC49" s="41"/>
      <c r="WD49" s="41"/>
      <c r="WE49" s="41"/>
      <c r="WF49" s="41"/>
      <c r="WG49" s="41"/>
      <c r="WH49" s="41"/>
      <c r="WI49" s="41"/>
      <c r="WJ49" s="41"/>
      <c r="WK49" s="41"/>
      <c r="WL49" s="41"/>
      <c r="WM49" s="41"/>
      <c r="WN49" s="41"/>
      <c r="WO49" s="41"/>
      <c r="WP49" s="41"/>
      <c r="WQ49" s="41"/>
      <c r="WR49" s="41"/>
      <c r="WS49" s="41"/>
      <c r="WT49" s="41"/>
      <c r="WU49" s="41"/>
      <c r="WV49" s="41"/>
      <c r="WW49" s="41"/>
      <c r="WX49" s="41"/>
      <c r="WY49" s="41"/>
      <c r="WZ49" s="41"/>
      <c r="XA49" s="41"/>
      <c r="XB49" s="41"/>
      <c r="XC49" s="41"/>
      <c r="XD49" s="41"/>
      <c r="XE49" s="41"/>
      <c r="XF49" s="41"/>
      <c r="XG49" s="41"/>
      <c r="XH49" s="41"/>
      <c r="XI49" s="41"/>
      <c r="XJ49" s="41"/>
      <c r="XK49" s="41"/>
      <c r="XL49" s="41"/>
      <c r="XM49" s="41"/>
      <c r="XN49" s="41"/>
      <c r="XO49" s="41"/>
      <c r="XP49" s="41"/>
      <c r="XQ49" s="41"/>
      <c r="XR49" s="41"/>
      <c r="XS49" s="41"/>
      <c r="XT49" s="41"/>
      <c r="XU49" s="41"/>
      <c r="XV49" s="41"/>
      <c r="XW49" s="41"/>
      <c r="XX49" s="41"/>
      <c r="XY49" s="41"/>
      <c r="XZ49" s="41"/>
      <c r="YA49" s="41"/>
      <c r="YB49" s="41"/>
      <c r="YC49" s="41"/>
      <c r="YD49" s="41"/>
      <c r="YE49" s="41"/>
      <c r="YF49" s="41"/>
      <c r="YG49" s="41"/>
      <c r="YH49" s="41"/>
      <c r="YI49" s="41"/>
      <c r="YJ49" s="41"/>
      <c r="YK49" s="41"/>
      <c r="YL49" s="41"/>
      <c r="YM49" s="41"/>
      <c r="YN49" s="41"/>
      <c r="YO49" s="41"/>
      <c r="YP49" s="41"/>
      <c r="YQ49" s="41"/>
      <c r="YR49" s="41"/>
      <c r="YS49" s="41"/>
      <c r="YT49" s="41"/>
      <c r="YU49" s="41"/>
      <c r="YV49" s="41"/>
      <c r="YW49" s="41"/>
      <c r="YX49" s="41"/>
      <c r="YY49" s="41"/>
      <c r="YZ49" s="41"/>
      <c r="ZA49" s="41"/>
      <c r="ZB49" s="41"/>
      <c r="ZC49" s="41"/>
      <c r="ZD49" s="41"/>
      <c r="ZE49" s="41"/>
      <c r="ZF49" s="41"/>
      <c r="ZG49" s="41"/>
      <c r="ZH49" s="41"/>
      <c r="ZI49" s="41"/>
      <c r="ZJ49" s="41"/>
      <c r="ZK49" s="41"/>
      <c r="ZL49" s="41"/>
      <c r="ZM49" s="41"/>
      <c r="ZN49" s="41"/>
      <c r="ZO49" s="41"/>
    </row>
    <row r="50" spans="31:691" ht="17.25" customHeight="1" x14ac:dyDescent="0.25">
      <c r="AE50" s="41"/>
      <c r="AF50" s="41"/>
      <c r="AG50" s="41"/>
      <c r="CA50" s="91"/>
      <c r="CB50" s="91"/>
      <c r="CC50" s="91"/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  <c r="CQ50" s="91"/>
      <c r="DT50" s="130"/>
      <c r="DU50" s="130" t="s">
        <v>397</v>
      </c>
      <c r="DV50" s="60" t="s">
        <v>192</v>
      </c>
      <c r="DW50" s="117">
        <v>2.6005154848020533</v>
      </c>
      <c r="DX50" s="117">
        <v>46.64294153426512</v>
      </c>
      <c r="DY50" s="117">
        <v>3.6606147110693117</v>
      </c>
      <c r="DZ50" s="117">
        <v>12.210940494496329</v>
      </c>
      <c r="EA50" s="117">
        <v>4.8526539652052092</v>
      </c>
      <c r="EB50" s="118">
        <v>56.621532963322188</v>
      </c>
      <c r="EC50" s="117">
        <v>125.78126241519722</v>
      </c>
      <c r="ED50" s="117">
        <v>26.828351123974929</v>
      </c>
      <c r="EE50" s="60" t="s">
        <v>192</v>
      </c>
      <c r="FB50" s="39"/>
      <c r="FC50" s="39"/>
      <c r="FP50" s="183" t="s">
        <v>522</v>
      </c>
      <c r="FQ50" s="164" t="s">
        <v>354</v>
      </c>
      <c r="FR50" s="164" t="str">
        <f t="shared" si="45"/>
        <v>강원 속초시</v>
      </c>
      <c r="FS50" s="165">
        <f t="shared" si="46"/>
        <v>7.1223167973954074E-2</v>
      </c>
      <c r="FT50" s="164" t="str">
        <f t="shared" si="47"/>
        <v>경기 남양주시</v>
      </c>
      <c r="FU50" s="165">
        <f t="shared" si="48"/>
        <v>3.3697684507972343E-2</v>
      </c>
      <c r="FV50" s="39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  <c r="SE50" s="41"/>
      <c r="SF50" s="41"/>
      <c r="SG50" s="41"/>
      <c r="SH50" s="41"/>
      <c r="SI50" s="41"/>
      <c r="SJ50" s="41"/>
      <c r="SK50" s="41"/>
      <c r="SL50" s="41"/>
      <c r="SM50" s="41"/>
      <c r="SN50" s="41"/>
      <c r="SO50" s="41"/>
      <c r="SP50" s="41"/>
      <c r="SQ50" s="41"/>
      <c r="SR50" s="41"/>
      <c r="SS50" s="41"/>
      <c r="ST50" s="41"/>
      <c r="SU50" s="41"/>
      <c r="SV50" s="41"/>
      <c r="SW50" s="41"/>
      <c r="SX50" s="41"/>
      <c r="SY50" s="41"/>
      <c r="SZ50" s="41"/>
      <c r="TA50" s="41"/>
      <c r="TB50" s="41"/>
      <c r="TC50" s="41"/>
      <c r="TD50" s="41"/>
      <c r="TE50" s="41"/>
      <c r="TF50" s="41"/>
      <c r="TG50" s="41"/>
      <c r="TH50" s="41"/>
      <c r="TI50" s="41"/>
      <c r="TJ50" s="41"/>
      <c r="TK50" s="41"/>
      <c r="TL50" s="41"/>
      <c r="TM50" s="41"/>
      <c r="TN50" s="41"/>
      <c r="TO50" s="41"/>
      <c r="TP50" s="41"/>
      <c r="TQ50" s="41"/>
      <c r="TR50" s="41"/>
      <c r="TS50" s="41"/>
      <c r="TT50" s="41"/>
      <c r="TU50" s="41"/>
      <c r="TV50" s="41"/>
      <c r="TW50" s="41"/>
      <c r="TX50" s="41"/>
      <c r="TY50" s="41"/>
      <c r="TZ50" s="41"/>
      <c r="UA50" s="41"/>
      <c r="UB50" s="41"/>
      <c r="UC50" s="41"/>
      <c r="UD50" s="41"/>
      <c r="UE50" s="41"/>
      <c r="UF50" s="41"/>
      <c r="UG50" s="41"/>
      <c r="UH50" s="41"/>
      <c r="UI50" s="41"/>
      <c r="UJ50" s="41"/>
      <c r="UK50" s="41"/>
      <c r="UL50" s="41"/>
      <c r="UM50" s="41"/>
      <c r="UN50" s="41"/>
      <c r="UO50" s="41"/>
      <c r="UP50" s="41"/>
      <c r="UQ50" s="41"/>
      <c r="UR50" s="41"/>
      <c r="US50" s="41"/>
      <c r="UT50" s="41"/>
      <c r="UU50" s="41"/>
      <c r="UV50" s="41"/>
      <c r="UW50" s="41"/>
      <c r="UX50" s="41"/>
      <c r="UY50" s="41"/>
      <c r="UZ50" s="41"/>
      <c r="VA50" s="41"/>
      <c r="VB50" s="41"/>
      <c r="VC50" s="41"/>
      <c r="VD50" s="41"/>
      <c r="VE50" s="41"/>
      <c r="VF50" s="41"/>
      <c r="VG50" s="41"/>
      <c r="VH50" s="41"/>
      <c r="VI50" s="41"/>
      <c r="VJ50" s="41"/>
      <c r="VK50" s="41"/>
      <c r="VL50" s="41"/>
      <c r="VM50" s="41"/>
      <c r="VN50" s="41"/>
      <c r="VO50" s="41"/>
      <c r="VP50" s="41"/>
      <c r="VQ50" s="41"/>
      <c r="VR50" s="41"/>
      <c r="VS50" s="41"/>
      <c r="VT50" s="41"/>
      <c r="VU50" s="41"/>
      <c r="VV50" s="41"/>
      <c r="VW50" s="41"/>
      <c r="VX50" s="41"/>
      <c r="VY50" s="41"/>
      <c r="VZ50" s="41"/>
      <c r="WA50" s="41"/>
      <c r="WB50" s="41"/>
      <c r="WC50" s="41"/>
      <c r="WD50" s="41"/>
      <c r="WE50" s="41"/>
      <c r="WF50" s="41"/>
      <c r="WG50" s="41"/>
      <c r="WH50" s="41"/>
      <c r="WI50" s="41"/>
      <c r="WJ50" s="41"/>
      <c r="WK50" s="41"/>
      <c r="WL50" s="41"/>
      <c r="WM50" s="41"/>
      <c r="WN50" s="41"/>
      <c r="WO50" s="41"/>
      <c r="WP50" s="41"/>
      <c r="WQ50" s="41"/>
      <c r="WR50" s="41"/>
      <c r="WS50" s="41"/>
      <c r="WT50" s="41"/>
      <c r="WU50" s="41"/>
      <c r="WV50" s="41"/>
      <c r="WW50" s="41"/>
      <c r="WX50" s="41"/>
      <c r="WY50" s="41"/>
      <c r="WZ50" s="41"/>
      <c r="XA50" s="41"/>
      <c r="XB50" s="41"/>
      <c r="XC50" s="41"/>
      <c r="XD50" s="41"/>
      <c r="XE50" s="41"/>
      <c r="XF50" s="41"/>
      <c r="XG50" s="41"/>
      <c r="XH50" s="41"/>
      <c r="XI50" s="41"/>
      <c r="XJ50" s="41"/>
      <c r="XK50" s="41"/>
      <c r="XL50" s="41"/>
      <c r="XM50" s="41"/>
      <c r="XN50" s="41"/>
      <c r="XO50" s="41"/>
      <c r="XP50" s="41"/>
      <c r="XQ50" s="41"/>
      <c r="XR50" s="41"/>
      <c r="XS50" s="41"/>
      <c r="XT50" s="41"/>
      <c r="XU50" s="41"/>
      <c r="XV50" s="41"/>
      <c r="XW50" s="41"/>
      <c r="XX50" s="41"/>
      <c r="XY50" s="41"/>
      <c r="XZ50" s="41"/>
      <c r="YA50" s="41"/>
      <c r="YB50" s="41"/>
      <c r="YC50" s="41"/>
      <c r="YD50" s="41"/>
      <c r="YE50" s="41"/>
      <c r="YF50" s="41"/>
      <c r="YG50" s="41"/>
      <c r="YH50" s="41"/>
      <c r="YI50" s="41"/>
      <c r="YJ50" s="41"/>
      <c r="YK50" s="41"/>
      <c r="YL50" s="41"/>
      <c r="YM50" s="41"/>
      <c r="YN50" s="41"/>
      <c r="YO50" s="41"/>
      <c r="YP50" s="41"/>
      <c r="YQ50" s="41"/>
      <c r="YR50" s="41"/>
      <c r="YS50" s="41"/>
      <c r="YT50" s="41"/>
      <c r="YU50" s="41"/>
      <c r="YV50" s="41"/>
      <c r="YW50" s="41"/>
      <c r="YX50" s="41"/>
      <c r="YY50" s="41"/>
      <c r="YZ50" s="41"/>
      <c r="ZA50" s="41"/>
      <c r="ZB50" s="41"/>
      <c r="ZC50" s="41"/>
      <c r="ZD50" s="41"/>
      <c r="ZE50" s="41"/>
      <c r="ZF50" s="41"/>
      <c r="ZG50" s="41"/>
      <c r="ZH50" s="41"/>
      <c r="ZI50" s="41"/>
      <c r="ZJ50" s="41"/>
      <c r="ZK50" s="41"/>
      <c r="ZL50" s="41"/>
      <c r="ZM50" s="41"/>
      <c r="ZN50" s="41"/>
      <c r="ZO50" s="41"/>
    </row>
    <row r="51" spans="31:691" ht="17.25" customHeight="1" x14ac:dyDescent="0.25">
      <c r="AE51" s="41"/>
      <c r="AF51" s="41"/>
      <c r="AG51" s="41"/>
      <c r="CA51" s="91"/>
      <c r="CB51" s="91"/>
      <c r="CC51" s="91"/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  <c r="CQ51" s="91"/>
      <c r="DT51" s="130"/>
      <c r="DU51" s="130" t="s">
        <v>398</v>
      </c>
      <c r="DV51" s="60" t="s">
        <v>375</v>
      </c>
      <c r="DW51" s="117">
        <v>5.5294089234355086</v>
      </c>
      <c r="DX51" s="117">
        <v>33.199558956448968</v>
      </c>
      <c r="DY51" s="117">
        <v>3.3624216878452975</v>
      </c>
      <c r="DZ51" s="117">
        <v>13.072130475188134</v>
      </c>
      <c r="EA51" s="117">
        <v>3.1720650271690296</v>
      </c>
      <c r="EB51" s="118">
        <v>52.873659387339501</v>
      </c>
      <c r="EC51" s="117">
        <v>99.152641974108519</v>
      </c>
      <c r="ED51" s="117">
        <v>39.969489767197778</v>
      </c>
      <c r="EE51" s="60" t="s">
        <v>200</v>
      </c>
      <c r="FB51" s="39"/>
      <c r="FC51" s="39"/>
      <c r="FP51" s="183"/>
      <c r="FQ51" s="164" t="s">
        <v>355</v>
      </c>
      <c r="FR51" s="164" t="str">
        <f t="shared" si="45"/>
        <v>강원 춘천시</v>
      </c>
      <c r="FS51" s="165">
        <f t="shared" si="46"/>
        <v>2.4748236793709664E-2</v>
      </c>
      <c r="FT51" s="164" t="str">
        <f t="shared" si="47"/>
        <v>경기 용인시 처인구</v>
      </c>
      <c r="FU51" s="165">
        <f t="shared" si="48"/>
        <v>3.0273013825380189E-2</v>
      </c>
      <c r="FV51" s="39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  <c r="SE51" s="41"/>
      <c r="SF51" s="41"/>
      <c r="SG51" s="41"/>
      <c r="SH51" s="41"/>
      <c r="SI51" s="41"/>
      <c r="SJ51" s="41"/>
      <c r="SK51" s="41"/>
      <c r="SL51" s="41"/>
      <c r="SM51" s="41"/>
      <c r="SN51" s="41"/>
      <c r="SO51" s="41"/>
      <c r="SP51" s="41"/>
      <c r="SQ51" s="41"/>
      <c r="SR51" s="41"/>
      <c r="SS51" s="41"/>
      <c r="ST51" s="41"/>
      <c r="SU51" s="41"/>
      <c r="SV51" s="41"/>
      <c r="SW51" s="41"/>
      <c r="SX51" s="41"/>
      <c r="SY51" s="41"/>
      <c r="SZ51" s="41"/>
      <c r="TA51" s="41"/>
      <c r="TB51" s="41"/>
      <c r="TC51" s="41"/>
      <c r="TD51" s="41"/>
      <c r="TE51" s="41"/>
      <c r="TF51" s="41"/>
      <c r="TG51" s="41"/>
      <c r="TH51" s="41"/>
      <c r="TI51" s="41"/>
      <c r="TJ51" s="41"/>
      <c r="TK51" s="41"/>
      <c r="TL51" s="41"/>
      <c r="TM51" s="41"/>
      <c r="TN51" s="41"/>
      <c r="TO51" s="41"/>
      <c r="TP51" s="41"/>
      <c r="TQ51" s="41"/>
      <c r="TR51" s="41"/>
      <c r="TS51" s="41"/>
      <c r="TT51" s="41"/>
      <c r="TU51" s="41"/>
      <c r="TV51" s="41"/>
      <c r="TW51" s="41"/>
      <c r="TX51" s="41"/>
      <c r="TY51" s="41"/>
      <c r="TZ51" s="41"/>
      <c r="UA51" s="41"/>
      <c r="UB51" s="41"/>
      <c r="UC51" s="41"/>
      <c r="UD51" s="41"/>
      <c r="UE51" s="41"/>
      <c r="UF51" s="41"/>
      <c r="UG51" s="41"/>
      <c r="UH51" s="41"/>
      <c r="UI51" s="41"/>
      <c r="UJ51" s="41"/>
      <c r="UK51" s="41"/>
      <c r="UL51" s="41"/>
      <c r="UM51" s="41"/>
      <c r="UN51" s="41"/>
      <c r="UO51" s="41"/>
      <c r="UP51" s="41"/>
      <c r="UQ51" s="41"/>
      <c r="UR51" s="41"/>
      <c r="US51" s="41"/>
      <c r="UT51" s="41"/>
      <c r="UU51" s="41"/>
      <c r="UV51" s="41"/>
      <c r="UW51" s="41"/>
      <c r="UX51" s="41"/>
      <c r="UY51" s="41"/>
      <c r="UZ51" s="41"/>
      <c r="VA51" s="41"/>
      <c r="VB51" s="41"/>
      <c r="VC51" s="41"/>
      <c r="VD51" s="41"/>
      <c r="VE51" s="41"/>
      <c r="VF51" s="41"/>
      <c r="VG51" s="41"/>
      <c r="VH51" s="41"/>
      <c r="VI51" s="41"/>
      <c r="VJ51" s="41"/>
      <c r="VK51" s="41"/>
      <c r="VL51" s="41"/>
      <c r="VM51" s="41"/>
      <c r="VN51" s="41"/>
      <c r="VO51" s="41"/>
      <c r="VP51" s="41"/>
      <c r="VQ51" s="41"/>
      <c r="VR51" s="41"/>
      <c r="VS51" s="41"/>
      <c r="VT51" s="41"/>
      <c r="VU51" s="41"/>
      <c r="VV51" s="41"/>
      <c r="VW51" s="41"/>
      <c r="VX51" s="41"/>
      <c r="VY51" s="41"/>
      <c r="VZ51" s="41"/>
      <c r="WA51" s="41"/>
      <c r="WB51" s="41"/>
      <c r="WC51" s="41"/>
      <c r="WD51" s="41"/>
      <c r="WE51" s="41"/>
      <c r="WF51" s="41"/>
      <c r="WG51" s="41"/>
      <c r="WH51" s="41"/>
      <c r="WI51" s="41"/>
      <c r="WJ51" s="41"/>
      <c r="WK51" s="41"/>
      <c r="WL51" s="41"/>
      <c r="WM51" s="41"/>
      <c r="WN51" s="41"/>
      <c r="WO51" s="41"/>
      <c r="WP51" s="41"/>
      <c r="WQ51" s="41"/>
      <c r="WR51" s="41"/>
      <c r="WS51" s="41"/>
      <c r="WT51" s="41"/>
      <c r="WU51" s="41"/>
      <c r="WV51" s="41"/>
      <c r="WW51" s="41"/>
      <c r="WX51" s="41"/>
      <c r="WY51" s="41"/>
      <c r="WZ51" s="41"/>
      <c r="XA51" s="41"/>
      <c r="XB51" s="41"/>
      <c r="XC51" s="41"/>
      <c r="XD51" s="41"/>
      <c r="XE51" s="41"/>
      <c r="XF51" s="41"/>
      <c r="XG51" s="41"/>
      <c r="XH51" s="41"/>
      <c r="XI51" s="41"/>
      <c r="XJ51" s="41"/>
      <c r="XK51" s="41"/>
      <c r="XL51" s="41"/>
      <c r="XM51" s="41"/>
      <c r="XN51" s="41"/>
      <c r="XO51" s="41"/>
      <c r="XP51" s="41"/>
      <c r="XQ51" s="41"/>
      <c r="XR51" s="41"/>
      <c r="XS51" s="41"/>
      <c r="XT51" s="41"/>
      <c r="XU51" s="41"/>
      <c r="XV51" s="41"/>
      <c r="XW51" s="41"/>
      <c r="XX51" s="41"/>
      <c r="XY51" s="41"/>
      <c r="XZ51" s="41"/>
      <c r="YA51" s="41"/>
      <c r="YB51" s="41"/>
      <c r="YC51" s="41"/>
      <c r="YD51" s="41"/>
      <c r="YE51" s="41"/>
      <c r="YF51" s="41"/>
      <c r="YG51" s="41"/>
      <c r="YH51" s="41"/>
      <c r="YI51" s="41"/>
      <c r="YJ51" s="41"/>
      <c r="YK51" s="41"/>
      <c r="YL51" s="41"/>
      <c r="YM51" s="41"/>
      <c r="YN51" s="41"/>
      <c r="YO51" s="41"/>
      <c r="YP51" s="41"/>
      <c r="YQ51" s="41"/>
      <c r="YR51" s="41"/>
      <c r="YS51" s="41"/>
      <c r="YT51" s="41"/>
      <c r="YU51" s="41"/>
      <c r="YV51" s="41"/>
      <c r="YW51" s="41"/>
      <c r="YX51" s="41"/>
      <c r="YY51" s="41"/>
      <c r="YZ51" s="41"/>
      <c r="ZA51" s="41"/>
      <c r="ZB51" s="41"/>
      <c r="ZC51" s="41"/>
      <c r="ZD51" s="41"/>
      <c r="ZE51" s="41"/>
      <c r="ZF51" s="41"/>
      <c r="ZG51" s="41"/>
      <c r="ZH51" s="41"/>
      <c r="ZI51" s="41"/>
      <c r="ZJ51" s="41"/>
      <c r="ZK51" s="41"/>
      <c r="ZL51" s="41"/>
      <c r="ZM51" s="41"/>
      <c r="ZN51" s="41"/>
      <c r="ZO51" s="41"/>
    </row>
    <row r="52" spans="31:691" ht="17.25" customHeight="1" x14ac:dyDescent="0.25">
      <c r="AE52" s="41"/>
      <c r="AF52" s="41"/>
      <c r="AG52" s="41"/>
      <c r="CA52" s="91"/>
      <c r="CB52" s="91"/>
      <c r="CC52" s="91"/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  <c r="CQ52" s="91"/>
      <c r="DT52" s="130"/>
      <c r="DU52" s="130" t="s">
        <v>399</v>
      </c>
      <c r="DV52" s="60" t="s">
        <v>376</v>
      </c>
      <c r="DW52" s="117">
        <v>2.7070509928551272</v>
      </c>
      <c r="DX52" s="117">
        <v>61.705077203672197</v>
      </c>
      <c r="DY52" s="117">
        <v>5.3980615793406521</v>
      </c>
      <c r="DZ52" s="117">
        <v>10.372283529986872</v>
      </c>
      <c r="EA52" s="117">
        <v>7.6911270973497112</v>
      </c>
      <c r="EB52" s="118">
        <v>32.625688654607558</v>
      </c>
      <c r="EC52" s="117">
        <v>143.25501549557833</v>
      </c>
      <c r="ED52" s="117">
        <v>47.223025706383297</v>
      </c>
      <c r="EE52" s="60" t="s">
        <v>200</v>
      </c>
      <c r="FB52" s="39"/>
      <c r="FC52" s="39"/>
      <c r="FP52" s="183"/>
      <c r="FQ52" s="164" t="s">
        <v>356</v>
      </c>
      <c r="FR52" s="164" t="str">
        <f t="shared" si="45"/>
        <v>강원 강릉시</v>
      </c>
      <c r="FS52" s="165">
        <f t="shared" si="46"/>
        <v>2.0048912897417292E-2</v>
      </c>
      <c r="FT52" s="164" t="str">
        <f t="shared" si="47"/>
        <v>경기 고양시 덕양구</v>
      </c>
      <c r="FU52" s="165">
        <f t="shared" si="48"/>
        <v>2.9977386423407547E-2</v>
      </c>
      <c r="FV52" s="39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  <c r="SE52" s="41"/>
      <c r="SF52" s="41"/>
      <c r="SG52" s="41"/>
      <c r="SH52" s="41"/>
      <c r="SI52" s="41"/>
      <c r="SJ52" s="41"/>
      <c r="SK52" s="41"/>
      <c r="SL52" s="41"/>
      <c r="SM52" s="41"/>
      <c r="SN52" s="41"/>
      <c r="SO52" s="41"/>
      <c r="SP52" s="41"/>
      <c r="SQ52" s="41"/>
      <c r="SR52" s="41"/>
      <c r="SS52" s="41"/>
      <c r="ST52" s="41"/>
      <c r="SU52" s="41"/>
      <c r="SV52" s="41"/>
      <c r="SW52" s="41"/>
      <c r="SX52" s="41"/>
      <c r="SY52" s="41"/>
      <c r="SZ52" s="41"/>
      <c r="TA52" s="41"/>
      <c r="TB52" s="41"/>
      <c r="TC52" s="41"/>
      <c r="TD52" s="41"/>
      <c r="TE52" s="41"/>
      <c r="TF52" s="41"/>
      <c r="TG52" s="41"/>
      <c r="TH52" s="41"/>
      <c r="TI52" s="41"/>
      <c r="TJ52" s="41"/>
      <c r="TK52" s="41"/>
      <c r="TL52" s="41"/>
      <c r="TM52" s="41"/>
      <c r="TN52" s="41"/>
      <c r="TO52" s="41"/>
      <c r="TP52" s="41"/>
      <c r="TQ52" s="41"/>
      <c r="TR52" s="41"/>
      <c r="TS52" s="41"/>
      <c r="TT52" s="41"/>
      <c r="TU52" s="41"/>
      <c r="TV52" s="41"/>
      <c r="TW52" s="41"/>
      <c r="TX52" s="41"/>
      <c r="TY52" s="41"/>
      <c r="TZ52" s="41"/>
      <c r="UA52" s="41"/>
      <c r="UB52" s="41"/>
      <c r="UC52" s="41"/>
      <c r="UD52" s="41"/>
      <c r="UE52" s="41"/>
      <c r="UF52" s="41"/>
      <c r="UG52" s="41"/>
      <c r="UH52" s="41"/>
      <c r="UI52" s="41"/>
      <c r="UJ52" s="41"/>
      <c r="UK52" s="41"/>
      <c r="UL52" s="41"/>
      <c r="UM52" s="41"/>
      <c r="UN52" s="41"/>
      <c r="UO52" s="41"/>
      <c r="UP52" s="41"/>
      <c r="UQ52" s="41"/>
      <c r="UR52" s="41"/>
      <c r="US52" s="41"/>
      <c r="UT52" s="41"/>
      <c r="UU52" s="41"/>
      <c r="UV52" s="41"/>
      <c r="UW52" s="41"/>
      <c r="UX52" s="41"/>
      <c r="UY52" s="41"/>
      <c r="UZ52" s="41"/>
      <c r="VA52" s="41"/>
      <c r="VB52" s="41"/>
      <c r="VC52" s="41"/>
      <c r="VD52" s="41"/>
      <c r="VE52" s="41"/>
      <c r="VF52" s="41"/>
      <c r="VG52" s="41"/>
      <c r="VH52" s="41"/>
      <c r="VI52" s="41"/>
      <c r="VJ52" s="41"/>
      <c r="VK52" s="41"/>
      <c r="VL52" s="41"/>
      <c r="VM52" s="41"/>
      <c r="VN52" s="41"/>
      <c r="VO52" s="41"/>
      <c r="VP52" s="41"/>
      <c r="VQ52" s="41"/>
      <c r="VR52" s="41"/>
      <c r="VS52" s="41"/>
      <c r="VT52" s="41"/>
      <c r="VU52" s="41"/>
      <c r="VV52" s="41"/>
      <c r="VW52" s="41"/>
      <c r="VX52" s="41"/>
      <c r="VY52" s="41"/>
      <c r="VZ52" s="41"/>
      <c r="WA52" s="41"/>
      <c r="WB52" s="41"/>
      <c r="WC52" s="41"/>
      <c r="WD52" s="41"/>
      <c r="WE52" s="41"/>
      <c r="WF52" s="41"/>
      <c r="WG52" s="41"/>
      <c r="WH52" s="41"/>
      <c r="WI52" s="41"/>
      <c r="WJ52" s="41"/>
      <c r="WK52" s="41"/>
      <c r="WL52" s="41"/>
      <c r="WM52" s="41"/>
      <c r="WN52" s="41"/>
      <c r="WO52" s="41"/>
      <c r="WP52" s="41"/>
      <c r="WQ52" s="41"/>
      <c r="WR52" s="41"/>
      <c r="WS52" s="41"/>
      <c r="WT52" s="41"/>
      <c r="WU52" s="41"/>
      <c r="WV52" s="41"/>
      <c r="WW52" s="41"/>
      <c r="WX52" s="41"/>
      <c r="WY52" s="41"/>
      <c r="WZ52" s="41"/>
      <c r="XA52" s="41"/>
      <c r="XB52" s="41"/>
      <c r="XC52" s="41"/>
      <c r="XD52" s="41"/>
      <c r="XE52" s="41"/>
      <c r="XF52" s="41"/>
      <c r="XG52" s="41"/>
      <c r="XH52" s="41"/>
      <c r="XI52" s="41"/>
      <c r="XJ52" s="41"/>
      <c r="XK52" s="41"/>
      <c r="XL52" s="41"/>
      <c r="XM52" s="41"/>
      <c r="XN52" s="41"/>
      <c r="XO52" s="41"/>
      <c r="XP52" s="41"/>
      <c r="XQ52" s="41"/>
      <c r="XR52" s="41"/>
      <c r="XS52" s="41"/>
      <c r="XT52" s="41"/>
      <c r="XU52" s="41"/>
      <c r="XV52" s="41"/>
      <c r="XW52" s="41"/>
      <c r="XX52" s="41"/>
      <c r="XY52" s="41"/>
      <c r="XZ52" s="41"/>
      <c r="YA52" s="41"/>
      <c r="YB52" s="41"/>
      <c r="YC52" s="41"/>
      <c r="YD52" s="41"/>
      <c r="YE52" s="41"/>
      <c r="YF52" s="41"/>
      <c r="YG52" s="41"/>
      <c r="YH52" s="41"/>
      <c r="YI52" s="41"/>
      <c r="YJ52" s="41"/>
      <c r="YK52" s="41"/>
      <c r="YL52" s="41"/>
      <c r="YM52" s="41"/>
      <c r="YN52" s="41"/>
      <c r="YO52" s="41"/>
      <c r="YP52" s="41"/>
      <c r="YQ52" s="41"/>
      <c r="YR52" s="41"/>
      <c r="YS52" s="41"/>
      <c r="YT52" s="41"/>
      <c r="YU52" s="41"/>
      <c r="YV52" s="41"/>
      <c r="YW52" s="41"/>
      <c r="YX52" s="41"/>
      <c r="YY52" s="41"/>
      <c r="YZ52" s="41"/>
      <c r="ZA52" s="41"/>
      <c r="ZB52" s="41"/>
      <c r="ZC52" s="41"/>
      <c r="ZD52" s="41"/>
      <c r="ZE52" s="41"/>
      <c r="ZF52" s="41"/>
      <c r="ZG52" s="41"/>
      <c r="ZH52" s="41"/>
      <c r="ZI52" s="41"/>
      <c r="ZJ52" s="41"/>
      <c r="ZK52" s="41"/>
      <c r="ZL52" s="41"/>
      <c r="ZM52" s="41"/>
      <c r="ZN52" s="41"/>
      <c r="ZO52" s="41"/>
    </row>
    <row r="53" spans="31:691" ht="17.25" customHeight="1" x14ac:dyDescent="0.25">
      <c r="AE53" s="41"/>
      <c r="AF53" s="41"/>
      <c r="AG53" s="41"/>
      <c r="CA53" s="91"/>
      <c r="CB53" s="91"/>
      <c r="CC53" s="91"/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  <c r="CQ53" s="91"/>
      <c r="DT53" s="130"/>
      <c r="DU53" s="130" t="s">
        <v>400</v>
      </c>
      <c r="DV53" s="60" t="s">
        <v>377</v>
      </c>
      <c r="DW53" s="117">
        <v>4.0618916577466306</v>
      </c>
      <c r="DX53" s="117">
        <v>45.337120122871092</v>
      </c>
      <c r="DY53" s="117">
        <v>3.9869337014622213</v>
      </c>
      <c r="DZ53" s="117">
        <v>9.721427637141316</v>
      </c>
      <c r="EA53" s="117">
        <v>5.3197111759501468</v>
      </c>
      <c r="EB53" s="118">
        <v>43.666873240983485</v>
      </c>
      <c r="EC53" s="117">
        <v>111.10281092872418</v>
      </c>
      <c r="ED53" s="117">
        <v>53.045559472399916</v>
      </c>
      <c r="EE53" s="60" t="s">
        <v>200</v>
      </c>
      <c r="FB53" s="39"/>
      <c r="FC53" s="39"/>
      <c r="FP53" s="183" t="s">
        <v>524</v>
      </c>
      <c r="FQ53" s="164" t="s">
        <v>354</v>
      </c>
      <c r="FR53" s="164" t="str">
        <f t="shared" si="45"/>
        <v>강원 속초시</v>
      </c>
      <c r="FS53" s="165">
        <f t="shared" si="46"/>
        <v>8.1354787892427144E-2</v>
      </c>
      <c r="FT53" s="164" t="str">
        <f t="shared" si="47"/>
        <v>경기 남양주시</v>
      </c>
      <c r="FU53" s="165">
        <f t="shared" si="48"/>
        <v>3.3805397932774997E-2</v>
      </c>
      <c r="FV53" s="39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1"/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1"/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1"/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1"/>
      <c r="NS53" s="41"/>
      <c r="NT53" s="41"/>
      <c r="NU53" s="41"/>
      <c r="NV53" s="41"/>
      <c r="NW53" s="41"/>
      <c r="NX53" s="41"/>
      <c r="NY53" s="41"/>
      <c r="NZ53" s="41"/>
      <c r="OA53" s="41"/>
      <c r="OB53" s="41"/>
      <c r="OC53" s="41"/>
      <c r="OD53" s="41"/>
      <c r="OE53" s="41"/>
      <c r="OF53" s="41"/>
      <c r="OG53" s="41"/>
      <c r="OH53" s="41"/>
      <c r="OI53" s="41"/>
      <c r="OJ53" s="41"/>
      <c r="OK53" s="41"/>
      <c r="OL53" s="41"/>
      <c r="OM53" s="41"/>
      <c r="ON53" s="41"/>
      <c r="OO53" s="41"/>
      <c r="OP53" s="41"/>
      <c r="OQ53" s="41"/>
      <c r="OR53" s="41"/>
      <c r="OS53" s="41"/>
      <c r="OT53" s="41"/>
      <c r="OU53" s="41"/>
      <c r="OV53" s="41"/>
      <c r="OW53" s="41"/>
      <c r="OX53" s="41"/>
      <c r="OY53" s="41"/>
      <c r="OZ53" s="41"/>
      <c r="PA53" s="41"/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1"/>
      <c r="PN53" s="41"/>
      <c r="PO53" s="41"/>
      <c r="PP53" s="41"/>
      <c r="PQ53" s="41"/>
      <c r="PR53" s="41"/>
      <c r="PS53" s="41"/>
      <c r="PT53" s="41"/>
      <c r="PU53" s="41"/>
      <c r="PV53" s="41"/>
      <c r="PW53" s="41"/>
      <c r="PX53" s="41"/>
      <c r="PY53" s="41"/>
      <c r="PZ53" s="41"/>
      <c r="QA53" s="41"/>
      <c r="QB53" s="41"/>
      <c r="QC53" s="41"/>
      <c r="QD53" s="41"/>
      <c r="QE53" s="41"/>
      <c r="QF53" s="41"/>
      <c r="QG53" s="41"/>
      <c r="QH53" s="41"/>
      <c r="QI53" s="41"/>
      <c r="QJ53" s="41"/>
      <c r="QK53" s="41"/>
      <c r="QL53" s="41"/>
      <c r="QM53" s="41"/>
      <c r="QN53" s="41"/>
      <c r="QO53" s="41"/>
      <c r="QP53" s="41"/>
      <c r="QQ53" s="41"/>
      <c r="QR53" s="41"/>
      <c r="QS53" s="41"/>
      <c r="QT53" s="41"/>
      <c r="QU53" s="41"/>
      <c r="QV53" s="41"/>
      <c r="QW53" s="41"/>
      <c r="QX53" s="41"/>
      <c r="QY53" s="41"/>
      <c r="QZ53" s="41"/>
      <c r="RA53" s="41"/>
      <c r="RB53" s="41"/>
      <c r="RC53" s="41"/>
      <c r="RD53" s="41"/>
      <c r="RE53" s="41"/>
      <c r="RF53" s="41"/>
      <c r="RG53" s="41"/>
      <c r="RH53" s="41"/>
      <c r="RI53" s="41"/>
      <c r="RJ53" s="41"/>
      <c r="RK53" s="41"/>
      <c r="RL53" s="41"/>
      <c r="RM53" s="41"/>
      <c r="RN53" s="41"/>
      <c r="RO53" s="41"/>
      <c r="RP53" s="41"/>
      <c r="RQ53" s="41"/>
      <c r="RR53" s="41"/>
      <c r="RS53" s="41"/>
      <c r="RT53" s="41"/>
      <c r="RU53" s="41"/>
      <c r="RV53" s="41"/>
      <c r="RW53" s="41"/>
      <c r="RX53" s="41"/>
      <c r="RY53" s="41"/>
      <c r="RZ53" s="41"/>
      <c r="SA53" s="41"/>
      <c r="SB53" s="41"/>
      <c r="SC53" s="41"/>
      <c r="SD53" s="41"/>
      <c r="SE53" s="41"/>
      <c r="SF53" s="41"/>
      <c r="SG53" s="41"/>
      <c r="SH53" s="41"/>
      <c r="SI53" s="41"/>
      <c r="SJ53" s="41"/>
      <c r="SK53" s="41"/>
      <c r="SL53" s="41"/>
      <c r="SM53" s="41"/>
      <c r="SN53" s="41"/>
      <c r="SO53" s="41"/>
      <c r="SP53" s="41"/>
      <c r="SQ53" s="41"/>
      <c r="SR53" s="41"/>
      <c r="SS53" s="41"/>
      <c r="ST53" s="41"/>
      <c r="SU53" s="41"/>
      <c r="SV53" s="41"/>
      <c r="SW53" s="41"/>
      <c r="SX53" s="41"/>
      <c r="SY53" s="41"/>
      <c r="SZ53" s="41"/>
      <c r="TA53" s="41"/>
      <c r="TB53" s="41"/>
      <c r="TC53" s="41"/>
      <c r="TD53" s="41"/>
      <c r="TE53" s="41"/>
      <c r="TF53" s="41"/>
      <c r="TG53" s="41"/>
      <c r="TH53" s="41"/>
      <c r="TI53" s="41"/>
      <c r="TJ53" s="41"/>
      <c r="TK53" s="41"/>
      <c r="TL53" s="41"/>
      <c r="TM53" s="41"/>
      <c r="TN53" s="41"/>
      <c r="TO53" s="41"/>
      <c r="TP53" s="41"/>
      <c r="TQ53" s="41"/>
      <c r="TR53" s="41"/>
      <c r="TS53" s="41"/>
      <c r="TT53" s="41"/>
      <c r="TU53" s="41"/>
      <c r="TV53" s="41"/>
      <c r="TW53" s="41"/>
      <c r="TX53" s="41"/>
      <c r="TY53" s="41"/>
      <c r="TZ53" s="41"/>
      <c r="UA53" s="41"/>
      <c r="UB53" s="41"/>
      <c r="UC53" s="41"/>
      <c r="UD53" s="41"/>
      <c r="UE53" s="41"/>
      <c r="UF53" s="41"/>
      <c r="UG53" s="41"/>
      <c r="UH53" s="41"/>
      <c r="UI53" s="41"/>
      <c r="UJ53" s="41"/>
      <c r="UK53" s="41"/>
      <c r="UL53" s="41"/>
      <c r="UM53" s="41"/>
      <c r="UN53" s="41"/>
      <c r="UO53" s="41"/>
      <c r="UP53" s="41"/>
      <c r="UQ53" s="41"/>
      <c r="UR53" s="41"/>
      <c r="US53" s="41"/>
      <c r="UT53" s="41"/>
      <c r="UU53" s="41"/>
      <c r="UV53" s="41"/>
      <c r="UW53" s="41"/>
      <c r="UX53" s="41"/>
      <c r="UY53" s="41"/>
      <c r="UZ53" s="41"/>
      <c r="VA53" s="41"/>
      <c r="VB53" s="41"/>
      <c r="VC53" s="41"/>
      <c r="VD53" s="41"/>
      <c r="VE53" s="41"/>
      <c r="VF53" s="41"/>
      <c r="VG53" s="41"/>
      <c r="VH53" s="41"/>
      <c r="VI53" s="41"/>
      <c r="VJ53" s="41"/>
      <c r="VK53" s="41"/>
      <c r="VL53" s="41"/>
      <c r="VM53" s="41"/>
      <c r="VN53" s="41"/>
      <c r="VO53" s="41"/>
      <c r="VP53" s="41"/>
      <c r="VQ53" s="41"/>
      <c r="VR53" s="41"/>
      <c r="VS53" s="41"/>
      <c r="VT53" s="41"/>
      <c r="VU53" s="41"/>
      <c r="VV53" s="41"/>
      <c r="VW53" s="41"/>
      <c r="VX53" s="41"/>
      <c r="VY53" s="41"/>
      <c r="VZ53" s="41"/>
      <c r="WA53" s="41"/>
      <c r="WB53" s="41"/>
      <c r="WC53" s="41"/>
      <c r="WD53" s="41"/>
      <c r="WE53" s="41"/>
      <c r="WF53" s="41"/>
      <c r="WG53" s="41"/>
      <c r="WH53" s="41"/>
      <c r="WI53" s="41"/>
      <c r="WJ53" s="41"/>
      <c r="WK53" s="41"/>
      <c r="WL53" s="41"/>
      <c r="WM53" s="41"/>
      <c r="WN53" s="41"/>
      <c r="WO53" s="41"/>
      <c r="WP53" s="41"/>
      <c r="WQ53" s="41"/>
      <c r="WR53" s="41"/>
      <c r="WS53" s="41"/>
      <c r="WT53" s="41"/>
      <c r="WU53" s="41"/>
      <c r="WV53" s="41"/>
      <c r="WW53" s="41"/>
      <c r="WX53" s="41"/>
      <c r="WY53" s="41"/>
      <c r="WZ53" s="41"/>
      <c r="XA53" s="41"/>
      <c r="XB53" s="41"/>
      <c r="XC53" s="41"/>
      <c r="XD53" s="41"/>
      <c r="XE53" s="41"/>
      <c r="XF53" s="41"/>
      <c r="XG53" s="41"/>
      <c r="XH53" s="41"/>
      <c r="XI53" s="41"/>
      <c r="XJ53" s="41"/>
      <c r="XK53" s="41"/>
      <c r="XL53" s="41"/>
      <c r="XM53" s="41"/>
      <c r="XN53" s="41"/>
      <c r="XO53" s="41"/>
      <c r="XP53" s="41"/>
      <c r="XQ53" s="41"/>
      <c r="XR53" s="41"/>
      <c r="XS53" s="41"/>
      <c r="XT53" s="41"/>
      <c r="XU53" s="41"/>
      <c r="XV53" s="41"/>
      <c r="XW53" s="41"/>
      <c r="XX53" s="41"/>
      <c r="XY53" s="41"/>
      <c r="XZ53" s="41"/>
      <c r="YA53" s="41"/>
      <c r="YB53" s="41"/>
      <c r="YC53" s="41"/>
      <c r="YD53" s="41"/>
      <c r="YE53" s="41"/>
      <c r="YF53" s="41"/>
      <c r="YG53" s="41"/>
      <c r="YH53" s="41"/>
      <c r="YI53" s="41"/>
      <c r="YJ53" s="41"/>
      <c r="YK53" s="41"/>
      <c r="YL53" s="41"/>
      <c r="YM53" s="41"/>
      <c r="YN53" s="41"/>
      <c r="YO53" s="41"/>
      <c r="YP53" s="41"/>
      <c r="YQ53" s="41"/>
      <c r="YR53" s="41"/>
      <c r="YS53" s="41"/>
      <c r="YT53" s="41"/>
      <c r="YU53" s="41"/>
      <c r="YV53" s="41"/>
      <c r="YW53" s="41"/>
      <c r="YX53" s="41"/>
      <c r="YY53" s="41"/>
      <c r="YZ53" s="41"/>
      <c r="ZA53" s="41"/>
      <c r="ZB53" s="41"/>
      <c r="ZC53" s="41"/>
      <c r="ZD53" s="41"/>
      <c r="ZE53" s="41"/>
      <c r="ZF53" s="41"/>
      <c r="ZG53" s="41"/>
      <c r="ZH53" s="41"/>
      <c r="ZI53" s="41"/>
      <c r="ZJ53" s="41"/>
      <c r="ZK53" s="41"/>
      <c r="ZL53" s="41"/>
      <c r="ZM53" s="41"/>
      <c r="ZN53" s="41"/>
      <c r="ZO53" s="41"/>
    </row>
    <row r="54" spans="31:691" ht="17.25" customHeight="1" x14ac:dyDescent="0.25">
      <c r="AE54" s="41"/>
      <c r="AF54" s="41"/>
      <c r="AG54" s="41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DT54" s="130"/>
      <c r="DU54" s="130" t="s">
        <v>401</v>
      </c>
      <c r="DV54" s="60" t="s">
        <v>378</v>
      </c>
      <c r="DW54" s="117">
        <v>5.1637197306331801</v>
      </c>
      <c r="DX54" s="117">
        <v>29.044504210479694</v>
      </c>
      <c r="DY54" s="117">
        <v>2.4978980122222776</v>
      </c>
      <c r="DZ54" s="117">
        <v>12.003439991403569</v>
      </c>
      <c r="EA54" s="117">
        <v>3.2754075790621004</v>
      </c>
      <c r="EB54" s="118">
        <v>75.787656285853771</v>
      </c>
      <c r="EC54" s="117">
        <v>84.984400833928916</v>
      </c>
      <c r="ED54" s="117">
        <v>32.26711810026319</v>
      </c>
      <c r="EE54" s="60" t="s">
        <v>200</v>
      </c>
      <c r="FB54" s="39"/>
      <c r="FC54" s="39"/>
      <c r="FP54" s="183"/>
      <c r="FQ54" s="164" t="s">
        <v>355</v>
      </c>
      <c r="FR54" s="164" t="str">
        <f t="shared" si="45"/>
        <v>강원 춘천시</v>
      </c>
      <c r="FS54" s="165">
        <f t="shared" si="46"/>
        <v>2.5767975694835153E-2</v>
      </c>
      <c r="FT54" s="164" t="str">
        <f t="shared" si="47"/>
        <v>경기 고양시 덕양구</v>
      </c>
      <c r="FU54" s="165">
        <f t="shared" si="48"/>
        <v>2.9915285569612114E-2</v>
      </c>
      <c r="FV54" s="39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/>
      <c r="KB54" s="41"/>
      <c r="KC54" s="41"/>
      <c r="KD54" s="41"/>
      <c r="KE54" s="41"/>
      <c r="KF54" s="41"/>
      <c r="KG54" s="41"/>
      <c r="KH54" s="41"/>
      <c r="KI54" s="41"/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/>
      <c r="LC54" s="41"/>
      <c r="LD54" s="41"/>
      <c r="LE54" s="41"/>
      <c r="LF54" s="41"/>
      <c r="LG54" s="41"/>
      <c r="LH54" s="41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  <c r="MJ54" s="41"/>
      <c r="MK54" s="41"/>
      <c r="ML54" s="41"/>
      <c r="MM54" s="41"/>
      <c r="MN54" s="41"/>
      <c r="MO54" s="41"/>
      <c r="MP54" s="41"/>
      <c r="MQ54" s="41"/>
      <c r="MR54" s="41"/>
      <c r="MS54" s="41"/>
      <c r="MT54" s="41"/>
      <c r="MU54" s="41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  <c r="NO54" s="41"/>
      <c r="NP54" s="41"/>
      <c r="NQ54" s="41"/>
      <c r="NR54" s="41"/>
      <c r="NS54" s="41"/>
      <c r="NT54" s="41"/>
      <c r="NU54" s="41"/>
      <c r="NV54" s="41"/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/>
      <c r="OH54" s="41"/>
      <c r="OI54" s="41"/>
      <c r="OJ54" s="41"/>
      <c r="OK54" s="41"/>
      <c r="OL54" s="41"/>
      <c r="OM54" s="41"/>
      <c r="ON54" s="41"/>
      <c r="OO54" s="41"/>
      <c r="OP54" s="41"/>
      <c r="OQ54" s="41"/>
      <c r="OR54" s="41"/>
      <c r="OS54" s="41"/>
      <c r="OT54" s="41"/>
      <c r="OU54" s="41"/>
      <c r="OV54" s="41"/>
      <c r="OW54" s="41"/>
      <c r="OX54" s="41"/>
      <c r="OY54" s="41"/>
      <c r="OZ54" s="41"/>
      <c r="PA54" s="41"/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1"/>
      <c r="PN54" s="41"/>
      <c r="PO54" s="41"/>
      <c r="PP54" s="41"/>
      <c r="PQ54" s="41"/>
      <c r="PR54" s="41"/>
      <c r="PS54" s="41"/>
      <c r="PT54" s="41"/>
      <c r="PU54" s="41"/>
      <c r="PV54" s="41"/>
      <c r="PW54" s="41"/>
      <c r="PX54" s="41"/>
      <c r="PY54" s="41"/>
      <c r="PZ54" s="41"/>
      <c r="QA54" s="41"/>
      <c r="QB54" s="41"/>
      <c r="QC54" s="41"/>
      <c r="QD54" s="41"/>
      <c r="QE54" s="41"/>
      <c r="QF54" s="41"/>
      <c r="QG54" s="41"/>
      <c r="QH54" s="41"/>
      <c r="QI54" s="41"/>
      <c r="QJ54" s="41"/>
      <c r="QK54" s="41"/>
      <c r="QL54" s="41"/>
      <c r="QM54" s="41"/>
      <c r="QN54" s="41"/>
      <c r="QO54" s="41"/>
      <c r="QP54" s="41"/>
      <c r="QQ54" s="41"/>
      <c r="QR54" s="41"/>
      <c r="QS54" s="41"/>
      <c r="QT54" s="41"/>
      <c r="QU54" s="41"/>
      <c r="QV54" s="41"/>
      <c r="QW54" s="41"/>
      <c r="QX54" s="41"/>
      <c r="QY54" s="41"/>
      <c r="QZ54" s="41"/>
      <c r="RA54" s="41"/>
      <c r="RB54" s="41"/>
      <c r="RC54" s="41"/>
      <c r="RD54" s="41"/>
      <c r="RE54" s="41"/>
      <c r="RF54" s="41"/>
      <c r="RG54" s="41"/>
      <c r="RH54" s="41"/>
      <c r="RI54" s="41"/>
      <c r="RJ54" s="41"/>
      <c r="RK54" s="41"/>
      <c r="RL54" s="41"/>
      <c r="RM54" s="41"/>
      <c r="RN54" s="41"/>
      <c r="RO54" s="41"/>
      <c r="RP54" s="41"/>
      <c r="RQ54" s="41"/>
      <c r="RR54" s="41"/>
      <c r="RS54" s="41"/>
      <c r="RT54" s="41"/>
      <c r="RU54" s="41"/>
      <c r="RV54" s="41"/>
      <c r="RW54" s="41"/>
      <c r="RX54" s="41"/>
      <c r="RY54" s="41"/>
      <c r="RZ54" s="41"/>
      <c r="SA54" s="41"/>
      <c r="SB54" s="41"/>
      <c r="SC54" s="41"/>
      <c r="SD54" s="41"/>
      <c r="SE54" s="41"/>
      <c r="SF54" s="41"/>
      <c r="SG54" s="41"/>
      <c r="SH54" s="41"/>
      <c r="SI54" s="41"/>
      <c r="SJ54" s="41"/>
      <c r="SK54" s="41"/>
      <c r="SL54" s="41"/>
      <c r="SM54" s="41"/>
      <c r="SN54" s="41"/>
      <c r="SO54" s="41"/>
      <c r="SP54" s="41"/>
      <c r="SQ54" s="41"/>
      <c r="SR54" s="41"/>
      <c r="SS54" s="41"/>
      <c r="ST54" s="41"/>
      <c r="SU54" s="41"/>
      <c r="SV54" s="41"/>
      <c r="SW54" s="41"/>
      <c r="SX54" s="41"/>
      <c r="SY54" s="41"/>
      <c r="SZ54" s="41"/>
      <c r="TA54" s="41"/>
      <c r="TB54" s="41"/>
      <c r="TC54" s="41"/>
      <c r="TD54" s="41"/>
      <c r="TE54" s="41"/>
      <c r="TF54" s="41"/>
      <c r="TG54" s="41"/>
      <c r="TH54" s="41"/>
      <c r="TI54" s="41"/>
      <c r="TJ54" s="41"/>
      <c r="TK54" s="41"/>
      <c r="TL54" s="41"/>
      <c r="TM54" s="41"/>
      <c r="TN54" s="41"/>
      <c r="TO54" s="41"/>
      <c r="TP54" s="41"/>
      <c r="TQ54" s="41"/>
      <c r="TR54" s="41"/>
      <c r="TS54" s="41"/>
      <c r="TT54" s="41"/>
      <c r="TU54" s="41"/>
      <c r="TV54" s="41"/>
      <c r="TW54" s="41"/>
      <c r="TX54" s="41"/>
      <c r="TY54" s="41"/>
      <c r="TZ54" s="41"/>
      <c r="UA54" s="41"/>
      <c r="UB54" s="41"/>
      <c r="UC54" s="41"/>
      <c r="UD54" s="41"/>
      <c r="UE54" s="41"/>
      <c r="UF54" s="41"/>
      <c r="UG54" s="41"/>
      <c r="UH54" s="41"/>
      <c r="UI54" s="41"/>
      <c r="UJ54" s="41"/>
      <c r="UK54" s="41"/>
      <c r="UL54" s="41"/>
      <c r="UM54" s="41"/>
      <c r="UN54" s="41"/>
      <c r="UO54" s="41"/>
      <c r="UP54" s="41"/>
      <c r="UQ54" s="41"/>
      <c r="UR54" s="41"/>
      <c r="US54" s="41"/>
      <c r="UT54" s="41"/>
      <c r="UU54" s="41"/>
      <c r="UV54" s="41"/>
      <c r="UW54" s="41"/>
      <c r="UX54" s="41"/>
      <c r="UY54" s="41"/>
      <c r="UZ54" s="41"/>
      <c r="VA54" s="41"/>
      <c r="VB54" s="41"/>
      <c r="VC54" s="41"/>
      <c r="VD54" s="41"/>
      <c r="VE54" s="41"/>
      <c r="VF54" s="41"/>
      <c r="VG54" s="41"/>
      <c r="VH54" s="41"/>
      <c r="VI54" s="41"/>
      <c r="VJ54" s="41"/>
      <c r="VK54" s="41"/>
      <c r="VL54" s="41"/>
      <c r="VM54" s="41"/>
      <c r="VN54" s="41"/>
      <c r="VO54" s="41"/>
      <c r="VP54" s="41"/>
      <c r="VQ54" s="41"/>
      <c r="VR54" s="41"/>
      <c r="VS54" s="41"/>
      <c r="VT54" s="41"/>
      <c r="VU54" s="41"/>
      <c r="VV54" s="41"/>
      <c r="VW54" s="41"/>
      <c r="VX54" s="41"/>
      <c r="VY54" s="41"/>
      <c r="VZ54" s="41"/>
      <c r="WA54" s="41"/>
      <c r="WB54" s="41"/>
      <c r="WC54" s="41"/>
      <c r="WD54" s="41"/>
      <c r="WE54" s="41"/>
      <c r="WF54" s="41"/>
      <c r="WG54" s="41"/>
      <c r="WH54" s="41"/>
      <c r="WI54" s="41"/>
      <c r="WJ54" s="41"/>
      <c r="WK54" s="41"/>
      <c r="WL54" s="41"/>
      <c r="WM54" s="41"/>
      <c r="WN54" s="41"/>
      <c r="WO54" s="41"/>
      <c r="WP54" s="41"/>
      <c r="WQ54" s="41"/>
      <c r="WR54" s="41"/>
      <c r="WS54" s="41"/>
      <c r="WT54" s="41"/>
      <c r="WU54" s="41"/>
      <c r="WV54" s="41"/>
      <c r="WW54" s="41"/>
      <c r="WX54" s="41"/>
      <c r="WY54" s="41"/>
      <c r="WZ54" s="41"/>
      <c r="XA54" s="41"/>
      <c r="XB54" s="41"/>
      <c r="XC54" s="41"/>
      <c r="XD54" s="41"/>
      <c r="XE54" s="41"/>
      <c r="XF54" s="41"/>
      <c r="XG54" s="41"/>
      <c r="XH54" s="41"/>
      <c r="XI54" s="41"/>
      <c r="XJ54" s="41"/>
      <c r="XK54" s="41"/>
      <c r="XL54" s="41"/>
      <c r="XM54" s="41"/>
      <c r="XN54" s="41"/>
      <c r="XO54" s="41"/>
      <c r="XP54" s="41"/>
      <c r="XQ54" s="41"/>
      <c r="XR54" s="41"/>
      <c r="XS54" s="41"/>
      <c r="XT54" s="41"/>
      <c r="XU54" s="41"/>
      <c r="XV54" s="41"/>
      <c r="XW54" s="41"/>
      <c r="XX54" s="41"/>
      <c r="XY54" s="41"/>
      <c r="XZ54" s="41"/>
      <c r="YA54" s="41"/>
      <c r="YB54" s="41"/>
      <c r="YC54" s="41"/>
      <c r="YD54" s="41"/>
      <c r="YE54" s="41"/>
      <c r="YF54" s="41"/>
      <c r="YG54" s="41"/>
      <c r="YH54" s="41"/>
      <c r="YI54" s="41"/>
      <c r="YJ54" s="41"/>
      <c r="YK54" s="41"/>
      <c r="YL54" s="41"/>
      <c r="YM54" s="41"/>
      <c r="YN54" s="41"/>
      <c r="YO54" s="41"/>
      <c r="YP54" s="41"/>
      <c r="YQ54" s="41"/>
      <c r="YR54" s="41"/>
      <c r="YS54" s="41"/>
      <c r="YT54" s="41"/>
      <c r="YU54" s="41"/>
      <c r="YV54" s="41"/>
      <c r="YW54" s="41"/>
      <c r="YX54" s="41"/>
      <c r="YY54" s="41"/>
      <c r="YZ54" s="41"/>
      <c r="ZA54" s="41"/>
      <c r="ZB54" s="41"/>
      <c r="ZC54" s="41"/>
      <c r="ZD54" s="41"/>
      <c r="ZE54" s="41"/>
      <c r="ZF54" s="41"/>
      <c r="ZG54" s="41"/>
      <c r="ZH54" s="41"/>
      <c r="ZI54" s="41"/>
      <c r="ZJ54" s="41"/>
      <c r="ZK54" s="41"/>
      <c r="ZL54" s="41"/>
      <c r="ZM54" s="41"/>
      <c r="ZN54" s="41"/>
      <c r="ZO54" s="41"/>
    </row>
    <row r="55" spans="31:691" ht="17.25" customHeight="1" x14ac:dyDescent="0.25">
      <c r="AE55" s="41"/>
      <c r="AF55" s="41"/>
      <c r="AG55" s="41"/>
      <c r="CA55" s="91"/>
      <c r="CB55" s="91"/>
      <c r="CC55" s="91"/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  <c r="CQ55" s="91"/>
      <c r="FB55" s="39"/>
      <c r="FC55" s="39"/>
      <c r="FP55" s="183"/>
      <c r="FQ55" s="164" t="s">
        <v>356</v>
      </c>
      <c r="FR55" s="164" t="str">
        <f t="shared" si="45"/>
        <v>강원 강릉시</v>
      </c>
      <c r="FS55" s="165">
        <f t="shared" si="46"/>
        <v>2.2002443376360335E-2</v>
      </c>
      <c r="FT55" s="164" t="str">
        <f t="shared" si="47"/>
        <v>경기 용인시 처인구</v>
      </c>
      <c r="FU55" s="165">
        <f t="shared" si="48"/>
        <v>2.8376119211046633E-2</v>
      </c>
      <c r="FV55" s="39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1"/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1"/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1"/>
      <c r="NS55" s="41"/>
      <c r="NT55" s="41"/>
      <c r="NU55" s="41"/>
      <c r="NV55" s="41"/>
      <c r="NW55" s="41"/>
      <c r="NX55" s="41"/>
      <c r="NY55" s="41"/>
      <c r="NZ55" s="41"/>
      <c r="OA55" s="41"/>
      <c r="OB55" s="41"/>
      <c r="OC55" s="41"/>
      <c r="OD55" s="41"/>
      <c r="OE55" s="41"/>
      <c r="OF55" s="41"/>
      <c r="OG55" s="41"/>
      <c r="OH55" s="41"/>
      <c r="OI55" s="41"/>
      <c r="OJ55" s="41"/>
      <c r="OK55" s="41"/>
      <c r="OL55" s="41"/>
      <c r="OM55" s="41"/>
      <c r="ON55" s="41"/>
      <c r="OO55" s="41"/>
      <c r="OP55" s="41"/>
      <c r="OQ55" s="41"/>
      <c r="OR55" s="41"/>
      <c r="OS55" s="41"/>
      <c r="OT55" s="41"/>
      <c r="OU55" s="41"/>
      <c r="OV55" s="41"/>
      <c r="OW55" s="41"/>
      <c r="OX55" s="41"/>
      <c r="OY55" s="41"/>
      <c r="OZ55" s="41"/>
      <c r="PA55" s="41"/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1"/>
      <c r="PN55" s="41"/>
      <c r="PO55" s="41"/>
      <c r="PP55" s="41"/>
      <c r="PQ55" s="41"/>
      <c r="PR55" s="41"/>
      <c r="PS55" s="41"/>
      <c r="PT55" s="41"/>
      <c r="PU55" s="41"/>
      <c r="PV55" s="41"/>
      <c r="PW55" s="41"/>
      <c r="PX55" s="41"/>
      <c r="PY55" s="41"/>
      <c r="PZ55" s="41"/>
      <c r="QA55" s="41"/>
      <c r="QB55" s="41"/>
      <c r="QC55" s="41"/>
      <c r="QD55" s="41"/>
      <c r="QE55" s="41"/>
      <c r="QF55" s="41"/>
      <c r="QG55" s="41"/>
      <c r="QH55" s="41"/>
      <c r="QI55" s="41"/>
      <c r="QJ55" s="41"/>
      <c r="QK55" s="41"/>
      <c r="QL55" s="41"/>
      <c r="QM55" s="41"/>
      <c r="QN55" s="41"/>
      <c r="QO55" s="41"/>
      <c r="QP55" s="41"/>
      <c r="QQ55" s="41"/>
      <c r="QR55" s="41"/>
      <c r="QS55" s="41"/>
      <c r="QT55" s="41"/>
      <c r="QU55" s="41"/>
      <c r="QV55" s="41"/>
      <c r="QW55" s="41"/>
      <c r="QX55" s="41"/>
      <c r="QY55" s="41"/>
      <c r="QZ55" s="41"/>
      <c r="RA55" s="41"/>
      <c r="RB55" s="41"/>
      <c r="RC55" s="41"/>
      <c r="RD55" s="41"/>
      <c r="RE55" s="41"/>
      <c r="RF55" s="41"/>
      <c r="RG55" s="41"/>
      <c r="RH55" s="41"/>
      <c r="RI55" s="41"/>
      <c r="RJ55" s="41"/>
      <c r="RK55" s="41"/>
      <c r="RL55" s="41"/>
      <c r="RM55" s="41"/>
      <c r="RN55" s="41"/>
      <c r="RO55" s="41"/>
      <c r="RP55" s="41"/>
      <c r="RQ55" s="41"/>
      <c r="RR55" s="41"/>
      <c r="RS55" s="41"/>
      <c r="RT55" s="41"/>
      <c r="RU55" s="41"/>
      <c r="RV55" s="41"/>
      <c r="RW55" s="41"/>
      <c r="RX55" s="41"/>
      <c r="RY55" s="41"/>
      <c r="RZ55" s="41"/>
      <c r="SA55" s="41"/>
      <c r="SB55" s="41"/>
      <c r="SC55" s="41"/>
      <c r="SD55" s="41"/>
      <c r="SE55" s="41"/>
      <c r="SF55" s="41"/>
      <c r="SG55" s="41"/>
      <c r="SH55" s="41"/>
      <c r="SI55" s="41"/>
      <c r="SJ55" s="41"/>
      <c r="SK55" s="41"/>
      <c r="SL55" s="41"/>
      <c r="SM55" s="41"/>
      <c r="SN55" s="41"/>
      <c r="SO55" s="41"/>
      <c r="SP55" s="41"/>
      <c r="SQ55" s="41"/>
      <c r="SR55" s="41"/>
      <c r="SS55" s="41"/>
      <c r="ST55" s="41"/>
      <c r="SU55" s="41"/>
      <c r="SV55" s="41"/>
      <c r="SW55" s="41"/>
      <c r="SX55" s="41"/>
      <c r="SY55" s="41"/>
      <c r="SZ55" s="41"/>
      <c r="TA55" s="41"/>
      <c r="TB55" s="41"/>
      <c r="TC55" s="41"/>
      <c r="TD55" s="41"/>
      <c r="TE55" s="41"/>
      <c r="TF55" s="41"/>
      <c r="TG55" s="41"/>
      <c r="TH55" s="41"/>
      <c r="TI55" s="41"/>
      <c r="TJ55" s="41"/>
      <c r="TK55" s="41"/>
      <c r="TL55" s="41"/>
      <c r="TM55" s="41"/>
      <c r="TN55" s="41"/>
      <c r="TO55" s="41"/>
      <c r="TP55" s="41"/>
      <c r="TQ55" s="41"/>
      <c r="TR55" s="41"/>
      <c r="TS55" s="41"/>
      <c r="TT55" s="41"/>
      <c r="TU55" s="41"/>
      <c r="TV55" s="41"/>
      <c r="TW55" s="41"/>
      <c r="TX55" s="41"/>
      <c r="TY55" s="41"/>
      <c r="TZ55" s="41"/>
      <c r="UA55" s="41"/>
      <c r="UB55" s="41"/>
      <c r="UC55" s="41"/>
      <c r="UD55" s="41"/>
      <c r="UE55" s="41"/>
      <c r="UF55" s="41"/>
      <c r="UG55" s="41"/>
      <c r="UH55" s="41"/>
      <c r="UI55" s="41"/>
      <c r="UJ55" s="41"/>
      <c r="UK55" s="41"/>
      <c r="UL55" s="41"/>
      <c r="UM55" s="41"/>
      <c r="UN55" s="41"/>
      <c r="UO55" s="41"/>
      <c r="UP55" s="41"/>
      <c r="UQ55" s="41"/>
      <c r="UR55" s="41"/>
      <c r="US55" s="41"/>
      <c r="UT55" s="41"/>
      <c r="UU55" s="41"/>
      <c r="UV55" s="41"/>
      <c r="UW55" s="41"/>
      <c r="UX55" s="41"/>
      <c r="UY55" s="41"/>
      <c r="UZ55" s="41"/>
      <c r="VA55" s="41"/>
      <c r="VB55" s="41"/>
      <c r="VC55" s="41"/>
      <c r="VD55" s="41"/>
      <c r="VE55" s="41"/>
      <c r="VF55" s="41"/>
      <c r="VG55" s="41"/>
      <c r="VH55" s="41"/>
      <c r="VI55" s="41"/>
      <c r="VJ55" s="41"/>
      <c r="VK55" s="41"/>
      <c r="VL55" s="41"/>
      <c r="VM55" s="41"/>
      <c r="VN55" s="41"/>
      <c r="VO55" s="41"/>
      <c r="VP55" s="41"/>
      <c r="VQ55" s="41"/>
      <c r="VR55" s="41"/>
      <c r="VS55" s="41"/>
      <c r="VT55" s="41"/>
      <c r="VU55" s="41"/>
      <c r="VV55" s="41"/>
      <c r="VW55" s="41"/>
      <c r="VX55" s="41"/>
      <c r="VY55" s="41"/>
      <c r="VZ55" s="41"/>
      <c r="WA55" s="41"/>
      <c r="WB55" s="41"/>
      <c r="WC55" s="41"/>
      <c r="WD55" s="41"/>
      <c r="WE55" s="41"/>
      <c r="WF55" s="41"/>
      <c r="WG55" s="41"/>
      <c r="WH55" s="41"/>
      <c r="WI55" s="41"/>
      <c r="WJ55" s="41"/>
      <c r="WK55" s="41"/>
      <c r="WL55" s="41"/>
      <c r="WM55" s="41"/>
      <c r="WN55" s="41"/>
      <c r="WO55" s="41"/>
      <c r="WP55" s="41"/>
      <c r="WQ55" s="41"/>
      <c r="WR55" s="41"/>
      <c r="WS55" s="41"/>
      <c r="WT55" s="41"/>
      <c r="WU55" s="41"/>
      <c r="WV55" s="41"/>
      <c r="WW55" s="41"/>
      <c r="WX55" s="41"/>
      <c r="WY55" s="41"/>
      <c r="WZ55" s="41"/>
      <c r="XA55" s="41"/>
      <c r="XB55" s="41"/>
      <c r="XC55" s="41"/>
      <c r="XD55" s="41"/>
      <c r="XE55" s="41"/>
      <c r="XF55" s="41"/>
      <c r="XG55" s="41"/>
      <c r="XH55" s="41"/>
      <c r="XI55" s="41"/>
      <c r="XJ55" s="41"/>
      <c r="XK55" s="41"/>
      <c r="XL55" s="41"/>
      <c r="XM55" s="41"/>
      <c r="XN55" s="41"/>
      <c r="XO55" s="41"/>
      <c r="XP55" s="41"/>
      <c r="XQ55" s="41"/>
      <c r="XR55" s="41"/>
      <c r="XS55" s="41"/>
      <c r="XT55" s="41"/>
      <c r="XU55" s="41"/>
      <c r="XV55" s="41"/>
      <c r="XW55" s="41"/>
      <c r="XX55" s="41"/>
      <c r="XY55" s="41"/>
      <c r="XZ55" s="41"/>
      <c r="YA55" s="41"/>
      <c r="YB55" s="41"/>
      <c r="YC55" s="41"/>
      <c r="YD55" s="41"/>
      <c r="YE55" s="41"/>
      <c r="YF55" s="41"/>
      <c r="YG55" s="41"/>
      <c r="YH55" s="41"/>
      <c r="YI55" s="41"/>
      <c r="YJ55" s="41"/>
      <c r="YK55" s="41"/>
      <c r="YL55" s="41"/>
      <c r="YM55" s="41"/>
      <c r="YN55" s="41"/>
      <c r="YO55" s="41"/>
      <c r="YP55" s="41"/>
      <c r="YQ55" s="41"/>
      <c r="YR55" s="41"/>
      <c r="YS55" s="41"/>
      <c r="YT55" s="41"/>
      <c r="YU55" s="41"/>
      <c r="YV55" s="41"/>
      <c r="YW55" s="41"/>
      <c r="YX55" s="41"/>
      <c r="YY55" s="41"/>
      <c r="YZ55" s="41"/>
      <c r="ZA55" s="41"/>
      <c r="ZB55" s="41"/>
      <c r="ZC55" s="41"/>
      <c r="ZD55" s="41"/>
      <c r="ZE55" s="41"/>
      <c r="ZF55" s="41"/>
      <c r="ZG55" s="41"/>
      <c r="ZH55" s="41"/>
      <c r="ZI55" s="41"/>
      <c r="ZJ55" s="41"/>
      <c r="ZK55" s="41"/>
      <c r="ZL55" s="41"/>
      <c r="ZM55" s="41"/>
      <c r="ZN55" s="41"/>
      <c r="ZO55" s="41"/>
    </row>
    <row r="56" spans="31:691" ht="17.25" customHeight="1" x14ac:dyDescent="0.25">
      <c r="AE56" s="41"/>
      <c r="AF56" s="41"/>
      <c r="AG56" s="41"/>
      <c r="CA56" s="91"/>
      <c r="CB56" s="91"/>
      <c r="CC56" s="91"/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  <c r="CQ56" s="91"/>
      <c r="FB56" s="39"/>
      <c r="FC56" s="39"/>
      <c r="FP56" s="185" t="str">
        <f>"3월 기준 "&amp;FE6&amp;" 체류인구의 누적 상위 25%, 50%, 75%는"&amp;CHAR(10)&amp;"각각 "&amp;TEXT(FH7,0)&amp;"개, "&amp;TEXT(FH8,0)&amp;"개, "&amp;TEXT(FH9,0)&amp;"개 지역에서 유입된 것으로 나타남"</f>
        <v>3월 기준 강원 고성군 체류인구의 누적 상위 25%, 50%, 75%는
각각 7개, 24개, 50개 지역에서 유입된 것으로 나타남</v>
      </c>
      <c r="FQ56" s="185"/>
      <c r="FR56" s="185"/>
      <c r="FS56" s="185"/>
      <c r="FT56" s="185"/>
      <c r="FU56" s="185"/>
      <c r="FV56" s="39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1"/>
      <c r="NS56" s="41"/>
      <c r="NT56" s="41"/>
      <c r="NU56" s="41"/>
      <c r="NV56" s="41"/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/>
      <c r="OJ56" s="41"/>
      <c r="OK56" s="41"/>
      <c r="OL56" s="41"/>
      <c r="OM56" s="41"/>
      <c r="ON56" s="41"/>
      <c r="OO56" s="41"/>
      <c r="OP56" s="41"/>
      <c r="OQ56" s="41"/>
      <c r="OR56" s="41"/>
      <c r="OS56" s="41"/>
      <c r="OT56" s="41"/>
      <c r="OU56" s="41"/>
      <c r="OV56" s="41"/>
      <c r="OW56" s="41"/>
      <c r="OX56" s="41"/>
      <c r="OY56" s="41"/>
      <c r="OZ56" s="41"/>
      <c r="PA56" s="41"/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1"/>
      <c r="PN56" s="41"/>
      <c r="PO56" s="41"/>
      <c r="PP56" s="41"/>
      <c r="PQ56" s="41"/>
      <c r="PR56" s="41"/>
      <c r="PS56" s="41"/>
      <c r="PT56" s="41"/>
      <c r="PU56" s="41"/>
      <c r="PV56" s="41"/>
      <c r="PW56" s="41"/>
      <c r="PX56" s="41"/>
      <c r="PY56" s="41"/>
      <c r="PZ56" s="41"/>
      <c r="QA56" s="41"/>
      <c r="QB56" s="41"/>
      <c r="QC56" s="41"/>
      <c r="QD56" s="41"/>
      <c r="QE56" s="41"/>
      <c r="QF56" s="41"/>
      <c r="QG56" s="41"/>
      <c r="QH56" s="41"/>
      <c r="QI56" s="41"/>
      <c r="QJ56" s="41"/>
      <c r="QK56" s="41"/>
      <c r="QL56" s="41"/>
      <c r="QM56" s="41"/>
      <c r="QN56" s="41"/>
      <c r="QO56" s="41"/>
      <c r="QP56" s="41"/>
      <c r="QQ56" s="41"/>
      <c r="QR56" s="41"/>
      <c r="QS56" s="41"/>
      <c r="QT56" s="41"/>
      <c r="QU56" s="41"/>
      <c r="QV56" s="41"/>
      <c r="QW56" s="41"/>
      <c r="QX56" s="41"/>
      <c r="QY56" s="41"/>
      <c r="QZ56" s="41"/>
      <c r="RA56" s="41"/>
      <c r="RB56" s="41"/>
      <c r="RC56" s="41"/>
      <c r="RD56" s="41"/>
      <c r="RE56" s="41"/>
      <c r="RF56" s="41"/>
      <c r="RG56" s="41"/>
      <c r="RH56" s="41"/>
      <c r="RI56" s="41"/>
      <c r="RJ56" s="41"/>
      <c r="RK56" s="41"/>
      <c r="RL56" s="41"/>
      <c r="RM56" s="41"/>
      <c r="RN56" s="41"/>
      <c r="RO56" s="41"/>
      <c r="RP56" s="41"/>
      <c r="RQ56" s="41"/>
      <c r="RR56" s="41"/>
      <c r="RS56" s="41"/>
      <c r="RT56" s="41"/>
      <c r="RU56" s="41"/>
      <c r="RV56" s="41"/>
      <c r="RW56" s="41"/>
      <c r="RX56" s="41"/>
      <c r="RY56" s="41"/>
      <c r="RZ56" s="41"/>
      <c r="SA56" s="41"/>
      <c r="SB56" s="41"/>
      <c r="SC56" s="41"/>
      <c r="SD56" s="41"/>
      <c r="SE56" s="41"/>
      <c r="SF56" s="41"/>
      <c r="SG56" s="41"/>
      <c r="SH56" s="41"/>
      <c r="SI56" s="41"/>
      <c r="SJ56" s="41"/>
      <c r="SK56" s="41"/>
      <c r="SL56" s="41"/>
      <c r="SM56" s="41"/>
      <c r="SN56" s="41"/>
      <c r="SO56" s="41"/>
      <c r="SP56" s="41"/>
      <c r="SQ56" s="41"/>
      <c r="SR56" s="41"/>
      <c r="SS56" s="41"/>
      <c r="ST56" s="41"/>
      <c r="SU56" s="41"/>
      <c r="SV56" s="41"/>
      <c r="SW56" s="41"/>
      <c r="SX56" s="41"/>
      <c r="SY56" s="41"/>
      <c r="SZ56" s="41"/>
      <c r="TA56" s="41"/>
      <c r="TB56" s="41"/>
      <c r="TC56" s="41"/>
      <c r="TD56" s="41"/>
      <c r="TE56" s="41"/>
      <c r="TF56" s="41"/>
      <c r="TG56" s="41"/>
      <c r="TH56" s="41"/>
      <c r="TI56" s="41"/>
      <c r="TJ56" s="41"/>
      <c r="TK56" s="41"/>
      <c r="TL56" s="41"/>
      <c r="TM56" s="41"/>
      <c r="TN56" s="41"/>
      <c r="TO56" s="41"/>
      <c r="TP56" s="41"/>
      <c r="TQ56" s="41"/>
      <c r="TR56" s="41"/>
      <c r="TS56" s="41"/>
      <c r="TT56" s="41"/>
      <c r="TU56" s="41"/>
      <c r="TV56" s="41"/>
      <c r="TW56" s="41"/>
      <c r="TX56" s="41"/>
      <c r="TY56" s="41"/>
      <c r="TZ56" s="41"/>
      <c r="UA56" s="41"/>
      <c r="UB56" s="41"/>
      <c r="UC56" s="41"/>
      <c r="UD56" s="41"/>
      <c r="UE56" s="41"/>
      <c r="UF56" s="41"/>
      <c r="UG56" s="41"/>
      <c r="UH56" s="41"/>
      <c r="UI56" s="41"/>
      <c r="UJ56" s="41"/>
      <c r="UK56" s="41"/>
      <c r="UL56" s="41"/>
      <c r="UM56" s="41"/>
      <c r="UN56" s="41"/>
      <c r="UO56" s="41"/>
      <c r="UP56" s="41"/>
      <c r="UQ56" s="41"/>
      <c r="UR56" s="41"/>
      <c r="US56" s="41"/>
      <c r="UT56" s="41"/>
      <c r="UU56" s="41"/>
      <c r="UV56" s="41"/>
      <c r="UW56" s="41"/>
      <c r="UX56" s="41"/>
      <c r="UY56" s="41"/>
      <c r="UZ56" s="41"/>
      <c r="VA56" s="41"/>
      <c r="VB56" s="41"/>
      <c r="VC56" s="41"/>
      <c r="VD56" s="41"/>
      <c r="VE56" s="41"/>
      <c r="VF56" s="41"/>
      <c r="VG56" s="41"/>
      <c r="VH56" s="41"/>
      <c r="VI56" s="41"/>
      <c r="VJ56" s="41"/>
      <c r="VK56" s="41"/>
      <c r="VL56" s="41"/>
      <c r="VM56" s="41"/>
      <c r="VN56" s="41"/>
      <c r="VO56" s="41"/>
      <c r="VP56" s="41"/>
      <c r="VQ56" s="41"/>
      <c r="VR56" s="41"/>
      <c r="VS56" s="41"/>
      <c r="VT56" s="41"/>
      <c r="VU56" s="41"/>
      <c r="VV56" s="41"/>
      <c r="VW56" s="41"/>
      <c r="VX56" s="41"/>
      <c r="VY56" s="41"/>
      <c r="VZ56" s="41"/>
      <c r="WA56" s="41"/>
      <c r="WB56" s="41"/>
      <c r="WC56" s="41"/>
      <c r="WD56" s="41"/>
      <c r="WE56" s="41"/>
      <c r="WF56" s="41"/>
      <c r="WG56" s="41"/>
      <c r="WH56" s="41"/>
      <c r="WI56" s="41"/>
      <c r="WJ56" s="41"/>
      <c r="WK56" s="41"/>
      <c r="WL56" s="41"/>
      <c r="WM56" s="41"/>
      <c r="WN56" s="41"/>
      <c r="WO56" s="41"/>
      <c r="WP56" s="41"/>
      <c r="WQ56" s="41"/>
      <c r="WR56" s="41"/>
      <c r="WS56" s="41"/>
      <c r="WT56" s="41"/>
      <c r="WU56" s="41"/>
      <c r="WV56" s="41"/>
      <c r="WW56" s="41"/>
      <c r="WX56" s="41"/>
      <c r="WY56" s="41"/>
      <c r="WZ56" s="41"/>
      <c r="XA56" s="41"/>
      <c r="XB56" s="41"/>
      <c r="XC56" s="41"/>
      <c r="XD56" s="41"/>
      <c r="XE56" s="41"/>
      <c r="XF56" s="41"/>
      <c r="XG56" s="41"/>
      <c r="XH56" s="41"/>
      <c r="XI56" s="41"/>
      <c r="XJ56" s="41"/>
      <c r="XK56" s="41"/>
      <c r="XL56" s="41"/>
      <c r="XM56" s="41"/>
      <c r="XN56" s="41"/>
      <c r="XO56" s="41"/>
      <c r="XP56" s="41"/>
      <c r="XQ56" s="41"/>
      <c r="XR56" s="41"/>
      <c r="XS56" s="41"/>
      <c r="XT56" s="41"/>
      <c r="XU56" s="41"/>
      <c r="XV56" s="41"/>
      <c r="XW56" s="41"/>
      <c r="XX56" s="41"/>
      <c r="XY56" s="41"/>
      <c r="XZ56" s="41"/>
      <c r="YA56" s="41"/>
      <c r="YB56" s="41"/>
      <c r="YC56" s="41"/>
      <c r="YD56" s="41"/>
      <c r="YE56" s="41"/>
      <c r="YF56" s="41"/>
      <c r="YG56" s="41"/>
      <c r="YH56" s="41"/>
      <c r="YI56" s="41"/>
      <c r="YJ56" s="41"/>
      <c r="YK56" s="41"/>
      <c r="YL56" s="41"/>
      <c r="YM56" s="41"/>
      <c r="YN56" s="41"/>
      <c r="YO56" s="41"/>
      <c r="YP56" s="41"/>
      <c r="YQ56" s="41"/>
      <c r="YR56" s="41"/>
      <c r="YS56" s="41"/>
      <c r="YT56" s="41"/>
      <c r="YU56" s="41"/>
      <c r="YV56" s="41"/>
      <c r="YW56" s="41"/>
      <c r="YX56" s="41"/>
      <c r="YY56" s="41"/>
      <c r="YZ56" s="41"/>
      <c r="ZA56" s="41"/>
      <c r="ZB56" s="41"/>
      <c r="ZC56" s="41"/>
      <c r="ZD56" s="41"/>
      <c r="ZE56" s="41"/>
      <c r="ZF56" s="41"/>
      <c r="ZG56" s="41"/>
      <c r="ZH56" s="41"/>
      <c r="ZI56" s="41"/>
      <c r="ZJ56" s="41"/>
      <c r="ZK56" s="41"/>
      <c r="ZL56" s="41"/>
      <c r="ZM56" s="41"/>
      <c r="ZN56" s="41"/>
      <c r="ZO56" s="41"/>
    </row>
    <row r="57" spans="31:691" ht="17.25" customHeight="1" x14ac:dyDescent="0.3">
      <c r="AE57" s="41"/>
      <c r="AF57" s="41"/>
      <c r="AG57" s="41"/>
      <c r="CA57" s="91"/>
      <c r="CB57" s="91"/>
      <c r="CC57" s="91"/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  <c r="CQ57" s="91"/>
      <c r="DV57" s="178" t="s">
        <v>857</v>
      </c>
      <c r="DW57" s="181" t="s">
        <v>9</v>
      </c>
      <c r="DX57" s="181" t="s">
        <v>372</v>
      </c>
      <c r="DY57" s="181" t="s">
        <v>373</v>
      </c>
      <c r="DZ57" s="181" t="s">
        <v>175</v>
      </c>
      <c r="EA57" s="181" t="s">
        <v>176</v>
      </c>
      <c r="EB57" s="181" t="s">
        <v>177</v>
      </c>
      <c r="EC57" s="101" t="s">
        <v>178</v>
      </c>
      <c r="ED57" s="101" t="s">
        <v>1</v>
      </c>
      <c r="FB57" s="39"/>
      <c r="FC57" s="39"/>
      <c r="FV57" s="39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/>
      <c r="OK57" s="41"/>
      <c r="OL57" s="41"/>
      <c r="OM57" s="41"/>
      <c r="ON57" s="41"/>
      <c r="OO57" s="41"/>
      <c r="OP57" s="41"/>
      <c r="OQ57" s="41"/>
      <c r="OR57" s="41"/>
      <c r="OS57" s="41"/>
      <c r="OT57" s="41"/>
      <c r="OU57" s="41"/>
      <c r="OV57" s="41"/>
      <c r="OW57" s="41"/>
      <c r="OX57" s="41"/>
      <c r="OY57" s="41"/>
      <c r="OZ57" s="41"/>
      <c r="PA57" s="41"/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1"/>
      <c r="PN57" s="41"/>
      <c r="PO57" s="41"/>
      <c r="PP57" s="41"/>
      <c r="PQ57" s="41"/>
      <c r="PR57" s="41"/>
      <c r="PS57" s="41"/>
      <c r="PT57" s="41"/>
      <c r="PU57" s="41"/>
      <c r="PV57" s="41"/>
      <c r="PW57" s="41"/>
      <c r="PX57" s="41"/>
      <c r="PY57" s="41"/>
      <c r="PZ57" s="41"/>
      <c r="QA57" s="41"/>
      <c r="QB57" s="41"/>
      <c r="QC57" s="41"/>
      <c r="QD57" s="41"/>
      <c r="QE57" s="41"/>
      <c r="QF57" s="41"/>
      <c r="QG57" s="41"/>
      <c r="QH57" s="41"/>
      <c r="QI57" s="41"/>
      <c r="QJ57" s="41"/>
      <c r="QK57" s="41"/>
      <c r="QL57" s="41"/>
      <c r="QM57" s="41"/>
      <c r="QN57" s="41"/>
      <c r="QO57" s="41"/>
      <c r="QP57" s="41"/>
      <c r="QQ57" s="41"/>
      <c r="QR57" s="41"/>
      <c r="QS57" s="41"/>
      <c r="QT57" s="41"/>
      <c r="QU57" s="41"/>
      <c r="QV57" s="41"/>
      <c r="QW57" s="41"/>
      <c r="QX57" s="41"/>
      <c r="QY57" s="41"/>
      <c r="QZ57" s="41"/>
      <c r="RA57" s="41"/>
      <c r="RB57" s="41"/>
      <c r="RC57" s="41"/>
      <c r="RD57" s="41"/>
      <c r="RE57" s="41"/>
      <c r="RF57" s="41"/>
      <c r="RG57" s="41"/>
      <c r="RH57" s="41"/>
      <c r="RI57" s="41"/>
      <c r="RJ57" s="41"/>
      <c r="RK57" s="41"/>
      <c r="RL57" s="41"/>
      <c r="RM57" s="41"/>
      <c r="RN57" s="41"/>
      <c r="RO57" s="41"/>
      <c r="RP57" s="41"/>
      <c r="RQ57" s="41"/>
      <c r="RR57" s="41"/>
      <c r="RS57" s="41"/>
      <c r="RT57" s="41"/>
      <c r="RU57" s="41"/>
      <c r="RV57" s="41"/>
      <c r="RW57" s="41"/>
      <c r="RX57" s="41"/>
      <c r="RY57" s="41"/>
      <c r="RZ57" s="41"/>
      <c r="SA57" s="41"/>
      <c r="SB57" s="41"/>
      <c r="SC57" s="41"/>
      <c r="SD57" s="41"/>
      <c r="SE57" s="41"/>
      <c r="SF57" s="41"/>
      <c r="SG57" s="41"/>
      <c r="SH57" s="41"/>
      <c r="SI57" s="41"/>
      <c r="SJ57" s="41"/>
      <c r="SK57" s="41"/>
      <c r="SL57" s="41"/>
      <c r="SM57" s="41"/>
      <c r="SN57" s="41"/>
      <c r="SO57" s="41"/>
      <c r="SP57" s="41"/>
      <c r="SQ57" s="41"/>
      <c r="SR57" s="41"/>
      <c r="SS57" s="41"/>
      <c r="ST57" s="41"/>
      <c r="SU57" s="41"/>
      <c r="SV57" s="41"/>
      <c r="SW57" s="41"/>
      <c r="SX57" s="41"/>
      <c r="SY57" s="41"/>
      <c r="SZ57" s="41"/>
      <c r="TA57" s="41"/>
      <c r="TB57" s="41"/>
      <c r="TC57" s="41"/>
      <c r="TD57" s="41"/>
      <c r="TE57" s="41"/>
      <c r="TF57" s="41"/>
      <c r="TG57" s="41"/>
      <c r="TH57" s="41"/>
      <c r="TI57" s="41"/>
      <c r="TJ57" s="41"/>
      <c r="TK57" s="41"/>
      <c r="TL57" s="41"/>
      <c r="TM57" s="41"/>
      <c r="TN57" s="41"/>
      <c r="TO57" s="41"/>
      <c r="TP57" s="41"/>
      <c r="TQ57" s="41"/>
      <c r="TR57" s="41"/>
      <c r="TS57" s="41"/>
      <c r="TT57" s="41"/>
      <c r="TU57" s="41"/>
      <c r="TV57" s="41"/>
      <c r="TW57" s="41"/>
      <c r="TX57" s="41"/>
      <c r="TY57" s="41"/>
      <c r="TZ57" s="41"/>
      <c r="UA57" s="41"/>
      <c r="UB57" s="41"/>
      <c r="UC57" s="41"/>
      <c r="UD57" s="41"/>
      <c r="UE57" s="41"/>
      <c r="UF57" s="41"/>
      <c r="UG57" s="41"/>
      <c r="UH57" s="41"/>
      <c r="UI57" s="41"/>
      <c r="UJ57" s="41"/>
      <c r="UK57" s="41"/>
      <c r="UL57" s="41"/>
      <c r="UM57" s="41"/>
      <c r="UN57" s="41"/>
      <c r="UO57" s="41"/>
      <c r="UP57" s="41"/>
      <c r="UQ57" s="41"/>
      <c r="UR57" s="41"/>
      <c r="US57" s="41"/>
      <c r="UT57" s="41"/>
      <c r="UU57" s="41"/>
      <c r="UV57" s="41"/>
      <c r="UW57" s="41"/>
      <c r="UX57" s="41"/>
      <c r="UY57" s="41"/>
      <c r="UZ57" s="41"/>
      <c r="VA57" s="41"/>
      <c r="VB57" s="41"/>
      <c r="VC57" s="41"/>
      <c r="VD57" s="41"/>
      <c r="VE57" s="41"/>
      <c r="VF57" s="41"/>
      <c r="VG57" s="41"/>
      <c r="VH57" s="41"/>
      <c r="VI57" s="41"/>
      <c r="VJ57" s="41"/>
      <c r="VK57" s="41"/>
      <c r="VL57" s="41"/>
      <c r="VM57" s="41"/>
      <c r="VN57" s="41"/>
      <c r="VO57" s="41"/>
      <c r="VP57" s="41"/>
      <c r="VQ57" s="41"/>
      <c r="VR57" s="41"/>
      <c r="VS57" s="41"/>
      <c r="VT57" s="41"/>
      <c r="VU57" s="41"/>
      <c r="VV57" s="41"/>
      <c r="VW57" s="41"/>
      <c r="VX57" s="41"/>
      <c r="VY57" s="41"/>
      <c r="VZ57" s="41"/>
      <c r="WA57" s="41"/>
      <c r="WB57" s="41"/>
      <c r="WC57" s="41"/>
      <c r="WD57" s="41"/>
      <c r="WE57" s="41"/>
      <c r="WF57" s="41"/>
      <c r="WG57" s="41"/>
      <c r="WH57" s="41"/>
      <c r="WI57" s="41"/>
      <c r="WJ57" s="41"/>
      <c r="WK57" s="41"/>
      <c r="WL57" s="41"/>
      <c r="WM57" s="41"/>
      <c r="WN57" s="41"/>
      <c r="WO57" s="41"/>
      <c r="WP57" s="41"/>
      <c r="WQ57" s="41"/>
      <c r="WR57" s="41"/>
      <c r="WS57" s="41"/>
      <c r="WT57" s="41"/>
      <c r="WU57" s="41"/>
      <c r="WV57" s="41"/>
      <c r="WW57" s="41"/>
      <c r="WX57" s="41"/>
      <c r="WY57" s="41"/>
      <c r="WZ57" s="41"/>
      <c r="XA57" s="41"/>
      <c r="XB57" s="41"/>
      <c r="XC57" s="41"/>
      <c r="XD57" s="41"/>
      <c r="XE57" s="41"/>
      <c r="XF57" s="41"/>
      <c r="XG57" s="41"/>
      <c r="XH57" s="41"/>
      <c r="XI57" s="41"/>
      <c r="XJ57" s="41"/>
      <c r="XK57" s="41"/>
      <c r="XL57" s="41"/>
      <c r="XM57" s="41"/>
      <c r="XN57" s="41"/>
      <c r="XO57" s="41"/>
      <c r="XP57" s="41"/>
      <c r="XQ57" s="41"/>
      <c r="XR57" s="41"/>
      <c r="XS57" s="41"/>
      <c r="XT57" s="41"/>
      <c r="XU57" s="41"/>
      <c r="XV57" s="41"/>
      <c r="XW57" s="41"/>
      <c r="XX57" s="41"/>
      <c r="XY57" s="41"/>
      <c r="XZ57" s="41"/>
      <c r="YA57" s="41"/>
      <c r="YB57" s="41"/>
      <c r="YC57" s="41"/>
      <c r="YD57" s="41"/>
      <c r="YE57" s="41"/>
      <c r="YF57" s="41"/>
      <c r="YG57" s="41"/>
      <c r="YH57" s="41"/>
      <c r="YI57" s="41"/>
      <c r="YJ57" s="41"/>
      <c r="YK57" s="41"/>
      <c r="YL57" s="41"/>
      <c r="YM57" s="41"/>
      <c r="YN57" s="41"/>
      <c r="YO57" s="41"/>
      <c r="YP57" s="41"/>
      <c r="YQ57" s="41"/>
      <c r="YR57" s="41"/>
      <c r="YS57" s="41"/>
      <c r="YT57" s="41"/>
      <c r="YU57" s="41"/>
      <c r="YV57" s="41"/>
      <c r="YW57" s="41"/>
      <c r="YX57" s="41"/>
      <c r="YY57" s="41"/>
      <c r="YZ57" s="41"/>
      <c r="ZA57" s="41"/>
      <c r="ZB57" s="41"/>
      <c r="ZC57" s="41"/>
      <c r="ZD57" s="41"/>
      <c r="ZE57" s="41"/>
      <c r="ZF57" s="41"/>
      <c r="ZG57" s="41"/>
      <c r="ZH57" s="41"/>
      <c r="ZI57" s="41"/>
      <c r="ZJ57" s="41"/>
      <c r="ZK57" s="41"/>
      <c r="ZL57" s="41"/>
      <c r="ZM57" s="41"/>
      <c r="ZN57" s="41"/>
      <c r="ZO57" s="41"/>
    </row>
    <row r="58" spans="31:691" ht="17.25" customHeight="1" x14ac:dyDescent="0.3">
      <c r="AE58" s="41"/>
      <c r="AF58" s="41"/>
      <c r="AG58" s="41"/>
      <c r="CA58" s="91"/>
      <c r="CB58" s="91"/>
      <c r="CC58" s="91"/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  <c r="CQ58" s="91"/>
      <c r="DV58" s="179"/>
      <c r="DW58" s="182"/>
      <c r="DX58" s="182"/>
      <c r="DY58" s="182"/>
      <c r="DZ58" s="182"/>
      <c r="EA58" s="182"/>
      <c r="EB58" s="182"/>
      <c r="EC58" s="101" t="s">
        <v>179</v>
      </c>
      <c r="ED58" s="134" t="s">
        <v>180</v>
      </c>
      <c r="FB58" s="39"/>
      <c r="FC58" s="39"/>
      <c r="FV58" s="39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1"/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/>
      <c r="OS58" s="41"/>
      <c r="OT58" s="41"/>
      <c r="OU58" s="41"/>
      <c r="OV58" s="41"/>
      <c r="OW58" s="41"/>
      <c r="OX58" s="41"/>
      <c r="OY58" s="41"/>
      <c r="OZ58" s="41"/>
      <c r="PA58" s="41"/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1"/>
      <c r="PN58" s="41"/>
      <c r="PO58" s="41"/>
      <c r="PP58" s="41"/>
      <c r="PQ58" s="41"/>
      <c r="PR58" s="41"/>
      <c r="PS58" s="41"/>
      <c r="PT58" s="41"/>
      <c r="PU58" s="41"/>
      <c r="PV58" s="41"/>
      <c r="PW58" s="41"/>
      <c r="PX58" s="41"/>
      <c r="PY58" s="41"/>
      <c r="PZ58" s="41"/>
      <c r="QA58" s="41"/>
      <c r="QB58" s="41"/>
      <c r="QC58" s="41"/>
      <c r="QD58" s="41"/>
      <c r="QE58" s="41"/>
      <c r="QF58" s="41"/>
      <c r="QG58" s="41"/>
      <c r="QH58" s="41"/>
      <c r="QI58" s="41"/>
      <c r="QJ58" s="41"/>
      <c r="QK58" s="41"/>
      <c r="QL58" s="41"/>
      <c r="QM58" s="41"/>
      <c r="QN58" s="41"/>
      <c r="QO58" s="41"/>
      <c r="QP58" s="41"/>
      <c r="QQ58" s="41"/>
      <c r="QR58" s="41"/>
      <c r="QS58" s="41"/>
      <c r="QT58" s="41"/>
      <c r="QU58" s="41"/>
      <c r="QV58" s="41"/>
      <c r="QW58" s="41"/>
      <c r="QX58" s="41"/>
      <c r="QY58" s="41"/>
      <c r="QZ58" s="41"/>
      <c r="RA58" s="41"/>
      <c r="RB58" s="41"/>
      <c r="RC58" s="41"/>
      <c r="RD58" s="41"/>
      <c r="RE58" s="41"/>
      <c r="RF58" s="41"/>
      <c r="RG58" s="41"/>
      <c r="RH58" s="41"/>
      <c r="RI58" s="41"/>
      <c r="RJ58" s="41"/>
      <c r="RK58" s="41"/>
      <c r="RL58" s="41"/>
      <c r="RM58" s="41"/>
      <c r="RN58" s="41"/>
      <c r="RO58" s="41"/>
      <c r="RP58" s="41"/>
      <c r="RQ58" s="41"/>
      <c r="RR58" s="41"/>
      <c r="RS58" s="41"/>
      <c r="RT58" s="41"/>
      <c r="RU58" s="41"/>
      <c r="RV58" s="41"/>
      <c r="RW58" s="41"/>
      <c r="RX58" s="41"/>
      <c r="RY58" s="41"/>
      <c r="RZ58" s="41"/>
      <c r="SA58" s="41"/>
      <c r="SB58" s="41"/>
      <c r="SC58" s="41"/>
      <c r="SD58" s="41"/>
      <c r="SE58" s="41"/>
      <c r="SF58" s="41"/>
      <c r="SG58" s="41"/>
      <c r="SH58" s="41"/>
      <c r="SI58" s="41"/>
      <c r="SJ58" s="41"/>
      <c r="SK58" s="41"/>
      <c r="SL58" s="41"/>
      <c r="SM58" s="41"/>
      <c r="SN58" s="41"/>
      <c r="SO58" s="41"/>
      <c r="SP58" s="41"/>
      <c r="SQ58" s="41"/>
      <c r="SR58" s="41"/>
      <c r="SS58" s="41"/>
      <c r="ST58" s="41"/>
      <c r="SU58" s="41"/>
      <c r="SV58" s="41"/>
      <c r="SW58" s="41"/>
      <c r="SX58" s="41"/>
      <c r="SY58" s="41"/>
      <c r="SZ58" s="41"/>
      <c r="TA58" s="41"/>
      <c r="TB58" s="41"/>
      <c r="TC58" s="41"/>
      <c r="TD58" s="41"/>
      <c r="TE58" s="41"/>
      <c r="TF58" s="41"/>
      <c r="TG58" s="41"/>
      <c r="TH58" s="41"/>
      <c r="TI58" s="41"/>
      <c r="TJ58" s="41"/>
      <c r="TK58" s="41"/>
      <c r="TL58" s="41"/>
      <c r="TM58" s="41"/>
      <c r="TN58" s="41"/>
      <c r="TO58" s="41"/>
      <c r="TP58" s="41"/>
      <c r="TQ58" s="41"/>
      <c r="TR58" s="41"/>
      <c r="TS58" s="41"/>
      <c r="TT58" s="41"/>
      <c r="TU58" s="41"/>
      <c r="TV58" s="41"/>
      <c r="TW58" s="41"/>
      <c r="TX58" s="41"/>
      <c r="TY58" s="41"/>
      <c r="TZ58" s="41"/>
      <c r="UA58" s="41"/>
      <c r="UB58" s="41"/>
      <c r="UC58" s="41"/>
      <c r="UD58" s="41"/>
      <c r="UE58" s="41"/>
      <c r="UF58" s="41"/>
      <c r="UG58" s="41"/>
      <c r="UH58" s="41"/>
      <c r="UI58" s="41"/>
      <c r="UJ58" s="41"/>
      <c r="UK58" s="41"/>
      <c r="UL58" s="41"/>
      <c r="UM58" s="41"/>
      <c r="UN58" s="41"/>
      <c r="UO58" s="41"/>
      <c r="UP58" s="41"/>
      <c r="UQ58" s="41"/>
      <c r="UR58" s="41"/>
      <c r="US58" s="41"/>
      <c r="UT58" s="41"/>
      <c r="UU58" s="41"/>
      <c r="UV58" s="41"/>
      <c r="UW58" s="41"/>
      <c r="UX58" s="41"/>
      <c r="UY58" s="41"/>
      <c r="UZ58" s="41"/>
      <c r="VA58" s="41"/>
      <c r="VB58" s="41"/>
      <c r="VC58" s="41"/>
      <c r="VD58" s="41"/>
      <c r="VE58" s="41"/>
      <c r="VF58" s="41"/>
      <c r="VG58" s="41"/>
      <c r="VH58" s="41"/>
      <c r="VI58" s="41"/>
      <c r="VJ58" s="41"/>
      <c r="VK58" s="41"/>
      <c r="VL58" s="41"/>
      <c r="VM58" s="41"/>
      <c r="VN58" s="41"/>
      <c r="VO58" s="41"/>
      <c r="VP58" s="41"/>
      <c r="VQ58" s="41"/>
      <c r="VR58" s="41"/>
      <c r="VS58" s="41"/>
      <c r="VT58" s="41"/>
      <c r="VU58" s="41"/>
      <c r="VV58" s="41"/>
      <c r="VW58" s="41"/>
      <c r="VX58" s="41"/>
      <c r="VY58" s="41"/>
      <c r="VZ58" s="41"/>
      <c r="WA58" s="41"/>
      <c r="WB58" s="41"/>
      <c r="WC58" s="41"/>
      <c r="WD58" s="41"/>
      <c r="WE58" s="41"/>
      <c r="WF58" s="41"/>
      <c r="WG58" s="41"/>
      <c r="WH58" s="41"/>
      <c r="WI58" s="41"/>
      <c r="WJ58" s="41"/>
      <c r="WK58" s="41"/>
      <c r="WL58" s="41"/>
      <c r="WM58" s="41"/>
      <c r="WN58" s="41"/>
      <c r="WO58" s="41"/>
      <c r="WP58" s="41"/>
      <c r="WQ58" s="41"/>
      <c r="WR58" s="41"/>
      <c r="WS58" s="41"/>
      <c r="WT58" s="41"/>
      <c r="WU58" s="41"/>
      <c r="WV58" s="41"/>
      <c r="WW58" s="41"/>
      <c r="WX58" s="41"/>
      <c r="WY58" s="41"/>
      <c r="WZ58" s="41"/>
      <c r="XA58" s="41"/>
      <c r="XB58" s="41"/>
      <c r="XC58" s="41"/>
      <c r="XD58" s="41"/>
      <c r="XE58" s="41"/>
      <c r="XF58" s="41"/>
      <c r="XG58" s="41"/>
      <c r="XH58" s="41"/>
      <c r="XI58" s="41"/>
      <c r="XJ58" s="41"/>
      <c r="XK58" s="41"/>
      <c r="XL58" s="41"/>
      <c r="XM58" s="41"/>
      <c r="XN58" s="41"/>
      <c r="XO58" s="41"/>
      <c r="XP58" s="41"/>
      <c r="XQ58" s="41"/>
      <c r="XR58" s="41"/>
      <c r="XS58" s="41"/>
      <c r="XT58" s="41"/>
      <c r="XU58" s="41"/>
      <c r="XV58" s="41"/>
      <c r="XW58" s="41"/>
      <c r="XX58" s="41"/>
      <c r="XY58" s="41"/>
      <c r="XZ58" s="41"/>
      <c r="YA58" s="41"/>
      <c r="YB58" s="41"/>
      <c r="YC58" s="41"/>
      <c r="YD58" s="41"/>
      <c r="YE58" s="41"/>
      <c r="YF58" s="41"/>
      <c r="YG58" s="41"/>
      <c r="YH58" s="41"/>
      <c r="YI58" s="41"/>
      <c r="YJ58" s="41"/>
      <c r="YK58" s="41"/>
      <c r="YL58" s="41"/>
      <c r="YM58" s="41"/>
      <c r="YN58" s="41"/>
      <c r="YO58" s="41"/>
      <c r="YP58" s="41"/>
      <c r="YQ58" s="41"/>
      <c r="YR58" s="41"/>
      <c r="YS58" s="41"/>
      <c r="YT58" s="41"/>
      <c r="YU58" s="41"/>
      <c r="YV58" s="41"/>
      <c r="YW58" s="41"/>
      <c r="YX58" s="41"/>
      <c r="YY58" s="41"/>
      <c r="YZ58" s="41"/>
      <c r="ZA58" s="41"/>
      <c r="ZB58" s="41"/>
      <c r="ZC58" s="41"/>
      <c r="ZD58" s="41"/>
      <c r="ZE58" s="41"/>
      <c r="ZF58" s="41"/>
      <c r="ZG58" s="41"/>
      <c r="ZH58" s="41"/>
      <c r="ZI58" s="41"/>
      <c r="ZJ58" s="41"/>
      <c r="ZK58" s="41"/>
      <c r="ZL58" s="41"/>
      <c r="ZM58" s="41"/>
      <c r="ZN58" s="41"/>
      <c r="ZO58" s="41"/>
    </row>
    <row r="59" spans="31:691" ht="17.25" customHeight="1" x14ac:dyDescent="0.3">
      <c r="AE59" s="41"/>
      <c r="AF59" s="41"/>
      <c r="AG59" s="41"/>
      <c r="CA59" s="91"/>
      <c r="CB59" s="91"/>
      <c r="CC59" s="91"/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  <c r="CQ59" s="91"/>
      <c r="DV59" s="180"/>
      <c r="DW59" s="93" t="s">
        <v>374</v>
      </c>
      <c r="DX59" s="93" t="s">
        <v>181</v>
      </c>
      <c r="DY59" s="93" t="s">
        <v>182</v>
      </c>
      <c r="DZ59" s="93" t="s">
        <v>183</v>
      </c>
      <c r="EA59" s="93" t="s">
        <v>182</v>
      </c>
      <c r="EB59" s="93" t="s">
        <v>181</v>
      </c>
      <c r="EC59" s="93" t="s">
        <v>184</v>
      </c>
      <c r="ED59" s="93" t="s">
        <v>185</v>
      </c>
      <c r="FB59" s="39"/>
      <c r="FC59" s="39"/>
      <c r="FV59" s="39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N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  <c r="SM59" s="41"/>
      <c r="SN59" s="41"/>
      <c r="SO59" s="41"/>
      <c r="SP59" s="41"/>
      <c r="SQ59" s="41"/>
      <c r="SR59" s="41"/>
      <c r="SS59" s="41"/>
      <c r="ST59" s="41"/>
      <c r="SU59" s="41"/>
      <c r="SV59" s="41"/>
      <c r="SW59" s="41"/>
      <c r="SX59" s="41"/>
      <c r="SY59" s="41"/>
      <c r="SZ59" s="41"/>
      <c r="TA59" s="41"/>
      <c r="TB59" s="41"/>
      <c r="TC59" s="41"/>
      <c r="TD59" s="41"/>
      <c r="TE59" s="41"/>
      <c r="TF59" s="41"/>
      <c r="TG59" s="41"/>
      <c r="TH59" s="41"/>
      <c r="TI59" s="41"/>
      <c r="TJ59" s="41"/>
      <c r="TK59" s="41"/>
      <c r="TL59" s="41"/>
      <c r="TM59" s="41"/>
      <c r="TN59" s="41"/>
      <c r="TO59" s="41"/>
      <c r="TP59" s="41"/>
      <c r="TQ59" s="41"/>
      <c r="TR59" s="41"/>
      <c r="TS59" s="41"/>
      <c r="TT59" s="41"/>
      <c r="TU59" s="41"/>
      <c r="TV59" s="41"/>
      <c r="TW59" s="41"/>
      <c r="TX59" s="41"/>
      <c r="TY59" s="41"/>
      <c r="TZ59" s="41"/>
      <c r="UA59" s="41"/>
      <c r="UB59" s="41"/>
      <c r="UC59" s="41"/>
      <c r="UD59" s="41"/>
      <c r="UE59" s="41"/>
      <c r="UF59" s="41"/>
      <c r="UG59" s="41"/>
      <c r="UH59" s="41"/>
      <c r="UI59" s="41"/>
      <c r="UJ59" s="41"/>
      <c r="UK59" s="41"/>
      <c r="UL59" s="41"/>
      <c r="UM59" s="41"/>
      <c r="UN59" s="41"/>
      <c r="UO59" s="41"/>
      <c r="UP59" s="41"/>
      <c r="UQ59" s="41"/>
      <c r="UR59" s="41"/>
      <c r="US59" s="41"/>
      <c r="UT59" s="41"/>
      <c r="UU59" s="41"/>
      <c r="UV59" s="41"/>
      <c r="UW59" s="41"/>
      <c r="UX59" s="41"/>
      <c r="UY59" s="41"/>
      <c r="UZ59" s="41"/>
      <c r="VA59" s="41"/>
      <c r="VB59" s="41"/>
      <c r="VC59" s="41"/>
      <c r="VD59" s="41"/>
      <c r="VE59" s="41"/>
      <c r="VF59" s="41"/>
      <c r="VG59" s="41"/>
      <c r="VH59" s="41"/>
      <c r="VI59" s="41"/>
      <c r="VJ59" s="41"/>
      <c r="VK59" s="41"/>
      <c r="VL59" s="41"/>
      <c r="VM59" s="41"/>
      <c r="VN59" s="41"/>
      <c r="VO59" s="41"/>
      <c r="VP59" s="41"/>
      <c r="VQ59" s="41"/>
      <c r="VR59" s="41"/>
      <c r="VS59" s="41"/>
      <c r="VT59" s="41"/>
      <c r="VU59" s="41"/>
      <c r="VV59" s="41"/>
      <c r="VW59" s="41"/>
      <c r="VX59" s="41"/>
      <c r="VY59" s="41"/>
      <c r="VZ59" s="41"/>
      <c r="WA59" s="41"/>
      <c r="WB59" s="41"/>
      <c r="WC59" s="41"/>
      <c r="WD59" s="41"/>
      <c r="WE59" s="41"/>
      <c r="WF59" s="41"/>
      <c r="WG59" s="41"/>
      <c r="WH59" s="41"/>
      <c r="WI59" s="41"/>
      <c r="WJ59" s="41"/>
      <c r="WK59" s="41"/>
      <c r="WL59" s="41"/>
      <c r="WM59" s="41"/>
      <c r="WN59" s="41"/>
      <c r="WO59" s="41"/>
      <c r="WP59" s="41"/>
      <c r="WQ59" s="41"/>
      <c r="WR59" s="41"/>
      <c r="WS59" s="41"/>
      <c r="WT59" s="41"/>
      <c r="WU59" s="41"/>
      <c r="WV59" s="41"/>
      <c r="WW59" s="41"/>
      <c r="WX59" s="41"/>
      <c r="WY59" s="41"/>
      <c r="WZ59" s="41"/>
      <c r="XA59" s="41"/>
      <c r="XB59" s="41"/>
      <c r="XC59" s="41"/>
      <c r="XD59" s="41"/>
      <c r="XE59" s="41"/>
      <c r="XF59" s="41"/>
      <c r="XG59" s="41"/>
      <c r="XH59" s="41"/>
      <c r="XI59" s="41"/>
      <c r="XJ59" s="41"/>
      <c r="XK59" s="41"/>
      <c r="XL59" s="41"/>
      <c r="XM59" s="41"/>
      <c r="XN59" s="41"/>
      <c r="XO59" s="41"/>
      <c r="XP59" s="41"/>
      <c r="XQ59" s="41"/>
      <c r="XR59" s="41"/>
      <c r="XS59" s="41"/>
      <c r="XT59" s="41"/>
      <c r="XU59" s="41"/>
      <c r="XV59" s="41"/>
      <c r="XW59" s="41"/>
      <c r="XX59" s="41"/>
      <c r="XY59" s="41"/>
      <c r="XZ59" s="41"/>
      <c r="YA59" s="41"/>
      <c r="YB59" s="41"/>
      <c r="YC59" s="41"/>
      <c r="YD59" s="41"/>
      <c r="YE59" s="41"/>
      <c r="YF59" s="41"/>
      <c r="YG59" s="41"/>
      <c r="YH59" s="41"/>
      <c r="YI59" s="41"/>
      <c r="YJ59" s="41"/>
      <c r="YK59" s="41"/>
      <c r="YL59" s="41"/>
      <c r="YM59" s="41"/>
      <c r="YN59" s="41"/>
      <c r="YO59" s="41"/>
      <c r="YP59" s="41"/>
      <c r="YQ59" s="41"/>
      <c r="YR59" s="41"/>
      <c r="YS59" s="41"/>
      <c r="YT59" s="41"/>
      <c r="YU59" s="41"/>
      <c r="YV59" s="41"/>
      <c r="YW59" s="41"/>
      <c r="YX59" s="41"/>
      <c r="YY59" s="41"/>
      <c r="YZ59" s="41"/>
      <c r="ZA59" s="41"/>
      <c r="ZB59" s="41"/>
      <c r="ZC59" s="41"/>
      <c r="ZD59" s="41"/>
      <c r="ZE59" s="41"/>
      <c r="ZF59" s="41"/>
      <c r="ZG59" s="41"/>
      <c r="ZH59" s="41"/>
      <c r="ZI59" s="41"/>
      <c r="ZJ59" s="41"/>
      <c r="ZK59" s="41"/>
      <c r="ZL59" s="41"/>
      <c r="ZM59" s="41"/>
      <c r="ZN59" s="41"/>
      <c r="ZO59" s="41"/>
    </row>
    <row r="60" spans="31:691" ht="17.25" customHeight="1" x14ac:dyDescent="0.25">
      <c r="AE60" s="41"/>
      <c r="AF60" s="41"/>
      <c r="AG60" s="41"/>
      <c r="CA60" s="91"/>
      <c r="CB60" s="91"/>
      <c r="CC60" s="91"/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  <c r="CQ60" s="91"/>
      <c r="DV60" s="60" t="s">
        <v>186</v>
      </c>
      <c r="DW60" s="117">
        <v>3.8676902480094495</v>
      </c>
      <c r="DX60" s="117">
        <v>37.474647816311176</v>
      </c>
      <c r="DY60" s="117">
        <v>3.5001509789316727</v>
      </c>
      <c r="DZ60" s="117">
        <v>11.864149959908127</v>
      </c>
      <c r="EA60" s="117">
        <v>4.1010509830433159</v>
      </c>
      <c r="EB60" s="117">
        <v>67.541118680882903</v>
      </c>
      <c r="EC60" s="117">
        <v>122.67081221478149</v>
      </c>
      <c r="ED60" s="117">
        <v>33.596160868947749</v>
      </c>
      <c r="EE60" s="60" t="s">
        <v>186</v>
      </c>
      <c r="FB60" s="39"/>
      <c r="FC60" s="39"/>
      <c r="FV60" s="39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1"/>
      <c r="KB60" s="41"/>
      <c r="KC60" s="172" t="s">
        <v>40</v>
      </c>
      <c r="KD60" s="172"/>
      <c r="KE60" s="166"/>
      <c r="KF60" s="166"/>
      <c r="KG60" s="166"/>
      <c r="KH60" s="166"/>
      <c r="KI60" s="166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1"/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1"/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1"/>
      <c r="NS60" s="41"/>
      <c r="NT60" s="41"/>
      <c r="NU60" s="41"/>
      <c r="NV60" s="41"/>
      <c r="NW60" s="41"/>
      <c r="NX60" s="41"/>
      <c r="NY60" s="41"/>
      <c r="NZ60" s="41"/>
      <c r="OA60" s="41"/>
      <c r="OB60" s="41"/>
      <c r="OC60" s="41"/>
      <c r="OD60" s="41"/>
      <c r="OE60" s="41"/>
      <c r="OF60" s="41"/>
      <c r="OG60" s="41"/>
      <c r="OH60" s="41"/>
      <c r="OI60" s="41"/>
      <c r="OJ60" s="41"/>
      <c r="OK60" s="41"/>
      <c r="OL60" s="41"/>
      <c r="OM60" s="41"/>
      <c r="ON60" s="41"/>
      <c r="OO60" s="41"/>
      <c r="OP60" s="41"/>
      <c r="OQ60" s="41"/>
      <c r="OR60" s="41"/>
      <c r="OS60" s="41"/>
      <c r="OT60" s="41"/>
      <c r="OU60" s="41"/>
      <c r="OV60" s="41"/>
      <c r="OW60" s="41"/>
      <c r="OX60" s="41"/>
      <c r="OY60" s="41"/>
      <c r="OZ60" s="41"/>
      <c r="PA60" s="41"/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1"/>
      <c r="PN60" s="41"/>
      <c r="PO60" s="41"/>
      <c r="PP60" s="41"/>
      <c r="PQ60" s="41"/>
      <c r="PR60" s="41"/>
      <c r="PS60" s="41"/>
      <c r="PT60" s="41"/>
      <c r="PU60" s="41"/>
      <c r="PV60" s="41"/>
      <c r="PW60" s="41"/>
      <c r="PX60" s="41"/>
      <c r="PY60" s="41"/>
      <c r="PZ60" s="41"/>
      <c r="QA60" s="41"/>
      <c r="QB60" s="41"/>
      <c r="QC60" s="41"/>
      <c r="QD60" s="41"/>
      <c r="QE60" s="41"/>
      <c r="QF60" s="41"/>
      <c r="QG60" s="41"/>
      <c r="QH60" s="41"/>
      <c r="QI60" s="41"/>
      <c r="QJ60" s="41"/>
      <c r="QK60" s="41"/>
      <c r="QL60" s="41"/>
      <c r="QM60" s="41"/>
      <c r="QN60" s="41"/>
      <c r="QO60" s="41"/>
      <c r="QP60" s="41"/>
      <c r="QQ60" s="41"/>
      <c r="QR60" s="41"/>
      <c r="QS60" s="41"/>
      <c r="QT60" s="41"/>
      <c r="QU60" s="41"/>
      <c r="QV60" s="41"/>
      <c r="QW60" s="41"/>
      <c r="QX60" s="41"/>
      <c r="QY60" s="41"/>
      <c r="QZ60" s="41"/>
      <c r="RA60" s="41"/>
      <c r="RB60" s="41"/>
      <c r="RC60" s="41"/>
      <c r="RD60" s="41"/>
      <c r="RE60" s="41"/>
      <c r="RF60" s="41"/>
      <c r="RG60" s="41"/>
      <c r="RH60" s="41"/>
      <c r="RI60" s="41"/>
      <c r="RJ60" s="41"/>
      <c r="RK60" s="41"/>
      <c r="RL60" s="41"/>
      <c r="RM60" s="41"/>
      <c r="RN60" s="41"/>
      <c r="RO60" s="41"/>
      <c r="RP60" s="41"/>
      <c r="RQ60" s="41"/>
      <c r="RR60" s="41"/>
      <c r="RS60" s="41"/>
      <c r="RT60" s="41"/>
      <c r="RU60" s="41"/>
      <c r="RV60" s="41"/>
      <c r="RW60" s="41"/>
      <c r="RX60" s="41"/>
      <c r="RY60" s="41"/>
      <c r="RZ60" s="41"/>
      <c r="SA60" s="41"/>
      <c r="SB60" s="41"/>
      <c r="SC60" s="41"/>
      <c r="SD60" s="41"/>
      <c r="SE60" s="41"/>
      <c r="SF60" s="41"/>
      <c r="SG60" s="41"/>
      <c r="SH60" s="41"/>
      <c r="SI60" s="41"/>
      <c r="SJ60" s="41"/>
      <c r="SK60" s="41"/>
      <c r="SL60" s="41"/>
      <c r="SM60" s="41"/>
      <c r="SN60" s="41"/>
      <c r="SO60" s="41"/>
      <c r="SP60" s="41"/>
      <c r="SQ60" s="41"/>
      <c r="SR60" s="41"/>
      <c r="SS60" s="41"/>
      <c r="ST60" s="41"/>
      <c r="SU60" s="41"/>
      <c r="SV60" s="41"/>
      <c r="SW60" s="41"/>
      <c r="SX60" s="41"/>
      <c r="SY60" s="41"/>
      <c r="SZ60" s="41"/>
      <c r="TA60" s="41"/>
      <c r="TB60" s="41"/>
      <c r="TC60" s="41"/>
      <c r="TD60" s="41"/>
      <c r="TE60" s="41"/>
      <c r="TF60" s="41"/>
      <c r="TG60" s="41"/>
      <c r="TH60" s="41"/>
      <c r="TI60" s="41"/>
      <c r="TJ60" s="41"/>
      <c r="TK60" s="41"/>
      <c r="TL60" s="41"/>
      <c r="TM60" s="41"/>
      <c r="TN60" s="41"/>
      <c r="TO60" s="41"/>
      <c r="TP60" s="41"/>
      <c r="TQ60" s="41"/>
      <c r="TR60" s="41"/>
      <c r="TS60" s="41"/>
      <c r="TT60" s="41"/>
      <c r="TU60" s="41"/>
      <c r="TV60" s="41"/>
      <c r="TW60" s="41"/>
      <c r="TX60" s="41"/>
      <c r="TY60" s="41"/>
      <c r="TZ60" s="41"/>
      <c r="UA60" s="41"/>
      <c r="UB60" s="41"/>
      <c r="UC60" s="41"/>
      <c r="UD60" s="41"/>
      <c r="UE60" s="41"/>
      <c r="UF60" s="41"/>
      <c r="UG60" s="41"/>
      <c r="UH60" s="41"/>
      <c r="UI60" s="41"/>
      <c r="UJ60" s="41"/>
      <c r="UK60" s="41"/>
      <c r="UL60" s="41"/>
      <c r="UM60" s="41"/>
      <c r="UN60" s="41"/>
      <c r="UO60" s="41"/>
      <c r="UP60" s="41"/>
      <c r="UQ60" s="41"/>
      <c r="UR60" s="41"/>
      <c r="US60" s="41"/>
      <c r="UT60" s="41"/>
      <c r="UU60" s="41"/>
      <c r="UV60" s="41"/>
      <c r="UW60" s="41"/>
      <c r="UX60" s="41"/>
      <c r="UY60" s="41"/>
      <c r="UZ60" s="41"/>
      <c r="VA60" s="41"/>
      <c r="VB60" s="41"/>
      <c r="VC60" s="41"/>
      <c r="VD60" s="41"/>
      <c r="VE60" s="41"/>
      <c r="VF60" s="41"/>
      <c r="VG60" s="41"/>
      <c r="VH60" s="41"/>
      <c r="VI60" s="41"/>
      <c r="VJ60" s="41"/>
      <c r="VK60" s="41"/>
      <c r="VL60" s="41"/>
      <c r="VM60" s="41"/>
      <c r="VN60" s="41"/>
      <c r="VO60" s="41"/>
      <c r="VP60" s="41"/>
      <c r="VQ60" s="41"/>
      <c r="VR60" s="41"/>
      <c r="VS60" s="41"/>
      <c r="VT60" s="41"/>
      <c r="VU60" s="41"/>
      <c r="VV60" s="41"/>
      <c r="VW60" s="41"/>
      <c r="VX60" s="41"/>
      <c r="VY60" s="41"/>
      <c r="VZ60" s="41"/>
      <c r="WA60" s="41"/>
      <c r="WB60" s="41"/>
      <c r="WC60" s="41"/>
      <c r="WD60" s="41"/>
      <c r="WE60" s="41"/>
      <c r="WF60" s="41"/>
      <c r="WG60" s="41"/>
      <c r="WH60" s="41"/>
      <c r="WI60" s="41"/>
      <c r="WJ60" s="41"/>
      <c r="WK60" s="41"/>
      <c r="WL60" s="41"/>
      <c r="WM60" s="41"/>
      <c r="WN60" s="41"/>
      <c r="WO60" s="41"/>
      <c r="WP60" s="41"/>
      <c r="WQ60" s="41"/>
      <c r="WR60" s="41"/>
      <c r="WS60" s="41"/>
      <c r="WT60" s="41"/>
      <c r="WU60" s="41"/>
      <c r="WV60" s="41"/>
      <c r="WW60" s="41"/>
      <c r="WX60" s="41"/>
      <c r="WY60" s="41"/>
      <c r="WZ60" s="41"/>
      <c r="XA60" s="41"/>
      <c r="XB60" s="41"/>
      <c r="XC60" s="41"/>
      <c r="XD60" s="41"/>
      <c r="XE60" s="41"/>
      <c r="XF60" s="41"/>
      <c r="XG60" s="41"/>
      <c r="XH60" s="41"/>
      <c r="XI60" s="41"/>
      <c r="XJ60" s="41"/>
      <c r="XK60" s="41"/>
      <c r="XL60" s="41"/>
      <c r="XM60" s="41"/>
      <c r="XN60" s="41"/>
      <c r="XO60" s="41"/>
      <c r="XP60" s="41"/>
      <c r="XQ60" s="41"/>
      <c r="XR60" s="41"/>
      <c r="XS60" s="41"/>
      <c r="XT60" s="41"/>
      <c r="XU60" s="41"/>
      <c r="XV60" s="41"/>
      <c r="XW60" s="41"/>
      <c r="XX60" s="41"/>
      <c r="XY60" s="41"/>
      <c r="XZ60" s="41"/>
      <c r="YA60" s="41"/>
      <c r="YB60" s="41"/>
      <c r="YC60" s="41"/>
      <c r="YD60" s="41"/>
      <c r="YE60" s="41"/>
      <c r="YF60" s="41"/>
      <c r="YG60" s="41"/>
      <c r="YH60" s="41"/>
      <c r="YI60" s="41"/>
      <c r="YJ60" s="41"/>
      <c r="YK60" s="41"/>
      <c r="YL60" s="41"/>
      <c r="YM60" s="41"/>
      <c r="YN60" s="41"/>
      <c r="YO60" s="41"/>
      <c r="YP60" s="41"/>
      <c r="YQ60" s="41"/>
      <c r="YR60" s="41"/>
      <c r="YS60" s="41"/>
      <c r="YT60" s="41"/>
      <c r="YU60" s="41"/>
      <c r="YV60" s="41"/>
      <c r="YW60" s="41"/>
      <c r="YX60" s="41"/>
      <c r="YY60" s="41"/>
      <c r="YZ60" s="41"/>
      <c r="ZA60" s="41"/>
      <c r="ZB60" s="41"/>
      <c r="ZC60" s="41"/>
      <c r="ZD60" s="41"/>
      <c r="ZE60" s="41"/>
      <c r="ZF60" s="41"/>
      <c r="ZG60" s="41"/>
      <c r="ZH60" s="41"/>
      <c r="ZI60" s="41"/>
      <c r="ZJ60" s="41"/>
      <c r="ZK60" s="41"/>
      <c r="ZL60" s="41"/>
      <c r="ZM60" s="41"/>
      <c r="ZN60" s="41"/>
      <c r="ZO60" s="41"/>
    </row>
    <row r="61" spans="31:691" ht="17.25" customHeight="1" x14ac:dyDescent="0.25">
      <c r="AE61" s="41"/>
      <c r="AF61" s="41"/>
      <c r="AG61" s="41"/>
      <c r="CA61" s="91"/>
      <c r="CB61" s="91"/>
      <c r="CC61" s="91"/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  <c r="CQ61" s="91"/>
      <c r="DT61" s="130"/>
      <c r="DU61" s="130" t="s">
        <v>391</v>
      </c>
      <c r="DV61" s="60" t="s">
        <v>187</v>
      </c>
      <c r="DW61" s="117">
        <v>4.9037732729095138</v>
      </c>
      <c r="DX61" s="117">
        <v>34.84037366551469</v>
      </c>
      <c r="DY61" s="117">
        <v>3.6059252456593573</v>
      </c>
      <c r="DZ61" s="117">
        <v>13.508297489593364</v>
      </c>
      <c r="EA61" s="117">
        <v>3.6164914168605189</v>
      </c>
      <c r="EB61" s="117">
        <v>79.515492266081296</v>
      </c>
      <c r="EC61" s="117">
        <v>112.21507583134105</v>
      </c>
      <c r="ED61" s="117">
        <v>36.720673558048091</v>
      </c>
      <c r="EE61" s="60" t="s">
        <v>187</v>
      </c>
      <c r="FB61" s="39"/>
      <c r="FC61" s="39"/>
      <c r="FV61" s="39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1"/>
      <c r="KB61" s="41"/>
      <c r="KC61" s="167" t="s">
        <v>906</v>
      </c>
      <c r="KD61" s="167"/>
      <c r="KE61" s="169" t="str">
        <f>"한 달 동안 4박 이하로 연속하여 숙박하고 같은 달에 재방문하지"&amp;CHAR(10)&amp;"않은 사람으로서 주된 방문목적이 관광·휴양일 가능성이 높은"&amp;CHAR(10)&amp;"비정기 체류인구"</f>
        <v>한 달 동안 4박 이하로 연속하여 숙박하고 같은 달에 재방문하지
않은 사람으로서 주된 방문목적이 관광·휴양일 가능성이 높은
비정기 체류인구</v>
      </c>
      <c r="KF61" s="170"/>
      <c r="KG61" s="170"/>
      <c r="KH61" s="170"/>
      <c r="KI61" s="17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1"/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1"/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1"/>
      <c r="NS61" s="41"/>
      <c r="NT61" s="41"/>
      <c r="NU61" s="41"/>
      <c r="NV61" s="41"/>
      <c r="NW61" s="41"/>
      <c r="NX61" s="41"/>
      <c r="NY61" s="41"/>
      <c r="NZ61" s="41"/>
      <c r="OA61" s="41"/>
      <c r="OB61" s="41"/>
      <c r="OC61" s="41"/>
      <c r="OD61" s="41"/>
      <c r="OE61" s="41"/>
      <c r="OF61" s="41"/>
      <c r="OG61" s="41"/>
      <c r="OH61" s="41"/>
      <c r="OI61" s="41"/>
      <c r="OJ61" s="41"/>
      <c r="OK61" s="41"/>
      <c r="OL61" s="41"/>
      <c r="OM61" s="41"/>
      <c r="ON61" s="41"/>
      <c r="OO61" s="41"/>
      <c r="OP61" s="41"/>
      <c r="OQ61" s="41"/>
      <c r="OR61" s="41"/>
      <c r="OS61" s="41"/>
      <c r="OT61" s="41"/>
      <c r="OU61" s="41"/>
      <c r="OV61" s="41"/>
      <c r="OW61" s="41"/>
      <c r="OX61" s="41"/>
      <c r="OY61" s="41"/>
      <c r="OZ61" s="41"/>
      <c r="PA61" s="41"/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1"/>
      <c r="PN61" s="41"/>
      <c r="PO61" s="41"/>
      <c r="PP61" s="41"/>
      <c r="PQ61" s="41"/>
      <c r="PR61" s="41"/>
      <c r="PS61" s="41"/>
      <c r="PT61" s="41"/>
      <c r="PU61" s="41"/>
      <c r="PV61" s="41"/>
      <c r="PW61" s="41"/>
      <c r="PX61" s="41"/>
      <c r="PY61" s="41"/>
      <c r="PZ61" s="41"/>
      <c r="QA61" s="41"/>
      <c r="QB61" s="41"/>
      <c r="QC61" s="41"/>
      <c r="QD61" s="41"/>
      <c r="QE61" s="41"/>
      <c r="QF61" s="41"/>
      <c r="QG61" s="41"/>
      <c r="QH61" s="41"/>
      <c r="QI61" s="41"/>
      <c r="QJ61" s="41"/>
      <c r="QK61" s="41"/>
      <c r="QL61" s="41"/>
      <c r="QM61" s="41"/>
      <c r="QN61" s="41"/>
      <c r="QO61" s="41"/>
      <c r="QP61" s="41"/>
      <c r="QQ61" s="41"/>
      <c r="QR61" s="41"/>
      <c r="QS61" s="41"/>
      <c r="QT61" s="41"/>
      <c r="QU61" s="41"/>
      <c r="QV61" s="41"/>
      <c r="QW61" s="41"/>
      <c r="QX61" s="41"/>
      <c r="QY61" s="41"/>
      <c r="QZ61" s="41"/>
      <c r="RA61" s="41"/>
      <c r="RB61" s="41"/>
      <c r="RC61" s="41"/>
      <c r="RD61" s="41"/>
      <c r="RE61" s="41"/>
      <c r="RF61" s="41"/>
      <c r="RG61" s="41"/>
      <c r="RH61" s="41"/>
      <c r="RI61" s="41"/>
      <c r="RJ61" s="41"/>
      <c r="RK61" s="41"/>
      <c r="RL61" s="41"/>
      <c r="RM61" s="41"/>
      <c r="RN61" s="41"/>
      <c r="RO61" s="41"/>
      <c r="RP61" s="41"/>
      <c r="RQ61" s="41"/>
      <c r="RR61" s="41"/>
      <c r="RS61" s="41"/>
      <c r="RT61" s="41"/>
      <c r="RU61" s="41"/>
      <c r="RV61" s="41"/>
      <c r="RW61" s="41"/>
      <c r="RX61" s="41"/>
      <c r="RY61" s="41"/>
      <c r="RZ61" s="41"/>
      <c r="SA61" s="41"/>
      <c r="SB61" s="41"/>
      <c r="SC61" s="41"/>
      <c r="SD61" s="41"/>
      <c r="SE61" s="41"/>
      <c r="SF61" s="41"/>
      <c r="SG61" s="41"/>
      <c r="SH61" s="41"/>
      <c r="SI61" s="41"/>
      <c r="SJ61" s="41"/>
      <c r="SK61" s="41"/>
      <c r="SL61" s="41"/>
      <c r="SM61" s="41"/>
      <c r="SN61" s="41"/>
      <c r="SO61" s="41"/>
      <c r="SP61" s="41"/>
      <c r="SQ61" s="41"/>
      <c r="SR61" s="41"/>
      <c r="SS61" s="41"/>
      <c r="ST61" s="41"/>
      <c r="SU61" s="41"/>
      <c r="SV61" s="41"/>
      <c r="SW61" s="41"/>
      <c r="SX61" s="41"/>
      <c r="SY61" s="41"/>
      <c r="SZ61" s="41"/>
      <c r="TA61" s="41"/>
      <c r="TB61" s="41"/>
      <c r="TC61" s="41"/>
      <c r="TD61" s="41"/>
      <c r="TE61" s="41"/>
      <c r="TF61" s="41"/>
      <c r="TG61" s="41"/>
      <c r="TH61" s="41"/>
      <c r="TI61" s="41"/>
      <c r="TJ61" s="41"/>
      <c r="TK61" s="41"/>
      <c r="TL61" s="41"/>
      <c r="TM61" s="41"/>
      <c r="TN61" s="41"/>
      <c r="TO61" s="41"/>
      <c r="TP61" s="41"/>
      <c r="TQ61" s="41"/>
      <c r="TR61" s="41"/>
      <c r="TS61" s="41"/>
      <c r="TT61" s="41"/>
      <c r="TU61" s="41"/>
      <c r="TV61" s="41"/>
      <c r="TW61" s="41"/>
      <c r="TX61" s="41"/>
      <c r="TY61" s="41"/>
      <c r="TZ61" s="41"/>
      <c r="UA61" s="41"/>
      <c r="UB61" s="41"/>
      <c r="UC61" s="41"/>
      <c r="UD61" s="41"/>
      <c r="UE61" s="41"/>
      <c r="UF61" s="41"/>
      <c r="UG61" s="41"/>
      <c r="UH61" s="41"/>
      <c r="UI61" s="41"/>
      <c r="UJ61" s="41"/>
      <c r="UK61" s="41"/>
      <c r="UL61" s="41"/>
      <c r="UM61" s="41"/>
      <c r="UN61" s="41"/>
      <c r="UO61" s="41"/>
      <c r="UP61" s="41"/>
      <c r="UQ61" s="41"/>
      <c r="UR61" s="41"/>
      <c r="US61" s="41"/>
      <c r="UT61" s="41"/>
      <c r="UU61" s="41"/>
      <c r="UV61" s="41"/>
      <c r="UW61" s="41"/>
      <c r="UX61" s="41"/>
      <c r="UY61" s="41"/>
      <c r="UZ61" s="41"/>
      <c r="VA61" s="41"/>
      <c r="VB61" s="41"/>
      <c r="VC61" s="41"/>
      <c r="VD61" s="41"/>
      <c r="VE61" s="41"/>
      <c r="VF61" s="41"/>
      <c r="VG61" s="41"/>
      <c r="VH61" s="41"/>
      <c r="VI61" s="41"/>
      <c r="VJ61" s="41"/>
      <c r="VK61" s="41"/>
      <c r="VL61" s="41"/>
      <c r="VM61" s="41"/>
      <c r="VN61" s="41"/>
      <c r="VO61" s="41"/>
      <c r="VP61" s="41"/>
      <c r="VQ61" s="41"/>
      <c r="VR61" s="41"/>
      <c r="VS61" s="41"/>
      <c r="VT61" s="41"/>
      <c r="VU61" s="41"/>
      <c r="VV61" s="41"/>
      <c r="VW61" s="41"/>
      <c r="VX61" s="41"/>
      <c r="VY61" s="41"/>
      <c r="VZ61" s="41"/>
      <c r="WA61" s="41"/>
      <c r="WB61" s="41"/>
      <c r="WC61" s="41"/>
      <c r="WD61" s="41"/>
      <c r="WE61" s="41"/>
      <c r="WF61" s="41"/>
      <c r="WG61" s="41"/>
      <c r="WH61" s="41"/>
      <c r="WI61" s="41"/>
      <c r="WJ61" s="41"/>
      <c r="WK61" s="41"/>
      <c r="WL61" s="41"/>
      <c r="WM61" s="41"/>
      <c r="WN61" s="41"/>
      <c r="WO61" s="41"/>
      <c r="WP61" s="41"/>
      <c r="WQ61" s="41"/>
      <c r="WR61" s="41"/>
      <c r="WS61" s="41"/>
      <c r="WT61" s="41"/>
      <c r="WU61" s="41"/>
      <c r="WV61" s="41"/>
      <c r="WW61" s="41"/>
      <c r="WX61" s="41"/>
      <c r="WY61" s="41"/>
      <c r="WZ61" s="41"/>
      <c r="XA61" s="41"/>
      <c r="XB61" s="41"/>
      <c r="XC61" s="41"/>
      <c r="XD61" s="41"/>
      <c r="XE61" s="41"/>
      <c r="XF61" s="41"/>
      <c r="XG61" s="41"/>
      <c r="XH61" s="41"/>
      <c r="XI61" s="41"/>
      <c r="XJ61" s="41"/>
      <c r="XK61" s="41"/>
      <c r="XL61" s="41"/>
      <c r="XM61" s="41"/>
      <c r="XN61" s="41"/>
      <c r="XO61" s="41"/>
      <c r="XP61" s="41"/>
      <c r="XQ61" s="41"/>
      <c r="XR61" s="41"/>
      <c r="XS61" s="41"/>
      <c r="XT61" s="41"/>
      <c r="XU61" s="41"/>
      <c r="XV61" s="41"/>
      <c r="XW61" s="41"/>
      <c r="XX61" s="41"/>
      <c r="XY61" s="41"/>
      <c r="XZ61" s="41"/>
      <c r="YA61" s="41"/>
      <c r="YB61" s="41"/>
      <c r="YC61" s="41"/>
      <c r="YD61" s="41"/>
      <c r="YE61" s="41"/>
      <c r="YF61" s="41"/>
      <c r="YG61" s="41"/>
      <c r="YH61" s="41"/>
      <c r="YI61" s="41"/>
      <c r="YJ61" s="41"/>
      <c r="YK61" s="41"/>
      <c r="YL61" s="41"/>
      <c r="YM61" s="41"/>
      <c r="YN61" s="41"/>
      <c r="YO61" s="41"/>
      <c r="YP61" s="41"/>
      <c r="YQ61" s="41"/>
      <c r="YR61" s="41"/>
      <c r="YS61" s="41"/>
      <c r="YT61" s="41"/>
      <c r="YU61" s="41"/>
      <c r="YV61" s="41"/>
      <c r="YW61" s="41"/>
      <c r="YX61" s="41"/>
      <c r="YY61" s="41"/>
      <c r="YZ61" s="41"/>
      <c r="ZA61" s="41"/>
      <c r="ZB61" s="41"/>
      <c r="ZC61" s="41"/>
      <c r="ZD61" s="41"/>
      <c r="ZE61" s="41"/>
      <c r="ZF61" s="41"/>
      <c r="ZG61" s="41"/>
      <c r="ZH61" s="41"/>
      <c r="ZI61" s="41"/>
      <c r="ZJ61" s="41"/>
      <c r="ZK61" s="41"/>
      <c r="ZL61" s="41"/>
      <c r="ZM61" s="41"/>
      <c r="ZN61" s="41"/>
      <c r="ZO61" s="41"/>
    </row>
    <row r="62" spans="31:691" ht="17.25" customHeight="1" x14ac:dyDescent="0.3">
      <c r="AE62" s="41"/>
      <c r="AF62" s="41"/>
      <c r="AG62" s="41"/>
      <c r="CA62" s="91"/>
      <c r="CB62" s="91"/>
      <c r="CC62" s="91"/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  <c r="CQ62" s="91"/>
      <c r="DT62" s="130"/>
      <c r="DU62" s="130" t="s">
        <v>392</v>
      </c>
      <c r="DV62" s="60" t="s">
        <v>188</v>
      </c>
      <c r="DW62" s="117">
        <v>3.3803342979632816</v>
      </c>
      <c r="DX62" s="117">
        <v>34.771405455351037</v>
      </c>
      <c r="DY62" s="117">
        <v>3.2784969612995409</v>
      </c>
      <c r="DZ62" s="117">
        <v>12.380419552198868</v>
      </c>
      <c r="EA62" s="117">
        <v>3.9034012638246027</v>
      </c>
      <c r="EB62" s="117">
        <v>79.676157137257306</v>
      </c>
      <c r="EC62" s="117">
        <v>141.37455572147329</v>
      </c>
      <c r="ED62" s="117">
        <v>28.161376588514152</v>
      </c>
      <c r="EE62" s="60" t="s">
        <v>188</v>
      </c>
      <c r="FB62" s="39"/>
      <c r="FC62" s="39"/>
      <c r="FV62" s="39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KC62" s="167" t="s">
        <v>947</v>
      </c>
      <c r="KD62" s="167"/>
      <c r="KE62" s="168" t="str">
        <f>"한 달 동안 평일 15일 이상 숙박하지 않고 체류한 사람으로서"&amp;CHAR(10)&amp;"주된 방문목적이 통근·통학일 가능성이 높은 정기 체류인구"</f>
        <v>한 달 동안 평일 15일 이상 숙박하지 않고 체류한 사람으로서
주된 방문목적이 통근·통학일 가능성이 높은 정기 체류인구</v>
      </c>
      <c r="KF62" s="168"/>
      <c r="KG62" s="168"/>
      <c r="KH62" s="168"/>
      <c r="KI62" s="168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1"/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1"/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/>
      <c r="NZ62" s="41"/>
      <c r="OA62" s="41"/>
      <c r="OB62" s="41"/>
      <c r="OC62" s="41"/>
      <c r="OD62" s="41"/>
      <c r="OE62" s="41"/>
      <c r="OF62" s="41"/>
      <c r="OG62" s="41"/>
      <c r="OH62" s="41"/>
      <c r="OI62" s="41"/>
      <c r="OJ62" s="41"/>
      <c r="OK62" s="41"/>
      <c r="OL62" s="41"/>
      <c r="OM62" s="41"/>
      <c r="ON62" s="41"/>
      <c r="OO62" s="41"/>
      <c r="OP62" s="41"/>
      <c r="OQ62" s="41"/>
      <c r="OR62" s="41"/>
      <c r="OS62" s="41"/>
      <c r="OT62" s="41"/>
      <c r="OU62" s="41"/>
      <c r="OV62" s="41"/>
      <c r="OW62" s="41"/>
      <c r="OX62" s="41"/>
      <c r="OY62" s="41"/>
      <c r="OZ62" s="41"/>
      <c r="PA62" s="41"/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1"/>
      <c r="PN62" s="41"/>
      <c r="PO62" s="41"/>
      <c r="PP62" s="41"/>
      <c r="PQ62" s="41"/>
      <c r="PR62" s="41"/>
      <c r="PS62" s="41"/>
      <c r="PT62" s="41"/>
      <c r="PU62" s="41"/>
      <c r="PV62" s="41"/>
      <c r="PW62" s="41"/>
      <c r="PX62" s="41"/>
      <c r="PY62" s="41"/>
      <c r="PZ62" s="41"/>
      <c r="QA62" s="41"/>
      <c r="QB62" s="41"/>
      <c r="QC62" s="41"/>
      <c r="QD62" s="41"/>
      <c r="QE62" s="41"/>
      <c r="QF62" s="41"/>
      <c r="QG62" s="41"/>
      <c r="QH62" s="41"/>
      <c r="QI62" s="41"/>
      <c r="QJ62" s="41"/>
      <c r="QK62" s="41"/>
      <c r="QL62" s="41"/>
      <c r="QM62" s="41"/>
      <c r="QN62" s="41"/>
      <c r="QO62" s="41"/>
      <c r="QP62" s="41"/>
      <c r="QQ62" s="41"/>
      <c r="QR62" s="41"/>
      <c r="QS62" s="41"/>
      <c r="QT62" s="41"/>
      <c r="QU62" s="41"/>
      <c r="QV62" s="41"/>
      <c r="QW62" s="41"/>
      <c r="QX62" s="41"/>
      <c r="QY62" s="41"/>
      <c r="QZ62" s="41"/>
      <c r="RA62" s="41"/>
      <c r="RB62" s="41"/>
      <c r="RC62" s="41"/>
      <c r="RD62" s="41"/>
      <c r="RE62" s="41"/>
      <c r="RF62" s="41"/>
      <c r="RG62" s="41"/>
      <c r="RH62" s="41"/>
      <c r="RI62" s="41"/>
      <c r="RJ62" s="41"/>
      <c r="RK62" s="41"/>
      <c r="RL62" s="41"/>
      <c r="RM62" s="41"/>
      <c r="RN62" s="41"/>
      <c r="RO62" s="41"/>
      <c r="RP62" s="41"/>
      <c r="RQ62" s="41"/>
      <c r="RR62" s="41"/>
      <c r="RS62" s="41"/>
      <c r="RT62" s="41"/>
      <c r="RU62" s="41"/>
      <c r="RV62" s="41"/>
      <c r="RW62" s="41"/>
      <c r="RX62" s="41"/>
      <c r="RY62" s="41"/>
      <c r="RZ62" s="41"/>
      <c r="SA62" s="41"/>
      <c r="SB62" s="41"/>
      <c r="SC62" s="41"/>
      <c r="SD62" s="41"/>
      <c r="SE62" s="41"/>
      <c r="SF62" s="41"/>
      <c r="SG62" s="41"/>
      <c r="SH62" s="41"/>
      <c r="SI62" s="41"/>
      <c r="SJ62" s="41"/>
      <c r="SK62" s="41"/>
      <c r="SL62" s="41"/>
      <c r="SM62" s="41"/>
      <c r="SN62" s="41"/>
      <c r="SO62" s="41"/>
      <c r="SP62" s="41"/>
      <c r="SQ62" s="41"/>
      <c r="SR62" s="41"/>
      <c r="SS62" s="41"/>
      <c r="ST62" s="41"/>
      <c r="SU62" s="41"/>
      <c r="SV62" s="41"/>
      <c r="SW62" s="41"/>
      <c r="SX62" s="41"/>
      <c r="SY62" s="41"/>
      <c r="SZ62" s="41"/>
      <c r="TA62" s="41"/>
      <c r="TB62" s="41"/>
      <c r="TC62" s="41"/>
      <c r="TD62" s="41"/>
      <c r="TE62" s="41"/>
      <c r="TF62" s="41"/>
      <c r="TG62" s="41"/>
      <c r="TH62" s="41"/>
      <c r="TI62" s="41"/>
      <c r="TJ62" s="41"/>
      <c r="TK62" s="41"/>
      <c r="TL62" s="41"/>
      <c r="TM62" s="41"/>
      <c r="TN62" s="41"/>
      <c r="TO62" s="41"/>
      <c r="TP62" s="41"/>
      <c r="TQ62" s="41"/>
      <c r="TR62" s="41"/>
      <c r="TS62" s="41"/>
      <c r="TT62" s="41"/>
      <c r="TU62" s="41"/>
      <c r="TV62" s="41"/>
      <c r="TW62" s="41"/>
      <c r="TX62" s="41"/>
      <c r="TY62" s="41"/>
      <c r="TZ62" s="41"/>
      <c r="UA62" s="41"/>
      <c r="UB62" s="41"/>
      <c r="UC62" s="41"/>
      <c r="UD62" s="41"/>
      <c r="UE62" s="41"/>
      <c r="UF62" s="41"/>
      <c r="UG62" s="41"/>
      <c r="UH62" s="41"/>
      <c r="UI62" s="41"/>
      <c r="UJ62" s="41"/>
      <c r="UK62" s="41"/>
      <c r="UL62" s="41"/>
      <c r="UM62" s="41"/>
      <c r="UN62" s="41"/>
      <c r="UO62" s="41"/>
      <c r="UP62" s="41"/>
      <c r="UQ62" s="41"/>
      <c r="UR62" s="41"/>
      <c r="US62" s="41"/>
      <c r="UT62" s="41"/>
      <c r="UU62" s="41"/>
      <c r="UV62" s="41"/>
      <c r="UW62" s="41"/>
      <c r="UX62" s="41"/>
      <c r="UY62" s="41"/>
      <c r="UZ62" s="41"/>
      <c r="VA62" s="41"/>
      <c r="VB62" s="41"/>
      <c r="VC62" s="41"/>
      <c r="VD62" s="41"/>
      <c r="VE62" s="41"/>
      <c r="VF62" s="41"/>
      <c r="VG62" s="41"/>
      <c r="VH62" s="41"/>
      <c r="VI62" s="41"/>
      <c r="VJ62" s="41"/>
      <c r="VK62" s="41"/>
      <c r="VL62" s="41"/>
      <c r="VM62" s="41"/>
      <c r="VN62" s="41"/>
      <c r="VO62" s="41"/>
      <c r="VP62" s="41"/>
      <c r="VQ62" s="41"/>
      <c r="VR62" s="41"/>
      <c r="VS62" s="41"/>
      <c r="VT62" s="41"/>
      <c r="VU62" s="41"/>
      <c r="VV62" s="41"/>
      <c r="VW62" s="41"/>
      <c r="VX62" s="41"/>
      <c r="VY62" s="41"/>
      <c r="VZ62" s="41"/>
      <c r="WA62" s="41"/>
      <c r="WB62" s="41"/>
      <c r="WC62" s="41"/>
      <c r="WD62" s="41"/>
      <c r="WE62" s="41"/>
      <c r="WF62" s="41"/>
      <c r="WG62" s="41"/>
      <c r="WH62" s="41"/>
      <c r="WI62" s="41"/>
      <c r="WJ62" s="41"/>
      <c r="WK62" s="41"/>
      <c r="WL62" s="41"/>
      <c r="WM62" s="41"/>
      <c r="WN62" s="41"/>
      <c r="WO62" s="41"/>
      <c r="WP62" s="41"/>
      <c r="WQ62" s="41"/>
      <c r="WR62" s="41"/>
      <c r="WS62" s="41"/>
      <c r="WT62" s="41"/>
      <c r="WU62" s="41"/>
      <c r="WV62" s="41"/>
      <c r="WW62" s="41"/>
      <c r="WX62" s="41"/>
      <c r="WY62" s="41"/>
      <c r="WZ62" s="41"/>
      <c r="XA62" s="41"/>
      <c r="XB62" s="41"/>
      <c r="XC62" s="41"/>
      <c r="XD62" s="41"/>
      <c r="XE62" s="41"/>
      <c r="XF62" s="41"/>
      <c r="XG62" s="41"/>
      <c r="XH62" s="41"/>
      <c r="XI62" s="41"/>
      <c r="XJ62" s="41"/>
      <c r="XK62" s="41"/>
      <c r="XL62" s="41"/>
      <c r="XM62" s="41"/>
      <c r="XN62" s="41"/>
      <c r="XO62" s="41"/>
      <c r="XP62" s="41"/>
      <c r="XQ62" s="41"/>
      <c r="XR62" s="41"/>
      <c r="XS62" s="41"/>
      <c r="XT62" s="41"/>
      <c r="XU62" s="41"/>
      <c r="XV62" s="41"/>
      <c r="XW62" s="41"/>
      <c r="XX62" s="41"/>
      <c r="XY62" s="41"/>
      <c r="XZ62" s="41"/>
      <c r="YA62" s="41"/>
      <c r="YB62" s="41"/>
      <c r="YC62" s="41"/>
      <c r="YD62" s="41"/>
      <c r="YE62" s="41"/>
      <c r="YF62" s="41"/>
      <c r="YG62" s="41"/>
      <c r="YH62" s="41"/>
      <c r="YI62" s="41"/>
      <c r="YJ62" s="41"/>
      <c r="YK62" s="41"/>
      <c r="YL62" s="41"/>
      <c r="YM62" s="41"/>
      <c r="YN62" s="41"/>
      <c r="YO62" s="41"/>
      <c r="YP62" s="41"/>
      <c r="YQ62" s="41"/>
      <c r="YR62" s="41"/>
      <c r="YS62" s="41"/>
      <c r="YT62" s="41"/>
      <c r="YU62" s="41"/>
      <c r="YV62" s="41"/>
      <c r="YW62" s="41"/>
      <c r="YX62" s="41"/>
      <c r="YY62" s="41"/>
      <c r="YZ62" s="41"/>
      <c r="ZA62" s="41"/>
      <c r="ZB62" s="41"/>
      <c r="ZC62" s="41"/>
      <c r="ZD62" s="41"/>
      <c r="ZE62" s="41"/>
      <c r="ZF62" s="41"/>
      <c r="ZG62" s="41"/>
      <c r="ZH62" s="41"/>
      <c r="ZI62" s="41"/>
      <c r="ZJ62" s="41"/>
      <c r="ZK62" s="41"/>
      <c r="ZL62" s="41"/>
      <c r="ZM62" s="41"/>
      <c r="ZN62" s="41"/>
      <c r="ZO62" s="41"/>
    </row>
    <row r="63" spans="31:691" ht="17.25" customHeight="1" x14ac:dyDescent="0.3">
      <c r="AE63" s="41"/>
      <c r="AF63" s="41"/>
      <c r="AG63" s="41"/>
      <c r="CA63" s="91"/>
      <c r="CB63" s="91"/>
      <c r="CC63" s="91"/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  <c r="CQ63" s="91"/>
      <c r="DT63" s="130"/>
      <c r="DU63" s="130" t="s">
        <v>393</v>
      </c>
      <c r="DV63" s="60" t="s">
        <v>189</v>
      </c>
      <c r="DW63" s="117">
        <v>4.1917811953721733</v>
      </c>
      <c r="DX63" s="117">
        <v>34.024983934170976</v>
      </c>
      <c r="DY63" s="117">
        <v>3.1771181770037549</v>
      </c>
      <c r="DZ63" s="117">
        <v>12.100369149800468</v>
      </c>
      <c r="EA63" s="117">
        <v>3.7444394126559284</v>
      </c>
      <c r="EB63" s="117">
        <v>79.411443741840202</v>
      </c>
      <c r="EC63" s="117">
        <v>120.10552876566298</v>
      </c>
      <c r="ED63" s="117">
        <v>31.56331334502455</v>
      </c>
      <c r="EE63" s="60" t="s">
        <v>189</v>
      </c>
      <c r="FB63" s="39"/>
      <c r="FC63" s="39"/>
      <c r="FV63" s="39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KC63" s="167" t="s">
        <v>904</v>
      </c>
      <c r="KD63" s="167"/>
      <c r="KE63" s="168" t="str">
        <f>"한 달 동안 21일 이상 체류하면서 숙박 경험이 있어 실거주할"&amp;CHAR(10)&amp;"가능성이 높은 체류인구"</f>
        <v>한 달 동안 21일 이상 체류하면서 숙박 경험이 있어 실거주할
가능성이 높은 체류인구</v>
      </c>
      <c r="KF63" s="168"/>
      <c r="KG63" s="168"/>
      <c r="KH63" s="168"/>
      <c r="KI63" s="168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/>
      <c r="NU63" s="41"/>
      <c r="NV63" s="41"/>
      <c r="NW63" s="41"/>
      <c r="NX63" s="41"/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/>
      <c r="OJ63" s="41"/>
      <c r="OK63" s="41"/>
      <c r="OL63" s="41"/>
      <c r="OM63" s="41"/>
      <c r="ON63" s="41"/>
      <c r="OO63" s="41"/>
      <c r="OP63" s="41"/>
      <c r="OQ63" s="41"/>
      <c r="OR63" s="41"/>
      <c r="OS63" s="41"/>
      <c r="OT63" s="41"/>
      <c r="OU63" s="41"/>
      <c r="OV63" s="41"/>
      <c r="OW63" s="41"/>
      <c r="OX63" s="41"/>
      <c r="OY63" s="41"/>
      <c r="OZ63" s="41"/>
      <c r="PA63" s="41"/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1"/>
      <c r="PN63" s="41"/>
      <c r="PO63" s="41"/>
      <c r="PP63" s="41"/>
      <c r="PQ63" s="41"/>
      <c r="PR63" s="41"/>
      <c r="PS63" s="41"/>
      <c r="PT63" s="41"/>
      <c r="PU63" s="41"/>
      <c r="PV63" s="41"/>
      <c r="PW63" s="41"/>
      <c r="PX63" s="41"/>
      <c r="PY63" s="41"/>
      <c r="PZ63" s="41"/>
      <c r="QA63" s="41"/>
      <c r="QB63" s="41"/>
      <c r="QC63" s="41"/>
      <c r="QD63" s="41"/>
      <c r="QE63" s="41"/>
      <c r="QF63" s="41"/>
      <c r="QG63" s="41"/>
      <c r="QH63" s="41"/>
      <c r="QI63" s="41"/>
      <c r="QJ63" s="41"/>
      <c r="QK63" s="41"/>
      <c r="QL63" s="41"/>
      <c r="QM63" s="41"/>
      <c r="QN63" s="41"/>
      <c r="QO63" s="41"/>
      <c r="QP63" s="41"/>
      <c r="QQ63" s="41"/>
      <c r="QR63" s="41"/>
      <c r="QS63" s="41"/>
      <c r="QT63" s="41"/>
      <c r="QU63" s="41"/>
      <c r="QV63" s="41"/>
      <c r="QW63" s="41"/>
      <c r="QX63" s="41"/>
      <c r="QY63" s="41"/>
      <c r="QZ63" s="41"/>
      <c r="RA63" s="41"/>
      <c r="RB63" s="41"/>
      <c r="RC63" s="41"/>
      <c r="RD63" s="41"/>
      <c r="RE63" s="41"/>
      <c r="RF63" s="41"/>
      <c r="RG63" s="41"/>
      <c r="RH63" s="41"/>
      <c r="RI63" s="41"/>
      <c r="RJ63" s="41"/>
      <c r="RK63" s="41"/>
      <c r="RL63" s="41"/>
      <c r="RM63" s="41"/>
      <c r="RN63" s="41"/>
      <c r="RO63" s="41"/>
      <c r="RP63" s="41"/>
      <c r="RQ63" s="41"/>
      <c r="RR63" s="41"/>
      <c r="RS63" s="41"/>
      <c r="RT63" s="41"/>
      <c r="RU63" s="41"/>
      <c r="RV63" s="41"/>
      <c r="RW63" s="41"/>
      <c r="RX63" s="41"/>
      <c r="RY63" s="41"/>
      <c r="RZ63" s="41"/>
      <c r="SA63" s="41"/>
      <c r="SB63" s="41"/>
      <c r="SC63" s="41"/>
      <c r="SD63" s="41"/>
      <c r="SE63" s="41"/>
      <c r="SF63" s="41"/>
      <c r="SG63" s="41"/>
      <c r="SH63" s="41"/>
      <c r="SI63" s="41"/>
      <c r="SJ63" s="41"/>
      <c r="SK63" s="41"/>
      <c r="SL63" s="41"/>
      <c r="SM63" s="41"/>
      <c r="SN63" s="41"/>
      <c r="SO63" s="41"/>
      <c r="SP63" s="41"/>
      <c r="SQ63" s="41"/>
      <c r="SR63" s="41"/>
      <c r="SS63" s="41"/>
      <c r="ST63" s="41"/>
      <c r="SU63" s="41"/>
      <c r="SV63" s="41"/>
      <c r="SW63" s="41"/>
      <c r="SX63" s="41"/>
      <c r="SY63" s="41"/>
      <c r="SZ63" s="41"/>
      <c r="TA63" s="41"/>
      <c r="TB63" s="41"/>
      <c r="TC63" s="41"/>
      <c r="TD63" s="41"/>
      <c r="TE63" s="41"/>
      <c r="TF63" s="41"/>
      <c r="TG63" s="41"/>
      <c r="TH63" s="41"/>
      <c r="TI63" s="41"/>
      <c r="TJ63" s="41"/>
      <c r="TK63" s="41"/>
      <c r="TL63" s="41"/>
      <c r="TM63" s="41"/>
      <c r="TN63" s="41"/>
      <c r="TO63" s="41"/>
      <c r="TP63" s="41"/>
      <c r="TQ63" s="41"/>
      <c r="TR63" s="41"/>
      <c r="TS63" s="41"/>
      <c r="TT63" s="41"/>
      <c r="TU63" s="41"/>
      <c r="TV63" s="41"/>
      <c r="TW63" s="41"/>
      <c r="TX63" s="41"/>
      <c r="TY63" s="41"/>
      <c r="TZ63" s="41"/>
      <c r="UA63" s="41"/>
      <c r="UB63" s="41"/>
      <c r="UC63" s="41"/>
      <c r="UD63" s="41"/>
      <c r="UE63" s="41"/>
      <c r="UF63" s="41"/>
      <c r="UG63" s="41"/>
      <c r="UH63" s="41"/>
      <c r="UI63" s="41"/>
      <c r="UJ63" s="41"/>
      <c r="UK63" s="41"/>
      <c r="UL63" s="41"/>
      <c r="UM63" s="41"/>
      <c r="UN63" s="41"/>
      <c r="UO63" s="41"/>
      <c r="UP63" s="41"/>
      <c r="UQ63" s="41"/>
      <c r="UR63" s="41"/>
      <c r="US63" s="41"/>
      <c r="UT63" s="41"/>
      <c r="UU63" s="41"/>
      <c r="UV63" s="41"/>
      <c r="UW63" s="41"/>
      <c r="UX63" s="41"/>
      <c r="UY63" s="41"/>
      <c r="UZ63" s="41"/>
      <c r="VA63" s="41"/>
      <c r="VB63" s="41"/>
      <c r="VC63" s="41"/>
      <c r="VD63" s="41"/>
      <c r="VE63" s="41"/>
      <c r="VF63" s="41"/>
      <c r="VG63" s="41"/>
      <c r="VH63" s="41"/>
      <c r="VI63" s="41"/>
      <c r="VJ63" s="41"/>
      <c r="VK63" s="41"/>
      <c r="VL63" s="41"/>
      <c r="VM63" s="41"/>
      <c r="VN63" s="41"/>
      <c r="VO63" s="41"/>
      <c r="VP63" s="41"/>
      <c r="VQ63" s="41"/>
      <c r="VR63" s="41"/>
      <c r="VS63" s="41"/>
      <c r="VT63" s="41"/>
      <c r="VU63" s="41"/>
      <c r="VV63" s="41"/>
      <c r="VW63" s="41"/>
      <c r="VX63" s="41"/>
      <c r="VY63" s="41"/>
      <c r="VZ63" s="41"/>
      <c r="WA63" s="41"/>
      <c r="WB63" s="41"/>
      <c r="WC63" s="41"/>
      <c r="WD63" s="41"/>
      <c r="WE63" s="41"/>
      <c r="WF63" s="41"/>
      <c r="WG63" s="41"/>
      <c r="WH63" s="41"/>
      <c r="WI63" s="41"/>
      <c r="WJ63" s="41"/>
      <c r="WK63" s="41"/>
      <c r="WL63" s="41"/>
      <c r="WM63" s="41"/>
      <c r="WN63" s="41"/>
      <c r="WO63" s="41"/>
      <c r="WP63" s="41"/>
      <c r="WQ63" s="41"/>
      <c r="WR63" s="41"/>
      <c r="WS63" s="41"/>
      <c r="WT63" s="41"/>
      <c r="WU63" s="41"/>
      <c r="WV63" s="41"/>
      <c r="WW63" s="41"/>
      <c r="WX63" s="41"/>
      <c r="WY63" s="41"/>
      <c r="WZ63" s="41"/>
      <c r="XA63" s="41"/>
      <c r="XB63" s="41"/>
      <c r="XC63" s="41"/>
      <c r="XD63" s="41"/>
      <c r="XE63" s="41"/>
      <c r="XF63" s="41"/>
      <c r="XG63" s="41"/>
      <c r="XH63" s="41"/>
      <c r="XI63" s="41"/>
      <c r="XJ63" s="41"/>
      <c r="XK63" s="41"/>
      <c r="XL63" s="41"/>
      <c r="XM63" s="41"/>
      <c r="XN63" s="41"/>
      <c r="XO63" s="41"/>
      <c r="XP63" s="41"/>
      <c r="XQ63" s="41"/>
      <c r="XR63" s="41"/>
      <c r="XS63" s="41"/>
      <c r="XT63" s="41"/>
      <c r="XU63" s="41"/>
      <c r="XV63" s="41"/>
      <c r="XW63" s="41"/>
      <c r="XX63" s="41"/>
      <c r="XY63" s="41"/>
      <c r="XZ63" s="41"/>
      <c r="YA63" s="41"/>
      <c r="YB63" s="41"/>
      <c r="YC63" s="41"/>
      <c r="YD63" s="41"/>
      <c r="YE63" s="41"/>
      <c r="YF63" s="41"/>
      <c r="YG63" s="41"/>
      <c r="YH63" s="41"/>
      <c r="YI63" s="41"/>
      <c r="YJ63" s="41"/>
      <c r="YK63" s="41"/>
      <c r="YL63" s="41"/>
      <c r="YM63" s="41"/>
      <c r="YN63" s="41"/>
      <c r="YO63" s="41"/>
      <c r="YP63" s="41"/>
      <c r="YQ63" s="41"/>
      <c r="YR63" s="41"/>
      <c r="YS63" s="41"/>
      <c r="YT63" s="41"/>
      <c r="YU63" s="41"/>
      <c r="YV63" s="41"/>
      <c r="YW63" s="41"/>
      <c r="YX63" s="41"/>
      <c r="YY63" s="41"/>
      <c r="YZ63" s="41"/>
      <c r="ZA63" s="41"/>
      <c r="ZB63" s="41"/>
      <c r="ZC63" s="41"/>
      <c r="ZD63" s="41"/>
      <c r="ZE63" s="41"/>
      <c r="ZF63" s="41"/>
      <c r="ZG63" s="41"/>
      <c r="ZH63" s="41"/>
      <c r="ZI63" s="41"/>
      <c r="ZJ63" s="41"/>
      <c r="ZK63" s="41"/>
      <c r="ZL63" s="41"/>
      <c r="ZM63" s="41"/>
      <c r="ZN63" s="41"/>
      <c r="ZO63" s="41"/>
    </row>
    <row r="64" spans="31:691" ht="17.25" customHeight="1" x14ac:dyDescent="0.3">
      <c r="AE64" s="41"/>
      <c r="AF64" s="41"/>
      <c r="AG64" s="41"/>
      <c r="CA64" s="91"/>
      <c r="CB64" s="91"/>
      <c r="CC64" s="91"/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  <c r="CQ64" s="91"/>
      <c r="DT64" s="130"/>
      <c r="DU64" s="130" t="s">
        <v>394</v>
      </c>
      <c r="DV64" s="60" t="s">
        <v>190</v>
      </c>
      <c r="DW64" s="117">
        <v>3.3192766074763522</v>
      </c>
      <c r="DX64" s="117">
        <v>36.588060631749983</v>
      </c>
      <c r="DY64" s="117">
        <v>3.2195170019951203</v>
      </c>
      <c r="DZ64" s="117">
        <v>11.733857563097015</v>
      </c>
      <c r="EA64" s="117">
        <v>3.7374741823782727</v>
      </c>
      <c r="EB64" s="117">
        <v>61.916617833592703</v>
      </c>
      <c r="EC64" s="117">
        <v>122.46509806788185</v>
      </c>
      <c r="ED64" s="117">
        <v>28.617654298412624</v>
      </c>
      <c r="EE64" s="60" t="s">
        <v>190</v>
      </c>
      <c r="FB64" s="39"/>
      <c r="FC64" s="39"/>
      <c r="FV64" s="39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1"/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/>
      <c r="NZ64" s="41"/>
      <c r="OA64" s="41"/>
      <c r="OB64" s="41"/>
      <c r="OC64" s="41"/>
      <c r="OD64" s="41"/>
      <c r="OE64" s="41"/>
      <c r="OF64" s="41"/>
      <c r="OG64" s="41"/>
      <c r="OH64" s="41"/>
      <c r="OI64" s="41"/>
      <c r="OJ64" s="41"/>
      <c r="OK64" s="41"/>
      <c r="OL64" s="41"/>
      <c r="OM64" s="41"/>
      <c r="ON64" s="41"/>
      <c r="OO64" s="41"/>
      <c r="OP64" s="41"/>
      <c r="OQ64" s="41"/>
      <c r="OR64" s="41"/>
      <c r="OS64" s="41"/>
      <c r="OT64" s="41"/>
      <c r="OU64" s="41"/>
      <c r="OV64" s="41"/>
      <c r="OW64" s="41"/>
      <c r="OX64" s="41"/>
      <c r="OY64" s="41"/>
      <c r="OZ64" s="41"/>
      <c r="PA64" s="41"/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1"/>
      <c r="PN64" s="41"/>
      <c r="PO64" s="41"/>
      <c r="PP64" s="41"/>
      <c r="PQ64" s="41"/>
      <c r="PR64" s="41"/>
      <c r="PS64" s="41"/>
      <c r="PT64" s="41"/>
      <c r="PU64" s="41"/>
      <c r="PV64" s="41"/>
      <c r="PW64" s="41"/>
      <c r="PX64" s="41"/>
      <c r="PY64" s="41"/>
      <c r="PZ64" s="41"/>
      <c r="QA64" s="41"/>
      <c r="QB64" s="41"/>
      <c r="QC64" s="41"/>
      <c r="QD64" s="41"/>
      <c r="QE64" s="41"/>
      <c r="QF64" s="41"/>
      <c r="QG64" s="41"/>
      <c r="QH64" s="41"/>
      <c r="QI64" s="41"/>
      <c r="QJ64" s="41"/>
      <c r="QK64" s="41"/>
      <c r="QL64" s="41"/>
      <c r="QM64" s="41"/>
      <c r="QN64" s="41"/>
      <c r="QO64" s="41"/>
      <c r="QP64" s="41"/>
      <c r="QQ64" s="41"/>
      <c r="QR64" s="41"/>
      <c r="QS64" s="41"/>
      <c r="QT64" s="41"/>
      <c r="QU64" s="41"/>
      <c r="QV64" s="41"/>
      <c r="QW64" s="41"/>
      <c r="QX64" s="41"/>
      <c r="QY64" s="41"/>
      <c r="QZ64" s="41"/>
      <c r="RA64" s="41"/>
      <c r="RB64" s="41"/>
      <c r="RC64" s="41"/>
      <c r="RD64" s="41"/>
      <c r="RE64" s="41"/>
      <c r="RF64" s="41"/>
      <c r="RG64" s="41"/>
      <c r="RH64" s="41"/>
      <c r="RI64" s="41"/>
      <c r="RJ64" s="41"/>
      <c r="RK64" s="41"/>
      <c r="RL64" s="41"/>
      <c r="RM64" s="41"/>
      <c r="RN64" s="41"/>
      <c r="RO64" s="41"/>
      <c r="RP64" s="41"/>
      <c r="RQ64" s="41"/>
      <c r="RR64" s="41"/>
      <c r="RS64" s="41"/>
      <c r="RT64" s="41"/>
      <c r="RU64" s="41"/>
      <c r="RV64" s="41"/>
      <c r="RW64" s="41"/>
      <c r="RX64" s="41"/>
      <c r="RY64" s="41"/>
      <c r="RZ64" s="41"/>
      <c r="SA64" s="41"/>
      <c r="SB64" s="41"/>
      <c r="SC64" s="41"/>
      <c r="SD64" s="41"/>
      <c r="SE64" s="41"/>
      <c r="SF64" s="41"/>
      <c r="SG64" s="41"/>
      <c r="SH64" s="41"/>
      <c r="SI64" s="41"/>
      <c r="SJ64" s="41"/>
      <c r="SK64" s="41"/>
      <c r="SL64" s="41"/>
      <c r="SM64" s="41"/>
      <c r="SN64" s="41"/>
      <c r="SO64" s="41"/>
      <c r="SP64" s="41"/>
      <c r="SQ64" s="41"/>
      <c r="SR64" s="41"/>
      <c r="SS64" s="41"/>
      <c r="ST64" s="41"/>
      <c r="SU64" s="41"/>
      <c r="SV64" s="41"/>
      <c r="SW64" s="41"/>
      <c r="SX64" s="41"/>
      <c r="SY64" s="41"/>
      <c r="SZ64" s="41"/>
      <c r="TA64" s="41"/>
      <c r="TB64" s="41"/>
      <c r="TC64" s="41"/>
      <c r="TD64" s="41"/>
      <c r="TE64" s="41"/>
      <c r="TF64" s="41"/>
      <c r="TG64" s="41"/>
      <c r="TH64" s="41"/>
      <c r="TI64" s="41"/>
      <c r="TJ64" s="41"/>
      <c r="TK64" s="41"/>
      <c r="TL64" s="41"/>
      <c r="TM64" s="41"/>
      <c r="TN64" s="41"/>
      <c r="TO64" s="41"/>
      <c r="TP64" s="41"/>
      <c r="TQ64" s="41"/>
      <c r="TR64" s="41"/>
      <c r="TS64" s="41"/>
      <c r="TT64" s="41"/>
      <c r="TU64" s="41"/>
      <c r="TV64" s="41"/>
      <c r="TW64" s="41"/>
      <c r="TX64" s="41"/>
      <c r="TY64" s="41"/>
      <c r="TZ64" s="41"/>
      <c r="UA64" s="41"/>
      <c r="UB64" s="41"/>
      <c r="UC64" s="41"/>
      <c r="UD64" s="41"/>
      <c r="UE64" s="41"/>
      <c r="UF64" s="41"/>
      <c r="UG64" s="41"/>
      <c r="UH64" s="41"/>
      <c r="UI64" s="41"/>
      <c r="UJ64" s="41"/>
      <c r="UK64" s="41"/>
      <c r="UL64" s="41"/>
      <c r="UM64" s="41"/>
      <c r="UN64" s="41"/>
      <c r="UO64" s="41"/>
      <c r="UP64" s="41"/>
      <c r="UQ64" s="41"/>
      <c r="UR64" s="41"/>
      <c r="US64" s="41"/>
      <c r="UT64" s="41"/>
      <c r="UU64" s="41"/>
      <c r="UV64" s="41"/>
      <c r="UW64" s="41"/>
      <c r="UX64" s="41"/>
      <c r="UY64" s="41"/>
      <c r="UZ64" s="41"/>
      <c r="VA64" s="41"/>
      <c r="VB64" s="41"/>
      <c r="VC64" s="41"/>
      <c r="VD64" s="41"/>
      <c r="VE64" s="41"/>
      <c r="VF64" s="41"/>
      <c r="VG64" s="41"/>
      <c r="VH64" s="41"/>
      <c r="VI64" s="41"/>
      <c r="VJ64" s="41"/>
      <c r="VK64" s="41"/>
      <c r="VL64" s="41"/>
      <c r="VM64" s="41"/>
      <c r="VN64" s="41"/>
      <c r="VO64" s="41"/>
      <c r="VP64" s="41"/>
      <c r="VQ64" s="41"/>
      <c r="VR64" s="41"/>
      <c r="VS64" s="41"/>
      <c r="VT64" s="41"/>
      <c r="VU64" s="41"/>
      <c r="VV64" s="41"/>
      <c r="VW64" s="41"/>
      <c r="VX64" s="41"/>
      <c r="VY64" s="41"/>
      <c r="VZ64" s="41"/>
      <c r="WA64" s="41"/>
      <c r="WB64" s="41"/>
      <c r="WC64" s="41"/>
      <c r="WD64" s="41"/>
      <c r="WE64" s="41"/>
      <c r="WF64" s="41"/>
      <c r="WG64" s="41"/>
      <c r="WH64" s="41"/>
      <c r="WI64" s="41"/>
      <c r="WJ64" s="41"/>
      <c r="WK64" s="41"/>
      <c r="WL64" s="41"/>
      <c r="WM64" s="41"/>
      <c r="WN64" s="41"/>
      <c r="WO64" s="41"/>
      <c r="WP64" s="41"/>
      <c r="WQ64" s="41"/>
      <c r="WR64" s="41"/>
      <c r="WS64" s="41"/>
      <c r="WT64" s="41"/>
      <c r="WU64" s="41"/>
      <c r="WV64" s="41"/>
      <c r="WW64" s="41"/>
      <c r="WX64" s="41"/>
      <c r="WY64" s="41"/>
      <c r="WZ64" s="41"/>
      <c r="XA64" s="41"/>
      <c r="XB64" s="41"/>
      <c r="XC64" s="41"/>
      <c r="XD64" s="41"/>
      <c r="XE64" s="41"/>
      <c r="XF64" s="41"/>
      <c r="XG64" s="41"/>
      <c r="XH64" s="41"/>
      <c r="XI64" s="41"/>
      <c r="XJ64" s="41"/>
      <c r="XK64" s="41"/>
      <c r="XL64" s="41"/>
      <c r="XM64" s="41"/>
      <c r="XN64" s="41"/>
      <c r="XO64" s="41"/>
      <c r="XP64" s="41"/>
      <c r="XQ64" s="41"/>
      <c r="XR64" s="41"/>
      <c r="XS64" s="41"/>
      <c r="XT64" s="41"/>
      <c r="XU64" s="41"/>
      <c r="XV64" s="41"/>
      <c r="XW64" s="41"/>
      <c r="XX64" s="41"/>
      <c r="XY64" s="41"/>
      <c r="XZ64" s="41"/>
      <c r="YA64" s="41"/>
      <c r="YB64" s="41"/>
      <c r="YC64" s="41"/>
      <c r="YD64" s="41"/>
      <c r="YE64" s="41"/>
      <c r="YF64" s="41"/>
      <c r="YG64" s="41"/>
      <c r="YH64" s="41"/>
      <c r="YI64" s="41"/>
      <c r="YJ64" s="41"/>
      <c r="YK64" s="41"/>
      <c r="YL64" s="41"/>
      <c r="YM64" s="41"/>
      <c r="YN64" s="41"/>
      <c r="YO64" s="41"/>
      <c r="YP64" s="41"/>
      <c r="YQ64" s="41"/>
      <c r="YR64" s="41"/>
      <c r="YS64" s="41"/>
      <c r="YT64" s="41"/>
      <c r="YU64" s="41"/>
      <c r="YV64" s="41"/>
      <c r="YW64" s="41"/>
      <c r="YX64" s="41"/>
      <c r="YY64" s="41"/>
      <c r="YZ64" s="41"/>
      <c r="ZA64" s="41"/>
      <c r="ZB64" s="41"/>
      <c r="ZC64" s="41"/>
      <c r="ZD64" s="41"/>
      <c r="ZE64" s="41"/>
      <c r="ZF64" s="41"/>
      <c r="ZG64" s="41"/>
      <c r="ZH64" s="41"/>
      <c r="ZI64" s="41"/>
      <c r="ZJ64" s="41"/>
      <c r="ZK64" s="41"/>
      <c r="ZL64" s="41"/>
      <c r="ZM64" s="41"/>
      <c r="ZN64" s="41"/>
      <c r="ZO64" s="41"/>
    </row>
    <row r="65" spans="31:691" ht="17.25" customHeight="1" x14ac:dyDescent="0.3">
      <c r="AE65" s="41"/>
      <c r="AF65" s="41"/>
      <c r="AG65" s="41"/>
      <c r="CA65" s="91"/>
      <c r="CB65" s="91"/>
      <c r="CC65" s="91"/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  <c r="CQ65" s="91"/>
      <c r="DT65" s="130"/>
      <c r="DU65" s="130" t="s">
        <v>395</v>
      </c>
      <c r="DV65" s="60" t="s">
        <v>191</v>
      </c>
      <c r="DW65" s="117">
        <v>3.9782846926798907</v>
      </c>
      <c r="DX65" s="117">
        <v>36.038736094872462</v>
      </c>
      <c r="DY65" s="117">
        <v>3.3537933331338574</v>
      </c>
      <c r="DZ65" s="117">
        <v>11.640540838924268</v>
      </c>
      <c r="EA65" s="117">
        <v>4.2624218194259358</v>
      </c>
      <c r="EB65" s="117">
        <v>73.130530154357274</v>
      </c>
      <c r="EC65" s="117">
        <v>120.0130068247591</v>
      </c>
      <c r="ED65" s="117">
        <v>34.772568417687779</v>
      </c>
      <c r="EE65" s="60" t="s">
        <v>191</v>
      </c>
      <c r="FB65" s="39"/>
      <c r="FC65" s="39"/>
      <c r="FV65" s="39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1"/>
      <c r="NS65" s="41"/>
      <c r="NT65" s="41"/>
      <c r="NU65" s="41"/>
      <c r="NV65" s="41"/>
      <c r="NW65" s="41"/>
      <c r="NX65" s="41"/>
      <c r="NY65" s="41"/>
      <c r="NZ65" s="41"/>
      <c r="OA65" s="41"/>
      <c r="OB65" s="41"/>
      <c r="OC65" s="41"/>
      <c r="OD65" s="41"/>
      <c r="OE65" s="41"/>
      <c r="OF65" s="41"/>
      <c r="OG65" s="41"/>
      <c r="OH65" s="41"/>
      <c r="OI65" s="41"/>
      <c r="OJ65" s="41"/>
      <c r="OK65" s="41"/>
      <c r="OL65" s="41"/>
      <c r="OM65" s="41"/>
      <c r="ON65" s="41"/>
      <c r="OO65" s="41"/>
      <c r="OP65" s="41"/>
      <c r="OQ65" s="41"/>
      <c r="OR65" s="41"/>
      <c r="OS65" s="41"/>
      <c r="OT65" s="41"/>
      <c r="OU65" s="41"/>
      <c r="OV65" s="41"/>
      <c r="OW65" s="41"/>
      <c r="OX65" s="41"/>
      <c r="OY65" s="41"/>
      <c r="OZ65" s="41"/>
      <c r="PA65" s="41"/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1"/>
      <c r="PN65" s="41"/>
      <c r="PO65" s="41"/>
      <c r="PP65" s="41"/>
      <c r="PQ65" s="41"/>
      <c r="PR65" s="41"/>
      <c r="PS65" s="41"/>
      <c r="PT65" s="41"/>
      <c r="PU65" s="41"/>
      <c r="PV65" s="41"/>
      <c r="PW65" s="41"/>
      <c r="PX65" s="41"/>
      <c r="PY65" s="41"/>
      <c r="PZ65" s="41"/>
      <c r="QA65" s="41"/>
      <c r="QB65" s="41"/>
      <c r="QC65" s="41"/>
      <c r="QD65" s="41"/>
      <c r="QE65" s="41"/>
      <c r="QF65" s="41"/>
      <c r="QG65" s="41"/>
      <c r="QH65" s="41"/>
      <c r="QI65" s="41"/>
      <c r="QJ65" s="41"/>
      <c r="QK65" s="41"/>
      <c r="QL65" s="41"/>
      <c r="QM65" s="41"/>
      <c r="QN65" s="41"/>
      <c r="QO65" s="41"/>
      <c r="QP65" s="41"/>
      <c r="QQ65" s="41"/>
      <c r="QR65" s="41"/>
      <c r="QS65" s="41"/>
      <c r="QT65" s="41"/>
      <c r="QU65" s="41"/>
      <c r="QV65" s="41"/>
      <c r="QW65" s="41"/>
      <c r="QX65" s="41"/>
      <c r="QY65" s="41"/>
      <c r="QZ65" s="41"/>
      <c r="RA65" s="41"/>
      <c r="RB65" s="41"/>
      <c r="RC65" s="41"/>
      <c r="RD65" s="41"/>
      <c r="RE65" s="41"/>
      <c r="RF65" s="41"/>
      <c r="RG65" s="41"/>
      <c r="RH65" s="41"/>
      <c r="RI65" s="41"/>
      <c r="RJ65" s="41"/>
      <c r="RK65" s="41"/>
      <c r="RL65" s="41"/>
      <c r="RM65" s="41"/>
      <c r="RN65" s="41"/>
      <c r="RO65" s="41"/>
      <c r="RP65" s="41"/>
      <c r="RQ65" s="41"/>
      <c r="RR65" s="41"/>
      <c r="RS65" s="41"/>
      <c r="RT65" s="41"/>
      <c r="RU65" s="41"/>
      <c r="RV65" s="41"/>
      <c r="RW65" s="41"/>
      <c r="RX65" s="41"/>
      <c r="RY65" s="41"/>
      <c r="RZ65" s="41"/>
      <c r="SA65" s="41"/>
      <c r="SB65" s="41"/>
      <c r="SC65" s="41"/>
      <c r="SD65" s="41"/>
      <c r="SE65" s="41"/>
      <c r="SF65" s="41"/>
      <c r="SG65" s="41"/>
      <c r="SH65" s="41"/>
      <c r="SI65" s="41"/>
      <c r="SJ65" s="41"/>
      <c r="SK65" s="41"/>
      <c r="SL65" s="41"/>
      <c r="SM65" s="41"/>
      <c r="SN65" s="41"/>
      <c r="SO65" s="41"/>
      <c r="SP65" s="41"/>
      <c r="SQ65" s="41"/>
      <c r="SR65" s="41"/>
      <c r="SS65" s="41"/>
      <c r="ST65" s="41"/>
      <c r="SU65" s="41"/>
      <c r="SV65" s="41"/>
      <c r="SW65" s="41"/>
      <c r="SX65" s="41"/>
      <c r="SY65" s="41"/>
      <c r="SZ65" s="41"/>
      <c r="TA65" s="41"/>
      <c r="TB65" s="41"/>
      <c r="TC65" s="41"/>
      <c r="TD65" s="41"/>
      <c r="TE65" s="41"/>
      <c r="TF65" s="41"/>
      <c r="TG65" s="41"/>
      <c r="TH65" s="41"/>
      <c r="TI65" s="41"/>
      <c r="TJ65" s="41"/>
      <c r="TK65" s="41"/>
      <c r="TL65" s="41"/>
      <c r="TM65" s="41"/>
      <c r="TN65" s="41"/>
      <c r="TO65" s="41"/>
      <c r="TP65" s="41"/>
      <c r="TQ65" s="41"/>
      <c r="TR65" s="41"/>
      <c r="TS65" s="41"/>
      <c r="TT65" s="41"/>
      <c r="TU65" s="41"/>
      <c r="TV65" s="41"/>
      <c r="TW65" s="41"/>
      <c r="TX65" s="41"/>
      <c r="TY65" s="41"/>
      <c r="TZ65" s="41"/>
      <c r="UA65" s="41"/>
      <c r="UB65" s="41"/>
      <c r="UC65" s="41"/>
      <c r="UD65" s="41"/>
      <c r="UE65" s="41"/>
      <c r="UF65" s="41"/>
      <c r="UG65" s="41"/>
      <c r="UH65" s="41"/>
      <c r="UI65" s="41"/>
      <c r="UJ65" s="41"/>
      <c r="UK65" s="41"/>
      <c r="UL65" s="41"/>
      <c r="UM65" s="41"/>
      <c r="UN65" s="41"/>
      <c r="UO65" s="41"/>
      <c r="UP65" s="41"/>
      <c r="UQ65" s="41"/>
      <c r="UR65" s="41"/>
      <c r="US65" s="41"/>
      <c r="UT65" s="41"/>
      <c r="UU65" s="41"/>
      <c r="UV65" s="41"/>
      <c r="UW65" s="41"/>
      <c r="UX65" s="41"/>
      <c r="UY65" s="41"/>
      <c r="UZ65" s="41"/>
      <c r="VA65" s="41"/>
      <c r="VB65" s="41"/>
      <c r="VC65" s="41"/>
      <c r="VD65" s="41"/>
      <c r="VE65" s="41"/>
      <c r="VF65" s="41"/>
      <c r="VG65" s="41"/>
      <c r="VH65" s="41"/>
      <c r="VI65" s="41"/>
      <c r="VJ65" s="41"/>
      <c r="VK65" s="41"/>
      <c r="VL65" s="41"/>
      <c r="VM65" s="41"/>
      <c r="VN65" s="41"/>
      <c r="VO65" s="41"/>
      <c r="VP65" s="41"/>
      <c r="VQ65" s="41"/>
      <c r="VR65" s="41"/>
      <c r="VS65" s="41"/>
      <c r="VT65" s="41"/>
      <c r="VU65" s="41"/>
      <c r="VV65" s="41"/>
      <c r="VW65" s="41"/>
      <c r="VX65" s="41"/>
      <c r="VY65" s="41"/>
      <c r="VZ65" s="41"/>
      <c r="WA65" s="41"/>
      <c r="WB65" s="41"/>
      <c r="WC65" s="41"/>
      <c r="WD65" s="41"/>
      <c r="WE65" s="41"/>
      <c r="WF65" s="41"/>
      <c r="WG65" s="41"/>
      <c r="WH65" s="41"/>
      <c r="WI65" s="41"/>
      <c r="WJ65" s="41"/>
      <c r="WK65" s="41"/>
      <c r="WL65" s="41"/>
      <c r="WM65" s="41"/>
      <c r="WN65" s="41"/>
      <c r="WO65" s="41"/>
      <c r="WP65" s="41"/>
      <c r="WQ65" s="41"/>
      <c r="WR65" s="41"/>
      <c r="WS65" s="41"/>
      <c r="WT65" s="41"/>
      <c r="WU65" s="41"/>
      <c r="WV65" s="41"/>
      <c r="WW65" s="41"/>
      <c r="WX65" s="41"/>
      <c r="WY65" s="41"/>
      <c r="WZ65" s="41"/>
      <c r="XA65" s="41"/>
      <c r="XB65" s="41"/>
      <c r="XC65" s="41"/>
      <c r="XD65" s="41"/>
      <c r="XE65" s="41"/>
      <c r="XF65" s="41"/>
      <c r="XG65" s="41"/>
      <c r="XH65" s="41"/>
      <c r="XI65" s="41"/>
      <c r="XJ65" s="41"/>
      <c r="XK65" s="41"/>
      <c r="XL65" s="41"/>
      <c r="XM65" s="41"/>
      <c r="XN65" s="41"/>
      <c r="XO65" s="41"/>
      <c r="XP65" s="41"/>
      <c r="XQ65" s="41"/>
      <c r="XR65" s="41"/>
      <c r="XS65" s="41"/>
      <c r="XT65" s="41"/>
      <c r="XU65" s="41"/>
      <c r="XV65" s="41"/>
      <c r="XW65" s="41"/>
      <c r="XX65" s="41"/>
      <c r="XY65" s="41"/>
      <c r="XZ65" s="41"/>
      <c r="YA65" s="41"/>
      <c r="YB65" s="41"/>
      <c r="YC65" s="41"/>
      <c r="YD65" s="41"/>
      <c r="YE65" s="41"/>
      <c r="YF65" s="41"/>
      <c r="YG65" s="41"/>
      <c r="YH65" s="41"/>
      <c r="YI65" s="41"/>
      <c r="YJ65" s="41"/>
      <c r="YK65" s="41"/>
      <c r="YL65" s="41"/>
      <c r="YM65" s="41"/>
      <c r="YN65" s="41"/>
      <c r="YO65" s="41"/>
      <c r="YP65" s="41"/>
      <c r="YQ65" s="41"/>
      <c r="YR65" s="41"/>
      <c r="YS65" s="41"/>
      <c r="YT65" s="41"/>
      <c r="YU65" s="41"/>
      <c r="YV65" s="41"/>
      <c r="YW65" s="41"/>
      <c r="YX65" s="41"/>
      <c r="YY65" s="41"/>
      <c r="YZ65" s="41"/>
      <c r="ZA65" s="41"/>
      <c r="ZB65" s="41"/>
      <c r="ZC65" s="41"/>
      <c r="ZD65" s="41"/>
      <c r="ZE65" s="41"/>
      <c r="ZF65" s="41"/>
      <c r="ZG65" s="41"/>
      <c r="ZH65" s="41"/>
      <c r="ZI65" s="41"/>
      <c r="ZJ65" s="41"/>
      <c r="ZK65" s="41"/>
      <c r="ZL65" s="41"/>
      <c r="ZM65" s="41"/>
      <c r="ZN65" s="41"/>
      <c r="ZO65" s="41"/>
    </row>
    <row r="66" spans="31:691" ht="17.25" customHeight="1" x14ac:dyDescent="0.3">
      <c r="AE66" s="41"/>
      <c r="AF66" s="41"/>
      <c r="AG66" s="41"/>
      <c r="DT66" s="130"/>
      <c r="DU66" s="130" t="s">
        <v>396</v>
      </c>
      <c r="DV66" s="60" t="s">
        <v>174</v>
      </c>
      <c r="DW66" s="117">
        <v>3.1661550334108397</v>
      </c>
      <c r="DX66" s="117">
        <v>39.226847983156439</v>
      </c>
      <c r="DY66" s="117">
        <v>3.3577239247828623</v>
      </c>
      <c r="DZ66" s="117">
        <v>12.312492993545737</v>
      </c>
      <c r="EA66" s="117">
        <v>4.320921595948235</v>
      </c>
      <c r="EB66" s="117">
        <v>71.613198478305463</v>
      </c>
      <c r="EC66" s="117">
        <v>137.98036405888931</v>
      </c>
      <c r="ED66" s="117">
        <v>28.755457202009637</v>
      </c>
      <c r="EE66" s="60" t="s">
        <v>174</v>
      </c>
      <c r="FB66" s="39"/>
      <c r="FC66" s="39"/>
      <c r="FV66" s="39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1"/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1"/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1"/>
      <c r="NS66" s="41"/>
      <c r="NT66" s="41"/>
      <c r="NU66" s="41"/>
      <c r="NV66" s="41"/>
      <c r="NW66" s="41"/>
      <c r="NX66" s="41"/>
      <c r="NY66" s="41"/>
      <c r="NZ66" s="41"/>
      <c r="OA66" s="41"/>
      <c r="OB66" s="41"/>
      <c r="OC66" s="41"/>
      <c r="OD66" s="41"/>
      <c r="OE66" s="41"/>
      <c r="OF66" s="41"/>
      <c r="OG66" s="41"/>
      <c r="OH66" s="41"/>
      <c r="OI66" s="41"/>
      <c r="OJ66" s="41"/>
      <c r="OK66" s="41"/>
      <c r="OL66" s="41"/>
      <c r="OM66" s="41"/>
      <c r="ON66" s="41"/>
      <c r="OO66" s="41"/>
      <c r="OP66" s="41"/>
      <c r="OQ66" s="41"/>
      <c r="OR66" s="41"/>
      <c r="OS66" s="41"/>
      <c r="OT66" s="41"/>
      <c r="OU66" s="41"/>
      <c r="OV66" s="41"/>
      <c r="OW66" s="41"/>
      <c r="OX66" s="41"/>
      <c r="OY66" s="41"/>
      <c r="OZ66" s="41"/>
      <c r="PA66" s="41"/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1"/>
      <c r="PN66" s="41"/>
      <c r="PO66" s="41"/>
      <c r="PP66" s="41"/>
      <c r="PQ66" s="41"/>
      <c r="PR66" s="41"/>
      <c r="PS66" s="41"/>
      <c r="PT66" s="41"/>
      <c r="PU66" s="41"/>
      <c r="PV66" s="41"/>
      <c r="PW66" s="41"/>
      <c r="PX66" s="41"/>
      <c r="PY66" s="41"/>
      <c r="PZ66" s="41"/>
      <c r="QA66" s="41"/>
      <c r="QB66" s="41"/>
      <c r="QC66" s="41"/>
      <c r="QD66" s="41"/>
      <c r="QE66" s="41"/>
      <c r="QF66" s="41"/>
      <c r="QG66" s="41"/>
      <c r="QH66" s="41"/>
      <c r="QI66" s="41"/>
      <c r="QJ66" s="41"/>
      <c r="QK66" s="41"/>
      <c r="QL66" s="41"/>
      <c r="QM66" s="41"/>
      <c r="QN66" s="41"/>
      <c r="QO66" s="41"/>
      <c r="QP66" s="41"/>
      <c r="QQ66" s="41"/>
      <c r="QR66" s="41"/>
      <c r="QS66" s="41"/>
      <c r="QT66" s="41"/>
      <c r="QU66" s="41"/>
      <c r="QV66" s="41"/>
      <c r="QW66" s="41"/>
      <c r="QX66" s="41"/>
      <c r="QY66" s="41"/>
      <c r="QZ66" s="41"/>
      <c r="RA66" s="41"/>
      <c r="RB66" s="41"/>
      <c r="RC66" s="41"/>
      <c r="RD66" s="41"/>
      <c r="RE66" s="41"/>
      <c r="RF66" s="41"/>
      <c r="RG66" s="41"/>
      <c r="RH66" s="41"/>
      <c r="RI66" s="41"/>
      <c r="RJ66" s="41"/>
      <c r="RK66" s="41"/>
      <c r="RL66" s="41"/>
      <c r="RM66" s="41"/>
      <c r="RN66" s="41"/>
      <c r="RO66" s="41"/>
      <c r="RP66" s="41"/>
      <c r="RQ66" s="41"/>
      <c r="RR66" s="41"/>
      <c r="RS66" s="41"/>
      <c r="RT66" s="41"/>
      <c r="RU66" s="41"/>
      <c r="RV66" s="41"/>
      <c r="RW66" s="41"/>
      <c r="RX66" s="41"/>
      <c r="RY66" s="41"/>
      <c r="RZ66" s="41"/>
      <c r="SA66" s="41"/>
      <c r="SB66" s="41"/>
      <c r="SC66" s="41"/>
      <c r="SD66" s="41"/>
      <c r="SE66" s="41"/>
      <c r="SF66" s="41"/>
      <c r="SG66" s="41"/>
      <c r="SH66" s="41"/>
      <c r="SI66" s="41"/>
      <c r="SJ66" s="41"/>
      <c r="SK66" s="41"/>
      <c r="SL66" s="41"/>
      <c r="SM66" s="41"/>
      <c r="SN66" s="41"/>
      <c r="SO66" s="41"/>
      <c r="SP66" s="41"/>
      <c r="SQ66" s="41"/>
      <c r="SR66" s="41"/>
      <c r="SS66" s="41"/>
      <c r="ST66" s="41"/>
      <c r="SU66" s="41"/>
      <c r="SV66" s="41"/>
      <c r="SW66" s="41"/>
      <c r="SX66" s="41"/>
      <c r="SY66" s="41"/>
      <c r="SZ66" s="41"/>
      <c r="TA66" s="41"/>
      <c r="TB66" s="41"/>
      <c r="TC66" s="41"/>
      <c r="TD66" s="41"/>
      <c r="TE66" s="41"/>
      <c r="TF66" s="41"/>
      <c r="TG66" s="41"/>
      <c r="TH66" s="41"/>
      <c r="TI66" s="41"/>
      <c r="TJ66" s="41"/>
      <c r="TK66" s="41"/>
      <c r="TL66" s="41"/>
      <c r="TM66" s="41"/>
      <c r="TN66" s="41"/>
      <c r="TO66" s="41"/>
      <c r="TP66" s="41"/>
      <c r="TQ66" s="41"/>
      <c r="TR66" s="41"/>
      <c r="TS66" s="41"/>
      <c r="TT66" s="41"/>
      <c r="TU66" s="41"/>
      <c r="TV66" s="41"/>
      <c r="TW66" s="41"/>
      <c r="TX66" s="41"/>
      <c r="TY66" s="41"/>
      <c r="TZ66" s="41"/>
      <c r="UA66" s="41"/>
      <c r="UB66" s="41"/>
      <c r="UC66" s="41"/>
      <c r="UD66" s="41"/>
      <c r="UE66" s="41"/>
      <c r="UF66" s="41"/>
      <c r="UG66" s="41"/>
      <c r="UH66" s="41"/>
      <c r="UI66" s="41"/>
      <c r="UJ66" s="41"/>
      <c r="UK66" s="41"/>
      <c r="UL66" s="41"/>
      <c r="UM66" s="41"/>
      <c r="UN66" s="41"/>
      <c r="UO66" s="41"/>
      <c r="UP66" s="41"/>
      <c r="UQ66" s="41"/>
      <c r="UR66" s="41"/>
      <c r="US66" s="41"/>
      <c r="UT66" s="41"/>
      <c r="UU66" s="41"/>
      <c r="UV66" s="41"/>
      <c r="UW66" s="41"/>
      <c r="UX66" s="41"/>
      <c r="UY66" s="41"/>
      <c r="UZ66" s="41"/>
      <c r="VA66" s="41"/>
      <c r="VB66" s="41"/>
      <c r="VC66" s="41"/>
      <c r="VD66" s="41"/>
      <c r="VE66" s="41"/>
      <c r="VF66" s="41"/>
      <c r="VG66" s="41"/>
      <c r="VH66" s="41"/>
      <c r="VI66" s="41"/>
      <c r="VJ66" s="41"/>
      <c r="VK66" s="41"/>
      <c r="VL66" s="41"/>
      <c r="VM66" s="41"/>
      <c r="VN66" s="41"/>
      <c r="VO66" s="41"/>
      <c r="VP66" s="41"/>
      <c r="VQ66" s="41"/>
      <c r="VR66" s="41"/>
      <c r="VS66" s="41"/>
      <c r="VT66" s="41"/>
      <c r="VU66" s="41"/>
      <c r="VV66" s="41"/>
      <c r="VW66" s="41"/>
      <c r="VX66" s="41"/>
      <c r="VY66" s="41"/>
      <c r="VZ66" s="41"/>
      <c r="WA66" s="41"/>
      <c r="WB66" s="41"/>
      <c r="WC66" s="41"/>
      <c r="WD66" s="41"/>
      <c r="WE66" s="41"/>
      <c r="WF66" s="41"/>
      <c r="WG66" s="41"/>
      <c r="WH66" s="41"/>
      <c r="WI66" s="41"/>
      <c r="WJ66" s="41"/>
      <c r="WK66" s="41"/>
      <c r="WL66" s="41"/>
      <c r="WM66" s="41"/>
      <c r="WN66" s="41"/>
      <c r="WO66" s="41"/>
      <c r="WP66" s="41"/>
      <c r="WQ66" s="41"/>
      <c r="WR66" s="41"/>
      <c r="WS66" s="41"/>
      <c r="WT66" s="41"/>
      <c r="WU66" s="41"/>
      <c r="WV66" s="41"/>
      <c r="WW66" s="41"/>
      <c r="WX66" s="41"/>
      <c r="WY66" s="41"/>
      <c r="WZ66" s="41"/>
      <c r="XA66" s="41"/>
      <c r="XB66" s="41"/>
      <c r="XC66" s="41"/>
      <c r="XD66" s="41"/>
      <c r="XE66" s="41"/>
      <c r="XF66" s="41"/>
      <c r="XG66" s="41"/>
      <c r="XH66" s="41"/>
      <c r="XI66" s="41"/>
      <c r="XJ66" s="41"/>
      <c r="XK66" s="41"/>
      <c r="XL66" s="41"/>
      <c r="XM66" s="41"/>
      <c r="XN66" s="41"/>
      <c r="XO66" s="41"/>
      <c r="XP66" s="41"/>
      <c r="XQ66" s="41"/>
      <c r="XR66" s="41"/>
      <c r="XS66" s="41"/>
      <c r="XT66" s="41"/>
      <c r="XU66" s="41"/>
      <c r="XV66" s="41"/>
      <c r="XW66" s="41"/>
      <c r="XX66" s="41"/>
      <c r="XY66" s="41"/>
      <c r="XZ66" s="41"/>
      <c r="YA66" s="41"/>
      <c r="YB66" s="41"/>
      <c r="YC66" s="41"/>
      <c r="YD66" s="41"/>
      <c r="YE66" s="41"/>
      <c r="YF66" s="41"/>
      <c r="YG66" s="41"/>
      <c r="YH66" s="41"/>
      <c r="YI66" s="41"/>
      <c r="YJ66" s="41"/>
      <c r="YK66" s="41"/>
      <c r="YL66" s="41"/>
      <c r="YM66" s="41"/>
      <c r="YN66" s="41"/>
      <c r="YO66" s="41"/>
      <c r="YP66" s="41"/>
      <c r="YQ66" s="41"/>
      <c r="YR66" s="41"/>
      <c r="YS66" s="41"/>
      <c r="YT66" s="41"/>
      <c r="YU66" s="41"/>
      <c r="YV66" s="41"/>
      <c r="YW66" s="41"/>
      <c r="YX66" s="41"/>
      <c r="YY66" s="41"/>
      <c r="YZ66" s="41"/>
      <c r="ZA66" s="41"/>
      <c r="ZB66" s="41"/>
      <c r="ZC66" s="41"/>
      <c r="ZD66" s="41"/>
      <c r="ZE66" s="41"/>
      <c r="ZF66" s="41"/>
      <c r="ZG66" s="41"/>
      <c r="ZH66" s="41"/>
      <c r="ZI66" s="41"/>
      <c r="ZJ66" s="41"/>
      <c r="ZK66" s="41"/>
      <c r="ZL66" s="41"/>
      <c r="ZM66" s="41"/>
      <c r="ZN66" s="41"/>
      <c r="ZO66" s="41"/>
    </row>
    <row r="67" spans="31:691" ht="17.25" customHeight="1" x14ac:dyDescent="0.3">
      <c r="AE67" s="41"/>
      <c r="AF67" s="41"/>
      <c r="AG67" s="41"/>
      <c r="DT67" s="130"/>
      <c r="DU67" s="130" t="s">
        <v>397</v>
      </c>
      <c r="DV67" s="60" t="s">
        <v>192</v>
      </c>
      <c r="DW67" s="117">
        <v>3.5955354096324004</v>
      </c>
      <c r="DX67" s="117">
        <v>38.99896318847248</v>
      </c>
      <c r="DY67" s="117">
        <v>3.3743420899637759</v>
      </c>
      <c r="DZ67" s="117">
        <v>11.730418287280367</v>
      </c>
      <c r="EA67" s="117">
        <v>4.2049447365666923</v>
      </c>
      <c r="EB67" s="117">
        <v>58.657812100791432</v>
      </c>
      <c r="EC67" s="117">
        <v>119.54753945075687</v>
      </c>
      <c r="ED67" s="117">
        <v>29.819565365195182</v>
      </c>
      <c r="EE67" s="60" t="s">
        <v>192</v>
      </c>
      <c r="FB67" s="39"/>
      <c r="FC67" s="39"/>
      <c r="FV67" s="39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/>
      <c r="NZ67" s="41"/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1"/>
      <c r="OT67" s="41"/>
      <c r="OU67" s="41"/>
      <c r="OV67" s="41"/>
      <c r="OW67" s="41"/>
      <c r="OX67" s="41"/>
      <c r="OY67" s="41"/>
      <c r="OZ67" s="41"/>
      <c r="PA67" s="41"/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1"/>
      <c r="PN67" s="41"/>
      <c r="PO67" s="41"/>
      <c r="PP67" s="41"/>
      <c r="PQ67" s="41"/>
      <c r="PR67" s="41"/>
      <c r="PS67" s="41"/>
      <c r="PT67" s="41"/>
      <c r="PU67" s="41"/>
      <c r="PV67" s="41"/>
      <c r="PW67" s="41"/>
      <c r="PX67" s="41"/>
      <c r="PY67" s="41"/>
      <c r="PZ67" s="41"/>
      <c r="QA67" s="41"/>
      <c r="QB67" s="41"/>
      <c r="QC67" s="41"/>
      <c r="QD67" s="41"/>
      <c r="QE67" s="41"/>
      <c r="QF67" s="41"/>
      <c r="QG67" s="41"/>
      <c r="QH67" s="41"/>
      <c r="QI67" s="41"/>
      <c r="QJ67" s="41"/>
      <c r="QK67" s="41"/>
      <c r="QL67" s="41"/>
      <c r="QM67" s="41"/>
      <c r="QN67" s="41"/>
      <c r="QO67" s="41"/>
      <c r="QP67" s="41"/>
      <c r="QQ67" s="41"/>
      <c r="QR67" s="41"/>
      <c r="QS67" s="41"/>
      <c r="QT67" s="41"/>
      <c r="QU67" s="41"/>
      <c r="QV67" s="41"/>
      <c r="QW67" s="41"/>
      <c r="QX67" s="41"/>
      <c r="QY67" s="41"/>
      <c r="QZ67" s="41"/>
      <c r="RA67" s="41"/>
      <c r="RB67" s="41"/>
      <c r="RC67" s="41"/>
      <c r="RD67" s="41"/>
      <c r="RE67" s="41"/>
      <c r="RF67" s="41"/>
      <c r="RG67" s="41"/>
      <c r="RH67" s="41"/>
      <c r="RI67" s="41"/>
      <c r="RJ67" s="41"/>
      <c r="RK67" s="41"/>
      <c r="RL67" s="41"/>
      <c r="RM67" s="41"/>
      <c r="RN67" s="41"/>
      <c r="RO67" s="41"/>
      <c r="RP67" s="41"/>
      <c r="RQ67" s="41"/>
      <c r="RR67" s="41"/>
      <c r="RS67" s="41"/>
      <c r="RT67" s="41"/>
      <c r="RU67" s="41"/>
      <c r="RV67" s="41"/>
      <c r="RW67" s="41"/>
      <c r="RX67" s="41"/>
      <c r="RY67" s="41"/>
      <c r="RZ67" s="41"/>
      <c r="SA67" s="41"/>
      <c r="SB67" s="41"/>
      <c r="SC67" s="41"/>
      <c r="SD67" s="41"/>
      <c r="SE67" s="41"/>
      <c r="SF67" s="41"/>
      <c r="SG67" s="41"/>
      <c r="SH67" s="41"/>
      <c r="SI67" s="41"/>
      <c r="SJ67" s="41"/>
      <c r="SK67" s="41"/>
      <c r="SL67" s="41"/>
      <c r="SM67" s="41"/>
      <c r="SN67" s="41"/>
      <c r="SO67" s="41"/>
      <c r="SP67" s="41"/>
      <c r="SQ67" s="41"/>
      <c r="SR67" s="41"/>
      <c r="SS67" s="41"/>
      <c r="ST67" s="41"/>
      <c r="SU67" s="41"/>
      <c r="SV67" s="41"/>
      <c r="SW67" s="41"/>
      <c r="SX67" s="41"/>
      <c r="SY67" s="41"/>
      <c r="SZ67" s="41"/>
      <c r="TA67" s="41"/>
      <c r="TB67" s="41"/>
      <c r="TC67" s="41"/>
      <c r="TD67" s="41"/>
      <c r="TE67" s="41"/>
      <c r="TF67" s="41"/>
      <c r="TG67" s="41"/>
      <c r="TH67" s="41"/>
      <c r="TI67" s="41"/>
      <c r="TJ67" s="41"/>
      <c r="TK67" s="41"/>
      <c r="TL67" s="41"/>
      <c r="TM67" s="41"/>
      <c r="TN67" s="41"/>
      <c r="TO67" s="41"/>
      <c r="TP67" s="41"/>
      <c r="TQ67" s="41"/>
      <c r="TR67" s="41"/>
      <c r="TS67" s="41"/>
      <c r="TT67" s="41"/>
      <c r="TU67" s="41"/>
      <c r="TV67" s="41"/>
      <c r="TW67" s="41"/>
      <c r="TX67" s="41"/>
      <c r="TY67" s="41"/>
      <c r="TZ67" s="41"/>
      <c r="UA67" s="41"/>
      <c r="UB67" s="41"/>
      <c r="UC67" s="41"/>
      <c r="UD67" s="41"/>
      <c r="UE67" s="41"/>
      <c r="UF67" s="41"/>
      <c r="UG67" s="41"/>
      <c r="UH67" s="41"/>
      <c r="UI67" s="41"/>
      <c r="UJ67" s="41"/>
      <c r="UK67" s="41"/>
      <c r="UL67" s="41"/>
      <c r="UM67" s="41"/>
      <c r="UN67" s="41"/>
      <c r="UO67" s="41"/>
      <c r="UP67" s="41"/>
      <c r="UQ67" s="41"/>
      <c r="UR67" s="41"/>
      <c r="US67" s="41"/>
      <c r="UT67" s="41"/>
      <c r="UU67" s="41"/>
      <c r="UV67" s="41"/>
      <c r="UW67" s="41"/>
      <c r="UX67" s="41"/>
      <c r="UY67" s="41"/>
      <c r="UZ67" s="41"/>
      <c r="VA67" s="41"/>
      <c r="VB67" s="41"/>
      <c r="VC67" s="41"/>
      <c r="VD67" s="41"/>
      <c r="VE67" s="41"/>
      <c r="VF67" s="41"/>
      <c r="VG67" s="41"/>
      <c r="VH67" s="41"/>
      <c r="VI67" s="41"/>
      <c r="VJ67" s="41"/>
      <c r="VK67" s="41"/>
      <c r="VL67" s="41"/>
      <c r="VM67" s="41"/>
      <c r="VN67" s="41"/>
      <c r="VO67" s="41"/>
      <c r="VP67" s="41"/>
      <c r="VQ67" s="41"/>
      <c r="VR67" s="41"/>
      <c r="VS67" s="41"/>
      <c r="VT67" s="41"/>
      <c r="VU67" s="41"/>
      <c r="VV67" s="41"/>
      <c r="VW67" s="41"/>
      <c r="VX67" s="41"/>
      <c r="VY67" s="41"/>
      <c r="VZ67" s="41"/>
      <c r="WA67" s="41"/>
      <c r="WB67" s="41"/>
      <c r="WC67" s="41"/>
      <c r="WD67" s="41"/>
      <c r="WE67" s="41"/>
      <c r="WF67" s="41"/>
      <c r="WG67" s="41"/>
      <c r="WH67" s="41"/>
      <c r="WI67" s="41"/>
      <c r="WJ67" s="41"/>
      <c r="WK67" s="41"/>
      <c r="WL67" s="41"/>
      <c r="WM67" s="41"/>
      <c r="WN67" s="41"/>
      <c r="WO67" s="41"/>
      <c r="WP67" s="41"/>
      <c r="WQ67" s="41"/>
      <c r="WR67" s="41"/>
      <c r="WS67" s="41"/>
      <c r="WT67" s="41"/>
      <c r="WU67" s="41"/>
      <c r="WV67" s="41"/>
      <c r="WW67" s="41"/>
      <c r="WX67" s="41"/>
      <c r="WY67" s="41"/>
      <c r="WZ67" s="41"/>
      <c r="XA67" s="41"/>
      <c r="XB67" s="41"/>
      <c r="XC67" s="41"/>
      <c r="XD67" s="41"/>
      <c r="XE67" s="41"/>
      <c r="XF67" s="41"/>
      <c r="XG67" s="41"/>
      <c r="XH67" s="41"/>
      <c r="XI67" s="41"/>
      <c r="XJ67" s="41"/>
      <c r="XK67" s="41"/>
      <c r="XL67" s="41"/>
      <c r="XM67" s="41"/>
      <c r="XN67" s="41"/>
      <c r="XO67" s="41"/>
      <c r="XP67" s="41"/>
      <c r="XQ67" s="41"/>
      <c r="XR67" s="41"/>
      <c r="XS67" s="41"/>
      <c r="XT67" s="41"/>
      <c r="XU67" s="41"/>
      <c r="XV67" s="41"/>
      <c r="XW67" s="41"/>
      <c r="XX67" s="41"/>
      <c r="XY67" s="41"/>
      <c r="XZ67" s="41"/>
      <c r="YA67" s="41"/>
      <c r="YB67" s="41"/>
      <c r="YC67" s="41"/>
      <c r="YD67" s="41"/>
      <c r="YE67" s="41"/>
      <c r="YF67" s="41"/>
      <c r="YG67" s="41"/>
      <c r="YH67" s="41"/>
      <c r="YI67" s="41"/>
      <c r="YJ67" s="41"/>
      <c r="YK67" s="41"/>
      <c r="YL67" s="41"/>
      <c r="YM67" s="41"/>
      <c r="YN67" s="41"/>
      <c r="YO67" s="41"/>
      <c r="YP67" s="41"/>
      <c r="YQ67" s="41"/>
      <c r="YR67" s="41"/>
      <c r="YS67" s="41"/>
      <c r="YT67" s="41"/>
      <c r="YU67" s="41"/>
      <c r="YV67" s="41"/>
      <c r="YW67" s="41"/>
      <c r="YX67" s="41"/>
      <c r="YY67" s="41"/>
      <c r="YZ67" s="41"/>
      <c r="ZA67" s="41"/>
      <c r="ZB67" s="41"/>
      <c r="ZC67" s="41"/>
      <c r="ZD67" s="41"/>
      <c r="ZE67" s="41"/>
      <c r="ZF67" s="41"/>
      <c r="ZG67" s="41"/>
      <c r="ZH67" s="41"/>
      <c r="ZI67" s="41"/>
      <c r="ZJ67" s="41"/>
      <c r="ZK67" s="41"/>
      <c r="ZL67" s="41"/>
      <c r="ZM67" s="41"/>
      <c r="ZN67" s="41"/>
      <c r="ZO67" s="41"/>
    </row>
    <row r="68" spans="31:691" ht="17.25" customHeight="1" x14ac:dyDescent="0.3">
      <c r="AE68" s="41"/>
      <c r="AF68" s="41"/>
      <c r="AG68" s="41"/>
      <c r="DT68" s="130"/>
      <c r="DU68" s="130" t="s">
        <v>398</v>
      </c>
      <c r="DV68" s="60" t="s">
        <v>375</v>
      </c>
      <c r="DW68" s="117">
        <v>7.1292024673938021</v>
      </c>
      <c r="DX68" s="117">
        <v>28.385503803387625</v>
      </c>
      <c r="DY68" s="117">
        <v>3.2243124113605508</v>
      </c>
      <c r="DZ68" s="117">
        <v>12.651637563814829</v>
      </c>
      <c r="EA68" s="117">
        <v>3.3071643499316941</v>
      </c>
      <c r="EB68" s="117">
        <v>53.228863054254617</v>
      </c>
      <c r="EC68" s="117">
        <v>108.73377152754897</v>
      </c>
      <c r="ED68" s="117">
        <v>45.517245359066578</v>
      </c>
      <c r="EE68" s="60" t="s">
        <v>200</v>
      </c>
      <c r="FB68" s="39"/>
      <c r="FC68" s="39"/>
      <c r="FV68" s="39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/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1"/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/>
      <c r="NS68" s="41"/>
      <c r="NT68" s="41"/>
      <c r="NU68" s="41"/>
      <c r="NV68" s="41"/>
      <c r="NW68" s="41"/>
      <c r="NX68" s="41"/>
      <c r="NY68" s="41"/>
      <c r="NZ68" s="41"/>
      <c r="OA68" s="41"/>
      <c r="OB68" s="41"/>
      <c r="OC68" s="41"/>
      <c r="OD68" s="41"/>
      <c r="OE68" s="41"/>
      <c r="OF68" s="41"/>
      <c r="OG68" s="41"/>
      <c r="OH68" s="41"/>
      <c r="OI68" s="41"/>
      <c r="OJ68" s="41"/>
      <c r="OK68" s="41"/>
      <c r="OL68" s="41"/>
      <c r="OM68" s="41"/>
      <c r="ON68" s="41"/>
      <c r="OO68" s="41"/>
      <c r="OP68" s="41"/>
      <c r="OQ68" s="41"/>
      <c r="OR68" s="41"/>
      <c r="OS68" s="41"/>
      <c r="OT68" s="41"/>
      <c r="OU68" s="41"/>
      <c r="OV68" s="41"/>
      <c r="OW68" s="41"/>
      <c r="OX68" s="41"/>
      <c r="OY68" s="41"/>
      <c r="OZ68" s="41"/>
      <c r="PA68" s="41"/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1"/>
      <c r="PN68" s="41"/>
      <c r="PO68" s="41"/>
      <c r="PP68" s="41"/>
      <c r="PQ68" s="41"/>
      <c r="PR68" s="41"/>
      <c r="PS68" s="41"/>
      <c r="PT68" s="41"/>
      <c r="PU68" s="41"/>
      <c r="PV68" s="41"/>
      <c r="PW68" s="41"/>
      <c r="PX68" s="41"/>
      <c r="PY68" s="41"/>
      <c r="PZ68" s="41"/>
      <c r="QA68" s="41"/>
      <c r="QB68" s="41"/>
      <c r="QC68" s="41"/>
      <c r="QD68" s="41"/>
      <c r="QE68" s="41"/>
      <c r="QF68" s="41"/>
      <c r="QG68" s="41"/>
      <c r="QH68" s="41"/>
      <c r="QI68" s="41"/>
      <c r="QJ68" s="41"/>
      <c r="QK68" s="41"/>
      <c r="QL68" s="41"/>
      <c r="QM68" s="41"/>
      <c r="QN68" s="41"/>
      <c r="QO68" s="41"/>
      <c r="QP68" s="41"/>
      <c r="QQ68" s="41"/>
      <c r="QR68" s="41"/>
      <c r="QS68" s="41"/>
      <c r="QT68" s="41"/>
      <c r="QU68" s="41"/>
      <c r="QV68" s="41"/>
      <c r="QW68" s="41"/>
      <c r="QX68" s="41"/>
      <c r="QY68" s="41"/>
      <c r="QZ68" s="41"/>
      <c r="RA68" s="41"/>
      <c r="RB68" s="41"/>
      <c r="RC68" s="41"/>
      <c r="RD68" s="41"/>
      <c r="RE68" s="41"/>
      <c r="RF68" s="41"/>
      <c r="RG68" s="41"/>
      <c r="RH68" s="41"/>
      <c r="RI68" s="41"/>
      <c r="RJ68" s="41"/>
      <c r="RK68" s="41"/>
      <c r="RL68" s="41"/>
      <c r="RM68" s="41"/>
      <c r="RN68" s="41"/>
      <c r="RO68" s="41"/>
      <c r="RP68" s="41"/>
      <c r="RQ68" s="41"/>
      <c r="RR68" s="41"/>
      <c r="RS68" s="41"/>
      <c r="RT68" s="41"/>
      <c r="RU68" s="41"/>
      <c r="RV68" s="41"/>
      <c r="RW68" s="41"/>
      <c r="RX68" s="41"/>
      <c r="RY68" s="41"/>
      <c r="RZ68" s="41"/>
      <c r="SA68" s="41"/>
      <c r="SB68" s="41"/>
      <c r="SC68" s="41"/>
      <c r="SD68" s="41"/>
      <c r="SE68" s="41"/>
      <c r="SF68" s="41"/>
      <c r="SG68" s="41"/>
      <c r="SH68" s="41"/>
      <c r="SI68" s="41"/>
      <c r="SJ68" s="41"/>
      <c r="SK68" s="41"/>
      <c r="SL68" s="41"/>
      <c r="SM68" s="41"/>
      <c r="SN68" s="41"/>
      <c r="SO68" s="41"/>
      <c r="SP68" s="41"/>
      <c r="SQ68" s="41"/>
      <c r="SR68" s="41"/>
      <c r="SS68" s="41"/>
      <c r="ST68" s="41"/>
      <c r="SU68" s="41"/>
      <c r="SV68" s="41"/>
      <c r="SW68" s="41"/>
      <c r="SX68" s="41"/>
      <c r="SY68" s="41"/>
      <c r="SZ68" s="41"/>
      <c r="TA68" s="41"/>
      <c r="TB68" s="41"/>
      <c r="TC68" s="41"/>
      <c r="TD68" s="41"/>
      <c r="TE68" s="41"/>
      <c r="TF68" s="41"/>
      <c r="TG68" s="41"/>
      <c r="TH68" s="41"/>
      <c r="TI68" s="41"/>
      <c r="TJ68" s="41"/>
      <c r="TK68" s="41"/>
      <c r="TL68" s="41"/>
      <c r="TM68" s="41"/>
      <c r="TN68" s="41"/>
      <c r="TO68" s="41"/>
      <c r="TP68" s="41"/>
      <c r="TQ68" s="41"/>
      <c r="TR68" s="41"/>
      <c r="TS68" s="41"/>
      <c r="TT68" s="41"/>
      <c r="TU68" s="41"/>
      <c r="TV68" s="41"/>
      <c r="TW68" s="41"/>
      <c r="TX68" s="41"/>
      <c r="TY68" s="41"/>
      <c r="TZ68" s="41"/>
      <c r="UA68" s="41"/>
      <c r="UB68" s="41"/>
      <c r="UC68" s="41"/>
      <c r="UD68" s="41"/>
      <c r="UE68" s="41"/>
      <c r="UF68" s="41"/>
      <c r="UG68" s="41"/>
      <c r="UH68" s="41"/>
      <c r="UI68" s="41"/>
      <c r="UJ68" s="41"/>
      <c r="UK68" s="41"/>
      <c r="UL68" s="41"/>
      <c r="UM68" s="41"/>
      <c r="UN68" s="41"/>
      <c r="UO68" s="41"/>
      <c r="UP68" s="41"/>
      <c r="UQ68" s="41"/>
      <c r="UR68" s="41"/>
      <c r="US68" s="41"/>
      <c r="UT68" s="41"/>
      <c r="UU68" s="41"/>
      <c r="UV68" s="41"/>
      <c r="UW68" s="41"/>
      <c r="UX68" s="41"/>
      <c r="UY68" s="41"/>
      <c r="UZ68" s="41"/>
      <c r="VA68" s="41"/>
      <c r="VB68" s="41"/>
      <c r="VC68" s="41"/>
      <c r="VD68" s="41"/>
      <c r="VE68" s="41"/>
      <c r="VF68" s="41"/>
      <c r="VG68" s="41"/>
      <c r="VH68" s="41"/>
      <c r="VI68" s="41"/>
      <c r="VJ68" s="41"/>
      <c r="VK68" s="41"/>
      <c r="VL68" s="41"/>
      <c r="VM68" s="41"/>
      <c r="VN68" s="41"/>
      <c r="VO68" s="41"/>
      <c r="VP68" s="41"/>
      <c r="VQ68" s="41"/>
      <c r="VR68" s="41"/>
      <c r="VS68" s="41"/>
      <c r="VT68" s="41"/>
      <c r="VU68" s="41"/>
      <c r="VV68" s="41"/>
      <c r="VW68" s="41"/>
      <c r="VX68" s="41"/>
      <c r="VY68" s="41"/>
      <c r="VZ68" s="41"/>
      <c r="WA68" s="41"/>
      <c r="WB68" s="41"/>
      <c r="WC68" s="41"/>
      <c r="WD68" s="41"/>
      <c r="WE68" s="41"/>
      <c r="WF68" s="41"/>
      <c r="WG68" s="41"/>
      <c r="WH68" s="41"/>
      <c r="WI68" s="41"/>
      <c r="WJ68" s="41"/>
      <c r="WK68" s="41"/>
      <c r="WL68" s="41"/>
      <c r="WM68" s="41"/>
      <c r="WN68" s="41"/>
      <c r="WO68" s="41"/>
      <c r="WP68" s="41"/>
      <c r="WQ68" s="41"/>
      <c r="WR68" s="41"/>
      <c r="WS68" s="41"/>
      <c r="WT68" s="41"/>
      <c r="WU68" s="41"/>
      <c r="WV68" s="41"/>
      <c r="WW68" s="41"/>
      <c r="WX68" s="41"/>
      <c r="WY68" s="41"/>
      <c r="WZ68" s="41"/>
      <c r="XA68" s="41"/>
      <c r="XB68" s="41"/>
      <c r="XC68" s="41"/>
      <c r="XD68" s="41"/>
      <c r="XE68" s="41"/>
      <c r="XF68" s="41"/>
      <c r="XG68" s="41"/>
      <c r="XH68" s="41"/>
      <c r="XI68" s="41"/>
      <c r="XJ68" s="41"/>
      <c r="XK68" s="41"/>
      <c r="XL68" s="41"/>
      <c r="XM68" s="41"/>
      <c r="XN68" s="41"/>
      <c r="XO68" s="41"/>
      <c r="XP68" s="41"/>
      <c r="XQ68" s="41"/>
      <c r="XR68" s="41"/>
      <c r="XS68" s="41"/>
      <c r="XT68" s="41"/>
      <c r="XU68" s="41"/>
      <c r="XV68" s="41"/>
      <c r="XW68" s="41"/>
      <c r="XX68" s="41"/>
      <c r="XY68" s="41"/>
      <c r="XZ68" s="41"/>
      <c r="YA68" s="41"/>
      <c r="YB68" s="41"/>
      <c r="YC68" s="41"/>
      <c r="YD68" s="41"/>
      <c r="YE68" s="41"/>
      <c r="YF68" s="41"/>
      <c r="YG68" s="41"/>
      <c r="YH68" s="41"/>
      <c r="YI68" s="41"/>
      <c r="YJ68" s="41"/>
      <c r="YK68" s="41"/>
      <c r="YL68" s="41"/>
      <c r="YM68" s="41"/>
      <c r="YN68" s="41"/>
      <c r="YO68" s="41"/>
      <c r="YP68" s="41"/>
      <c r="YQ68" s="41"/>
      <c r="YR68" s="41"/>
      <c r="YS68" s="41"/>
      <c r="YT68" s="41"/>
      <c r="YU68" s="41"/>
      <c r="YV68" s="41"/>
      <c r="YW68" s="41"/>
      <c r="YX68" s="41"/>
      <c r="YY68" s="41"/>
      <c r="YZ68" s="41"/>
      <c r="ZA68" s="41"/>
      <c r="ZB68" s="41"/>
      <c r="ZC68" s="41"/>
      <c r="ZD68" s="41"/>
      <c r="ZE68" s="41"/>
      <c r="ZF68" s="41"/>
      <c r="ZG68" s="41"/>
      <c r="ZH68" s="41"/>
      <c r="ZI68" s="41"/>
      <c r="ZJ68" s="41"/>
      <c r="ZK68" s="41"/>
      <c r="ZL68" s="41"/>
      <c r="ZM68" s="41"/>
      <c r="ZN68" s="41"/>
      <c r="ZO68" s="41"/>
    </row>
    <row r="69" spans="31:691" ht="17.25" customHeight="1" x14ac:dyDescent="0.3">
      <c r="AE69" s="41"/>
      <c r="AF69" s="41"/>
      <c r="AG69" s="41"/>
      <c r="DT69" s="130"/>
      <c r="DU69" s="130" t="s">
        <v>399</v>
      </c>
      <c r="DV69" s="60" t="s">
        <v>376</v>
      </c>
      <c r="DW69" s="117">
        <v>3.008048769239196</v>
      </c>
      <c r="DX69" s="117">
        <v>57.597870457756592</v>
      </c>
      <c r="DY69" s="117">
        <v>5.587357197766325</v>
      </c>
      <c r="DZ69" s="117">
        <v>10.267552698177537</v>
      </c>
      <c r="EA69" s="117">
        <v>8.0434522051286432</v>
      </c>
      <c r="EB69" s="117">
        <v>32.894628655939279</v>
      </c>
      <c r="EC69" s="117">
        <v>143.57008864615977</v>
      </c>
      <c r="ED69" s="117">
        <v>47.24693075531026</v>
      </c>
      <c r="EE69" s="60" t="s">
        <v>200</v>
      </c>
      <c r="FB69" s="39"/>
      <c r="FC69" s="39"/>
      <c r="FV69" s="39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1"/>
      <c r="PN69" s="41"/>
      <c r="PO69" s="41"/>
      <c r="PP69" s="41"/>
      <c r="PQ69" s="41"/>
      <c r="PR69" s="41"/>
      <c r="PS69" s="41"/>
      <c r="PT69" s="41"/>
      <c r="PU69" s="41"/>
      <c r="PV69" s="41"/>
      <c r="PW69" s="41"/>
      <c r="PX69" s="41"/>
      <c r="PY69" s="41"/>
      <c r="PZ69" s="41"/>
      <c r="QA69" s="41"/>
      <c r="QB69" s="41"/>
      <c r="QC69" s="41"/>
      <c r="QD69" s="41"/>
      <c r="QE69" s="41"/>
      <c r="QF69" s="41"/>
      <c r="QG69" s="41"/>
      <c r="QH69" s="41"/>
      <c r="QI69" s="41"/>
      <c r="QJ69" s="41"/>
      <c r="QK69" s="41"/>
      <c r="QL69" s="41"/>
      <c r="QM69" s="41"/>
      <c r="QN69" s="41"/>
      <c r="QO69" s="41"/>
      <c r="QP69" s="41"/>
      <c r="QQ69" s="41"/>
      <c r="QR69" s="41"/>
      <c r="QS69" s="41"/>
      <c r="QT69" s="41"/>
      <c r="QU69" s="41"/>
      <c r="QV69" s="41"/>
      <c r="QW69" s="41"/>
      <c r="QX69" s="41"/>
      <c r="QY69" s="41"/>
      <c r="QZ69" s="41"/>
      <c r="RA69" s="41"/>
      <c r="RB69" s="41"/>
      <c r="RC69" s="41"/>
      <c r="RD69" s="41"/>
      <c r="RE69" s="41"/>
      <c r="RF69" s="41"/>
      <c r="RG69" s="41"/>
      <c r="RH69" s="41"/>
      <c r="RI69" s="41"/>
      <c r="RJ69" s="41"/>
      <c r="RK69" s="41"/>
      <c r="RL69" s="41"/>
      <c r="RM69" s="41"/>
      <c r="RN69" s="41"/>
      <c r="RO69" s="41"/>
      <c r="RP69" s="41"/>
      <c r="RQ69" s="41"/>
      <c r="RR69" s="41"/>
      <c r="RS69" s="41"/>
      <c r="RT69" s="41"/>
      <c r="RU69" s="41"/>
      <c r="RV69" s="41"/>
      <c r="RW69" s="41"/>
      <c r="RX69" s="41"/>
      <c r="RY69" s="41"/>
      <c r="RZ69" s="41"/>
      <c r="SA69" s="41"/>
      <c r="SB69" s="41"/>
      <c r="SC69" s="41"/>
      <c r="SD69" s="41"/>
      <c r="SE69" s="41"/>
      <c r="SF69" s="41"/>
      <c r="SG69" s="41"/>
      <c r="SH69" s="41"/>
      <c r="SI69" s="41"/>
      <c r="SJ69" s="41"/>
      <c r="SK69" s="41"/>
      <c r="SL69" s="41"/>
      <c r="SM69" s="41"/>
      <c r="SN69" s="41"/>
      <c r="SO69" s="41"/>
      <c r="SP69" s="41"/>
      <c r="SQ69" s="41"/>
      <c r="SR69" s="41"/>
      <c r="SS69" s="41"/>
      <c r="ST69" s="41"/>
      <c r="SU69" s="41"/>
      <c r="SV69" s="41"/>
      <c r="SW69" s="41"/>
      <c r="SX69" s="41"/>
      <c r="SY69" s="41"/>
      <c r="SZ69" s="41"/>
      <c r="TA69" s="41"/>
      <c r="TB69" s="41"/>
      <c r="TC69" s="41"/>
      <c r="TD69" s="41"/>
      <c r="TE69" s="41"/>
      <c r="TF69" s="41"/>
      <c r="TG69" s="41"/>
      <c r="TH69" s="41"/>
      <c r="TI69" s="41"/>
      <c r="TJ69" s="41"/>
      <c r="TK69" s="41"/>
      <c r="TL69" s="41"/>
      <c r="TM69" s="41"/>
      <c r="TN69" s="41"/>
      <c r="TO69" s="41"/>
      <c r="TP69" s="41"/>
      <c r="TQ69" s="41"/>
      <c r="TR69" s="41"/>
      <c r="TS69" s="41"/>
      <c r="TT69" s="41"/>
      <c r="TU69" s="41"/>
      <c r="TV69" s="41"/>
      <c r="TW69" s="41"/>
      <c r="TX69" s="41"/>
      <c r="TY69" s="41"/>
      <c r="TZ69" s="41"/>
      <c r="UA69" s="41"/>
      <c r="UB69" s="41"/>
      <c r="UC69" s="41"/>
      <c r="UD69" s="41"/>
      <c r="UE69" s="41"/>
      <c r="UF69" s="41"/>
      <c r="UG69" s="41"/>
      <c r="UH69" s="41"/>
      <c r="UI69" s="41"/>
      <c r="UJ69" s="41"/>
      <c r="UK69" s="41"/>
      <c r="UL69" s="41"/>
      <c r="UM69" s="41"/>
      <c r="UN69" s="41"/>
      <c r="UO69" s="41"/>
      <c r="UP69" s="41"/>
      <c r="UQ69" s="41"/>
      <c r="UR69" s="41"/>
      <c r="US69" s="41"/>
      <c r="UT69" s="41"/>
      <c r="UU69" s="41"/>
      <c r="UV69" s="41"/>
      <c r="UW69" s="41"/>
      <c r="UX69" s="41"/>
      <c r="UY69" s="41"/>
      <c r="UZ69" s="41"/>
      <c r="VA69" s="41"/>
      <c r="VB69" s="41"/>
      <c r="VC69" s="41"/>
      <c r="VD69" s="41"/>
      <c r="VE69" s="41"/>
      <c r="VF69" s="41"/>
      <c r="VG69" s="41"/>
      <c r="VH69" s="41"/>
      <c r="VI69" s="41"/>
      <c r="VJ69" s="41"/>
      <c r="VK69" s="41"/>
      <c r="VL69" s="41"/>
      <c r="VM69" s="41"/>
      <c r="VN69" s="41"/>
      <c r="VO69" s="41"/>
      <c r="VP69" s="41"/>
      <c r="VQ69" s="41"/>
      <c r="VR69" s="41"/>
      <c r="VS69" s="41"/>
      <c r="VT69" s="41"/>
      <c r="VU69" s="41"/>
      <c r="VV69" s="41"/>
      <c r="VW69" s="41"/>
      <c r="VX69" s="41"/>
      <c r="VY69" s="41"/>
      <c r="VZ69" s="41"/>
      <c r="WA69" s="41"/>
      <c r="WB69" s="41"/>
      <c r="WC69" s="41"/>
      <c r="WD69" s="41"/>
      <c r="WE69" s="41"/>
      <c r="WF69" s="41"/>
      <c r="WG69" s="41"/>
      <c r="WH69" s="41"/>
      <c r="WI69" s="41"/>
      <c r="WJ69" s="41"/>
      <c r="WK69" s="41"/>
      <c r="WL69" s="41"/>
      <c r="WM69" s="41"/>
      <c r="WN69" s="41"/>
      <c r="WO69" s="41"/>
      <c r="WP69" s="41"/>
      <c r="WQ69" s="41"/>
      <c r="WR69" s="41"/>
      <c r="WS69" s="41"/>
      <c r="WT69" s="41"/>
      <c r="WU69" s="41"/>
      <c r="WV69" s="41"/>
      <c r="WW69" s="41"/>
      <c r="WX69" s="41"/>
      <c r="WY69" s="41"/>
      <c r="WZ69" s="41"/>
      <c r="XA69" s="41"/>
      <c r="XB69" s="41"/>
      <c r="XC69" s="41"/>
      <c r="XD69" s="41"/>
      <c r="XE69" s="41"/>
      <c r="XF69" s="41"/>
      <c r="XG69" s="41"/>
      <c r="XH69" s="41"/>
      <c r="XI69" s="41"/>
      <c r="XJ69" s="41"/>
      <c r="XK69" s="41"/>
      <c r="XL69" s="41"/>
      <c r="XM69" s="41"/>
      <c r="XN69" s="41"/>
      <c r="XO69" s="41"/>
      <c r="XP69" s="41"/>
      <c r="XQ69" s="41"/>
      <c r="XR69" s="41"/>
      <c r="XS69" s="41"/>
      <c r="XT69" s="41"/>
      <c r="XU69" s="41"/>
      <c r="XV69" s="41"/>
      <c r="XW69" s="41"/>
      <c r="XX69" s="41"/>
      <c r="XY69" s="41"/>
      <c r="XZ69" s="41"/>
      <c r="YA69" s="41"/>
      <c r="YB69" s="41"/>
      <c r="YC69" s="41"/>
      <c r="YD69" s="41"/>
      <c r="YE69" s="41"/>
      <c r="YF69" s="41"/>
      <c r="YG69" s="41"/>
      <c r="YH69" s="41"/>
      <c r="YI69" s="41"/>
      <c r="YJ69" s="41"/>
      <c r="YK69" s="41"/>
      <c r="YL69" s="41"/>
      <c r="YM69" s="41"/>
      <c r="YN69" s="41"/>
      <c r="YO69" s="41"/>
      <c r="YP69" s="41"/>
      <c r="YQ69" s="41"/>
      <c r="YR69" s="41"/>
      <c r="YS69" s="41"/>
      <c r="YT69" s="41"/>
      <c r="YU69" s="41"/>
      <c r="YV69" s="41"/>
      <c r="YW69" s="41"/>
      <c r="YX69" s="41"/>
      <c r="YY69" s="41"/>
      <c r="YZ69" s="41"/>
      <c r="ZA69" s="41"/>
      <c r="ZB69" s="41"/>
      <c r="ZC69" s="41"/>
      <c r="ZD69" s="41"/>
      <c r="ZE69" s="41"/>
      <c r="ZF69" s="41"/>
      <c r="ZG69" s="41"/>
      <c r="ZH69" s="41"/>
      <c r="ZI69" s="41"/>
      <c r="ZJ69" s="41"/>
      <c r="ZK69" s="41"/>
      <c r="ZL69" s="41"/>
      <c r="ZM69" s="41"/>
      <c r="ZN69" s="41"/>
      <c r="ZO69" s="41"/>
    </row>
    <row r="70" spans="31:691" ht="17.25" customHeight="1" x14ac:dyDescent="0.3">
      <c r="AE70" s="41"/>
      <c r="AF70" s="41"/>
      <c r="AG70" s="41"/>
      <c r="DT70" s="130"/>
      <c r="DU70" s="130" t="s">
        <v>400</v>
      </c>
      <c r="DV70" s="60" t="s">
        <v>377</v>
      </c>
      <c r="DW70" s="117">
        <v>4.0555465586747328</v>
      </c>
      <c r="DX70" s="117">
        <v>45.974167021059834</v>
      </c>
      <c r="DY70" s="117">
        <v>4.4577375940949349</v>
      </c>
      <c r="DZ70" s="117">
        <v>9.8369040709571784</v>
      </c>
      <c r="EA70" s="117">
        <v>5.849385601515249</v>
      </c>
      <c r="EB70" s="117">
        <v>40.595648714962081</v>
      </c>
      <c r="EC70" s="117">
        <v>116.99513986076722</v>
      </c>
      <c r="ED70" s="117">
        <v>52.554664030968908</v>
      </c>
      <c r="EE70" s="60" t="s">
        <v>200</v>
      </c>
      <c r="FB70" s="39"/>
      <c r="FC70" s="39"/>
      <c r="FV70" s="39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1"/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/>
      <c r="NT70" s="41"/>
      <c r="NU70" s="41"/>
      <c r="NV70" s="41"/>
      <c r="NW70" s="41"/>
      <c r="NX70" s="41"/>
      <c r="NY70" s="41"/>
      <c r="NZ70" s="41"/>
      <c r="OA70" s="41"/>
      <c r="OB70" s="41"/>
      <c r="OC70" s="41"/>
      <c r="OD70" s="41"/>
      <c r="OE70" s="41"/>
      <c r="OF70" s="41"/>
      <c r="OG70" s="41"/>
      <c r="OH70" s="41"/>
      <c r="OI70" s="41"/>
      <c r="OJ70" s="41"/>
      <c r="OK70" s="41"/>
      <c r="OL70" s="41"/>
      <c r="OM70" s="41"/>
      <c r="ON70" s="41"/>
      <c r="OO70" s="41"/>
      <c r="OP70" s="41"/>
      <c r="OQ70" s="41"/>
      <c r="OR70" s="41"/>
      <c r="OS70" s="41"/>
      <c r="OT70" s="41"/>
      <c r="OU70" s="41"/>
      <c r="OV70" s="41"/>
      <c r="OW70" s="41"/>
      <c r="OX70" s="41"/>
      <c r="OY70" s="41"/>
      <c r="OZ70" s="41"/>
      <c r="PA70" s="41"/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1"/>
      <c r="PN70" s="41"/>
      <c r="PO70" s="41"/>
      <c r="PP70" s="41"/>
      <c r="PQ70" s="41"/>
      <c r="PR70" s="41"/>
      <c r="PS70" s="41"/>
      <c r="PT70" s="41"/>
      <c r="PU70" s="41"/>
      <c r="PV70" s="41"/>
      <c r="PW70" s="41"/>
      <c r="PX70" s="41"/>
      <c r="PY70" s="41"/>
      <c r="PZ70" s="41"/>
      <c r="QA70" s="41"/>
      <c r="QB70" s="41"/>
      <c r="QC70" s="41"/>
      <c r="QD70" s="41"/>
      <c r="QE70" s="41"/>
      <c r="QF70" s="41"/>
      <c r="QG70" s="41"/>
      <c r="QH70" s="41"/>
      <c r="QI70" s="41"/>
      <c r="QJ70" s="41"/>
      <c r="QK70" s="41"/>
      <c r="QL70" s="41"/>
      <c r="QM70" s="41"/>
      <c r="QN70" s="41"/>
      <c r="QO70" s="41"/>
      <c r="QP70" s="41"/>
      <c r="QQ70" s="41"/>
      <c r="QR70" s="41"/>
      <c r="QS70" s="41"/>
      <c r="QT70" s="41"/>
      <c r="QU70" s="41"/>
      <c r="QV70" s="41"/>
      <c r="QW70" s="41"/>
      <c r="QX70" s="41"/>
      <c r="QY70" s="41"/>
      <c r="QZ70" s="41"/>
      <c r="RA70" s="41"/>
      <c r="RB70" s="41"/>
      <c r="RC70" s="41"/>
      <c r="RD70" s="41"/>
      <c r="RE70" s="41"/>
      <c r="RF70" s="41"/>
      <c r="RG70" s="41"/>
      <c r="RH70" s="41"/>
      <c r="RI70" s="41"/>
      <c r="RJ70" s="41"/>
      <c r="RK70" s="41"/>
      <c r="RL70" s="41"/>
      <c r="RM70" s="41"/>
      <c r="RN70" s="41"/>
      <c r="RO70" s="41"/>
      <c r="RP70" s="41"/>
      <c r="RQ70" s="41"/>
      <c r="RR70" s="41"/>
      <c r="RS70" s="41"/>
      <c r="RT70" s="41"/>
      <c r="RU70" s="41"/>
      <c r="RV70" s="41"/>
      <c r="RW70" s="41"/>
      <c r="RX70" s="41"/>
      <c r="RY70" s="41"/>
      <c r="RZ70" s="41"/>
      <c r="SA70" s="41"/>
      <c r="SB70" s="41"/>
      <c r="SC70" s="41"/>
      <c r="SD70" s="41"/>
      <c r="SE70" s="41"/>
      <c r="SF70" s="41"/>
      <c r="SG70" s="41"/>
      <c r="SH70" s="41"/>
      <c r="SI70" s="41"/>
      <c r="SJ70" s="41"/>
      <c r="SK70" s="41"/>
      <c r="SL70" s="41"/>
      <c r="SM70" s="41"/>
      <c r="SN70" s="41"/>
      <c r="SO70" s="41"/>
      <c r="SP70" s="41"/>
      <c r="SQ70" s="41"/>
      <c r="SR70" s="41"/>
      <c r="SS70" s="41"/>
      <c r="ST70" s="41"/>
      <c r="SU70" s="41"/>
      <c r="SV70" s="41"/>
      <c r="SW70" s="41"/>
      <c r="SX70" s="41"/>
      <c r="SY70" s="41"/>
      <c r="SZ70" s="41"/>
      <c r="TA70" s="41"/>
      <c r="TB70" s="41"/>
      <c r="TC70" s="41"/>
      <c r="TD70" s="41"/>
      <c r="TE70" s="41"/>
      <c r="TF70" s="41"/>
      <c r="TG70" s="41"/>
      <c r="TH70" s="41"/>
      <c r="TI70" s="41"/>
      <c r="TJ70" s="41"/>
      <c r="TK70" s="41"/>
      <c r="TL70" s="41"/>
      <c r="TM70" s="41"/>
      <c r="TN70" s="41"/>
      <c r="TO70" s="41"/>
      <c r="TP70" s="41"/>
      <c r="TQ70" s="41"/>
      <c r="TR70" s="41"/>
      <c r="TS70" s="41"/>
      <c r="TT70" s="41"/>
      <c r="TU70" s="41"/>
      <c r="TV70" s="41"/>
      <c r="TW70" s="41"/>
      <c r="TX70" s="41"/>
      <c r="TY70" s="41"/>
      <c r="TZ70" s="41"/>
      <c r="UA70" s="41"/>
      <c r="UB70" s="41"/>
      <c r="UC70" s="41"/>
      <c r="UD70" s="41"/>
      <c r="UE70" s="41"/>
      <c r="UF70" s="41"/>
      <c r="UG70" s="41"/>
      <c r="UH70" s="41"/>
      <c r="UI70" s="41"/>
      <c r="UJ70" s="41"/>
      <c r="UK70" s="41"/>
      <c r="UL70" s="41"/>
      <c r="UM70" s="41"/>
      <c r="UN70" s="41"/>
      <c r="UO70" s="41"/>
      <c r="UP70" s="41"/>
      <c r="UQ70" s="41"/>
      <c r="UR70" s="41"/>
      <c r="US70" s="41"/>
      <c r="UT70" s="41"/>
      <c r="UU70" s="41"/>
      <c r="UV70" s="41"/>
      <c r="UW70" s="41"/>
      <c r="UX70" s="41"/>
      <c r="UY70" s="41"/>
      <c r="UZ70" s="41"/>
      <c r="VA70" s="41"/>
      <c r="VB70" s="41"/>
      <c r="VC70" s="41"/>
      <c r="VD70" s="41"/>
      <c r="VE70" s="41"/>
      <c r="VF70" s="41"/>
      <c r="VG70" s="41"/>
      <c r="VH70" s="41"/>
      <c r="VI70" s="41"/>
      <c r="VJ70" s="41"/>
      <c r="VK70" s="41"/>
      <c r="VL70" s="41"/>
      <c r="VM70" s="41"/>
      <c r="VN70" s="41"/>
      <c r="VO70" s="41"/>
      <c r="VP70" s="41"/>
      <c r="VQ70" s="41"/>
      <c r="VR70" s="41"/>
      <c r="VS70" s="41"/>
      <c r="VT70" s="41"/>
      <c r="VU70" s="41"/>
      <c r="VV70" s="41"/>
      <c r="VW70" s="41"/>
      <c r="VX70" s="41"/>
      <c r="VY70" s="41"/>
      <c r="VZ70" s="41"/>
      <c r="WA70" s="41"/>
      <c r="WB70" s="41"/>
      <c r="WC70" s="41"/>
      <c r="WD70" s="41"/>
      <c r="WE70" s="41"/>
      <c r="WF70" s="41"/>
      <c r="WG70" s="41"/>
      <c r="WH70" s="41"/>
      <c r="WI70" s="41"/>
      <c r="WJ70" s="41"/>
      <c r="WK70" s="41"/>
      <c r="WL70" s="41"/>
      <c r="WM70" s="41"/>
      <c r="WN70" s="41"/>
      <c r="WO70" s="41"/>
      <c r="WP70" s="41"/>
      <c r="WQ70" s="41"/>
      <c r="WR70" s="41"/>
      <c r="WS70" s="41"/>
      <c r="WT70" s="41"/>
      <c r="WU70" s="41"/>
      <c r="WV70" s="41"/>
      <c r="WW70" s="41"/>
      <c r="WX70" s="41"/>
      <c r="WY70" s="41"/>
      <c r="WZ70" s="41"/>
      <c r="XA70" s="41"/>
      <c r="XB70" s="41"/>
      <c r="XC70" s="41"/>
      <c r="XD70" s="41"/>
      <c r="XE70" s="41"/>
      <c r="XF70" s="41"/>
      <c r="XG70" s="41"/>
      <c r="XH70" s="41"/>
      <c r="XI70" s="41"/>
      <c r="XJ70" s="41"/>
      <c r="XK70" s="41"/>
      <c r="XL70" s="41"/>
      <c r="XM70" s="41"/>
      <c r="XN70" s="41"/>
      <c r="XO70" s="41"/>
      <c r="XP70" s="41"/>
      <c r="XQ70" s="41"/>
      <c r="XR70" s="41"/>
      <c r="XS70" s="41"/>
      <c r="XT70" s="41"/>
      <c r="XU70" s="41"/>
      <c r="XV70" s="41"/>
      <c r="XW70" s="41"/>
      <c r="XX70" s="41"/>
      <c r="XY70" s="41"/>
      <c r="XZ70" s="41"/>
      <c r="YA70" s="41"/>
      <c r="YB70" s="41"/>
      <c r="YC70" s="41"/>
      <c r="YD70" s="41"/>
      <c r="YE70" s="41"/>
      <c r="YF70" s="41"/>
      <c r="YG70" s="41"/>
      <c r="YH70" s="41"/>
      <c r="YI70" s="41"/>
      <c r="YJ70" s="41"/>
      <c r="YK70" s="41"/>
      <c r="YL70" s="41"/>
      <c r="YM70" s="41"/>
      <c r="YN70" s="41"/>
      <c r="YO70" s="41"/>
      <c r="YP70" s="41"/>
      <c r="YQ70" s="41"/>
      <c r="YR70" s="41"/>
      <c r="YS70" s="41"/>
      <c r="YT70" s="41"/>
      <c r="YU70" s="41"/>
      <c r="YV70" s="41"/>
      <c r="YW70" s="41"/>
      <c r="YX70" s="41"/>
      <c r="YY70" s="41"/>
      <c r="YZ70" s="41"/>
      <c r="ZA70" s="41"/>
      <c r="ZB70" s="41"/>
      <c r="ZC70" s="41"/>
      <c r="ZD70" s="41"/>
      <c r="ZE70" s="41"/>
      <c r="ZF70" s="41"/>
      <c r="ZG70" s="41"/>
      <c r="ZH70" s="41"/>
      <c r="ZI70" s="41"/>
      <c r="ZJ70" s="41"/>
      <c r="ZK70" s="41"/>
      <c r="ZL70" s="41"/>
      <c r="ZM70" s="41"/>
      <c r="ZN70" s="41"/>
      <c r="ZO70" s="41"/>
    </row>
    <row r="71" spans="31:691" ht="17.25" customHeight="1" x14ac:dyDescent="0.3">
      <c r="AE71" s="41"/>
      <c r="AF71" s="41"/>
      <c r="AG71" s="41"/>
      <c r="DT71" s="130"/>
      <c r="DU71" s="130" t="s">
        <v>401</v>
      </c>
      <c r="DV71" s="60" t="s">
        <v>378</v>
      </c>
      <c r="DW71" s="117">
        <v>6.8379691888715737</v>
      </c>
      <c r="DX71" s="117">
        <v>26.287851519694826</v>
      </c>
      <c r="DY71" s="117">
        <v>2.4955245847224772</v>
      </c>
      <c r="DZ71" s="117">
        <v>11.829768358402312</v>
      </c>
      <c r="EA71" s="117">
        <v>3.2398316101553584</v>
      </c>
      <c r="EB71" s="117">
        <v>75.373575244380248</v>
      </c>
      <c r="EC71" s="117">
        <v>86.584554314805899</v>
      </c>
      <c r="ED71" s="117">
        <v>36.777216433513217</v>
      </c>
      <c r="EE71" s="60" t="s">
        <v>200</v>
      </c>
      <c r="FB71" s="39"/>
      <c r="FC71" s="39"/>
      <c r="FV71" s="39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1"/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1"/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1"/>
      <c r="NS71" s="41"/>
      <c r="NT71" s="41"/>
      <c r="NU71" s="41"/>
      <c r="NV71" s="41"/>
      <c r="NW71" s="41"/>
      <c r="NX71" s="41"/>
      <c r="NY71" s="41"/>
      <c r="NZ71" s="41"/>
      <c r="OA71" s="41"/>
      <c r="OB71" s="41"/>
      <c r="OC71" s="41"/>
      <c r="OD71" s="41"/>
      <c r="OE71" s="41"/>
      <c r="OF71" s="41"/>
      <c r="OG71" s="41"/>
      <c r="OH71" s="41"/>
      <c r="OI71" s="41"/>
      <c r="OJ71" s="41"/>
      <c r="OK71" s="41"/>
      <c r="OL71" s="41"/>
      <c r="OM71" s="41"/>
      <c r="ON71" s="41"/>
      <c r="OO71" s="41"/>
      <c r="OP71" s="41"/>
      <c r="OQ71" s="41"/>
      <c r="OR71" s="41"/>
      <c r="OS71" s="41"/>
      <c r="OT71" s="41"/>
      <c r="OU71" s="41"/>
      <c r="OV71" s="41"/>
      <c r="OW71" s="41"/>
      <c r="OX71" s="41"/>
      <c r="OY71" s="41"/>
      <c r="OZ71" s="41"/>
      <c r="PA71" s="41"/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41"/>
      <c r="PO71" s="41"/>
      <c r="PP71" s="41"/>
      <c r="PQ71" s="41"/>
      <c r="PR71" s="41"/>
      <c r="PS71" s="41"/>
      <c r="PT71" s="41"/>
      <c r="PU71" s="41"/>
      <c r="PV71" s="41"/>
      <c r="PW71" s="41"/>
      <c r="PX71" s="41"/>
      <c r="PY71" s="41"/>
      <c r="PZ71" s="41"/>
      <c r="QA71" s="41"/>
      <c r="QB71" s="41"/>
      <c r="QC71" s="41"/>
      <c r="QD71" s="41"/>
      <c r="QE71" s="41"/>
      <c r="QF71" s="41"/>
      <c r="QG71" s="41"/>
      <c r="QH71" s="41"/>
      <c r="QI71" s="41"/>
      <c r="QJ71" s="41"/>
      <c r="QK71" s="41"/>
      <c r="QL71" s="41"/>
      <c r="QM71" s="41"/>
      <c r="QN71" s="41"/>
      <c r="QO71" s="41"/>
      <c r="QP71" s="41"/>
      <c r="QQ71" s="41"/>
      <c r="QR71" s="41"/>
      <c r="QS71" s="41"/>
      <c r="QT71" s="41"/>
      <c r="QU71" s="41"/>
      <c r="QV71" s="41"/>
      <c r="QW71" s="41"/>
      <c r="QX71" s="41"/>
      <c r="QY71" s="41"/>
      <c r="QZ71" s="41"/>
      <c r="RA71" s="41"/>
      <c r="RB71" s="41"/>
      <c r="RC71" s="41"/>
      <c r="RD71" s="41"/>
      <c r="RE71" s="41"/>
      <c r="RF71" s="41"/>
      <c r="RG71" s="41"/>
      <c r="RH71" s="41"/>
      <c r="RI71" s="41"/>
      <c r="RJ71" s="41"/>
      <c r="RK71" s="41"/>
      <c r="RL71" s="41"/>
      <c r="RM71" s="41"/>
      <c r="RN71" s="41"/>
      <c r="RO71" s="41"/>
      <c r="RP71" s="41"/>
      <c r="RQ71" s="41"/>
      <c r="RR71" s="41"/>
      <c r="RS71" s="41"/>
      <c r="RT71" s="41"/>
      <c r="RU71" s="41"/>
      <c r="RV71" s="41"/>
      <c r="RW71" s="41"/>
      <c r="RX71" s="41"/>
      <c r="RY71" s="41"/>
      <c r="RZ71" s="41"/>
      <c r="SA71" s="41"/>
      <c r="SB71" s="41"/>
      <c r="SC71" s="41"/>
      <c r="SD71" s="41"/>
      <c r="SE71" s="41"/>
      <c r="SF71" s="41"/>
      <c r="SG71" s="41"/>
      <c r="SH71" s="41"/>
      <c r="SI71" s="41"/>
      <c r="SJ71" s="41"/>
      <c r="SK71" s="41"/>
      <c r="SL71" s="41"/>
      <c r="SM71" s="41"/>
      <c r="SN71" s="41"/>
      <c r="SO71" s="41"/>
      <c r="SP71" s="41"/>
      <c r="SQ71" s="41"/>
      <c r="SR71" s="41"/>
      <c r="SS71" s="41"/>
      <c r="ST71" s="41"/>
      <c r="SU71" s="41"/>
      <c r="SV71" s="41"/>
      <c r="SW71" s="41"/>
      <c r="SX71" s="41"/>
      <c r="SY71" s="41"/>
      <c r="SZ71" s="41"/>
      <c r="TA71" s="41"/>
      <c r="TB71" s="41"/>
      <c r="TC71" s="41"/>
      <c r="TD71" s="41"/>
      <c r="TE71" s="41"/>
      <c r="TF71" s="41"/>
      <c r="TG71" s="41"/>
      <c r="TH71" s="41"/>
      <c r="TI71" s="41"/>
      <c r="TJ71" s="41"/>
      <c r="TK71" s="41"/>
      <c r="TL71" s="41"/>
      <c r="TM71" s="41"/>
      <c r="TN71" s="41"/>
      <c r="TO71" s="41"/>
      <c r="TP71" s="41"/>
      <c r="TQ71" s="41"/>
      <c r="TR71" s="41"/>
      <c r="TS71" s="41"/>
      <c r="TT71" s="41"/>
      <c r="TU71" s="41"/>
      <c r="TV71" s="41"/>
      <c r="TW71" s="41"/>
      <c r="TX71" s="41"/>
      <c r="TY71" s="41"/>
      <c r="TZ71" s="41"/>
      <c r="UA71" s="41"/>
      <c r="UB71" s="41"/>
      <c r="UC71" s="41"/>
      <c r="UD71" s="41"/>
      <c r="UE71" s="41"/>
      <c r="UF71" s="41"/>
      <c r="UG71" s="41"/>
      <c r="UH71" s="41"/>
      <c r="UI71" s="41"/>
      <c r="UJ71" s="41"/>
      <c r="UK71" s="41"/>
      <c r="UL71" s="41"/>
      <c r="UM71" s="41"/>
      <c r="UN71" s="41"/>
      <c r="UO71" s="41"/>
      <c r="UP71" s="41"/>
      <c r="UQ71" s="41"/>
      <c r="UR71" s="41"/>
      <c r="US71" s="41"/>
      <c r="UT71" s="41"/>
      <c r="UU71" s="41"/>
      <c r="UV71" s="41"/>
      <c r="UW71" s="41"/>
      <c r="UX71" s="41"/>
      <c r="UY71" s="41"/>
      <c r="UZ71" s="41"/>
      <c r="VA71" s="41"/>
      <c r="VB71" s="41"/>
      <c r="VC71" s="41"/>
      <c r="VD71" s="41"/>
      <c r="VE71" s="41"/>
      <c r="VF71" s="41"/>
      <c r="VG71" s="41"/>
      <c r="VH71" s="41"/>
      <c r="VI71" s="41"/>
      <c r="VJ71" s="41"/>
      <c r="VK71" s="41"/>
      <c r="VL71" s="41"/>
      <c r="VM71" s="41"/>
      <c r="VN71" s="41"/>
      <c r="VO71" s="41"/>
      <c r="VP71" s="41"/>
      <c r="VQ71" s="41"/>
      <c r="VR71" s="41"/>
      <c r="VS71" s="41"/>
      <c r="VT71" s="41"/>
      <c r="VU71" s="41"/>
      <c r="VV71" s="41"/>
      <c r="VW71" s="41"/>
      <c r="VX71" s="41"/>
      <c r="VY71" s="41"/>
      <c r="VZ71" s="41"/>
      <c r="WA71" s="41"/>
      <c r="WB71" s="41"/>
      <c r="WC71" s="41"/>
      <c r="WD71" s="41"/>
      <c r="WE71" s="41"/>
      <c r="WF71" s="41"/>
      <c r="WG71" s="41"/>
      <c r="WH71" s="41"/>
      <c r="WI71" s="41"/>
      <c r="WJ71" s="41"/>
      <c r="WK71" s="41"/>
      <c r="WL71" s="41"/>
      <c r="WM71" s="41"/>
      <c r="WN71" s="41"/>
      <c r="WO71" s="41"/>
      <c r="WP71" s="41"/>
      <c r="WQ71" s="41"/>
      <c r="WR71" s="41"/>
      <c r="WS71" s="41"/>
      <c r="WT71" s="41"/>
      <c r="WU71" s="41"/>
      <c r="WV71" s="41"/>
      <c r="WW71" s="41"/>
      <c r="WX71" s="41"/>
      <c r="WY71" s="41"/>
      <c r="WZ71" s="41"/>
      <c r="XA71" s="41"/>
      <c r="XB71" s="41"/>
      <c r="XC71" s="41"/>
      <c r="XD71" s="41"/>
      <c r="XE71" s="41"/>
      <c r="XF71" s="41"/>
      <c r="XG71" s="41"/>
      <c r="XH71" s="41"/>
      <c r="XI71" s="41"/>
      <c r="XJ71" s="41"/>
      <c r="XK71" s="41"/>
      <c r="XL71" s="41"/>
      <c r="XM71" s="41"/>
      <c r="XN71" s="41"/>
      <c r="XO71" s="41"/>
      <c r="XP71" s="41"/>
      <c r="XQ71" s="41"/>
      <c r="XR71" s="41"/>
      <c r="XS71" s="41"/>
      <c r="XT71" s="41"/>
      <c r="XU71" s="41"/>
      <c r="XV71" s="41"/>
      <c r="XW71" s="41"/>
      <c r="XX71" s="41"/>
      <c r="XY71" s="41"/>
      <c r="XZ71" s="41"/>
      <c r="YA71" s="41"/>
      <c r="YB71" s="41"/>
      <c r="YC71" s="41"/>
      <c r="YD71" s="41"/>
      <c r="YE71" s="41"/>
      <c r="YF71" s="41"/>
      <c r="YG71" s="41"/>
      <c r="YH71" s="41"/>
      <c r="YI71" s="41"/>
      <c r="YJ71" s="41"/>
      <c r="YK71" s="41"/>
      <c r="YL71" s="41"/>
      <c r="YM71" s="41"/>
      <c r="YN71" s="41"/>
      <c r="YO71" s="41"/>
      <c r="YP71" s="41"/>
      <c r="YQ71" s="41"/>
      <c r="YR71" s="41"/>
      <c r="YS71" s="41"/>
      <c r="YT71" s="41"/>
      <c r="YU71" s="41"/>
      <c r="YV71" s="41"/>
      <c r="YW71" s="41"/>
      <c r="YX71" s="41"/>
      <c r="YY71" s="41"/>
      <c r="YZ71" s="41"/>
      <c r="ZA71" s="41"/>
      <c r="ZB71" s="41"/>
      <c r="ZC71" s="41"/>
      <c r="ZD71" s="41"/>
      <c r="ZE71" s="41"/>
      <c r="ZF71" s="41"/>
      <c r="ZG71" s="41"/>
      <c r="ZH71" s="41"/>
      <c r="ZI71" s="41"/>
      <c r="ZJ71" s="41"/>
      <c r="ZK71" s="41"/>
      <c r="ZL71" s="41"/>
      <c r="ZM71" s="41"/>
      <c r="ZN71" s="41"/>
      <c r="ZO71" s="41"/>
    </row>
    <row r="72" spans="31:691" ht="17.25" customHeight="1" x14ac:dyDescent="0.3">
      <c r="AE72" s="41"/>
      <c r="AF72" s="41"/>
      <c r="AG72" s="41"/>
      <c r="FB72" s="39"/>
      <c r="FC72" s="39"/>
      <c r="FV72" s="39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1"/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1"/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1"/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1"/>
      <c r="NS72" s="41"/>
      <c r="NT72" s="41"/>
      <c r="NU72" s="41"/>
      <c r="NV72" s="41"/>
      <c r="NW72" s="41"/>
      <c r="NX72" s="41"/>
      <c r="NY72" s="41"/>
      <c r="NZ72" s="41"/>
      <c r="OA72" s="41"/>
      <c r="OB72" s="41"/>
      <c r="OC72" s="41"/>
      <c r="OD72" s="41"/>
      <c r="OE72" s="41"/>
      <c r="OF72" s="41"/>
      <c r="OG72" s="41"/>
      <c r="OH72" s="41"/>
      <c r="OI72" s="41"/>
      <c r="OJ72" s="41"/>
      <c r="OK72" s="41"/>
      <c r="OL72" s="41"/>
      <c r="OM72" s="41"/>
      <c r="ON72" s="41"/>
      <c r="OO72" s="41"/>
      <c r="OP72" s="41"/>
      <c r="OQ72" s="41"/>
      <c r="OR72" s="41"/>
      <c r="OS72" s="41"/>
      <c r="OT72" s="41"/>
      <c r="OU72" s="41"/>
      <c r="OV72" s="41"/>
      <c r="OW72" s="41"/>
      <c r="OX72" s="41"/>
      <c r="OY72" s="41"/>
      <c r="OZ72" s="41"/>
      <c r="PA72" s="41"/>
      <c r="PB72" s="41"/>
      <c r="PC72" s="41"/>
      <c r="PD72" s="41"/>
      <c r="PE72" s="41"/>
      <c r="PF72" s="41"/>
      <c r="PG72" s="41"/>
      <c r="PH72" s="41"/>
      <c r="PI72" s="41"/>
      <c r="PJ72" s="41"/>
      <c r="PK72" s="41"/>
      <c r="PL72" s="41"/>
      <c r="PM72" s="41"/>
      <c r="PN72" s="41"/>
      <c r="PO72" s="41"/>
      <c r="PP72" s="41"/>
      <c r="PQ72" s="41"/>
      <c r="PR72" s="41"/>
      <c r="PS72" s="41"/>
      <c r="PT72" s="41"/>
      <c r="PU72" s="41"/>
      <c r="PV72" s="41"/>
      <c r="PW72" s="41"/>
      <c r="PX72" s="41"/>
      <c r="PY72" s="41"/>
      <c r="PZ72" s="41"/>
      <c r="QA72" s="41"/>
      <c r="QB72" s="41"/>
      <c r="QC72" s="41"/>
      <c r="QD72" s="41"/>
      <c r="QE72" s="41"/>
      <c r="QF72" s="41"/>
      <c r="QG72" s="41"/>
      <c r="QH72" s="41"/>
      <c r="QI72" s="41"/>
      <c r="QJ72" s="41"/>
      <c r="QK72" s="41"/>
      <c r="QL72" s="41"/>
      <c r="QM72" s="41"/>
      <c r="QN72" s="41"/>
      <c r="QO72" s="41"/>
      <c r="QP72" s="41"/>
      <c r="QQ72" s="41"/>
      <c r="QR72" s="41"/>
      <c r="QS72" s="41"/>
      <c r="QT72" s="41"/>
      <c r="QU72" s="41"/>
      <c r="QV72" s="41"/>
      <c r="QW72" s="41"/>
      <c r="QX72" s="41"/>
      <c r="QY72" s="41"/>
      <c r="QZ72" s="41"/>
      <c r="RA72" s="41"/>
      <c r="RB72" s="41"/>
      <c r="RC72" s="41"/>
      <c r="RD72" s="41"/>
      <c r="RE72" s="41"/>
      <c r="RF72" s="41"/>
      <c r="RG72" s="41"/>
      <c r="RH72" s="41"/>
      <c r="RI72" s="41"/>
      <c r="RJ72" s="41"/>
      <c r="RK72" s="41"/>
      <c r="RL72" s="41"/>
      <c r="RM72" s="41"/>
      <c r="RN72" s="41"/>
      <c r="RO72" s="41"/>
      <c r="RP72" s="41"/>
      <c r="RQ72" s="41"/>
      <c r="RR72" s="41"/>
      <c r="RS72" s="41"/>
      <c r="RT72" s="41"/>
      <c r="RU72" s="41"/>
      <c r="RV72" s="41"/>
      <c r="RW72" s="41"/>
      <c r="RX72" s="41"/>
      <c r="RY72" s="41"/>
      <c r="RZ72" s="41"/>
      <c r="SA72" s="41"/>
      <c r="SB72" s="41"/>
      <c r="SC72" s="41"/>
      <c r="SD72" s="41"/>
      <c r="SE72" s="41"/>
      <c r="SF72" s="41"/>
      <c r="SG72" s="41"/>
      <c r="SH72" s="41"/>
      <c r="SI72" s="41"/>
      <c r="SJ72" s="41"/>
      <c r="SK72" s="41"/>
      <c r="SL72" s="41"/>
      <c r="SM72" s="41"/>
      <c r="SN72" s="41"/>
      <c r="SO72" s="41"/>
      <c r="SP72" s="41"/>
      <c r="SQ72" s="41"/>
      <c r="SR72" s="41"/>
      <c r="SS72" s="41"/>
      <c r="ST72" s="41"/>
      <c r="SU72" s="41"/>
      <c r="SV72" s="41"/>
      <c r="SW72" s="41"/>
      <c r="SX72" s="41"/>
      <c r="SY72" s="41"/>
      <c r="SZ72" s="41"/>
      <c r="TA72" s="41"/>
      <c r="TB72" s="41"/>
      <c r="TC72" s="41"/>
      <c r="TD72" s="41"/>
      <c r="TE72" s="41"/>
      <c r="TF72" s="41"/>
      <c r="TG72" s="41"/>
      <c r="TH72" s="41"/>
      <c r="TI72" s="41"/>
      <c r="TJ72" s="41"/>
      <c r="TK72" s="41"/>
      <c r="TL72" s="41"/>
      <c r="TM72" s="41"/>
      <c r="TN72" s="41"/>
      <c r="TO72" s="41"/>
      <c r="TP72" s="41"/>
      <c r="TQ72" s="41"/>
      <c r="TR72" s="41"/>
      <c r="TS72" s="41"/>
      <c r="TT72" s="41"/>
      <c r="TU72" s="41"/>
      <c r="TV72" s="41"/>
      <c r="TW72" s="41"/>
      <c r="TX72" s="41"/>
      <c r="TY72" s="41"/>
      <c r="TZ72" s="41"/>
      <c r="UA72" s="41"/>
      <c r="UB72" s="41"/>
      <c r="UC72" s="41"/>
      <c r="UD72" s="41"/>
      <c r="UE72" s="41"/>
      <c r="UF72" s="41"/>
      <c r="UG72" s="41"/>
      <c r="UH72" s="41"/>
      <c r="UI72" s="41"/>
      <c r="UJ72" s="41"/>
      <c r="UK72" s="41"/>
      <c r="UL72" s="41"/>
      <c r="UM72" s="41"/>
      <c r="UN72" s="41"/>
      <c r="UO72" s="41"/>
      <c r="UP72" s="41"/>
      <c r="UQ72" s="41"/>
      <c r="UR72" s="41"/>
      <c r="US72" s="41"/>
      <c r="UT72" s="41"/>
      <c r="UU72" s="41"/>
      <c r="UV72" s="41"/>
      <c r="UW72" s="41"/>
      <c r="UX72" s="41"/>
      <c r="UY72" s="41"/>
      <c r="UZ72" s="41"/>
      <c r="VA72" s="41"/>
      <c r="VB72" s="41"/>
      <c r="VC72" s="41"/>
      <c r="VD72" s="41"/>
      <c r="VE72" s="41"/>
      <c r="VF72" s="41"/>
      <c r="VG72" s="41"/>
      <c r="VH72" s="41"/>
      <c r="VI72" s="41"/>
      <c r="VJ72" s="41"/>
      <c r="VK72" s="41"/>
      <c r="VL72" s="41"/>
      <c r="VM72" s="41"/>
      <c r="VN72" s="41"/>
      <c r="VO72" s="41"/>
      <c r="VP72" s="41"/>
      <c r="VQ72" s="41"/>
      <c r="VR72" s="41"/>
      <c r="VS72" s="41"/>
      <c r="VT72" s="41"/>
      <c r="VU72" s="41"/>
      <c r="VV72" s="41"/>
      <c r="VW72" s="41"/>
      <c r="VX72" s="41"/>
      <c r="VY72" s="41"/>
      <c r="VZ72" s="41"/>
      <c r="WA72" s="41"/>
      <c r="WB72" s="41"/>
      <c r="WC72" s="41"/>
      <c r="WD72" s="41"/>
      <c r="WE72" s="41"/>
      <c r="WF72" s="41"/>
      <c r="WG72" s="41"/>
      <c r="WH72" s="41"/>
      <c r="WI72" s="41"/>
      <c r="WJ72" s="41"/>
      <c r="WK72" s="41"/>
      <c r="WL72" s="41"/>
      <c r="WM72" s="41"/>
      <c r="WN72" s="41"/>
      <c r="WO72" s="41"/>
      <c r="WP72" s="41"/>
      <c r="WQ72" s="41"/>
      <c r="WR72" s="41"/>
      <c r="WS72" s="41"/>
      <c r="WT72" s="41"/>
      <c r="WU72" s="41"/>
      <c r="WV72" s="41"/>
      <c r="WW72" s="41"/>
      <c r="WX72" s="41"/>
      <c r="WY72" s="41"/>
      <c r="WZ72" s="41"/>
      <c r="XA72" s="41"/>
      <c r="XB72" s="41"/>
      <c r="XC72" s="41"/>
      <c r="XD72" s="41"/>
      <c r="XE72" s="41"/>
      <c r="XF72" s="41"/>
      <c r="XG72" s="41"/>
      <c r="XH72" s="41"/>
      <c r="XI72" s="41"/>
      <c r="XJ72" s="41"/>
      <c r="XK72" s="41"/>
      <c r="XL72" s="41"/>
      <c r="XM72" s="41"/>
      <c r="XN72" s="41"/>
      <c r="XO72" s="41"/>
      <c r="XP72" s="41"/>
      <c r="XQ72" s="41"/>
      <c r="XR72" s="41"/>
      <c r="XS72" s="41"/>
      <c r="XT72" s="41"/>
      <c r="XU72" s="41"/>
      <c r="XV72" s="41"/>
      <c r="XW72" s="41"/>
      <c r="XX72" s="41"/>
      <c r="XY72" s="41"/>
      <c r="XZ72" s="41"/>
      <c r="YA72" s="41"/>
      <c r="YB72" s="41"/>
      <c r="YC72" s="41"/>
      <c r="YD72" s="41"/>
      <c r="YE72" s="41"/>
      <c r="YF72" s="41"/>
      <c r="YG72" s="41"/>
      <c r="YH72" s="41"/>
      <c r="YI72" s="41"/>
      <c r="YJ72" s="41"/>
      <c r="YK72" s="41"/>
      <c r="YL72" s="41"/>
      <c r="YM72" s="41"/>
      <c r="YN72" s="41"/>
      <c r="YO72" s="41"/>
      <c r="YP72" s="41"/>
      <c r="YQ72" s="41"/>
      <c r="YR72" s="41"/>
      <c r="YS72" s="41"/>
      <c r="YT72" s="41"/>
      <c r="YU72" s="41"/>
      <c r="YV72" s="41"/>
      <c r="YW72" s="41"/>
      <c r="YX72" s="41"/>
      <c r="YY72" s="41"/>
      <c r="YZ72" s="41"/>
      <c r="ZA72" s="41"/>
      <c r="ZB72" s="41"/>
      <c r="ZC72" s="41"/>
      <c r="ZD72" s="41"/>
      <c r="ZE72" s="41"/>
      <c r="ZF72" s="41"/>
      <c r="ZG72" s="41"/>
      <c r="ZH72" s="41"/>
      <c r="ZI72" s="41"/>
      <c r="ZJ72" s="41"/>
      <c r="ZK72" s="41"/>
      <c r="ZL72" s="41"/>
      <c r="ZM72" s="41"/>
      <c r="ZN72" s="41"/>
      <c r="ZO72" s="41"/>
    </row>
    <row r="73" spans="31:691" ht="17.25" customHeight="1" x14ac:dyDescent="0.3">
      <c r="AE73" s="41"/>
      <c r="AF73" s="41"/>
      <c r="AG73" s="41"/>
      <c r="FB73" s="39"/>
      <c r="FC73" s="39"/>
      <c r="FV73" s="39"/>
      <c r="IZ73" s="41"/>
      <c r="JA73" s="41"/>
      <c r="JB73" s="41"/>
      <c r="JC73" s="41"/>
      <c r="JD73" s="41"/>
      <c r="JE73" s="41"/>
      <c r="JF73" s="41"/>
      <c r="JG73" s="41"/>
      <c r="JH73" s="41"/>
      <c r="JI73" s="41"/>
      <c r="JJ73" s="41"/>
      <c r="JK73" s="41"/>
      <c r="JL73" s="41"/>
      <c r="JM73" s="41"/>
      <c r="JN73" s="41"/>
      <c r="JO73" s="41"/>
      <c r="JP73" s="41"/>
      <c r="JQ73" s="41"/>
      <c r="JR73" s="41"/>
      <c r="JS73" s="41"/>
      <c r="JT73" s="41"/>
      <c r="JU73" s="41"/>
      <c r="JV73" s="41"/>
      <c r="JW73" s="41"/>
      <c r="JX73" s="41"/>
      <c r="JY73" s="41"/>
      <c r="JZ73" s="41"/>
      <c r="KA73" s="41"/>
      <c r="KB73" s="41"/>
      <c r="KC73" s="41"/>
      <c r="KD73" s="41"/>
      <c r="KE73" s="41"/>
      <c r="KF73" s="41"/>
      <c r="KG73" s="41"/>
      <c r="KH73" s="41"/>
      <c r="KI73" s="41"/>
      <c r="KJ73" s="41"/>
      <c r="KK73" s="41"/>
      <c r="KL73" s="41"/>
      <c r="KM73" s="41"/>
      <c r="KN73" s="41"/>
      <c r="KO73" s="41"/>
      <c r="KP73" s="41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1"/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1"/>
      <c r="NS73" s="41"/>
      <c r="NT73" s="41"/>
      <c r="NU73" s="41"/>
      <c r="NV73" s="41"/>
      <c r="NW73" s="41"/>
      <c r="NX73" s="41"/>
      <c r="NY73" s="41"/>
      <c r="NZ73" s="41"/>
      <c r="OA73" s="41"/>
      <c r="OB73" s="41"/>
      <c r="OC73" s="41"/>
      <c r="OD73" s="41"/>
      <c r="OE73" s="41"/>
      <c r="OF73" s="41"/>
      <c r="OG73" s="41"/>
      <c r="OH73" s="41"/>
      <c r="OI73" s="41"/>
      <c r="OJ73" s="41"/>
      <c r="OK73" s="41"/>
      <c r="OL73" s="41"/>
      <c r="OM73" s="41"/>
      <c r="ON73" s="41"/>
      <c r="OO73" s="41"/>
      <c r="OP73" s="41"/>
      <c r="OQ73" s="41"/>
      <c r="OR73" s="41"/>
      <c r="OS73" s="41"/>
      <c r="OT73" s="41"/>
      <c r="OU73" s="41"/>
      <c r="OV73" s="41"/>
      <c r="OW73" s="41"/>
      <c r="OX73" s="41"/>
      <c r="OY73" s="41"/>
      <c r="OZ73" s="41"/>
      <c r="PA73" s="41"/>
      <c r="PB73" s="41"/>
      <c r="PC73" s="41"/>
      <c r="PD73" s="41"/>
      <c r="PE73" s="41"/>
      <c r="PF73" s="41"/>
      <c r="PG73" s="41"/>
      <c r="PH73" s="41"/>
      <c r="PI73" s="41"/>
      <c r="PJ73" s="41"/>
      <c r="PK73" s="41"/>
      <c r="PL73" s="41"/>
      <c r="PM73" s="41"/>
      <c r="PN73" s="41"/>
      <c r="PO73" s="41"/>
      <c r="PP73" s="41"/>
      <c r="PQ73" s="41"/>
      <c r="PR73" s="41"/>
      <c r="PS73" s="41"/>
      <c r="PT73" s="41"/>
      <c r="PU73" s="41"/>
      <c r="PV73" s="41"/>
      <c r="PW73" s="41"/>
      <c r="PX73" s="41"/>
      <c r="PY73" s="41"/>
      <c r="PZ73" s="41"/>
      <c r="QA73" s="41"/>
      <c r="QB73" s="41"/>
      <c r="QC73" s="41"/>
      <c r="QD73" s="41"/>
      <c r="QE73" s="41"/>
      <c r="QF73" s="41"/>
      <c r="QG73" s="41"/>
      <c r="QH73" s="41"/>
      <c r="QI73" s="41"/>
      <c r="QJ73" s="41"/>
      <c r="QK73" s="41"/>
      <c r="QL73" s="41"/>
      <c r="QM73" s="41"/>
      <c r="QN73" s="41"/>
      <c r="QO73" s="41"/>
      <c r="QP73" s="41"/>
      <c r="QQ73" s="41"/>
      <c r="QR73" s="41"/>
      <c r="QS73" s="41"/>
      <c r="QT73" s="41"/>
      <c r="QU73" s="41"/>
      <c r="QV73" s="41"/>
      <c r="QW73" s="41"/>
      <c r="QX73" s="41"/>
      <c r="QY73" s="41"/>
      <c r="QZ73" s="41"/>
      <c r="RA73" s="41"/>
      <c r="RB73" s="41"/>
      <c r="RC73" s="41"/>
      <c r="RD73" s="41"/>
      <c r="RE73" s="41"/>
      <c r="RF73" s="41"/>
      <c r="RG73" s="41"/>
      <c r="RH73" s="41"/>
      <c r="RI73" s="41"/>
      <c r="RJ73" s="41"/>
      <c r="RK73" s="41"/>
      <c r="RL73" s="41"/>
      <c r="RM73" s="41"/>
      <c r="RN73" s="41"/>
      <c r="RO73" s="41"/>
      <c r="RP73" s="41"/>
      <c r="RQ73" s="41"/>
      <c r="RR73" s="41"/>
      <c r="RS73" s="41"/>
      <c r="RT73" s="41"/>
      <c r="RU73" s="41"/>
      <c r="RV73" s="41"/>
      <c r="RW73" s="41"/>
      <c r="RX73" s="41"/>
      <c r="RY73" s="41"/>
      <c r="RZ73" s="41"/>
      <c r="SA73" s="41"/>
      <c r="SB73" s="41"/>
      <c r="SC73" s="41"/>
      <c r="SD73" s="41"/>
      <c r="SE73" s="41"/>
      <c r="SF73" s="41"/>
      <c r="SG73" s="41"/>
      <c r="SH73" s="41"/>
      <c r="SI73" s="41"/>
      <c r="SJ73" s="41"/>
      <c r="SK73" s="41"/>
      <c r="SL73" s="41"/>
      <c r="SM73" s="41"/>
      <c r="SN73" s="41"/>
      <c r="SO73" s="41"/>
      <c r="SP73" s="41"/>
      <c r="SQ73" s="41"/>
      <c r="SR73" s="41"/>
      <c r="SS73" s="41"/>
      <c r="ST73" s="41"/>
      <c r="SU73" s="41"/>
      <c r="SV73" s="41"/>
      <c r="SW73" s="41"/>
      <c r="SX73" s="41"/>
      <c r="SY73" s="41"/>
      <c r="SZ73" s="41"/>
      <c r="TA73" s="41"/>
      <c r="TB73" s="41"/>
      <c r="TC73" s="41"/>
      <c r="TD73" s="41"/>
      <c r="TE73" s="41"/>
      <c r="TF73" s="41"/>
      <c r="TG73" s="41"/>
      <c r="TH73" s="41"/>
      <c r="TI73" s="41"/>
      <c r="TJ73" s="41"/>
      <c r="TK73" s="41"/>
      <c r="TL73" s="41"/>
      <c r="TM73" s="41"/>
      <c r="TN73" s="41"/>
      <c r="TO73" s="41"/>
      <c r="TP73" s="41"/>
      <c r="TQ73" s="41"/>
      <c r="TR73" s="41"/>
      <c r="TS73" s="41"/>
      <c r="TT73" s="41"/>
      <c r="TU73" s="41"/>
      <c r="TV73" s="41"/>
      <c r="TW73" s="41"/>
      <c r="TX73" s="41"/>
      <c r="TY73" s="41"/>
      <c r="TZ73" s="41"/>
      <c r="UA73" s="41"/>
      <c r="UB73" s="41"/>
      <c r="UC73" s="41"/>
      <c r="UD73" s="41"/>
      <c r="UE73" s="41"/>
      <c r="UF73" s="41"/>
      <c r="UG73" s="41"/>
      <c r="UH73" s="41"/>
      <c r="UI73" s="41"/>
      <c r="UJ73" s="41"/>
      <c r="UK73" s="41"/>
      <c r="UL73" s="41"/>
      <c r="UM73" s="41"/>
      <c r="UN73" s="41"/>
      <c r="UO73" s="41"/>
      <c r="UP73" s="41"/>
      <c r="UQ73" s="41"/>
      <c r="UR73" s="41"/>
      <c r="US73" s="41"/>
      <c r="UT73" s="41"/>
      <c r="UU73" s="41"/>
      <c r="UV73" s="41"/>
      <c r="UW73" s="41"/>
      <c r="UX73" s="41"/>
      <c r="UY73" s="41"/>
      <c r="UZ73" s="41"/>
      <c r="VA73" s="41"/>
      <c r="VB73" s="41"/>
      <c r="VC73" s="41"/>
      <c r="VD73" s="41"/>
      <c r="VE73" s="41"/>
      <c r="VF73" s="41"/>
      <c r="VG73" s="41"/>
      <c r="VH73" s="41"/>
      <c r="VI73" s="41"/>
      <c r="VJ73" s="41"/>
      <c r="VK73" s="41"/>
      <c r="VL73" s="41"/>
      <c r="VM73" s="41"/>
      <c r="VN73" s="41"/>
      <c r="VO73" s="41"/>
      <c r="VP73" s="41"/>
      <c r="VQ73" s="41"/>
      <c r="VR73" s="41"/>
      <c r="VS73" s="41"/>
      <c r="VT73" s="41"/>
      <c r="VU73" s="41"/>
      <c r="VV73" s="41"/>
      <c r="VW73" s="41"/>
      <c r="VX73" s="41"/>
      <c r="VY73" s="41"/>
      <c r="VZ73" s="41"/>
      <c r="WA73" s="41"/>
      <c r="WB73" s="41"/>
      <c r="WC73" s="41"/>
      <c r="WD73" s="41"/>
      <c r="WE73" s="41"/>
      <c r="WF73" s="41"/>
      <c r="WG73" s="41"/>
      <c r="WH73" s="41"/>
      <c r="WI73" s="41"/>
      <c r="WJ73" s="41"/>
      <c r="WK73" s="41"/>
      <c r="WL73" s="41"/>
      <c r="WM73" s="41"/>
      <c r="WN73" s="41"/>
      <c r="WO73" s="41"/>
      <c r="WP73" s="41"/>
      <c r="WQ73" s="41"/>
      <c r="WR73" s="41"/>
      <c r="WS73" s="41"/>
      <c r="WT73" s="41"/>
      <c r="WU73" s="41"/>
      <c r="WV73" s="41"/>
      <c r="WW73" s="41"/>
      <c r="WX73" s="41"/>
      <c r="WY73" s="41"/>
      <c r="WZ73" s="41"/>
      <c r="XA73" s="41"/>
      <c r="XB73" s="41"/>
      <c r="XC73" s="41"/>
      <c r="XD73" s="41"/>
      <c r="XE73" s="41"/>
      <c r="XF73" s="41"/>
      <c r="XG73" s="41"/>
      <c r="XH73" s="41"/>
      <c r="XI73" s="41"/>
      <c r="XJ73" s="41"/>
      <c r="XK73" s="41"/>
      <c r="XL73" s="41"/>
      <c r="XM73" s="41"/>
      <c r="XN73" s="41"/>
      <c r="XO73" s="41"/>
      <c r="XP73" s="41"/>
      <c r="XQ73" s="41"/>
      <c r="XR73" s="41"/>
      <c r="XS73" s="41"/>
      <c r="XT73" s="41"/>
      <c r="XU73" s="41"/>
      <c r="XV73" s="41"/>
      <c r="XW73" s="41"/>
      <c r="XX73" s="41"/>
      <c r="XY73" s="41"/>
      <c r="XZ73" s="41"/>
      <c r="YA73" s="41"/>
      <c r="YB73" s="41"/>
      <c r="YC73" s="41"/>
      <c r="YD73" s="41"/>
      <c r="YE73" s="41"/>
      <c r="YF73" s="41"/>
      <c r="YG73" s="41"/>
      <c r="YH73" s="41"/>
      <c r="YI73" s="41"/>
      <c r="YJ73" s="41"/>
      <c r="YK73" s="41"/>
      <c r="YL73" s="41"/>
      <c r="YM73" s="41"/>
      <c r="YN73" s="41"/>
      <c r="YO73" s="41"/>
      <c r="YP73" s="41"/>
      <c r="YQ73" s="41"/>
      <c r="YR73" s="41"/>
      <c r="YS73" s="41"/>
      <c r="YT73" s="41"/>
      <c r="YU73" s="41"/>
      <c r="YV73" s="41"/>
      <c r="YW73" s="41"/>
      <c r="YX73" s="41"/>
      <c r="YY73" s="41"/>
      <c r="YZ73" s="41"/>
      <c r="ZA73" s="41"/>
      <c r="ZB73" s="41"/>
      <c r="ZC73" s="41"/>
      <c r="ZD73" s="41"/>
      <c r="ZE73" s="41"/>
      <c r="ZF73" s="41"/>
      <c r="ZG73" s="41"/>
      <c r="ZH73" s="41"/>
      <c r="ZI73" s="41"/>
      <c r="ZJ73" s="41"/>
      <c r="ZK73" s="41"/>
      <c r="ZL73" s="41"/>
      <c r="ZM73" s="41"/>
      <c r="ZN73" s="41"/>
      <c r="ZO73" s="41"/>
    </row>
    <row r="74" spans="31:691" ht="17.25" customHeight="1" x14ac:dyDescent="0.3">
      <c r="AE74" s="41"/>
      <c r="AF74" s="41"/>
      <c r="AG74" s="41"/>
      <c r="FB74" s="39"/>
      <c r="FC74" s="39"/>
      <c r="FV74" s="39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/>
      <c r="JM74" s="41"/>
      <c r="JN74" s="41"/>
      <c r="JO74" s="41"/>
      <c r="JP74" s="41"/>
      <c r="JQ74" s="41"/>
      <c r="JR74" s="41"/>
      <c r="JS74" s="41"/>
      <c r="JT74" s="41"/>
      <c r="JU74" s="41"/>
      <c r="JV74" s="41"/>
      <c r="JW74" s="41"/>
      <c r="JX74" s="41"/>
      <c r="JY74" s="41"/>
      <c r="JZ74" s="41"/>
      <c r="KA74" s="41"/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1"/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1"/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1"/>
      <c r="NS74" s="41"/>
      <c r="NT74" s="41"/>
      <c r="NU74" s="41"/>
      <c r="NV74" s="41"/>
      <c r="NW74" s="41"/>
      <c r="NX74" s="41"/>
      <c r="NY74" s="41"/>
      <c r="NZ74" s="41"/>
      <c r="OA74" s="41"/>
      <c r="OB74" s="41"/>
      <c r="OC74" s="41"/>
      <c r="OD74" s="41"/>
      <c r="OE74" s="41"/>
      <c r="OF74" s="41"/>
      <c r="OG74" s="41"/>
      <c r="OH74" s="41"/>
      <c r="OI74" s="41"/>
      <c r="OJ74" s="41"/>
      <c r="OK74" s="41"/>
      <c r="OL74" s="41"/>
      <c r="OM74" s="41"/>
      <c r="ON74" s="41"/>
      <c r="OO74" s="41"/>
      <c r="OP74" s="41"/>
      <c r="OQ74" s="41"/>
      <c r="OR74" s="41"/>
      <c r="OS74" s="41"/>
      <c r="OT74" s="41"/>
      <c r="OU74" s="41"/>
      <c r="OV74" s="41"/>
      <c r="OW74" s="41"/>
      <c r="OX74" s="41"/>
      <c r="OY74" s="41"/>
      <c r="OZ74" s="41"/>
      <c r="PA74" s="41"/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1"/>
      <c r="PN74" s="41"/>
      <c r="PO74" s="41"/>
      <c r="PP74" s="41"/>
      <c r="PQ74" s="41"/>
      <c r="PR74" s="41"/>
      <c r="PS74" s="41"/>
      <c r="PT74" s="41"/>
      <c r="PU74" s="41"/>
      <c r="PV74" s="41"/>
      <c r="PW74" s="41"/>
      <c r="PX74" s="41"/>
      <c r="PY74" s="41"/>
      <c r="PZ74" s="41"/>
      <c r="QA74" s="41"/>
      <c r="QB74" s="41"/>
      <c r="QC74" s="41"/>
      <c r="QD74" s="41"/>
      <c r="QE74" s="41"/>
      <c r="QF74" s="41"/>
      <c r="QG74" s="41"/>
      <c r="QH74" s="41"/>
      <c r="QI74" s="41"/>
      <c r="QJ74" s="41"/>
      <c r="QK74" s="41"/>
      <c r="QL74" s="41"/>
      <c r="QM74" s="41"/>
      <c r="QN74" s="41"/>
      <c r="QO74" s="41"/>
      <c r="QP74" s="41"/>
      <c r="QQ74" s="41"/>
      <c r="QR74" s="41"/>
      <c r="QS74" s="41"/>
      <c r="QT74" s="41"/>
      <c r="QU74" s="41"/>
      <c r="QV74" s="41"/>
      <c r="QW74" s="41"/>
      <c r="QX74" s="41"/>
      <c r="QY74" s="41"/>
      <c r="QZ74" s="41"/>
      <c r="RA74" s="41"/>
      <c r="RB74" s="41"/>
      <c r="RC74" s="41"/>
      <c r="RD74" s="41"/>
      <c r="RE74" s="41"/>
      <c r="RF74" s="41"/>
      <c r="RG74" s="41"/>
      <c r="RH74" s="41"/>
      <c r="RI74" s="41"/>
      <c r="RJ74" s="41"/>
      <c r="RK74" s="41"/>
      <c r="RL74" s="41"/>
      <c r="RM74" s="41"/>
      <c r="RN74" s="41"/>
      <c r="RO74" s="41"/>
      <c r="RP74" s="41"/>
      <c r="RQ74" s="41"/>
      <c r="RR74" s="41"/>
      <c r="RS74" s="41"/>
      <c r="RT74" s="41"/>
      <c r="RU74" s="41"/>
      <c r="RV74" s="41"/>
      <c r="RW74" s="41"/>
      <c r="RX74" s="41"/>
      <c r="RY74" s="41"/>
      <c r="RZ74" s="41"/>
      <c r="SA74" s="41"/>
      <c r="SB74" s="41"/>
      <c r="SC74" s="41"/>
      <c r="SD74" s="41"/>
      <c r="SE74" s="41"/>
      <c r="SF74" s="41"/>
      <c r="SG74" s="41"/>
      <c r="SH74" s="41"/>
      <c r="SI74" s="41"/>
      <c r="SJ74" s="41"/>
      <c r="SK74" s="41"/>
      <c r="SL74" s="41"/>
      <c r="SM74" s="41"/>
      <c r="SN74" s="41"/>
      <c r="SO74" s="41"/>
      <c r="SP74" s="41"/>
      <c r="SQ74" s="41"/>
      <c r="SR74" s="41"/>
      <c r="SS74" s="41"/>
      <c r="ST74" s="41"/>
      <c r="SU74" s="41"/>
      <c r="SV74" s="41"/>
      <c r="SW74" s="41"/>
      <c r="SX74" s="41"/>
      <c r="SY74" s="41"/>
      <c r="SZ74" s="41"/>
      <c r="TA74" s="41"/>
      <c r="TB74" s="41"/>
      <c r="TC74" s="41"/>
      <c r="TD74" s="41"/>
      <c r="TE74" s="41"/>
      <c r="TF74" s="41"/>
      <c r="TG74" s="41"/>
      <c r="TH74" s="41"/>
      <c r="TI74" s="41"/>
      <c r="TJ74" s="41"/>
      <c r="TK74" s="41"/>
      <c r="TL74" s="41"/>
      <c r="TM74" s="41"/>
      <c r="TN74" s="41"/>
      <c r="TO74" s="41"/>
      <c r="TP74" s="41"/>
      <c r="TQ74" s="41"/>
      <c r="TR74" s="41"/>
      <c r="TS74" s="41"/>
      <c r="TT74" s="41"/>
      <c r="TU74" s="41"/>
      <c r="TV74" s="41"/>
      <c r="TW74" s="41"/>
      <c r="TX74" s="41"/>
      <c r="TY74" s="41"/>
      <c r="TZ74" s="41"/>
      <c r="UA74" s="41"/>
      <c r="UB74" s="41"/>
      <c r="UC74" s="41"/>
      <c r="UD74" s="41"/>
      <c r="UE74" s="41"/>
      <c r="UF74" s="41"/>
      <c r="UG74" s="41"/>
      <c r="UH74" s="41"/>
      <c r="UI74" s="41"/>
      <c r="UJ74" s="41"/>
      <c r="UK74" s="41"/>
      <c r="UL74" s="41"/>
      <c r="UM74" s="41"/>
      <c r="UN74" s="41"/>
      <c r="UO74" s="41"/>
      <c r="UP74" s="41"/>
      <c r="UQ74" s="41"/>
      <c r="UR74" s="41"/>
      <c r="US74" s="41"/>
      <c r="UT74" s="41"/>
      <c r="UU74" s="41"/>
      <c r="UV74" s="41"/>
      <c r="UW74" s="41"/>
      <c r="UX74" s="41"/>
      <c r="UY74" s="41"/>
      <c r="UZ74" s="41"/>
      <c r="VA74" s="41"/>
      <c r="VB74" s="41"/>
      <c r="VC74" s="41"/>
      <c r="VD74" s="41"/>
      <c r="VE74" s="41"/>
      <c r="VF74" s="41"/>
      <c r="VG74" s="41"/>
      <c r="VH74" s="41"/>
      <c r="VI74" s="41"/>
      <c r="VJ74" s="41"/>
      <c r="VK74" s="41"/>
      <c r="VL74" s="41"/>
      <c r="VM74" s="41"/>
      <c r="VN74" s="41"/>
      <c r="VO74" s="41"/>
      <c r="VP74" s="41"/>
      <c r="VQ74" s="41"/>
      <c r="VR74" s="41"/>
      <c r="VS74" s="41"/>
      <c r="VT74" s="41"/>
      <c r="VU74" s="41"/>
      <c r="VV74" s="41"/>
      <c r="VW74" s="41"/>
      <c r="VX74" s="41"/>
      <c r="VY74" s="41"/>
      <c r="VZ74" s="41"/>
      <c r="WA74" s="41"/>
      <c r="WB74" s="41"/>
      <c r="WC74" s="41"/>
      <c r="WD74" s="41"/>
      <c r="WE74" s="41"/>
      <c r="WF74" s="41"/>
      <c r="WG74" s="41"/>
      <c r="WH74" s="41"/>
      <c r="WI74" s="41"/>
      <c r="WJ74" s="41"/>
      <c r="WK74" s="41"/>
      <c r="WL74" s="41"/>
      <c r="WM74" s="41"/>
      <c r="WN74" s="41"/>
      <c r="WO74" s="41"/>
      <c r="WP74" s="41"/>
      <c r="WQ74" s="41"/>
      <c r="WR74" s="41"/>
      <c r="WS74" s="41"/>
      <c r="WT74" s="41"/>
      <c r="WU74" s="41"/>
      <c r="WV74" s="41"/>
      <c r="WW74" s="41"/>
      <c r="WX74" s="41"/>
      <c r="WY74" s="41"/>
      <c r="WZ74" s="41"/>
      <c r="XA74" s="41"/>
      <c r="XB74" s="41"/>
      <c r="XC74" s="41"/>
      <c r="XD74" s="41"/>
      <c r="XE74" s="41"/>
      <c r="XF74" s="41"/>
      <c r="XG74" s="41"/>
      <c r="XH74" s="41"/>
      <c r="XI74" s="41"/>
      <c r="XJ74" s="41"/>
      <c r="XK74" s="41"/>
      <c r="XL74" s="41"/>
      <c r="XM74" s="41"/>
      <c r="XN74" s="41"/>
      <c r="XO74" s="41"/>
      <c r="XP74" s="41"/>
      <c r="XQ74" s="41"/>
      <c r="XR74" s="41"/>
      <c r="XS74" s="41"/>
      <c r="XT74" s="41"/>
      <c r="XU74" s="41"/>
      <c r="XV74" s="41"/>
      <c r="XW74" s="41"/>
      <c r="XX74" s="41"/>
      <c r="XY74" s="41"/>
      <c r="XZ74" s="41"/>
      <c r="YA74" s="41"/>
      <c r="YB74" s="41"/>
      <c r="YC74" s="41"/>
      <c r="YD74" s="41"/>
      <c r="YE74" s="41"/>
      <c r="YF74" s="41"/>
      <c r="YG74" s="41"/>
      <c r="YH74" s="41"/>
      <c r="YI74" s="41"/>
      <c r="YJ74" s="41"/>
      <c r="YK74" s="41"/>
      <c r="YL74" s="41"/>
      <c r="YM74" s="41"/>
      <c r="YN74" s="41"/>
      <c r="YO74" s="41"/>
      <c r="YP74" s="41"/>
      <c r="YQ74" s="41"/>
      <c r="YR74" s="41"/>
      <c r="YS74" s="41"/>
      <c r="YT74" s="41"/>
      <c r="YU74" s="41"/>
      <c r="YV74" s="41"/>
      <c r="YW74" s="41"/>
      <c r="YX74" s="41"/>
      <c r="YY74" s="41"/>
      <c r="YZ74" s="41"/>
      <c r="ZA74" s="41"/>
      <c r="ZB74" s="41"/>
      <c r="ZC74" s="41"/>
      <c r="ZD74" s="41"/>
      <c r="ZE74" s="41"/>
      <c r="ZF74" s="41"/>
      <c r="ZG74" s="41"/>
      <c r="ZH74" s="41"/>
      <c r="ZI74" s="41"/>
      <c r="ZJ74" s="41"/>
      <c r="ZK74" s="41"/>
      <c r="ZL74" s="41"/>
      <c r="ZM74" s="41"/>
      <c r="ZN74" s="41"/>
      <c r="ZO74" s="41"/>
    </row>
    <row r="75" spans="31:691" ht="17.25" customHeight="1" x14ac:dyDescent="0.3">
      <c r="AE75" s="41"/>
      <c r="AF75" s="41"/>
      <c r="AG75" s="41"/>
      <c r="FB75" s="39"/>
      <c r="FC75" s="39"/>
      <c r="FV75" s="39"/>
      <c r="IZ75" s="41"/>
      <c r="JA75" s="41"/>
      <c r="JB75" s="41"/>
      <c r="JC75" s="41"/>
      <c r="JD75" s="41"/>
      <c r="JE75" s="41"/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/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1"/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1"/>
      <c r="NS75" s="41"/>
      <c r="NT75" s="41"/>
      <c r="NU75" s="41"/>
      <c r="NV75" s="41"/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/>
      <c r="OK75" s="41"/>
      <c r="OL75" s="41"/>
      <c r="OM75" s="41"/>
      <c r="ON75" s="41"/>
      <c r="OO75" s="41"/>
      <c r="OP75" s="41"/>
      <c r="OQ75" s="41"/>
      <c r="OR75" s="41"/>
      <c r="OS75" s="41"/>
      <c r="OT75" s="41"/>
      <c r="OU75" s="41"/>
      <c r="OV75" s="41"/>
      <c r="OW75" s="41"/>
      <c r="OX75" s="41"/>
      <c r="OY75" s="41"/>
      <c r="OZ75" s="41"/>
      <c r="PA75" s="41"/>
      <c r="PB75" s="41"/>
      <c r="PC75" s="41"/>
      <c r="PD75" s="41"/>
      <c r="PE75" s="41"/>
      <c r="PF75" s="41"/>
      <c r="PG75" s="41"/>
      <c r="PH75" s="41"/>
      <c r="PI75" s="41"/>
      <c r="PJ75" s="41"/>
      <c r="PK75" s="41"/>
      <c r="PL75" s="41"/>
      <c r="PM75" s="41"/>
      <c r="PN75" s="41"/>
      <c r="PO75" s="41"/>
      <c r="PP75" s="41"/>
      <c r="PQ75" s="41"/>
      <c r="PR75" s="41"/>
      <c r="PS75" s="41"/>
      <c r="PT75" s="41"/>
      <c r="PU75" s="41"/>
      <c r="PV75" s="41"/>
      <c r="PW75" s="41"/>
      <c r="PX75" s="41"/>
      <c r="PY75" s="41"/>
      <c r="PZ75" s="41"/>
      <c r="QA75" s="41"/>
      <c r="QB75" s="41"/>
      <c r="QC75" s="41"/>
      <c r="QD75" s="41"/>
      <c r="QE75" s="41"/>
      <c r="QF75" s="41"/>
      <c r="QG75" s="41"/>
      <c r="QH75" s="41"/>
      <c r="QI75" s="41"/>
      <c r="QJ75" s="41"/>
      <c r="QK75" s="41"/>
      <c r="QL75" s="41"/>
      <c r="QM75" s="41"/>
      <c r="QN75" s="41"/>
      <c r="QO75" s="41"/>
      <c r="QP75" s="41"/>
      <c r="QQ75" s="41"/>
      <c r="QR75" s="41"/>
      <c r="QS75" s="41"/>
      <c r="QT75" s="41"/>
      <c r="QU75" s="41"/>
      <c r="QV75" s="41"/>
      <c r="QW75" s="41"/>
      <c r="QX75" s="41"/>
      <c r="QY75" s="41"/>
      <c r="QZ75" s="41"/>
      <c r="RA75" s="41"/>
      <c r="RB75" s="41"/>
      <c r="RC75" s="41"/>
      <c r="RD75" s="41"/>
      <c r="RE75" s="41"/>
      <c r="RF75" s="41"/>
      <c r="RG75" s="41"/>
      <c r="RH75" s="41"/>
      <c r="RI75" s="41"/>
      <c r="RJ75" s="41"/>
      <c r="RK75" s="41"/>
      <c r="RL75" s="41"/>
      <c r="RM75" s="41"/>
      <c r="RN75" s="41"/>
      <c r="RO75" s="41"/>
      <c r="RP75" s="41"/>
      <c r="RQ75" s="41"/>
      <c r="RR75" s="41"/>
      <c r="RS75" s="41"/>
      <c r="RT75" s="41"/>
      <c r="RU75" s="41"/>
      <c r="RV75" s="41"/>
      <c r="RW75" s="41"/>
      <c r="RX75" s="41"/>
      <c r="RY75" s="41"/>
      <c r="RZ75" s="41"/>
      <c r="SA75" s="41"/>
      <c r="SB75" s="41"/>
      <c r="SC75" s="41"/>
      <c r="SD75" s="41"/>
      <c r="SE75" s="41"/>
      <c r="SF75" s="41"/>
      <c r="SG75" s="41"/>
      <c r="SH75" s="41"/>
      <c r="SI75" s="41"/>
      <c r="SJ75" s="41"/>
      <c r="SK75" s="41"/>
      <c r="SL75" s="41"/>
      <c r="SM75" s="41"/>
      <c r="SN75" s="41"/>
      <c r="SO75" s="41"/>
      <c r="SP75" s="41"/>
      <c r="SQ75" s="41"/>
      <c r="SR75" s="41"/>
      <c r="SS75" s="41"/>
      <c r="ST75" s="41"/>
      <c r="SU75" s="41"/>
      <c r="SV75" s="41"/>
      <c r="SW75" s="41"/>
      <c r="SX75" s="41"/>
      <c r="SY75" s="41"/>
      <c r="SZ75" s="41"/>
      <c r="TA75" s="41"/>
      <c r="TB75" s="41"/>
      <c r="TC75" s="41"/>
      <c r="TD75" s="41"/>
      <c r="TE75" s="41"/>
      <c r="TF75" s="41"/>
      <c r="TG75" s="41"/>
      <c r="TH75" s="41"/>
      <c r="TI75" s="41"/>
      <c r="TJ75" s="41"/>
      <c r="TK75" s="41"/>
      <c r="TL75" s="41"/>
      <c r="TM75" s="41"/>
      <c r="TN75" s="41"/>
      <c r="TO75" s="41"/>
      <c r="TP75" s="41"/>
      <c r="TQ75" s="41"/>
      <c r="TR75" s="41"/>
      <c r="TS75" s="41"/>
      <c r="TT75" s="41"/>
      <c r="TU75" s="41"/>
      <c r="TV75" s="41"/>
      <c r="TW75" s="41"/>
      <c r="TX75" s="41"/>
      <c r="TY75" s="41"/>
      <c r="TZ75" s="41"/>
      <c r="UA75" s="41"/>
      <c r="UB75" s="41"/>
      <c r="UC75" s="41"/>
      <c r="UD75" s="41"/>
      <c r="UE75" s="41"/>
      <c r="UF75" s="41"/>
      <c r="UG75" s="41"/>
      <c r="UH75" s="41"/>
      <c r="UI75" s="41"/>
      <c r="UJ75" s="41"/>
      <c r="UK75" s="41"/>
      <c r="UL75" s="41"/>
      <c r="UM75" s="41"/>
      <c r="UN75" s="41"/>
      <c r="UO75" s="41"/>
      <c r="UP75" s="41"/>
      <c r="UQ75" s="41"/>
      <c r="UR75" s="41"/>
      <c r="US75" s="41"/>
      <c r="UT75" s="41"/>
      <c r="UU75" s="41"/>
      <c r="UV75" s="41"/>
      <c r="UW75" s="41"/>
      <c r="UX75" s="41"/>
      <c r="UY75" s="41"/>
      <c r="UZ75" s="41"/>
      <c r="VA75" s="41"/>
      <c r="VB75" s="41"/>
      <c r="VC75" s="41"/>
      <c r="VD75" s="41"/>
      <c r="VE75" s="41"/>
      <c r="VF75" s="41"/>
      <c r="VG75" s="41"/>
      <c r="VH75" s="41"/>
      <c r="VI75" s="41"/>
      <c r="VJ75" s="41"/>
      <c r="VK75" s="41"/>
      <c r="VL75" s="41"/>
      <c r="VM75" s="41"/>
      <c r="VN75" s="41"/>
      <c r="VO75" s="41"/>
      <c r="VP75" s="41"/>
      <c r="VQ75" s="41"/>
      <c r="VR75" s="41"/>
      <c r="VS75" s="41"/>
      <c r="VT75" s="41"/>
      <c r="VU75" s="41"/>
      <c r="VV75" s="41"/>
      <c r="VW75" s="41"/>
      <c r="VX75" s="41"/>
      <c r="VY75" s="41"/>
      <c r="VZ75" s="41"/>
      <c r="WA75" s="41"/>
      <c r="WB75" s="41"/>
      <c r="WC75" s="41"/>
      <c r="WD75" s="41"/>
      <c r="WE75" s="41"/>
      <c r="WF75" s="41"/>
      <c r="WG75" s="41"/>
      <c r="WH75" s="41"/>
      <c r="WI75" s="41"/>
      <c r="WJ75" s="41"/>
      <c r="WK75" s="41"/>
      <c r="WL75" s="41"/>
      <c r="WM75" s="41"/>
      <c r="WN75" s="41"/>
      <c r="WO75" s="41"/>
      <c r="WP75" s="41"/>
      <c r="WQ75" s="41"/>
      <c r="WR75" s="41"/>
      <c r="WS75" s="41"/>
      <c r="WT75" s="41"/>
      <c r="WU75" s="41"/>
      <c r="WV75" s="41"/>
      <c r="WW75" s="41"/>
      <c r="WX75" s="41"/>
      <c r="WY75" s="41"/>
      <c r="WZ75" s="41"/>
      <c r="XA75" s="41"/>
      <c r="XB75" s="41"/>
      <c r="XC75" s="41"/>
      <c r="XD75" s="41"/>
      <c r="XE75" s="41"/>
      <c r="XF75" s="41"/>
      <c r="XG75" s="41"/>
      <c r="XH75" s="41"/>
      <c r="XI75" s="41"/>
      <c r="XJ75" s="41"/>
      <c r="XK75" s="41"/>
      <c r="XL75" s="41"/>
      <c r="XM75" s="41"/>
      <c r="XN75" s="41"/>
      <c r="XO75" s="41"/>
      <c r="XP75" s="41"/>
      <c r="XQ75" s="41"/>
      <c r="XR75" s="41"/>
      <c r="XS75" s="41"/>
      <c r="XT75" s="41"/>
      <c r="XU75" s="41"/>
      <c r="XV75" s="41"/>
      <c r="XW75" s="41"/>
      <c r="XX75" s="41"/>
      <c r="XY75" s="41"/>
      <c r="XZ75" s="41"/>
      <c r="YA75" s="41"/>
      <c r="YB75" s="41"/>
      <c r="YC75" s="41"/>
      <c r="YD75" s="41"/>
      <c r="YE75" s="41"/>
      <c r="YF75" s="41"/>
      <c r="YG75" s="41"/>
      <c r="YH75" s="41"/>
      <c r="YI75" s="41"/>
      <c r="YJ75" s="41"/>
      <c r="YK75" s="41"/>
      <c r="YL75" s="41"/>
      <c r="YM75" s="41"/>
      <c r="YN75" s="41"/>
      <c r="YO75" s="41"/>
      <c r="YP75" s="41"/>
      <c r="YQ75" s="41"/>
      <c r="YR75" s="41"/>
      <c r="YS75" s="41"/>
      <c r="YT75" s="41"/>
      <c r="YU75" s="41"/>
      <c r="YV75" s="41"/>
      <c r="YW75" s="41"/>
      <c r="YX75" s="41"/>
      <c r="YY75" s="41"/>
      <c r="YZ75" s="41"/>
      <c r="ZA75" s="41"/>
      <c r="ZB75" s="41"/>
      <c r="ZC75" s="41"/>
      <c r="ZD75" s="41"/>
      <c r="ZE75" s="41"/>
      <c r="ZF75" s="41"/>
      <c r="ZG75" s="41"/>
      <c r="ZH75" s="41"/>
      <c r="ZI75" s="41"/>
      <c r="ZJ75" s="41"/>
      <c r="ZK75" s="41"/>
      <c r="ZL75" s="41"/>
      <c r="ZM75" s="41"/>
      <c r="ZN75" s="41"/>
      <c r="ZO75" s="41"/>
    </row>
    <row r="76" spans="31:691" ht="17.25" customHeight="1" x14ac:dyDescent="0.3">
      <c r="AE76" s="41"/>
      <c r="AF76" s="41"/>
      <c r="AG76" s="41"/>
      <c r="FB76" s="39"/>
      <c r="FC76" s="39"/>
      <c r="FV76" s="39"/>
      <c r="IZ76" s="41"/>
      <c r="JA76" s="41"/>
      <c r="JB76" s="41"/>
      <c r="JC76" s="41"/>
      <c r="JD76" s="41"/>
      <c r="JE76" s="41"/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/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1"/>
      <c r="NS76" s="41"/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/>
      <c r="OK76" s="41"/>
      <c r="OL76" s="41"/>
      <c r="OM76" s="41"/>
      <c r="ON76" s="41"/>
      <c r="OO76" s="41"/>
      <c r="OP76" s="41"/>
      <c r="OQ76" s="41"/>
      <c r="OR76" s="41"/>
      <c r="OS76" s="41"/>
      <c r="OT76" s="41"/>
      <c r="OU76" s="41"/>
      <c r="OV76" s="41"/>
      <c r="OW76" s="41"/>
      <c r="OX76" s="41"/>
      <c r="OY76" s="41"/>
      <c r="OZ76" s="41"/>
      <c r="PA76" s="41"/>
      <c r="PB76" s="41"/>
      <c r="PC76" s="41"/>
      <c r="PD76" s="41"/>
      <c r="PE76" s="41"/>
      <c r="PF76" s="41"/>
      <c r="PG76" s="41"/>
      <c r="PH76" s="41"/>
      <c r="PI76" s="41"/>
      <c r="PJ76" s="41"/>
      <c r="PK76" s="41"/>
      <c r="PL76" s="41"/>
      <c r="PM76" s="41"/>
      <c r="PN76" s="41"/>
      <c r="PO76" s="41"/>
      <c r="PP76" s="41"/>
      <c r="PQ76" s="41"/>
      <c r="PR76" s="41"/>
      <c r="PS76" s="41"/>
      <c r="PT76" s="41"/>
      <c r="PU76" s="41"/>
      <c r="PV76" s="41"/>
      <c r="PW76" s="41"/>
      <c r="PX76" s="41"/>
      <c r="PY76" s="41"/>
      <c r="PZ76" s="41"/>
      <c r="QA76" s="41"/>
      <c r="QB76" s="41"/>
      <c r="QC76" s="41"/>
      <c r="QD76" s="41"/>
      <c r="QE76" s="41"/>
      <c r="QF76" s="41"/>
      <c r="QG76" s="41"/>
      <c r="QH76" s="41"/>
      <c r="QI76" s="41"/>
      <c r="QJ76" s="41"/>
      <c r="QK76" s="41"/>
      <c r="QL76" s="41"/>
      <c r="QM76" s="41"/>
      <c r="QN76" s="41"/>
      <c r="QO76" s="41"/>
      <c r="QP76" s="41"/>
      <c r="QQ76" s="41"/>
      <c r="QR76" s="41"/>
      <c r="QS76" s="41"/>
      <c r="QT76" s="41"/>
      <c r="QU76" s="41"/>
      <c r="QV76" s="41"/>
      <c r="QW76" s="41"/>
      <c r="QX76" s="41"/>
      <c r="QY76" s="41"/>
      <c r="QZ76" s="41"/>
      <c r="RA76" s="41"/>
      <c r="RB76" s="41"/>
      <c r="RC76" s="41"/>
      <c r="RD76" s="41"/>
      <c r="RE76" s="41"/>
      <c r="RF76" s="41"/>
      <c r="RG76" s="41"/>
      <c r="RH76" s="41"/>
      <c r="RI76" s="41"/>
      <c r="RJ76" s="41"/>
      <c r="RK76" s="41"/>
      <c r="RL76" s="41"/>
      <c r="RM76" s="41"/>
      <c r="RN76" s="41"/>
      <c r="RO76" s="41"/>
      <c r="RP76" s="41"/>
      <c r="RQ76" s="41"/>
      <c r="RR76" s="41"/>
      <c r="RS76" s="41"/>
      <c r="RT76" s="41"/>
      <c r="RU76" s="41"/>
      <c r="RV76" s="41"/>
      <c r="RW76" s="41"/>
      <c r="RX76" s="41"/>
      <c r="RY76" s="41"/>
      <c r="RZ76" s="41"/>
      <c r="SA76" s="41"/>
      <c r="SB76" s="41"/>
      <c r="SC76" s="41"/>
      <c r="SD76" s="41"/>
      <c r="SE76" s="41"/>
      <c r="SF76" s="41"/>
      <c r="SG76" s="41"/>
      <c r="SH76" s="41"/>
      <c r="SI76" s="41"/>
      <c r="SJ76" s="41"/>
      <c r="SK76" s="41"/>
      <c r="SL76" s="41"/>
      <c r="SM76" s="41"/>
      <c r="SN76" s="41"/>
      <c r="SO76" s="41"/>
      <c r="SP76" s="41"/>
      <c r="SQ76" s="41"/>
      <c r="SR76" s="41"/>
      <c r="SS76" s="41"/>
      <c r="ST76" s="41"/>
      <c r="SU76" s="41"/>
      <c r="SV76" s="41"/>
      <c r="SW76" s="41"/>
      <c r="SX76" s="41"/>
      <c r="SY76" s="41"/>
      <c r="SZ76" s="41"/>
      <c r="TA76" s="41"/>
      <c r="TB76" s="41"/>
      <c r="TC76" s="41"/>
      <c r="TD76" s="41"/>
      <c r="TE76" s="41"/>
      <c r="TF76" s="41"/>
      <c r="TG76" s="41"/>
      <c r="TH76" s="41"/>
      <c r="TI76" s="41"/>
      <c r="TJ76" s="41"/>
      <c r="TK76" s="41"/>
      <c r="TL76" s="41"/>
      <c r="TM76" s="41"/>
      <c r="TN76" s="41"/>
      <c r="TO76" s="41"/>
      <c r="TP76" s="41"/>
      <c r="TQ76" s="41"/>
      <c r="TR76" s="41"/>
      <c r="TS76" s="41"/>
      <c r="TT76" s="41"/>
      <c r="TU76" s="41"/>
      <c r="TV76" s="41"/>
      <c r="TW76" s="41"/>
      <c r="TX76" s="41"/>
      <c r="TY76" s="41"/>
      <c r="TZ76" s="41"/>
      <c r="UA76" s="41"/>
      <c r="UB76" s="41"/>
      <c r="UC76" s="41"/>
      <c r="UD76" s="41"/>
      <c r="UE76" s="41"/>
      <c r="UF76" s="41"/>
      <c r="UG76" s="41"/>
      <c r="UH76" s="41"/>
      <c r="UI76" s="41"/>
      <c r="UJ76" s="41"/>
      <c r="UK76" s="41"/>
      <c r="UL76" s="41"/>
      <c r="UM76" s="41"/>
      <c r="UN76" s="41"/>
      <c r="UO76" s="41"/>
      <c r="UP76" s="41"/>
      <c r="UQ76" s="41"/>
      <c r="UR76" s="41"/>
      <c r="US76" s="41"/>
      <c r="UT76" s="41"/>
      <c r="UU76" s="41"/>
      <c r="UV76" s="41"/>
      <c r="UW76" s="41"/>
      <c r="UX76" s="41"/>
      <c r="UY76" s="41"/>
      <c r="UZ76" s="41"/>
      <c r="VA76" s="41"/>
      <c r="VB76" s="41"/>
      <c r="VC76" s="41"/>
      <c r="VD76" s="41"/>
      <c r="VE76" s="41"/>
      <c r="VF76" s="41"/>
      <c r="VG76" s="41"/>
      <c r="VH76" s="41"/>
      <c r="VI76" s="41"/>
      <c r="VJ76" s="41"/>
      <c r="VK76" s="41"/>
      <c r="VL76" s="41"/>
      <c r="VM76" s="41"/>
      <c r="VN76" s="41"/>
      <c r="VO76" s="41"/>
      <c r="VP76" s="41"/>
      <c r="VQ76" s="41"/>
      <c r="VR76" s="41"/>
      <c r="VS76" s="41"/>
      <c r="VT76" s="41"/>
      <c r="VU76" s="41"/>
      <c r="VV76" s="41"/>
      <c r="VW76" s="41"/>
      <c r="VX76" s="41"/>
      <c r="VY76" s="41"/>
      <c r="VZ76" s="41"/>
      <c r="WA76" s="41"/>
      <c r="WB76" s="41"/>
      <c r="WC76" s="41"/>
      <c r="WD76" s="41"/>
      <c r="WE76" s="41"/>
      <c r="WF76" s="41"/>
      <c r="WG76" s="41"/>
      <c r="WH76" s="41"/>
      <c r="WI76" s="41"/>
      <c r="WJ76" s="41"/>
      <c r="WK76" s="41"/>
      <c r="WL76" s="41"/>
      <c r="WM76" s="41"/>
      <c r="WN76" s="41"/>
      <c r="WO76" s="41"/>
      <c r="WP76" s="41"/>
      <c r="WQ76" s="41"/>
      <c r="WR76" s="41"/>
      <c r="WS76" s="41"/>
      <c r="WT76" s="41"/>
      <c r="WU76" s="41"/>
      <c r="WV76" s="41"/>
      <c r="WW76" s="41"/>
      <c r="WX76" s="41"/>
      <c r="WY76" s="41"/>
      <c r="WZ76" s="41"/>
      <c r="XA76" s="41"/>
      <c r="XB76" s="41"/>
      <c r="XC76" s="41"/>
      <c r="XD76" s="41"/>
      <c r="XE76" s="41"/>
      <c r="XF76" s="41"/>
      <c r="XG76" s="41"/>
      <c r="XH76" s="41"/>
      <c r="XI76" s="41"/>
      <c r="XJ76" s="41"/>
      <c r="XK76" s="41"/>
      <c r="XL76" s="41"/>
      <c r="XM76" s="41"/>
      <c r="XN76" s="41"/>
      <c r="XO76" s="41"/>
      <c r="XP76" s="41"/>
      <c r="XQ76" s="41"/>
      <c r="XR76" s="41"/>
      <c r="XS76" s="41"/>
      <c r="XT76" s="41"/>
      <c r="XU76" s="41"/>
      <c r="XV76" s="41"/>
      <c r="XW76" s="41"/>
      <c r="XX76" s="41"/>
      <c r="XY76" s="41"/>
      <c r="XZ76" s="41"/>
      <c r="YA76" s="41"/>
      <c r="YB76" s="41"/>
      <c r="YC76" s="41"/>
      <c r="YD76" s="41"/>
      <c r="YE76" s="41"/>
      <c r="YF76" s="41"/>
      <c r="YG76" s="41"/>
      <c r="YH76" s="41"/>
      <c r="YI76" s="41"/>
      <c r="YJ76" s="41"/>
      <c r="YK76" s="41"/>
      <c r="YL76" s="41"/>
      <c r="YM76" s="41"/>
      <c r="YN76" s="41"/>
      <c r="YO76" s="41"/>
      <c r="YP76" s="41"/>
      <c r="YQ76" s="41"/>
      <c r="YR76" s="41"/>
      <c r="YS76" s="41"/>
      <c r="YT76" s="41"/>
      <c r="YU76" s="41"/>
      <c r="YV76" s="41"/>
      <c r="YW76" s="41"/>
      <c r="YX76" s="41"/>
      <c r="YY76" s="41"/>
      <c r="YZ76" s="41"/>
      <c r="ZA76" s="41"/>
      <c r="ZB76" s="41"/>
      <c r="ZC76" s="41"/>
      <c r="ZD76" s="41"/>
      <c r="ZE76" s="41"/>
      <c r="ZF76" s="41"/>
      <c r="ZG76" s="41"/>
      <c r="ZH76" s="41"/>
      <c r="ZI76" s="41"/>
      <c r="ZJ76" s="41"/>
      <c r="ZK76" s="41"/>
      <c r="ZL76" s="41"/>
      <c r="ZM76" s="41"/>
      <c r="ZN76" s="41"/>
      <c r="ZO76" s="41"/>
    </row>
    <row r="77" spans="31:691" ht="17.25" customHeight="1" x14ac:dyDescent="0.3">
      <c r="AE77" s="41"/>
      <c r="AF77" s="41"/>
      <c r="AG77" s="41"/>
      <c r="FB77" s="39"/>
      <c r="FC77" s="39"/>
      <c r="FV77" s="39"/>
      <c r="IZ77" s="41"/>
      <c r="JA77" s="41"/>
      <c r="JB77" s="41"/>
      <c r="JC77" s="41"/>
      <c r="JD77" s="41"/>
      <c r="JE77" s="41"/>
      <c r="JF77" s="41"/>
      <c r="JG77" s="41"/>
      <c r="JH77" s="41"/>
      <c r="JI77" s="41"/>
      <c r="JJ77" s="41"/>
      <c r="JK77" s="41"/>
      <c r="JL77" s="41"/>
      <c r="JM77" s="41"/>
      <c r="JN77" s="41"/>
      <c r="JO77" s="41"/>
      <c r="JP77" s="41"/>
      <c r="JQ77" s="41"/>
      <c r="JR77" s="41"/>
      <c r="JS77" s="41"/>
      <c r="JT77" s="41"/>
      <c r="JU77" s="41"/>
      <c r="JV77" s="41"/>
      <c r="JW77" s="41"/>
      <c r="JX77" s="41"/>
      <c r="JY77" s="41"/>
      <c r="JZ77" s="41"/>
      <c r="KA77" s="41"/>
      <c r="KB77" s="41"/>
      <c r="KC77" s="41"/>
      <c r="KD77" s="41"/>
      <c r="KE77" s="41"/>
      <c r="KF77" s="41"/>
      <c r="KG77" s="41"/>
      <c r="KH77" s="41"/>
      <c r="KI77" s="41"/>
      <c r="KJ77" s="41"/>
      <c r="KK77" s="41"/>
      <c r="KL77" s="41"/>
      <c r="KM77" s="41"/>
      <c r="KN77" s="41"/>
      <c r="KO77" s="41"/>
      <c r="KP77" s="41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1"/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1"/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1"/>
      <c r="NS77" s="41"/>
      <c r="NT77" s="41"/>
      <c r="NU77" s="41"/>
      <c r="NV77" s="41"/>
      <c r="NW77" s="41"/>
      <c r="NX77" s="41"/>
      <c r="NY77" s="41"/>
      <c r="NZ77" s="41"/>
      <c r="OA77" s="41"/>
      <c r="OB77" s="41"/>
      <c r="OC77" s="41"/>
      <c r="OD77" s="41"/>
      <c r="OE77" s="41"/>
      <c r="OF77" s="41"/>
      <c r="OG77" s="41"/>
      <c r="OH77" s="41"/>
      <c r="OI77" s="41"/>
      <c r="OJ77" s="41"/>
      <c r="OK77" s="41"/>
      <c r="OL77" s="41"/>
      <c r="OM77" s="41"/>
      <c r="ON77" s="41"/>
      <c r="OO77" s="41"/>
      <c r="OP77" s="41"/>
      <c r="OQ77" s="41"/>
      <c r="OR77" s="41"/>
      <c r="OS77" s="41"/>
      <c r="OT77" s="41"/>
      <c r="OU77" s="41"/>
      <c r="OV77" s="41"/>
      <c r="OW77" s="41"/>
      <c r="OX77" s="41"/>
      <c r="OY77" s="41"/>
      <c r="OZ77" s="41"/>
      <c r="PA77" s="41"/>
      <c r="PB77" s="41"/>
      <c r="PC77" s="41"/>
      <c r="PD77" s="41"/>
      <c r="PE77" s="41"/>
      <c r="PF77" s="41"/>
      <c r="PG77" s="41"/>
      <c r="PH77" s="41"/>
      <c r="PI77" s="41"/>
      <c r="PJ77" s="41"/>
      <c r="PK77" s="41"/>
      <c r="PL77" s="41"/>
      <c r="PM77" s="41"/>
      <c r="PN77" s="41"/>
      <c r="PO77" s="41"/>
      <c r="PP77" s="41"/>
      <c r="PQ77" s="41"/>
      <c r="PR77" s="41"/>
      <c r="PS77" s="41"/>
      <c r="PT77" s="41"/>
      <c r="PU77" s="41"/>
      <c r="PV77" s="41"/>
      <c r="PW77" s="41"/>
      <c r="PX77" s="41"/>
      <c r="PY77" s="41"/>
      <c r="PZ77" s="41"/>
      <c r="QA77" s="41"/>
      <c r="QB77" s="41"/>
      <c r="QC77" s="41"/>
      <c r="QD77" s="41"/>
      <c r="QE77" s="41"/>
      <c r="QF77" s="41"/>
      <c r="QG77" s="41"/>
      <c r="QH77" s="41"/>
      <c r="QI77" s="41"/>
      <c r="QJ77" s="41"/>
      <c r="QK77" s="41"/>
      <c r="QL77" s="41"/>
      <c r="QM77" s="41"/>
      <c r="QN77" s="41"/>
      <c r="QO77" s="41"/>
      <c r="QP77" s="41"/>
      <c r="QQ77" s="41"/>
      <c r="QR77" s="41"/>
      <c r="QS77" s="41"/>
      <c r="QT77" s="41"/>
      <c r="QU77" s="41"/>
      <c r="QV77" s="41"/>
      <c r="QW77" s="41"/>
      <c r="QX77" s="41"/>
      <c r="QY77" s="41"/>
      <c r="QZ77" s="41"/>
      <c r="RA77" s="41"/>
      <c r="RB77" s="41"/>
      <c r="RC77" s="41"/>
      <c r="RD77" s="41"/>
      <c r="RE77" s="41"/>
      <c r="RF77" s="41"/>
      <c r="RG77" s="41"/>
      <c r="RH77" s="41"/>
      <c r="RI77" s="41"/>
      <c r="RJ77" s="41"/>
      <c r="RK77" s="41"/>
      <c r="RL77" s="41"/>
      <c r="RM77" s="41"/>
      <c r="RN77" s="41"/>
      <c r="RO77" s="41"/>
      <c r="RP77" s="41"/>
      <c r="RQ77" s="41"/>
      <c r="RR77" s="41"/>
      <c r="RS77" s="41"/>
      <c r="RT77" s="41"/>
      <c r="RU77" s="41"/>
      <c r="RV77" s="41"/>
      <c r="RW77" s="41"/>
      <c r="RX77" s="41"/>
      <c r="RY77" s="41"/>
      <c r="RZ77" s="41"/>
      <c r="SA77" s="41"/>
      <c r="SB77" s="41"/>
      <c r="SC77" s="41"/>
      <c r="SD77" s="41"/>
      <c r="SE77" s="41"/>
      <c r="SF77" s="41"/>
      <c r="SG77" s="41"/>
      <c r="SH77" s="41"/>
      <c r="SI77" s="41"/>
      <c r="SJ77" s="41"/>
      <c r="SK77" s="41"/>
      <c r="SL77" s="41"/>
      <c r="SM77" s="41"/>
      <c r="SN77" s="41"/>
      <c r="SO77" s="41"/>
      <c r="SP77" s="41"/>
      <c r="SQ77" s="41"/>
      <c r="SR77" s="41"/>
      <c r="SS77" s="41"/>
      <c r="ST77" s="41"/>
      <c r="SU77" s="41"/>
      <c r="SV77" s="41"/>
      <c r="SW77" s="41"/>
      <c r="SX77" s="41"/>
      <c r="SY77" s="41"/>
      <c r="SZ77" s="41"/>
      <c r="TA77" s="41"/>
      <c r="TB77" s="41"/>
      <c r="TC77" s="41"/>
      <c r="TD77" s="41"/>
      <c r="TE77" s="41"/>
      <c r="TF77" s="41"/>
      <c r="TG77" s="41"/>
      <c r="TH77" s="41"/>
      <c r="TI77" s="41"/>
      <c r="TJ77" s="41"/>
      <c r="TK77" s="41"/>
      <c r="TL77" s="41"/>
      <c r="TM77" s="41"/>
      <c r="TN77" s="41"/>
      <c r="TO77" s="41"/>
      <c r="TP77" s="41"/>
      <c r="TQ77" s="41"/>
      <c r="TR77" s="41"/>
      <c r="TS77" s="41"/>
      <c r="TT77" s="41"/>
      <c r="TU77" s="41"/>
      <c r="TV77" s="41"/>
      <c r="TW77" s="41"/>
      <c r="TX77" s="41"/>
      <c r="TY77" s="41"/>
      <c r="TZ77" s="41"/>
      <c r="UA77" s="41"/>
      <c r="UB77" s="41"/>
      <c r="UC77" s="41"/>
      <c r="UD77" s="41"/>
      <c r="UE77" s="41"/>
      <c r="UF77" s="41"/>
      <c r="UG77" s="41"/>
      <c r="UH77" s="41"/>
      <c r="UI77" s="41"/>
      <c r="UJ77" s="41"/>
      <c r="UK77" s="41"/>
      <c r="UL77" s="41"/>
      <c r="UM77" s="41"/>
      <c r="UN77" s="41"/>
      <c r="UO77" s="41"/>
      <c r="UP77" s="41"/>
      <c r="UQ77" s="41"/>
      <c r="UR77" s="41"/>
      <c r="US77" s="41"/>
      <c r="UT77" s="41"/>
      <c r="UU77" s="41"/>
      <c r="UV77" s="41"/>
      <c r="UW77" s="41"/>
      <c r="UX77" s="41"/>
      <c r="UY77" s="41"/>
      <c r="UZ77" s="41"/>
      <c r="VA77" s="41"/>
      <c r="VB77" s="41"/>
      <c r="VC77" s="41"/>
      <c r="VD77" s="41"/>
      <c r="VE77" s="41"/>
      <c r="VF77" s="41"/>
      <c r="VG77" s="41"/>
      <c r="VH77" s="41"/>
      <c r="VI77" s="41"/>
      <c r="VJ77" s="41"/>
      <c r="VK77" s="41"/>
      <c r="VL77" s="41"/>
      <c r="VM77" s="41"/>
      <c r="VN77" s="41"/>
      <c r="VO77" s="41"/>
      <c r="VP77" s="41"/>
      <c r="VQ77" s="41"/>
      <c r="VR77" s="41"/>
      <c r="VS77" s="41"/>
      <c r="VT77" s="41"/>
      <c r="VU77" s="41"/>
      <c r="VV77" s="41"/>
      <c r="VW77" s="41"/>
      <c r="VX77" s="41"/>
      <c r="VY77" s="41"/>
      <c r="VZ77" s="41"/>
      <c r="WA77" s="41"/>
      <c r="WB77" s="41"/>
      <c r="WC77" s="41"/>
      <c r="WD77" s="41"/>
      <c r="WE77" s="41"/>
      <c r="WF77" s="41"/>
      <c r="WG77" s="41"/>
      <c r="WH77" s="41"/>
      <c r="WI77" s="41"/>
      <c r="WJ77" s="41"/>
      <c r="WK77" s="41"/>
      <c r="WL77" s="41"/>
      <c r="WM77" s="41"/>
      <c r="WN77" s="41"/>
      <c r="WO77" s="41"/>
      <c r="WP77" s="41"/>
      <c r="WQ77" s="41"/>
      <c r="WR77" s="41"/>
      <c r="WS77" s="41"/>
      <c r="WT77" s="41"/>
      <c r="WU77" s="41"/>
      <c r="WV77" s="41"/>
      <c r="WW77" s="41"/>
      <c r="WX77" s="41"/>
      <c r="WY77" s="41"/>
      <c r="WZ77" s="41"/>
      <c r="XA77" s="41"/>
      <c r="XB77" s="41"/>
      <c r="XC77" s="41"/>
      <c r="XD77" s="41"/>
      <c r="XE77" s="41"/>
      <c r="XF77" s="41"/>
      <c r="XG77" s="41"/>
      <c r="XH77" s="41"/>
      <c r="XI77" s="41"/>
      <c r="XJ77" s="41"/>
      <c r="XK77" s="41"/>
      <c r="XL77" s="41"/>
      <c r="XM77" s="41"/>
      <c r="XN77" s="41"/>
      <c r="XO77" s="41"/>
      <c r="XP77" s="41"/>
      <c r="XQ77" s="41"/>
      <c r="XR77" s="41"/>
      <c r="XS77" s="41"/>
      <c r="XT77" s="41"/>
      <c r="XU77" s="41"/>
      <c r="XV77" s="41"/>
      <c r="XW77" s="41"/>
      <c r="XX77" s="41"/>
      <c r="XY77" s="41"/>
      <c r="XZ77" s="41"/>
      <c r="YA77" s="41"/>
      <c r="YB77" s="41"/>
      <c r="YC77" s="41"/>
      <c r="YD77" s="41"/>
      <c r="YE77" s="41"/>
      <c r="YF77" s="41"/>
      <c r="YG77" s="41"/>
      <c r="YH77" s="41"/>
      <c r="YI77" s="41"/>
      <c r="YJ77" s="41"/>
      <c r="YK77" s="41"/>
      <c r="YL77" s="41"/>
      <c r="YM77" s="41"/>
      <c r="YN77" s="41"/>
      <c r="YO77" s="41"/>
      <c r="YP77" s="41"/>
      <c r="YQ77" s="41"/>
      <c r="YR77" s="41"/>
      <c r="YS77" s="41"/>
      <c r="YT77" s="41"/>
      <c r="YU77" s="41"/>
      <c r="YV77" s="41"/>
      <c r="YW77" s="41"/>
      <c r="YX77" s="41"/>
      <c r="YY77" s="41"/>
      <c r="YZ77" s="41"/>
      <c r="ZA77" s="41"/>
      <c r="ZB77" s="41"/>
      <c r="ZC77" s="41"/>
      <c r="ZD77" s="41"/>
      <c r="ZE77" s="41"/>
      <c r="ZF77" s="41"/>
      <c r="ZG77" s="41"/>
      <c r="ZH77" s="41"/>
      <c r="ZI77" s="41"/>
      <c r="ZJ77" s="41"/>
      <c r="ZK77" s="41"/>
      <c r="ZL77" s="41"/>
      <c r="ZM77" s="41"/>
      <c r="ZN77" s="41"/>
      <c r="ZO77" s="41"/>
    </row>
    <row r="78" spans="31:691" ht="17.25" customHeight="1" x14ac:dyDescent="0.3">
      <c r="AE78" s="41"/>
      <c r="AF78" s="41"/>
      <c r="AG78" s="41"/>
      <c r="FB78" s="39"/>
      <c r="FC78" s="39"/>
      <c r="FV78" s="39"/>
      <c r="IZ78" s="41"/>
      <c r="JA78" s="41"/>
      <c r="JB78" s="41"/>
      <c r="JC78" s="41"/>
      <c r="JD78" s="41"/>
      <c r="JE78" s="41"/>
      <c r="JF78" s="41"/>
      <c r="JG78" s="41"/>
      <c r="JH78" s="41"/>
      <c r="JI78" s="41"/>
      <c r="JJ78" s="41"/>
      <c r="JK78" s="41"/>
      <c r="JL78" s="41"/>
      <c r="JM78" s="41"/>
      <c r="JN78" s="41"/>
      <c r="JO78" s="41"/>
      <c r="JP78" s="41"/>
      <c r="JQ78" s="41"/>
      <c r="JR78" s="41"/>
      <c r="JS78" s="41"/>
      <c r="JT78" s="41"/>
      <c r="JU78" s="41"/>
      <c r="JV78" s="41"/>
      <c r="JW78" s="41"/>
      <c r="JX78" s="41"/>
      <c r="JY78" s="41"/>
      <c r="JZ78" s="41"/>
      <c r="KA78" s="41"/>
      <c r="KB78" s="41"/>
      <c r="KC78" s="41"/>
      <c r="KD78" s="41"/>
      <c r="KE78" s="41"/>
      <c r="KF78" s="41"/>
      <c r="KG78" s="41"/>
      <c r="KH78" s="41"/>
      <c r="KI78" s="41"/>
      <c r="KJ78" s="41"/>
      <c r="KK78" s="41"/>
      <c r="KL78" s="41"/>
      <c r="KM78" s="41"/>
      <c r="KN78" s="41"/>
      <c r="KO78" s="41"/>
      <c r="KP78" s="41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1"/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1"/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1"/>
      <c r="NS78" s="41"/>
      <c r="NT78" s="41"/>
      <c r="NU78" s="41"/>
      <c r="NV78" s="41"/>
      <c r="NW78" s="41"/>
      <c r="NX78" s="41"/>
      <c r="NY78" s="41"/>
      <c r="NZ78" s="41"/>
      <c r="OA78" s="41"/>
      <c r="OB78" s="41"/>
      <c r="OC78" s="41"/>
      <c r="OD78" s="41"/>
      <c r="OE78" s="41"/>
      <c r="OF78" s="41"/>
      <c r="OG78" s="41"/>
      <c r="OH78" s="41"/>
      <c r="OI78" s="41"/>
      <c r="OJ78" s="41"/>
      <c r="OK78" s="41"/>
      <c r="OL78" s="41"/>
      <c r="OM78" s="41"/>
      <c r="ON78" s="41"/>
      <c r="OO78" s="41"/>
      <c r="OP78" s="41"/>
      <c r="OQ78" s="41"/>
      <c r="OR78" s="41"/>
      <c r="OS78" s="41"/>
      <c r="OT78" s="41"/>
      <c r="OU78" s="41"/>
      <c r="OV78" s="41"/>
      <c r="OW78" s="41"/>
      <c r="OX78" s="41"/>
      <c r="OY78" s="41"/>
      <c r="OZ78" s="41"/>
      <c r="PA78" s="41"/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1"/>
      <c r="PN78" s="41"/>
      <c r="PO78" s="41"/>
      <c r="PP78" s="41"/>
      <c r="PQ78" s="41"/>
      <c r="PR78" s="41"/>
      <c r="PS78" s="41"/>
      <c r="PT78" s="41"/>
      <c r="PU78" s="41"/>
      <c r="PV78" s="41"/>
      <c r="PW78" s="41"/>
      <c r="PX78" s="41"/>
      <c r="PY78" s="41"/>
      <c r="PZ78" s="41"/>
      <c r="QA78" s="41"/>
      <c r="QB78" s="41"/>
      <c r="QC78" s="41"/>
      <c r="QD78" s="41"/>
      <c r="QE78" s="41"/>
      <c r="QF78" s="41"/>
      <c r="QG78" s="41"/>
      <c r="QH78" s="41"/>
      <c r="QI78" s="41"/>
      <c r="QJ78" s="41"/>
      <c r="QK78" s="41"/>
      <c r="QL78" s="41"/>
      <c r="QM78" s="41"/>
      <c r="QN78" s="41"/>
      <c r="QO78" s="41"/>
      <c r="QP78" s="41"/>
      <c r="QQ78" s="41"/>
      <c r="QR78" s="41"/>
      <c r="QS78" s="41"/>
      <c r="QT78" s="41"/>
      <c r="QU78" s="41"/>
      <c r="QV78" s="41"/>
      <c r="QW78" s="41"/>
      <c r="QX78" s="41"/>
      <c r="QY78" s="41"/>
      <c r="QZ78" s="41"/>
      <c r="RA78" s="41"/>
      <c r="RB78" s="41"/>
      <c r="RC78" s="41"/>
      <c r="RD78" s="41"/>
      <c r="RE78" s="41"/>
      <c r="RF78" s="41"/>
      <c r="RG78" s="41"/>
      <c r="RH78" s="41"/>
      <c r="RI78" s="41"/>
      <c r="RJ78" s="41"/>
      <c r="RK78" s="41"/>
      <c r="RL78" s="41"/>
      <c r="RM78" s="41"/>
      <c r="RN78" s="41"/>
      <c r="RO78" s="41"/>
      <c r="RP78" s="41"/>
      <c r="RQ78" s="41"/>
      <c r="RR78" s="41"/>
      <c r="RS78" s="41"/>
      <c r="RT78" s="41"/>
      <c r="RU78" s="41"/>
      <c r="RV78" s="41"/>
      <c r="RW78" s="41"/>
      <c r="RX78" s="41"/>
      <c r="RY78" s="41"/>
      <c r="RZ78" s="41"/>
      <c r="SA78" s="41"/>
      <c r="SB78" s="41"/>
      <c r="SC78" s="41"/>
      <c r="SD78" s="41"/>
      <c r="SE78" s="41"/>
      <c r="SF78" s="41"/>
      <c r="SG78" s="41"/>
      <c r="SH78" s="41"/>
      <c r="SI78" s="41"/>
      <c r="SJ78" s="41"/>
      <c r="SK78" s="41"/>
      <c r="SL78" s="41"/>
      <c r="SM78" s="41"/>
      <c r="SN78" s="41"/>
      <c r="SO78" s="41"/>
      <c r="SP78" s="41"/>
      <c r="SQ78" s="41"/>
      <c r="SR78" s="41"/>
      <c r="SS78" s="41"/>
      <c r="ST78" s="41"/>
      <c r="SU78" s="41"/>
      <c r="SV78" s="41"/>
      <c r="SW78" s="41"/>
      <c r="SX78" s="41"/>
      <c r="SY78" s="41"/>
      <c r="SZ78" s="41"/>
      <c r="TA78" s="41"/>
      <c r="TB78" s="41"/>
      <c r="TC78" s="41"/>
      <c r="TD78" s="41"/>
      <c r="TE78" s="41"/>
      <c r="TF78" s="41"/>
      <c r="TG78" s="41"/>
      <c r="TH78" s="41"/>
      <c r="TI78" s="41"/>
      <c r="TJ78" s="41"/>
      <c r="TK78" s="41"/>
      <c r="TL78" s="41"/>
      <c r="TM78" s="41"/>
      <c r="TN78" s="41"/>
      <c r="TO78" s="41"/>
      <c r="TP78" s="41"/>
      <c r="TQ78" s="41"/>
      <c r="TR78" s="41"/>
      <c r="TS78" s="41"/>
      <c r="TT78" s="41"/>
      <c r="TU78" s="41"/>
      <c r="TV78" s="41"/>
      <c r="TW78" s="41"/>
      <c r="TX78" s="41"/>
      <c r="TY78" s="41"/>
      <c r="TZ78" s="41"/>
      <c r="UA78" s="41"/>
      <c r="UB78" s="41"/>
      <c r="UC78" s="41"/>
      <c r="UD78" s="41"/>
      <c r="UE78" s="41"/>
      <c r="UF78" s="41"/>
      <c r="UG78" s="41"/>
      <c r="UH78" s="41"/>
      <c r="UI78" s="41"/>
      <c r="UJ78" s="41"/>
      <c r="UK78" s="41"/>
      <c r="UL78" s="41"/>
      <c r="UM78" s="41"/>
      <c r="UN78" s="41"/>
      <c r="UO78" s="41"/>
      <c r="UP78" s="41"/>
      <c r="UQ78" s="41"/>
      <c r="UR78" s="41"/>
      <c r="US78" s="41"/>
      <c r="UT78" s="41"/>
      <c r="UU78" s="41"/>
      <c r="UV78" s="41"/>
      <c r="UW78" s="41"/>
      <c r="UX78" s="41"/>
      <c r="UY78" s="41"/>
      <c r="UZ78" s="41"/>
      <c r="VA78" s="41"/>
      <c r="VB78" s="41"/>
      <c r="VC78" s="41"/>
      <c r="VD78" s="41"/>
      <c r="VE78" s="41"/>
      <c r="VF78" s="41"/>
      <c r="VG78" s="41"/>
      <c r="VH78" s="41"/>
      <c r="VI78" s="41"/>
      <c r="VJ78" s="41"/>
      <c r="VK78" s="41"/>
      <c r="VL78" s="41"/>
      <c r="VM78" s="41"/>
      <c r="VN78" s="41"/>
      <c r="VO78" s="41"/>
      <c r="VP78" s="41"/>
      <c r="VQ78" s="41"/>
      <c r="VR78" s="41"/>
      <c r="VS78" s="41"/>
      <c r="VT78" s="41"/>
      <c r="VU78" s="41"/>
      <c r="VV78" s="41"/>
      <c r="VW78" s="41"/>
      <c r="VX78" s="41"/>
      <c r="VY78" s="41"/>
      <c r="VZ78" s="41"/>
      <c r="WA78" s="41"/>
      <c r="WB78" s="41"/>
      <c r="WC78" s="41"/>
      <c r="WD78" s="41"/>
      <c r="WE78" s="41"/>
      <c r="WF78" s="41"/>
      <c r="WG78" s="41"/>
      <c r="WH78" s="41"/>
      <c r="WI78" s="41"/>
      <c r="WJ78" s="41"/>
      <c r="WK78" s="41"/>
      <c r="WL78" s="41"/>
      <c r="WM78" s="41"/>
      <c r="WN78" s="41"/>
      <c r="WO78" s="41"/>
      <c r="WP78" s="41"/>
      <c r="WQ78" s="41"/>
      <c r="WR78" s="41"/>
      <c r="WS78" s="41"/>
      <c r="WT78" s="41"/>
      <c r="WU78" s="41"/>
      <c r="WV78" s="41"/>
      <c r="WW78" s="41"/>
      <c r="WX78" s="41"/>
      <c r="WY78" s="41"/>
      <c r="WZ78" s="41"/>
      <c r="XA78" s="41"/>
      <c r="XB78" s="41"/>
      <c r="XC78" s="41"/>
      <c r="XD78" s="41"/>
      <c r="XE78" s="41"/>
      <c r="XF78" s="41"/>
      <c r="XG78" s="41"/>
      <c r="XH78" s="41"/>
      <c r="XI78" s="41"/>
      <c r="XJ78" s="41"/>
      <c r="XK78" s="41"/>
      <c r="XL78" s="41"/>
      <c r="XM78" s="41"/>
      <c r="XN78" s="41"/>
      <c r="XO78" s="41"/>
      <c r="XP78" s="41"/>
      <c r="XQ78" s="41"/>
      <c r="XR78" s="41"/>
      <c r="XS78" s="41"/>
      <c r="XT78" s="41"/>
      <c r="XU78" s="41"/>
      <c r="XV78" s="41"/>
      <c r="XW78" s="41"/>
      <c r="XX78" s="41"/>
      <c r="XY78" s="41"/>
      <c r="XZ78" s="41"/>
      <c r="YA78" s="41"/>
      <c r="YB78" s="41"/>
      <c r="YC78" s="41"/>
      <c r="YD78" s="41"/>
      <c r="YE78" s="41"/>
      <c r="YF78" s="41"/>
      <c r="YG78" s="41"/>
      <c r="YH78" s="41"/>
      <c r="YI78" s="41"/>
      <c r="YJ78" s="41"/>
      <c r="YK78" s="41"/>
      <c r="YL78" s="41"/>
      <c r="YM78" s="41"/>
      <c r="YN78" s="41"/>
      <c r="YO78" s="41"/>
      <c r="YP78" s="41"/>
      <c r="YQ78" s="41"/>
      <c r="YR78" s="41"/>
      <c r="YS78" s="41"/>
      <c r="YT78" s="41"/>
      <c r="YU78" s="41"/>
      <c r="YV78" s="41"/>
      <c r="YW78" s="41"/>
      <c r="YX78" s="41"/>
      <c r="YY78" s="41"/>
      <c r="YZ78" s="41"/>
      <c r="ZA78" s="41"/>
      <c r="ZB78" s="41"/>
      <c r="ZC78" s="41"/>
      <c r="ZD78" s="41"/>
      <c r="ZE78" s="41"/>
      <c r="ZF78" s="41"/>
      <c r="ZG78" s="41"/>
      <c r="ZH78" s="41"/>
      <c r="ZI78" s="41"/>
      <c r="ZJ78" s="41"/>
      <c r="ZK78" s="41"/>
      <c r="ZL78" s="41"/>
      <c r="ZM78" s="41"/>
      <c r="ZN78" s="41"/>
      <c r="ZO78" s="41"/>
    </row>
    <row r="79" spans="31:691" ht="17.25" customHeight="1" x14ac:dyDescent="0.3">
      <c r="AE79" s="41"/>
      <c r="AF79" s="41"/>
      <c r="AG79" s="41"/>
      <c r="FB79" s="39"/>
      <c r="FC79" s="39"/>
      <c r="FV79" s="39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/>
      <c r="JM79" s="41"/>
      <c r="JN79" s="41"/>
      <c r="JO79" s="41"/>
      <c r="JP79" s="41"/>
      <c r="JQ79" s="41"/>
      <c r="JR79" s="41"/>
      <c r="JS79" s="41"/>
      <c r="JT79" s="41"/>
      <c r="JU79" s="41"/>
      <c r="JV79" s="41"/>
      <c r="JW79" s="41"/>
      <c r="JX79" s="41"/>
      <c r="JY79" s="41"/>
      <c r="JZ79" s="41"/>
      <c r="KA79" s="41"/>
      <c r="KB79" s="41"/>
      <c r="KC79" s="41"/>
      <c r="KD79" s="41"/>
      <c r="KE79" s="41"/>
      <c r="KF79" s="41"/>
      <c r="KG79" s="41"/>
      <c r="KH79" s="41"/>
      <c r="KI79" s="41"/>
      <c r="KJ79" s="41"/>
      <c r="KK79" s="41"/>
      <c r="KL79" s="41"/>
      <c r="KM79" s="41"/>
      <c r="KN79" s="41"/>
      <c r="KO79" s="41"/>
      <c r="KP79" s="41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1"/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1"/>
      <c r="NS79" s="41"/>
      <c r="NT79" s="41"/>
      <c r="NU79" s="41"/>
      <c r="NV79" s="41"/>
      <c r="NW79" s="41"/>
      <c r="NX79" s="41"/>
      <c r="NY79" s="41"/>
      <c r="NZ79" s="41"/>
      <c r="OA79" s="41"/>
      <c r="OB79" s="41"/>
      <c r="OC79" s="41"/>
      <c r="OD79" s="41"/>
      <c r="OE79" s="41"/>
      <c r="OF79" s="41"/>
      <c r="OG79" s="41"/>
      <c r="OH79" s="41"/>
      <c r="OI79" s="41"/>
      <c r="OJ79" s="41"/>
      <c r="OK79" s="41"/>
      <c r="OL79" s="41"/>
      <c r="OM79" s="41"/>
      <c r="ON79" s="41"/>
      <c r="OO79" s="41"/>
      <c r="OP79" s="41"/>
      <c r="OQ79" s="41"/>
      <c r="OR79" s="41"/>
      <c r="OS79" s="41"/>
      <c r="OT79" s="41"/>
      <c r="OU79" s="41"/>
      <c r="OV79" s="41"/>
      <c r="OW79" s="41"/>
      <c r="OX79" s="41"/>
      <c r="OY79" s="41"/>
      <c r="OZ79" s="41"/>
      <c r="PA79" s="41"/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1"/>
      <c r="PN79" s="41"/>
      <c r="PO79" s="41"/>
      <c r="PP79" s="41"/>
      <c r="PQ79" s="41"/>
      <c r="PR79" s="41"/>
      <c r="PS79" s="41"/>
      <c r="PT79" s="41"/>
      <c r="PU79" s="41"/>
      <c r="PV79" s="41"/>
      <c r="PW79" s="41"/>
      <c r="PX79" s="41"/>
      <c r="PY79" s="41"/>
      <c r="PZ79" s="41"/>
      <c r="QA79" s="41"/>
      <c r="QB79" s="41"/>
      <c r="QC79" s="41"/>
      <c r="QD79" s="41"/>
      <c r="QE79" s="41"/>
      <c r="QF79" s="41"/>
      <c r="QG79" s="41"/>
      <c r="QH79" s="41"/>
      <c r="QI79" s="41"/>
      <c r="QJ79" s="41"/>
      <c r="QK79" s="41"/>
      <c r="QL79" s="41"/>
      <c r="QM79" s="41"/>
      <c r="QN79" s="41"/>
      <c r="QO79" s="41"/>
      <c r="QP79" s="41"/>
      <c r="QQ79" s="41"/>
      <c r="QR79" s="41"/>
      <c r="QS79" s="41"/>
      <c r="QT79" s="41"/>
      <c r="QU79" s="41"/>
      <c r="QV79" s="41"/>
      <c r="QW79" s="41"/>
      <c r="QX79" s="41"/>
      <c r="QY79" s="41"/>
      <c r="QZ79" s="41"/>
      <c r="RA79" s="41"/>
      <c r="RB79" s="41"/>
      <c r="RC79" s="41"/>
      <c r="RD79" s="41"/>
      <c r="RE79" s="41"/>
      <c r="RF79" s="41"/>
      <c r="RG79" s="41"/>
      <c r="RH79" s="41"/>
      <c r="RI79" s="41"/>
      <c r="RJ79" s="41"/>
      <c r="RK79" s="41"/>
      <c r="RL79" s="41"/>
      <c r="RM79" s="41"/>
      <c r="RN79" s="41"/>
      <c r="RO79" s="41"/>
      <c r="RP79" s="41"/>
      <c r="RQ79" s="41"/>
      <c r="RR79" s="41"/>
      <c r="RS79" s="41"/>
      <c r="RT79" s="41"/>
      <c r="RU79" s="41"/>
      <c r="RV79" s="41"/>
      <c r="RW79" s="41"/>
      <c r="RX79" s="41"/>
      <c r="RY79" s="41"/>
      <c r="RZ79" s="41"/>
      <c r="SA79" s="41"/>
      <c r="SB79" s="41"/>
      <c r="SC79" s="41"/>
      <c r="SD79" s="41"/>
      <c r="SE79" s="41"/>
      <c r="SF79" s="41"/>
      <c r="SG79" s="41"/>
      <c r="SH79" s="41"/>
      <c r="SI79" s="41"/>
      <c r="SJ79" s="41"/>
      <c r="SK79" s="41"/>
      <c r="SL79" s="41"/>
      <c r="SM79" s="41"/>
      <c r="SN79" s="41"/>
      <c r="SO79" s="41"/>
      <c r="SP79" s="41"/>
      <c r="SQ79" s="41"/>
      <c r="SR79" s="41"/>
      <c r="SS79" s="41"/>
      <c r="ST79" s="41"/>
      <c r="SU79" s="41"/>
      <c r="SV79" s="41"/>
      <c r="SW79" s="41"/>
      <c r="SX79" s="41"/>
      <c r="SY79" s="41"/>
      <c r="SZ79" s="41"/>
      <c r="TA79" s="41"/>
      <c r="TB79" s="41"/>
      <c r="TC79" s="41"/>
      <c r="TD79" s="41"/>
      <c r="TE79" s="41"/>
      <c r="TF79" s="41"/>
      <c r="TG79" s="41"/>
      <c r="TH79" s="41"/>
      <c r="TI79" s="41"/>
      <c r="TJ79" s="41"/>
      <c r="TK79" s="41"/>
      <c r="TL79" s="41"/>
      <c r="TM79" s="41"/>
      <c r="TN79" s="41"/>
      <c r="TO79" s="41"/>
      <c r="TP79" s="41"/>
      <c r="TQ79" s="41"/>
      <c r="TR79" s="41"/>
      <c r="TS79" s="41"/>
      <c r="TT79" s="41"/>
      <c r="TU79" s="41"/>
      <c r="TV79" s="41"/>
      <c r="TW79" s="41"/>
      <c r="TX79" s="41"/>
      <c r="TY79" s="41"/>
      <c r="TZ79" s="41"/>
      <c r="UA79" s="41"/>
      <c r="UB79" s="41"/>
      <c r="UC79" s="41"/>
      <c r="UD79" s="41"/>
      <c r="UE79" s="41"/>
      <c r="UF79" s="41"/>
      <c r="UG79" s="41"/>
      <c r="UH79" s="41"/>
      <c r="UI79" s="41"/>
      <c r="UJ79" s="41"/>
      <c r="UK79" s="41"/>
      <c r="UL79" s="41"/>
      <c r="UM79" s="41"/>
      <c r="UN79" s="41"/>
      <c r="UO79" s="41"/>
      <c r="UP79" s="41"/>
      <c r="UQ79" s="41"/>
      <c r="UR79" s="41"/>
      <c r="US79" s="41"/>
      <c r="UT79" s="41"/>
      <c r="UU79" s="41"/>
      <c r="UV79" s="41"/>
      <c r="UW79" s="41"/>
      <c r="UX79" s="41"/>
      <c r="UY79" s="41"/>
      <c r="UZ79" s="41"/>
      <c r="VA79" s="41"/>
      <c r="VB79" s="41"/>
      <c r="VC79" s="41"/>
      <c r="VD79" s="41"/>
      <c r="VE79" s="41"/>
      <c r="VF79" s="41"/>
      <c r="VG79" s="41"/>
      <c r="VH79" s="41"/>
      <c r="VI79" s="41"/>
      <c r="VJ79" s="41"/>
      <c r="VK79" s="41"/>
      <c r="VL79" s="41"/>
      <c r="VM79" s="41"/>
      <c r="VN79" s="41"/>
      <c r="VO79" s="41"/>
      <c r="VP79" s="41"/>
      <c r="VQ79" s="41"/>
      <c r="VR79" s="41"/>
      <c r="VS79" s="41"/>
      <c r="VT79" s="41"/>
      <c r="VU79" s="41"/>
      <c r="VV79" s="41"/>
      <c r="VW79" s="41"/>
      <c r="VX79" s="41"/>
      <c r="VY79" s="41"/>
      <c r="VZ79" s="41"/>
      <c r="WA79" s="41"/>
      <c r="WB79" s="41"/>
      <c r="WC79" s="41"/>
      <c r="WD79" s="41"/>
      <c r="WE79" s="41"/>
      <c r="WF79" s="41"/>
      <c r="WG79" s="41"/>
      <c r="WH79" s="41"/>
      <c r="WI79" s="41"/>
      <c r="WJ79" s="41"/>
      <c r="WK79" s="41"/>
      <c r="WL79" s="41"/>
      <c r="WM79" s="41"/>
      <c r="WN79" s="41"/>
      <c r="WO79" s="41"/>
      <c r="WP79" s="41"/>
      <c r="WQ79" s="41"/>
      <c r="WR79" s="41"/>
      <c r="WS79" s="41"/>
      <c r="WT79" s="41"/>
      <c r="WU79" s="41"/>
      <c r="WV79" s="41"/>
      <c r="WW79" s="41"/>
      <c r="WX79" s="41"/>
      <c r="WY79" s="41"/>
      <c r="WZ79" s="41"/>
      <c r="XA79" s="41"/>
      <c r="XB79" s="41"/>
      <c r="XC79" s="41"/>
      <c r="XD79" s="41"/>
      <c r="XE79" s="41"/>
      <c r="XF79" s="41"/>
      <c r="XG79" s="41"/>
      <c r="XH79" s="41"/>
      <c r="XI79" s="41"/>
      <c r="XJ79" s="41"/>
      <c r="XK79" s="41"/>
      <c r="XL79" s="41"/>
      <c r="XM79" s="41"/>
      <c r="XN79" s="41"/>
      <c r="XO79" s="41"/>
      <c r="XP79" s="41"/>
      <c r="XQ79" s="41"/>
      <c r="XR79" s="41"/>
      <c r="XS79" s="41"/>
      <c r="XT79" s="41"/>
      <c r="XU79" s="41"/>
      <c r="XV79" s="41"/>
      <c r="XW79" s="41"/>
      <c r="XX79" s="41"/>
      <c r="XY79" s="41"/>
      <c r="XZ79" s="41"/>
      <c r="YA79" s="41"/>
      <c r="YB79" s="41"/>
      <c r="YC79" s="41"/>
      <c r="YD79" s="41"/>
      <c r="YE79" s="41"/>
      <c r="YF79" s="41"/>
      <c r="YG79" s="41"/>
      <c r="YH79" s="41"/>
      <c r="YI79" s="41"/>
      <c r="YJ79" s="41"/>
      <c r="YK79" s="41"/>
      <c r="YL79" s="41"/>
      <c r="YM79" s="41"/>
      <c r="YN79" s="41"/>
      <c r="YO79" s="41"/>
      <c r="YP79" s="41"/>
      <c r="YQ79" s="41"/>
      <c r="YR79" s="41"/>
      <c r="YS79" s="41"/>
      <c r="YT79" s="41"/>
      <c r="YU79" s="41"/>
      <c r="YV79" s="41"/>
      <c r="YW79" s="41"/>
      <c r="YX79" s="41"/>
      <c r="YY79" s="41"/>
      <c r="YZ79" s="41"/>
      <c r="ZA79" s="41"/>
      <c r="ZB79" s="41"/>
      <c r="ZC79" s="41"/>
      <c r="ZD79" s="41"/>
      <c r="ZE79" s="41"/>
      <c r="ZF79" s="41"/>
      <c r="ZG79" s="41"/>
      <c r="ZH79" s="41"/>
      <c r="ZI79" s="41"/>
      <c r="ZJ79" s="41"/>
      <c r="ZK79" s="41"/>
      <c r="ZL79" s="41"/>
      <c r="ZM79" s="41"/>
      <c r="ZN79" s="41"/>
      <c r="ZO79" s="41"/>
    </row>
    <row r="80" spans="31:691" ht="17.25" customHeight="1" x14ac:dyDescent="0.3">
      <c r="AE80" s="41"/>
      <c r="AF80" s="41"/>
      <c r="AG80" s="41"/>
      <c r="FB80" s="39"/>
      <c r="FC80" s="39"/>
      <c r="FV80" s="39"/>
      <c r="IZ80" s="41"/>
      <c r="JA80" s="41"/>
      <c r="JB80" s="41"/>
      <c r="JC80" s="41"/>
      <c r="JD80" s="41"/>
      <c r="JE80" s="41"/>
      <c r="JF80" s="41"/>
      <c r="JG80" s="41"/>
      <c r="JH80" s="41"/>
      <c r="JI80" s="41"/>
      <c r="JJ80" s="41"/>
      <c r="JK80" s="41"/>
      <c r="JL80" s="41"/>
      <c r="JM80" s="41"/>
      <c r="JN80" s="41"/>
      <c r="JO80" s="41"/>
      <c r="JP80" s="41"/>
      <c r="JQ80" s="41"/>
      <c r="JR80" s="41"/>
      <c r="JS80" s="41"/>
      <c r="JT80" s="41"/>
      <c r="JU80" s="41"/>
      <c r="JV80" s="41"/>
      <c r="JW80" s="41"/>
      <c r="JX80" s="41"/>
      <c r="JY80" s="41"/>
      <c r="JZ80" s="41"/>
      <c r="KA80" s="41"/>
      <c r="KB80" s="41"/>
      <c r="KC80" s="41"/>
      <c r="KD80" s="41"/>
      <c r="KE80" s="41"/>
      <c r="KF80" s="41"/>
      <c r="KG80" s="41"/>
      <c r="KH80" s="41"/>
      <c r="KI80" s="41"/>
      <c r="KJ80" s="41"/>
      <c r="KK80" s="41"/>
      <c r="KL80" s="41"/>
      <c r="KM80" s="41"/>
      <c r="KN80" s="41"/>
      <c r="KO80" s="41"/>
      <c r="KP80" s="41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1"/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1"/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1"/>
      <c r="NS80" s="41"/>
      <c r="NT80" s="41"/>
      <c r="NU80" s="41"/>
      <c r="NV80" s="41"/>
      <c r="NW80" s="41"/>
      <c r="NX80" s="41"/>
      <c r="NY80" s="41"/>
      <c r="NZ80" s="41"/>
      <c r="OA80" s="41"/>
      <c r="OB80" s="41"/>
      <c r="OC80" s="41"/>
      <c r="OD80" s="41"/>
      <c r="OE80" s="41"/>
      <c r="OF80" s="41"/>
      <c r="OG80" s="41"/>
      <c r="OH80" s="41"/>
      <c r="OI80" s="41"/>
      <c r="OJ80" s="41"/>
      <c r="OK80" s="41"/>
      <c r="OL80" s="41"/>
      <c r="OM80" s="41"/>
      <c r="ON80" s="41"/>
      <c r="OO80" s="41"/>
      <c r="OP80" s="41"/>
      <c r="OQ80" s="41"/>
      <c r="OR80" s="41"/>
      <c r="OS80" s="41"/>
      <c r="OT80" s="41"/>
      <c r="OU80" s="41"/>
      <c r="OV80" s="41"/>
      <c r="OW80" s="41"/>
      <c r="OX80" s="41"/>
      <c r="OY80" s="41"/>
      <c r="OZ80" s="41"/>
      <c r="PA80" s="41"/>
      <c r="PB80" s="41"/>
      <c r="PC80" s="41"/>
      <c r="PD80" s="41"/>
      <c r="PE80" s="41"/>
      <c r="PF80" s="41"/>
      <c r="PG80" s="41"/>
      <c r="PH80" s="41"/>
      <c r="PI80" s="41"/>
      <c r="PJ80" s="41"/>
      <c r="PK80" s="41"/>
      <c r="PL80" s="41"/>
      <c r="PM80" s="41"/>
      <c r="PN80" s="41"/>
      <c r="PO80" s="41"/>
      <c r="PP80" s="41"/>
      <c r="PQ80" s="41"/>
      <c r="PR80" s="41"/>
      <c r="PS80" s="41"/>
      <c r="PT80" s="41"/>
      <c r="PU80" s="41"/>
      <c r="PV80" s="41"/>
      <c r="PW80" s="41"/>
      <c r="PX80" s="41"/>
      <c r="PY80" s="41"/>
      <c r="PZ80" s="41"/>
      <c r="QA80" s="41"/>
      <c r="QB80" s="41"/>
      <c r="QC80" s="41"/>
      <c r="QD80" s="41"/>
      <c r="QE80" s="41"/>
      <c r="QF80" s="41"/>
      <c r="QG80" s="41"/>
      <c r="QH80" s="41"/>
      <c r="QI80" s="41"/>
      <c r="QJ80" s="41"/>
      <c r="QK80" s="41"/>
      <c r="QL80" s="41"/>
      <c r="QM80" s="41"/>
      <c r="QN80" s="41"/>
      <c r="QO80" s="41"/>
      <c r="QP80" s="41"/>
      <c r="QQ80" s="41"/>
      <c r="QR80" s="41"/>
      <c r="QS80" s="41"/>
      <c r="QT80" s="41"/>
      <c r="QU80" s="41"/>
      <c r="QV80" s="41"/>
      <c r="QW80" s="41"/>
      <c r="QX80" s="41"/>
      <c r="QY80" s="41"/>
      <c r="QZ80" s="41"/>
      <c r="RA80" s="41"/>
      <c r="RB80" s="41"/>
      <c r="RC80" s="41"/>
      <c r="RD80" s="41"/>
      <c r="RE80" s="41"/>
      <c r="RF80" s="41"/>
      <c r="RG80" s="41"/>
      <c r="RH80" s="41"/>
      <c r="RI80" s="41"/>
      <c r="RJ80" s="41"/>
      <c r="RK80" s="41"/>
      <c r="RL80" s="41"/>
      <c r="RM80" s="41"/>
      <c r="RN80" s="41"/>
      <c r="RO80" s="41"/>
      <c r="RP80" s="41"/>
      <c r="RQ80" s="41"/>
      <c r="RR80" s="41"/>
      <c r="RS80" s="41"/>
      <c r="RT80" s="41"/>
      <c r="RU80" s="41"/>
      <c r="RV80" s="41"/>
      <c r="RW80" s="41"/>
      <c r="RX80" s="41"/>
      <c r="RY80" s="41"/>
      <c r="RZ80" s="41"/>
      <c r="SA80" s="41"/>
      <c r="SB80" s="41"/>
      <c r="SC80" s="41"/>
      <c r="SD80" s="41"/>
      <c r="SE80" s="41"/>
      <c r="SF80" s="41"/>
      <c r="SG80" s="41"/>
      <c r="SH80" s="41"/>
      <c r="SI80" s="41"/>
      <c r="SJ80" s="41"/>
      <c r="SK80" s="41"/>
      <c r="SL80" s="41"/>
      <c r="SM80" s="41"/>
      <c r="SN80" s="41"/>
      <c r="SO80" s="41"/>
      <c r="SP80" s="41"/>
      <c r="SQ80" s="41"/>
      <c r="SR80" s="41"/>
      <c r="SS80" s="41"/>
      <c r="ST80" s="41"/>
      <c r="SU80" s="41"/>
      <c r="SV80" s="41"/>
      <c r="SW80" s="41"/>
      <c r="SX80" s="41"/>
      <c r="SY80" s="41"/>
      <c r="SZ80" s="41"/>
      <c r="TA80" s="41"/>
      <c r="TB80" s="41"/>
      <c r="TC80" s="41"/>
      <c r="TD80" s="41"/>
      <c r="TE80" s="41"/>
      <c r="TF80" s="41"/>
      <c r="TG80" s="41"/>
      <c r="TH80" s="41"/>
      <c r="TI80" s="41"/>
      <c r="TJ80" s="41"/>
      <c r="TK80" s="41"/>
      <c r="TL80" s="41"/>
      <c r="TM80" s="41"/>
      <c r="TN80" s="41"/>
      <c r="TO80" s="41"/>
      <c r="TP80" s="41"/>
      <c r="TQ80" s="41"/>
      <c r="TR80" s="41"/>
      <c r="TS80" s="41"/>
      <c r="TT80" s="41"/>
      <c r="TU80" s="41"/>
      <c r="TV80" s="41"/>
      <c r="TW80" s="41"/>
      <c r="TX80" s="41"/>
      <c r="TY80" s="41"/>
      <c r="TZ80" s="41"/>
      <c r="UA80" s="41"/>
      <c r="UB80" s="41"/>
      <c r="UC80" s="41"/>
      <c r="UD80" s="41"/>
      <c r="UE80" s="41"/>
      <c r="UF80" s="41"/>
      <c r="UG80" s="41"/>
      <c r="UH80" s="41"/>
      <c r="UI80" s="41"/>
      <c r="UJ80" s="41"/>
      <c r="UK80" s="41"/>
      <c r="UL80" s="41"/>
      <c r="UM80" s="41"/>
      <c r="UN80" s="41"/>
      <c r="UO80" s="41"/>
      <c r="UP80" s="41"/>
      <c r="UQ80" s="41"/>
      <c r="UR80" s="41"/>
      <c r="US80" s="41"/>
      <c r="UT80" s="41"/>
      <c r="UU80" s="41"/>
      <c r="UV80" s="41"/>
      <c r="UW80" s="41"/>
      <c r="UX80" s="41"/>
      <c r="UY80" s="41"/>
      <c r="UZ80" s="41"/>
      <c r="VA80" s="41"/>
      <c r="VB80" s="41"/>
      <c r="VC80" s="41"/>
      <c r="VD80" s="41"/>
      <c r="VE80" s="41"/>
      <c r="VF80" s="41"/>
      <c r="VG80" s="41"/>
      <c r="VH80" s="41"/>
      <c r="VI80" s="41"/>
      <c r="VJ80" s="41"/>
      <c r="VK80" s="41"/>
      <c r="VL80" s="41"/>
      <c r="VM80" s="41"/>
      <c r="VN80" s="41"/>
      <c r="VO80" s="41"/>
      <c r="VP80" s="41"/>
      <c r="VQ80" s="41"/>
      <c r="VR80" s="41"/>
      <c r="VS80" s="41"/>
      <c r="VT80" s="41"/>
      <c r="VU80" s="41"/>
      <c r="VV80" s="41"/>
      <c r="VW80" s="41"/>
      <c r="VX80" s="41"/>
      <c r="VY80" s="41"/>
      <c r="VZ80" s="41"/>
      <c r="WA80" s="41"/>
      <c r="WB80" s="41"/>
      <c r="WC80" s="41"/>
      <c r="WD80" s="41"/>
      <c r="WE80" s="41"/>
      <c r="WF80" s="41"/>
      <c r="WG80" s="41"/>
      <c r="WH80" s="41"/>
      <c r="WI80" s="41"/>
      <c r="WJ80" s="41"/>
      <c r="WK80" s="41"/>
      <c r="WL80" s="41"/>
      <c r="WM80" s="41"/>
      <c r="WN80" s="41"/>
      <c r="WO80" s="41"/>
      <c r="WP80" s="41"/>
      <c r="WQ80" s="41"/>
      <c r="WR80" s="41"/>
      <c r="WS80" s="41"/>
      <c r="WT80" s="41"/>
      <c r="WU80" s="41"/>
      <c r="WV80" s="41"/>
      <c r="WW80" s="41"/>
      <c r="WX80" s="41"/>
      <c r="WY80" s="41"/>
      <c r="WZ80" s="41"/>
      <c r="XA80" s="41"/>
      <c r="XB80" s="41"/>
      <c r="XC80" s="41"/>
      <c r="XD80" s="41"/>
      <c r="XE80" s="41"/>
      <c r="XF80" s="41"/>
      <c r="XG80" s="41"/>
      <c r="XH80" s="41"/>
      <c r="XI80" s="41"/>
      <c r="XJ80" s="41"/>
      <c r="XK80" s="41"/>
      <c r="XL80" s="41"/>
      <c r="XM80" s="41"/>
      <c r="XN80" s="41"/>
      <c r="XO80" s="41"/>
      <c r="XP80" s="41"/>
      <c r="XQ80" s="41"/>
      <c r="XR80" s="41"/>
      <c r="XS80" s="41"/>
      <c r="XT80" s="41"/>
      <c r="XU80" s="41"/>
      <c r="XV80" s="41"/>
      <c r="XW80" s="41"/>
      <c r="XX80" s="41"/>
      <c r="XY80" s="41"/>
      <c r="XZ80" s="41"/>
      <c r="YA80" s="41"/>
      <c r="YB80" s="41"/>
      <c r="YC80" s="41"/>
      <c r="YD80" s="41"/>
      <c r="YE80" s="41"/>
      <c r="YF80" s="41"/>
      <c r="YG80" s="41"/>
      <c r="YH80" s="41"/>
      <c r="YI80" s="41"/>
      <c r="YJ80" s="41"/>
      <c r="YK80" s="41"/>
      <c r="YL80" s="41"/>
      <c r="YM80" s="41"/>
      <c r="YN80" s="41"/>
      <c r="YO80" s="41"/>
      <c r="YP80" s="41"/>
      <c r="YQ80" s="41"/>
      <c r="YR80" s="41"/>
      <c r="YS80" s="41"/>
      <c r="YT80" s="41"/>
      <c r="YU80" s="41"/>
      <c r="YV80" s="41"/>
      <c r="YW80" s="41"/>
      <c r="YX80" s="41"/>
      <c r="YY80" s="41"/>
      <c r="YZ80" s="41"/>
      <c r="ZA80" s="41"/>
      <c r="ZB80" s="41"/>
      <c r="ZC80" s="41"/>
      <c r="ZD80" s="41"/>
      <c r="ZE80" s="41"/>
      <c r="ZF80" s="41"/>
      <c r="ZG80" s="41"/>
      <c r="ZH80" s="41"/>
      <c r="ZI80" s="41"/>
      <c r="ZJ80" s="41"/>
      <c r="ZK80" s="41"/>
      <c r="ZL80" s="41"/>
      <c r="ZM80" s="41"/>
      <c r="ZN80" s="41"/>
      <c r="ZO80" s="41"/>
    </row>
    <row r="81" spans="31:691" ht="17.25" customHeight="1" x14ac:dyDescent="0.3">
      <c r="AE81" s="41"/>
      <c r="AF81" s="41"/>
      <c r="AG81" s="41"/>
      <c r="FB81" s="39"/>
      <c r="FC81" s="39"/>
      <c r="FV81" s="39"/>
      <c r="IZ81" s="41"/>
      <c r="JA81" s="41"/>
      <c r="JB81" s="41"/>
      <c r="JC81" s="41"/>
      <c r="JD81" s="41"/>
      <c r="JE81" s="41"/>
      <c r="JF81" s="41"/>
      <c r="JG81" s="41"/>
      <c r="JH81" s="41"/>
      <c r="JI81" s="41"/>
      <c r="JJ81" s="41"/>
      <c r="JK81" s="4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1"/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1"/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1"/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1"/>
      <c r="NS81" s="41"/>
      <c r="NT81" s="41"/>
      <c r="NU81" s="41"/>
      <c r="NV81" s="41"/>
      <c r="NW81" s="41"/>
      <c r="NX81" s="41"/>
      <c r="NY81" s="41"/>
      <c r="NZ81" s="41"/>
      <c r="OA81" s="41"/>
      <c r="OB81" s="41"/>
      <c r="OC81" s="41"/>
      <c r="OD81" s="41"/>
      <c r="OE81" s="41"/>
      <c r="OF81" s="41"/>
      <c r="OG81" s="41"/>
      <c r="OH81" s="41"/>
      <c r="OI81" s="41"/>
      <c r="OJ81" s="41"/>
      <c r="OK81" s="41"/>
      <c r="OL81" s="41"/>
      <c r="OM81" s="41"/>
      <c r="ON81" s="41"/>
      <c r="OO81" s="41"/>
      <c r="OP81" s="41"/>
      <c r="OQ81" s="41"/>
      <c r="OR81" s="41"/>
      <c r="OS81" s="41"/>
      <c r="OT81" s="41"/>
      <c r="OU81" s="41"/>
      <c r="OV81" s="41"/>
      <c r="OW81" s="41"/>
      <c r="OX81" s="41"/>
      <c r="OY81" s="41"/>
      <c r="OZ81" s="41"/>
      <c r="PA81" s="41"/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1"/>
      <c r="PN81" s="41"/>
      <c r="PO81" s="41"/>
      <c r="PP81" s="41"/>
      <c r="PQ81" s="41"/>
      <c r="PR81" s="41"/>
      <c r="PS81" s="41"/>
      <c r="PT81" s="41"/>
      <c r="PU81" s="41"/>
      <c r="PV81" s="41"/>
      <c r="PW81" s="41"/>
      <c r="PX81" s="41"/>
      <c r="PY81" s="41"/>
      <c r="PZ81" s="41"/>
      <c r="QA81" s="41"/>
      <c r="QB81" s="41"/>
      <c r="QC81" s="41"/>
      <c r="QD81" s="41"/>
      <c r="QE81" s="41"/>
      <c r="QF81" s="41"/>
      <c r="QG81" s="41"/>
      <c r="QH81" s="41"/>
      <c r="QI81" s="41"/>
      <c r="QJ81" s="41"/>
      <c r="QK81" s="41"/>
      <c r="QL81" s="41"/>
      <c r="QM81" s="41"/>
      <c r="QN81" s="41"/>
      <c r="QO81" s="41"/>
      <c r="QP81" s="41"/>
      <c r="QQ81" s="41"/>
      <c r="QR81" s="41"/>
      <c r="QS81" s="41"/>
      <c r="QT81" s="41"/>
      <c r="QU81" s="41"/>
      <c r="QV81" s="41"/>
      <c r="QW81" s="41"/>
      <c r="QX81" s="41"/>
      <c r="QY81" s="41"/>
      <c r="QZ81" s="41"/>
      <c r="RA81" s="41"/>
      <c r="RB81" s="41"/>
      <c r="RC81" s="41"/>
      <c r="RD81" s="41"/>
      <c r="RE81" s="41"/>
      <c r="RF81" s="41"/>
      <c r="RG81" s="41"/>
      <c r="RH81" s="41"/>
      <c r="RI81" s="41"/>
      <c r="RJ81" s="41"/>
      <c r="RK81" s="41"/>
      <c r="RL81" s="41"/>
      <c r="RM81" s="41"/>
      <c r="RN81" s="41"/>
      <c r="RO81" s="41"/>
      <c r="RP81" s="41"/>
      <c r="RQ81" s="41"/>
      <c r="RR81" s="41"/>
      <c r="RS81" s="41"/>
      <c r="RT81" s="41"/>
      <c r="RU81" s="41"/>
      <c r="RV81" s="41"/>
      <c r="RW81" s="41"/>
      <c r="RX81" s="41"/>
      <c r="RY81" s="41"/>
      <c r="RZ81" s="41"/>
      <c r="SA81" s="41"/>
      <c r="SB81" s="41"/>
      <c r="SC81" s="41"/>
      <c r="SD81" s="41"/>
      <c r="SE81" s="41"/>
      <c r="SF81" s="41"/>
      <c r="SG81" s="41"/>
      <c r="SH81" s="41"/>
      <c r="SI81" s="41"/>
      <c r="SJ81" s="41"/>
      <c r="SK81" s="41"/>
      <c r="SL81" s="41"/>
      <c r="SM81" s="41"/>
      <c r="SN81" s="41"/>
      <c r="SO81" s="41"/>
      <c r="SP81" s="41"/>
      <c r="SQ81" s="41"/>
      <c r="SR81" s="41"/>
      <c r="SS81" s="41"/>
      <c r="ST81" s="41"/>
      <c r="SU81" s="41"/>
      <c r="SV81" s="41"/>
      <c r="SW81" s="41"/>
      <c r="SX81" s="41"/>
      <c r="SY81" s="41"/>
      <c r="SZ81" s="41"/>
      <c r="TA81" s="41"/>
      <c r="TB81" s="41"/>
      <c r="TC81" s="41"/>
      <c r="TD81" s="41"/>
      <c r="TE81" s="41"/>
      <c r="TF81" s="41"/>
      <c r="TG81" s="41"/>
      <c r="TH81" s="41"/>
      <c r="TI81" s="41"/>
      <c r="TJ81" s="41"/>
      <c r="TK81" s="41"/>
      <c r="TL81" s="41"/>
      <c r="TM81" s="41"/>
      <c r="TN81" s="41"/>
      <c r="TO81" s="41"/>
      <c r="TP81" s="41"/>
      <c r="TQ81" s="41"/>
      <c r="TR81" s="41"/>
      <c r="TS81" s="41"/>
      <c r="TT81" s="41"/>
      <c r="TU81" s="41"/>
      <c r="TV81" s="41"/>
      <c r="TW81" s="41"/>
      <c r="TX81" s="41"/>
      <c r="TY81" s="41"/>
      <c r="TZ81" s="41"/>
      <c r="UA81" s="41"/>
      <c r="UB81" s="41"/>
      <c r="UC81" s="41"/>
      <c r="UD81" s="41"/>
      <c r="UE81" s="41"/>
      <c r="UF81" s="41"/>
      <c r="UG81" s="41"/>
      <c r="UH81" s="41"/>
      <c r="UI81" s="41"/>
      <c r="UJ81" s="41"/>
      <c r="UK81" s="41"/>
      <c r="UL81" s="41"/>
      <c r="UM81" s="41"/>
      <c r="UN81" s="41"/>
      <c r="UO81" s="41"/>
      <c r="UP81" s="41"/>
      <c r="UQ81" s="41"/>
      <c r="UR81" s="41"/>
      <c r="US81" s="41"/>
      <c r="UT81" s="41"/>
      <c r="UU81" s="41"/>
      <c r="UV81" s="41"/>
      <c r="UW81" s="41"/>
      <c r="UX81" s="41"/>
      <c r="UY81" s="41"/>
      <c r="UZ81" s="41"/>
      <c r="VA81" s="41"/>
      <c r="VB81" s="41"/>
      <c r="VC81" s="41"/>
      <c r="VD81" s="41"/>
      <c r="VE81" s="41"/>
      <c r="VF81" s="41"/>
      <c r="VG81" s="41"/>
      <c r="VH81" s="41"/>
      <c r="VI81" s="41"/>
      <c r="VJ81" s="41"/>
      <c r="VK81" s="41"/>
      <c r="VL81" s="41"/>
      <c r="VM81" s="41"/>
      <c r="VN81" s="41"/>
      <c r="VO81" s="41"/>
      <c r="VP81" s="41"/>
      <c r="VQ81" s="41"/>
      <c r="VR81" s="41"/>
      <c r="VS81" s="41"/>
      <c r="VT81" s="41"/>
      <c r="VU81" s="41"/>
      <c r="VV81" s="41"/>
      <c r="VW81" s="41"/>
      <c r="VX81" s="41"/>
      <c r="VY81" s="41"/>
      <c r="VZ81" s="41"/>
      <c r="WA81" s="41"/>
      <c r="WB81" s="41"/>
      <c r="WC81" s="41"/>
      <c r="WD81" s="41"/>
      <c r="WE81" s="41"/>
      <c r="WF81" s="41"/>
      <c r="WG81" s="41"/>
      <c r="WH81" s="41"/>
      <c r="WI81" s="41"/>
      <c r="WJ81" s="41"/>
      <c r="WK81" s="41"/>
      <c r="WL81" s="41"/>
      <c r="WM81" s="41"/>
      <c r="WN81" s="41"/>
      <c r="WO81" s="41"/>
      <c r="WP81" s="41"/>
      <c r="WQ81" s="41"/>
      <c r="WR81" s="41"/>
      <c r="WS81" s="41"/>
      <c r="WT81" s="41"/>
      <c r="WU81" s="41"/>
      <c r="WV81" s="41"/>
      <c r="WW81" s="41"/>
      <c r="WX81" s="41"/>
      <c r="WY81" s="41"/>
      <c r="WZ81" s="41"/>
      <c r="XA81" s="41"/>
      <c r="XB81" s="41"/>
      <c r="XC81" s="41"/>
      <c r="XD81" s="41"/>
      <c r="XE81" s="41"/>
      <c r="XF81" s="41"/>
      <c r="XG81" s="41"/>
      <c r="XH81" s="41"/>
      <c r="XI81" s="41"/>
      <c r="XJ81" s="41"/>
      <c r="XK81" s="41"/>
      <c r="XL81" s="41"/>
      <c r="XM81" s="41"/>
      <c r="XN81" s="41"/>
      <c r="XO81" s="41"/>
      <c r="XP81" s="41"/>
      <c r="XQ81" s="41"/>
      <c r="XR81" s="41"/>
      <c r="XS81" s="41"/>
      <c r="XT81" s="41"/>
      <c r="XU81" s="41"/>
      <c r="XV81" s="41"/>
      <c r="XW81" s="41"/>
      <c r="XX81" s="41"/>
      <c r="XY81" s="41"/>
      <c r="XZ81" s="41"/>
      <c r="YA81" s="41"/>
      <c r="YB81" s="41"/>
      <c r="YC81" s="41"/>
      <c r="YD81" s="41"/>
      <c r="YE81" s="41"/>
      <c r="YF81" s="41"/>
      <c r="YG81" s="41"/>
      <c r="YH81" s="41"/>
      <c r="YI81" s="41"/>
      <c r="YJ81" s="41"/>
      <c r="YK81" s="41"/>
      <c r="YL81" s="41"/>
      <c r="YM81" s="41"/>
      <c r="YN81" s="41"/>
      <c r="YO81" s="41"/>
      <c r="YP81" s="41"/>
      <c r="YQ81" s="41"/>
      <c r="YR81" s="41"/>
      <c r="YS81" s="41"/>
      <c r="YT81" s="41"/>
      <c r="YU81" s="41"/>
      <c r="YV81" s="41"/>
      <c r="YW81" s="41"/>
      <c r="YX81" s="41"/>
      <c r="YY81" s="41"/>
      <c r="YZ81" s="41"/>
      <c r="ZA81" s="41"/>
      <c r="ZB81" s="41"/>
      <c r="ZC81" s="41"/>
      <c r="ZD81" s="41"/>
      <c r="ZE81" s="41"/>
      <c r="ZF81" s="41"/>
      <c r="ZG81" s="41"/>
      <c r="ZH81" s="41"/>
      <c r="ZI81" s="41"/>
      <c r="ZJ81" s="41"/>
      <c r="ZK81" s="41"/>
      <c r="ZL81" s="41"/>
      <c r="ZM81" s="41"/>
      <c r="ZN81" s="41"/>
      <c r="ZO81" s="41"/>
    </row>
    <row r="82" spans="31:691" ht="17.25" customHeight="1" x14ac:dyDescent="0.3">
      <c r="AE82" s="41"/>
      <c r="AF82" s="41"/>
      <c r="AG82" s="41"/>
      <c r="FB82" s="39"/>
      <c r="FC82" s="39"/>
      <c r="FV82" s="39"/>
      <c r="IZ82" s="41"/>
      <c r="JA82" s="41"/>
      <c r="JB82" s="41"/>
      <c r="JC82" s="41"/>
      <c r="JD82" s="41"/>
      <c r="JE82" s="41"/>
      <c r="JF82" s="41"/>
      <c r="JG82" s="41"/>
      <c r="JH82" s="41"/>
      <c r="JI82" s="41"/>
      <c r="JJ82" s="41"/>
      <c r="JK82" s="41"/>
      <c r="JL82" s="41"/>
      <c r="JM82" s="41"/>
      <c r="JN82" s="41"/>
      <c r="JO82" s="41"/>
      <c r="JP82" s="41"/>
      <c r="JQ82" s="41"/>
      <c r="JR82" s="41"/>
      <c r="JS82" s="41"/>
      <c r="JT82" s="41"/>
      <c r="JU82" s="41"/>
      <c r="JV82" s="41"/>
      <c r="JW82" s="41"/>
      <c r="JX82" s="41"/>
      <c r="JY82" s="41"/>
      <c r="JZ82" s="41"/>
      <c r="KA82" s="41"/>
      <c r="KB82" s="41"/>
      <c r="KC82" s="41"/>
      <c r="KD82" s="41"/>
      <c r="KE82" s="41"/>
      <c r="KF82" s="41"/>
      <c r="KG82" s="41"/>
      <c r="KH82" s="41"/>
      <c r="KI82" s="41"/>
      <c r="KJ82" s="41"/>
      <c r="KK82" s="41"/>
      <c r="KL82" s="41"/>
      <c r="KM82" s="41"/>
      <c r="KN82" s="41"/>
      <c r="KO82" s="41"/>
      <c r="KP82" s="41"/>
      <c r="KQ82" s="41"/>
      <c r="KR82" s="41"/>
      <c r="KS82" s="41"/>
      <c r="KT82" s="41"/>
      <c r="KU82" s="41"/>
      <c r="KV82" s="41"/>
      <c r="KW82" s="41"/>
      <c r="KX82" s="41"/>
      <c r="KY82" s="41"/>
      <c r="KZ82" s="41"/>
      <c r="LA82" s="41"/>
      <c r="LB82" s="41"/>
      <c r="LC82" s="41"/>
      <c r="LD82" s="41"/>
      <c r="LE82" s="41"/>
      <c r="LF82" s="41"/>
      <c r="LG82" s="41"/>
      <c r="LH82" s="41"/>
      <c r="LI82" s="41"/>
      <c r="LJ82" s="41"/>
      <c r="LK82" s="41"/>
      <c r="LL82" s="41"/>
      <c r="LM82" s="41"/>
      <c r="LN82" s="41"/>
      <c r="LO82" s="41"/>
      <c r="LP82" s="41"/>
      <c r="LQ82" s="41"/>
      <c r="LR82" s="41"/>
      <c r="LS82" s="41"/>
      <c r="LT82" s="41"/>
      <c r="LU82" s="41"/>
      <c r="LV82" s="41"/>
      <c r="LW82" s="41"/>
      <c r="LX82" s="41"/>
      <c r="LY82" s="41"/>
      <c r="LZ82" s="41"/>
      <c r="MA82" s="41"/>
      <c r="MB82" s="41"/>
      <c r="MC82" s="41"/>
      <c r="MD82" s="41"/>
      <c r="ME82" s="41"/>
      <c r="MF82" s="41"/>
      <c r="MG82" s="41"/>
      <c r="MH82" s="41"/>
      <c r="MI82" s="41"/>
      <c r="MJ82" s="41"/>
      <c r="MK82" s="41"/>
      <c r="ML82" s="41"/>
      <c r="MM82" s="41"/>
      <c r="MN82" s="41"/>
      <c r="MO82" s="41"/>
      <c r="MP82" s="41"/>
      <c r="MQ82" s="41"/>
      <c r="MR82" s="41"/>
      <c r="MS82" s="41"/>
      <c r="MT82" s="41"/>
      <c r="MU82" s="41"/>
      <c r="MV82" s="41"/>
      <c r="MW82" s="41"/>
      <c r="MX82" s="41"/>
      <c r="MY82" s="41"/>
      <c r="MZ82" s="41"/>
      <c r="NA82" s="41"/>
      <c r="NB82" s="41"/>
      <c r="NC82" s="41"/>
      <c r="ND82" s="41"/>
      <c r="NE82" s="41"/>
      <c r="NF82" s="41"/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/>
      <c r="NT82" s="41"/>
      <c r="NU82" s="41"/>
      <c r="NV82" s="41"/>
      <c r="NW82" s="41"/>
      <c r="NX82" s="41"/>
      <c r="NY82" s="41"/>
      <c r="NZ82" s="41"/>
      <c r="OA82" s="41"/>
      <c r="OB82" s="41"/>
      <c r="OC82" s="41"/>
      <c r="OD82" s="41"/>
      <c r="OE82" s="41"/>
      <c r="OF82" s="41"/>
      <c r="OG82" s="41"/>
      <c r="OH82" s="41"/>
      <c r="OI82" s="41"/>
      <c r="OJ82" s="41"/>
      <c r="OK82" s="41"/>
      <c r="OL82" s="41"/>
      <c r="OM82" s="41"/>
      <c r="ON82" s="41"/>
      <c r="OO82" s="41"/>
      <c r="OP82" s="41"/>
      <c r="OQ82" s="41"/>
      <c r="OR82" s="41"/>
      <c r="OS82" s="41"/>
      <c r="OT82" s="41"/>
      <c r="OU82" s="41"/>
      <c r="OV82" s="41"/>
      <c r="OW82" s="41"/>
      <c r="OX82" s="41"/>
      <c r="OY82" s="41"/>
      <c r="OZ82" s="41"/>
      <c r="PA82" s="41"/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1"/>
      <c r="PN82" s="41"/>
      <c r="PO82" s="41"/>
      <c r="PP82" s="41"/>
      <c r="PQ82" s="41"/>
      <c r="PR82" s="41"/>
      <c r="PS82" s="41"/>
      <c r="PT82" s="41"/>
      <c r="PU82" s="41"/>
      <c r="PV82" s="41"/>
      <c r="PW82" s="41"/>
      <c r="PX82" s="41"/>
      <c r="PY82" s="41"/>
      <c r="PZ82" s="41"/>
      <c r="QA82" s="41"/>
      <c r="QB82" s="41"/>
      <c r="QC82" s="41"/>
      <c r="QD82" s="41"/>
      <c r="QE82" s="41"/>
      <c r="QF82" s="41"/>
      <c r="QG82" s="41"/>
      <c r="QH82" s="41"/>
      <c r="QI82" s="41"/>
      <c r="QJ82" s="41"/>
      <c r="QK82" s="41"/>
      <c r="QL82" s="41"/>
      <c r="QM82" s="41"/>
      <c r="QN82" s="41"/>
      <c r="QO82" s="41"/>
      <c r="QP82" s="41"/>
      <c r="QQ82" s="41"/>
      <c r="QR82" s="41"/>
      <c r="QS82" s="41"/>
      <c r="QT82" s="41"/>
      <c r="QU82" s="41"/>
      <c r="QV82" s="41"/>
      <c r="QW82" s="41"/>
      <c r="QX82" s="41"/>
      <c r="QY82" s="41"/>
      <c r="QZ82" s="41"/>
      <c r="RA82" s="41"/>
      <c r="RB82" s="41"/>
      <c r="RC82" s="41"/>
      <c r="RD82" s="41"/>
      <c r="RE82" s="41"/>
      <c r="RF82" s="41"/>
      <c r="RG82" s="41"/>
      <c r="RH82" s="41"/>
      <c r="RI82" s="41"/>
      <c r="RJ82" s="41"/>
      <c r="RK82" s="41"/>
      <c r="RL82" s="41"/>
      <c r="RM82" s="41"/>
      <c r="RN82" s="41"/>
      <c r="RO82" s="41"/>
      <c r="RP82" s="41"/>
      <c r="RQ82" s="41"/>
      <c r="RR82" s="41"/>
      <c r="RS82" s="41"/>
      <c r="RT82" s="41"/>
      <c r="RU82" s="41"/>
      <c r="RV82" s="41"/>
      <c r="RW82" s="41"/>
      <c r="RX82" s="41"/>
      <c r="RY82" s="41"/>
      <c r="RZ82" s="41"/>
      <c r="SA82" s="41"/>
      <c r="SB82" s="41"/>
      <c r="SC82" s="41"/>
      <c r="SD82" s="41"/>
      <c r="SE82" s="41"/>
      <c r="SF82" s="41"/>
      <c r="SG82" s="41"/>
      <c r="SH82" s="41"/>
      <c r="SI82" s="41"/>
      <c r="SJ82" s="41"/>
      <c r="SK82" s="41"/>
      <c r="SL82" s="41"/>
      <c r="SM82" s="41"/>
      <c r="SN82" s="41"/>
      <c r="SO82" s="41"/>
      <c r="SP82" s="41"/>
      <c r="SQ82" s="41"/>
      <c r="SR82" s="41"/>
      <c r="SS82" s="41"/>
      <c r="ST82" s="41"/>
      <c r="SU82" s="41"/>
      <c r="SV82" s="41"/>
      <c r="SW82" s="41"/>
      <c r="SX82" s="41"/>
      <c r="SY82" s="41"/>
      <c r="SZ82" s="41"/>
      <c r="TA82" s="41"/>
      <c r="TB82" s="41"/>
      <c r="TC82" s="41"/>
      <c r="TD82" s="41"/>
      <c r="TE82" s="41"/>
      <c r="TF82" s="41"/>
      <c r="TG82" s="41"/>
      <c r="TH82" s="41"/>
      <c r="TI82" s="41"/>
      <c r="TJ82" s="41"/>
      <c r="TK82" s="41"/>
      <c r="TL82" s="41"/>
      <c r="TM82" s="41"/>
      <c r="TN82" s="41"/>
      <c r="TO82" s="41"/>
      <c r="TP82" s="41"/>
      <c r="TQ82" s="41"/>
      <c r="TR82" s="41"/>
      <c r="TS82" s="41"/>
      <c r="TT82" s="41"/>
      <c r="TU82" s="41"/>
      <c r="TV82" s="41"/>
      <c r="TW82" s="41"/>
      <c r="TX82" s="41"/>
      <c r="TY82" s="41"/>
      <c r="TZ82" s="41"/>
      <c r="UA82" s="41"/>
      <c r="UB82" s="41"/>
      <c r="UC82" s="41"/>
      <c r="UD82" s="41"/>
      <c r="UE82" s="41"/>
      <c r="UF82" s="41"/>
      <c r="UG82" s="41"/>
      <c r="UH82" s="41"/>
      <c r="UI82" s="41"/>
      <c r="UJ82" s="41"/>
      <c r="UK82" s="41"/>
      <c r="UL82" s="41"/>
      <c r="UM82" s="41"/>
      <c r="UN82" s="41"/>
      <c r="UO82" s="41"/>
      <c r="UP82" s="41"/>
      <c r="UQ82" s="41"/>
      <c r="UR82" s="41"/>
      <c r="US82" s="41"/>
      <c r="UT82" s="41"/>
      <c r="UU82" s="41"/>
      <c r="UV82" s="41"/>
      <c r="UW82" s="41"/>
      <c r="UX82" s="41"/>
      <c r="UY82" s="41"/>
      <c r="UZ82" s="41"/>
      <c r="VA82" s="41"/>
      <c r="VB82" s="41"/>
      <c r="VC82" s="41"/>
      <c r="VD82" s="41"/>
      <c r="VE82" s="41"/>
      <c r="VF82" s="41"/>
      <c r="VG82" s="41"/>
      <c r="VH82" s="41"/>
      <c r="VI82" s="41"/>
      <c r="VJ82" s="41"/>
      <c r="VK82" s="41"/>
      <c r="VL82" s="41"/>
      <c r="VM82" s="41"/>
      <c r="VN82" s="41"/>
      <c r="VO82" s="41"/>
      <c r="VP82" s="41"/>
      <c r="VQ82" s="41"/>
      <c r="VR82" s="41"/>
      <c r="VS82" s="41"/>
      <c r="VT82" s="41"/>
      <c r="VU82" s="41"/>
      <c r="VV82" s="41"/>
      <c r="VW82" s="41"/>
      <c r="VX82" s="41"/>
      <c r="VY82" s="41"/>
      <c r="VZ82" s="41"/>
      <c r="WA82" s="41"/>
      <c r="WB82" s="41"/>
      <c r="WC82" s="41"/>
      <c r="WD82" s="41"/>
      <c r="WE82" s="41"/>
      <c r="WF82" s="41"/>
      <c r="WG82" s="41"/>
      <c r="WH82" s="41"/>
      <c r="WI82" s="41"/>
      <c r="WJ82" s="41"/>
      <c r="WK82" s="41"/>
      <c r="WL82" s="41"/>
      <c r="WM82" s="41"/>
      <c r="WN82" s="41"/>
      <c r="WO82" s="41"/>
      <c r="WP82" s="41"/>
      <c r="WQ82" s="41"/>
      <c r="WR82" s="41"/>
      <c r="WS82" s="41"/>
      <c r="WT82" s="41"/>
      <c r="WU82" s="41"/>
      <c r="WV82" s="41"/>
      <c r="WW82" s="41"/>
      <c r="WX82" s="41"/>
      <c r="WY82" s="41"/>
      <c r="WZ82" s="41"/>
      <c r="XA82" s="41"/>
      <c r="XB82" s="41"/>
      <c r="XC82" s="41"/>
      <c r="XD82" s="41"/>
      <c r="XE82" s="41"/>
      <c r="XF82" s="41"/>
      <c r="XG82" s="41"/>
      <c r="XH82" s="41"/>
      <c r="XI82" s="41"/>
      <c r="XJ82" s="41"/>
      <c r="XK82" s="41"/>
      <c r="XL82" s="41"/>
      <c r="XM82" s="41"/>
      <c r="XN82" s="41"/>
      <c r="XO82" s="41"/>
      <c r="XP82" s="41"/>
      <c r="XQ82" s="41"/>
      <c r="XR82" s="41"/>
      <c r="XS82" s="41"/>
      <c r="XT82" s="41"/>
      <c r="XU82" s="41"/>
      <c r="XV82" s="41"/>
      <c r="XW82" s="41"/>
      <c r="XX82" s="41"/>
      <c r="XY82" s="41"/>
      <c r="XZ82" s="41"/>
      <c r="YA82" s="41"/>
      <c r="YB82" s="41"/>
      <c r="YC82" s="41"/>
      <c r="YD82" s="41"/>
      <c r="YE82" s="41"/>
      <c r="YF82" s="41"/>
      <c r="YG82" s="41"/>
      <c r="YH82" s="41"/>
      <c r="YI82" s="41"/>
      <c r="YJ82" s="41"/>
      <c r="YK82" s="41"/>
      <c r="YL82" s="41"/>
      <c r="YM82" s="41"/>
      <c r="YN82" s="41"/>
      <c r="YO82" s="41"/>
      <c r="YP82" s="41"/>
      <c r="YQ82" s="41"/>
      <c r="YR82" s="41"/>
      <c r="YS82" s="41"/>
      <c r="YT82" s="41"/>
      <c r="YU82" s="41"/>
      <c r="YV82" s="41"/>
      <c r="YW82" s="41"/>
      <c r="YX82" s="41"/>
      <c r="YY82" s="41"/>
      <c r="YZ82" s="41"/>
      <c r="ZA82" s="41"/>
      <c r="ZB82" s="41"/>
      <c r="ZC82" s="41"/>
      <c r="ZD82" s="41"/>
      <c r="ZE82" s="41"/>
      <c r="ZF82" s="41"/>
      <c r="ZG82" s="41"/>
      <c r="ZH82" s="41"/>
      <c r="ZI82" s="41"/>
      <c r="ZJ82" s="41"/>
      <c r="ZK82" s="41"/>
      <c r="ZL82" s="41"/>
      <c r="ZM82" s="41"/>
      <c r="ZN82" s="41"/>
      <c r="ZO82" s="41"/>
    </row>
    <row r="83" spans="31:691" ht="17.25" customHeight="1" x14ac:dyDescent="0.3">
      <c r="AE83" s="41"/>
      <c r="AF83" s="41"/>
      <c r="AG83" s="41"/>
      <c r="FB83" s="39"/>
      <c r="FC83" s="39"/>
      <c r="FV83" s="39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/>
      <c r="JM83" s="41"/>
      <c r="JN83" s="41"/>
      <c r="JO83" s="41"/>
      <c r="JP83" s="41"/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/>
      <c r="KE83" s="41"/>
      <c r="KF83" s="41"/>
      <c r="KG83" s="41"/>
      <c r="KH83" s="41"/>
      <c r="KI83" s="41"/>
      <c r="KJ83" s="41"/>
      <c r="KK83" s="41"/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/>
      <c r="LC83" s="41"/>
      <c r="LD83" s="41"/>
      <c r="LE83" s="41"/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/>
      <c r="LQ83" s="41"/>
      <c r="LR83" s="41"/>
      <c r="LS83" s="41"/>
      <c r="LT83" s="41"/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/>
      <c r="MF83" s="41"/>
      <c r="MG83" s="41"/>
      <c r="MH83" s="41"/>
      <c r="MI83" s="41"/>
      <c r="MJ83" s="41"/>
      <c r="MK83" s="41"/>
      <c r="ML83" s="41"/>
      <c r="MM83" s="41"/>
      <c r="MN83" s="41"/>
      <c r="MO83" s="41"/>
      <c r="MP83" s="41"/>
      <c r="MQ83" s="41"/>
      <c r="MR83" s="41"/>
      <c r="MS83" s="41"/>
      <c r="MT83" s="41"/>
      <c r="MU83" s="41"/>
      <c r="MV83" s="41"/>
      <c r="MW83" s="41"/>
      <c r="MX83" s="41"/>
      <c r="MY83" s="41"/>
      <c r="MZ83" s="41"/>
      <c r="NA83" s="41"/>
      <c r="NB83" s="41"/>
      <c r="NC83" s="41"/>
      <c r="ND83" s="41"/>
      <c r="NE83" s="41"/>
      <c r="NF83" s="41"/>
      <c r="NG83" s="41"/>
      <c r="NH83" s="41"/>
      <c r="NI83" s="41"/>
      <c r="NJ83" s="41"/>
      <c r="NK83" s="41"/>
      <c r="NL83" s="41"/>
      <c r="NM83" s="41"/>
      <c r="NN83" s="41"/>
      <c r="NO83" s="41"/>
      <c r="NP83" s="41"/>
      <c r="NQ83" s="41"/>
      <c r="NR83" s="41"/>
      <c r="NS83" s="41"/>
      <c r="NT83" s="41"/>
      <c r="NU83" s="41"/>
      <c r="NV83" s="41"/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/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/>
      <c r="OS83" s="41"/>
      <c r="OT83" s="41"/>
      <c r="OU83" s="41"/>
      <c r="OV83" s="41"/>
      <c r="OW83" s="41"/>
      <c r="OX83" s="41"/>
      <c r="OY83" s="41"/>
      <c r="OZ83" s="41"/>
      <c r="PA83" s="41"/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1"/>
      <c r="PN83" s="41"/>
      <c r="PO83" s="41"/>
      <c r="PP83" s="41"/>
      <c r="PQ83" s="41"/>
      <c r="PR83" s="41"/>
      <c r="PS83" s="41"/>
      <c r="PT83" s="41"/>
      <c r="PU83" s="41"/>
      <c r="PV83" s="41"/>
      <c r="PW83" s="41"/>
      <c r="PX83" s="41"/>
      <c r="PY83" s="41"/>
      <c r="PZ83" s="41"/>
      <c r="QA83" s="41"/>
      <c r="QB83" s="41"/>
      <c r="QC83" s="41"/>
      <c r="QD83" s="41"/>
      <c r="QE83" s="41"/>
      <c r="QF83" s="41"/>
      <c r="QG83" s="41"/>
      <c r="QH83" s="41"/>
      <c r="QI83" s="41"/>
      <c r="QJ83" s="41"/>
      <c r="QK83" s="41"/>
      <c r="QL83" s="41"/>
      <c r="QM83" s="41"/>
      <c r="QN83" s="41"/>
      <c r="QO83" s="41"/>
      <c r="QP83" s="41"/>
      <c r="QQ83" s="41"/>
      <c r="QR83" s="41"/>
      <c r="QS83" s="41"/>
      <c r="QT83" s="41"/>
      <c r="QU83" s="41"/>
      <c r="QV83" s="41"/>
      <c r="QW83" s="41"/>
      <c r="QX83" s="41"/>
      <c r="QY83" s="41"/>
      <c r="QZ83" s="41"/>
      <c r="RA83" s="41"/>
      <c r="RB83" s="41"/>
      <c r="RC83" s="41"/>
      <c r="RD83" s="41"/>
      <c r="RE83" s="41"/>
      <c r="RF83" s="41"/>
      <c r="RG83" s="41"/>
      <c r="RH83" s="41"/>
      <c r="RI83" s="41"/>
      <c r="RJ83" s="41"/>
      <c r="RK83" s="41"/>
      <c r="RL83" s="41"/>
      <c r="RM83" s="41"/>
      <c r="RN83" s="41"/>
      <c r="RO83" s="41"/>
      <c r="RP83" s="41"/>
      <c r="RQ83" s="41"/>
      <c r="RR83" s="41"/>
      <c r="RS83" s="41"/>
      <c r="RT83" s="41"/>
      <c r="RU83" s="41"/>
      <c r="RV83" s="41"/>
      <c r="RW83" s="41"/>
      <c r="RX83" s="41"/>
      <c r="RY83" s="41"/>
      <c r="RZ83" s="41"/>
      <c r="SA83" s="41"/>
      <c r="SB83" s="41"/>
      <c r="SC83" s="41"/>
      <c r="SD83" s="41"/>
      <c r="SE83" s="41"/>
      <c r="SF83" s="41"/>
      <c r="SG83" s="41"/>
      <c r="SH83" s="41"/>
      <c r="SI83" s="41"/>
      <c r="SJ83" s="41"/>
      <c r="SK83" s="41"/>
      <c r="SL83" s="41"/>
      <c r="SM83" s="41"/>
      <c r="SN83" s="41"/>
      <c r="SO83" s="41"/>
      <c r="SP83" s="41"/>
      <c r="SQ83" s="41"/>
      <c r="SR83" s="41"/>
      <c r="SS83" s="41"/>
      <c r="ST83" s="41"/>
      <c r="SU83" s="41"/>
      <c r="SV83" s="41"/>
      <c r="SW83" s="41"/>
      <c r="SX83" s="41"/>
      <c r="SY83" s="41"/>
      <c r="SZ83" s="41"/>
      <c r="TA83" s="41"/>
      <c r="TB83" s="41"/>
      <c r="TC83" s="41"/>
      <c r="TD83" s="41"/>
      <c r="TE83" s="41"/>
      <c r="TF83" s="41"/>
      <c r="TG83" s="41"/>
      <c r="TH83" s="41"/>
      <c r="TI83" s="41"/>
      <c r="TJ83" s="41"/>
      <c r="TK83" s="41"/>
      <c r="TL83" s="41"/>
      <c r="TM83" s="41"/>
      <c r="TN83" s="41"/>
      <c r="TO83" s="41"/>
      <c r="TP83" s="41"/>
      <c r="TQ83" s="41"/>
      <c r="TR83" s="41"/>
      <c r="TS83" s="41"/>
      <c r="TT83" s="41"/>
      <c r="TU83" s="41"/>
      <c r="TV83" s="41"/>
      <c r="TW83" s="41"/>
      <c r="TX83" s="41"/>
      <c r="TY83" s="41"/>
      <c r="TZ83" s="41"/>
      <c r="UA83" s="41"/>
      <c r="UB83" s="41"/>
      <c r="UC83" s="41"/>
      <c r="UD83" s="41"/>
      <c r="UE83" s="41"/>
      <c r="UF83" s="41"/>
      <c r="UG83" s="41"/>
      <c r="UH83" s="41"/>
      <c r="UI83" s="41"/>
      <c r="UJ83" s="41"/>
      <c r="UK83" s="41"/>
      <c r="UL83" s="41"/>
      <c r="UM83" s="41"/>
      <c r="UN83" s="41"/>
      <c r="UO83" s="41"/>
      <c r="UP83" s="41"/>
      <c r="UQ83" s="41"/>
      <c r="UR83" s="41"/>
      <c r="US83" s="41"/>
      <c r="UT83" s="41"/>
      <c r="UU83" s="41"/>
      <c r="UV83" s="41"/>
      <c r="UW83" s="41"/>
      <c r="UX83" s="41"/>
      <c r="UY83" s="41"/>
      <c r="UZ83" s="41"/>
      <c r="VA83" s="41"/>
      <c r="VB83" s="41"/>
      <c r="VC83" s="41"/>
      <c r="VD83" s="41"/>
      <c r="VE83" s="41"/>
      <c r="VF83" s="41"/>
      <c r="VG83" s="41"/>
      <c r="VH83" s="41"/>
      <c r="VI83" s="41"/>
      <c r="VJ83" s="41"/>
      <c r="VK83" s="41"/>
      <c r="VL83" s="41"/>
      <c r="VM83" s="41"/>
      <c r="VN83" s="41"/>
      <c r="VO83" s="41"/>
      <c r="VP83" s="41"/>
      <c r="VQ83" s="41"/>
      <c r="VR83" s="41"/>
      <c r="VS83" s="41"/>
      <c r="VT83" s="41"/>
      <c r="VU83" s="41"/>
      <c r="VV83" s="41"/>
      <c r="VW83" s="41"/>
      <c r="VX83" s="41"/>
      <c r="VY83" s="41"/>
      <c r="VZ83" s="41"/>
      <c r="WA83" s="41"/>
      <c r="WB83" s="41"/>
      <c r="WC83" s="41"/>
      <c r="WD83" s="41"/>
      <c r="WE83" s="41"/>
      <c r="WF83" s="41"/>
      <c r="WG83" s="41"/>
      <c r="WH83" s="41"/>
      <c r="WI83" s="41"/>
      <c r="WJ83" s="41"/>
      <c r="WK83" s="41"/>
      <c r="WL83" s="41"/>
      <c r="WM83" s="41"/>
      <c r="WN83" s="41"/>
      <c r="WO83" s="41"/>
      <c r="WP83" s="41"/>
      <c r="WQ83" s="41"/>
      <c r="WR83" s="41"/>
      <c r="WS83" s="41"/>
      <c r="WT83" s="41"/>
      <c r="WU83" s="41"/>
      <c r="WV83" s="41"/>
      <c r="WW83" s="41"/>
      <c r="WX83" s="41"/>
      <c r="WY83" s="41"/>
      <c r="WZ83" s="41"/>
      <c r="XA83" s="41"/>
      <c r="XB83" s="41"/>
      <c r="XC83" s="41"/>
      <c r="XD83" s="41"/>
      <c r="XE83" s="41"/>
      <c r="XF83" s="41"/>
      <c r="XG83" s="41"/>
      <c r="XH83" s="41"/>
      <c r="XI83" s="41"/>
      <c r="XJ83" s="41"/>
      <c r="XK83" s="41"/>
      <c r="XL83" s="41"/>
      <c r="XM83" s="41"/>
      <c r="XN83" s="41"/>
      <c r="XO83" s="41"/>
      <c r="XP83" s="41"/>
      <c r="XQ83" s="41"/>
      <c r="XR83" s="41"/>
      <c r="XS83" s="41"/>
      <c r="XT83" s="41"/>
      <c r="XU83" s="41"/>
      <c r="XV83" s="41"/>
      <c r="XW83" s="41"/>
      <c r="XX83" s="41"/>
      <c r="XY83" s="41"/>
      <c r="XZ83" s="41"/>
      <c r="YA83" s="41"/>
      <c r="YB83" s="41"/>
      <c r="YC83" s="41"/>
      <c r="YD83" s="41"/>
      <c r="YE83" s="41"/>
      <c r="YF83" s="41"/>
      <c r="YG83" s="41"/>
      <c r="YH83" s="41"/>
      <c r="YI83" s="41"/>
      <c r="YJ83" s="41"/>
      <c r="YK83" s="41"/>
      <c r="YL83" s="41"/>
      <c r="YM83" s="41"/>
      <c r="YN83" s="41"/>
      <c r="YO83" s="41"/>
      <c r="YP83" s="41"/>
      <c r="YQ83" s="41"/>
      <c r="YR83" s="41"/>
      <c r="YS83" s="41"/>
      <c r="YT83" s="41"/>
      <c r="YU83" s="41"/>
      <c r="YV83" s="41"/>
      <c r="YW83" s="41"/>
      <c r="YX83" s="41"/>
      <c r="YY83" s="41"/>
      <c r="YZ83" s="41"/>
      <c r="ZA83" s="41"/>
      <c r="ZB83" s="41"/>
      <c r="ZC83" s="41"/>
      <c r="ZD83" s="41"/>
      <c r="ZE83" s="41"/>
      <c r="ZF83" s="41"/>
      <c r="ZG83" s="41"/>
      <c r="ZH83" s="41"/>
      <c r="ZI83" s="41"/>
      <c r="ZJ83" s="41"/>
      <c r="ZK83" s="41"/>
      <c r="ZL83" s="41"/>
      <c r="ZM83" s="41"/>
      <c r="ZN83" s="41"/>
      <c r="ZO83" s="41"/>
    </row>
    <row r="84" spans="31:691" ht="17.25" customHeight="1" x14ac:dyDescent="0.3">
      <c r="AE84" s="41"/>
      <c r="AF84" s="41"/>
      <c r="AG84" s="41"/>
      <c r="FB84" s="39"/>
      <c r="FC84" s="39"/>
      <c r="FV84" s="39"/>
      <c r="IZ84" s="41"/>
      <c r="JA84" s="41"/>
      <c r="JB84" s="41"/>
      <c r="JC84" s="41"/>
      <c r="JD84" s="41"/>
      <c r="JE84" s="41"/>
      <c r="JF84" s="41"/>
      <c r="JG84" s="41"/>
      <c r="JH84" s="41"/>
      <c r="JI84" s="41"/>
      <c r="JJ84" s="41"/>
      <c r="JK84" s="41"/>
      <c r="JL84" s="41"/>
      <c r="JM84" s="41"/>
      <c r="JN84" s="41"/>
      <c r="JO84" s="41"/>
      <c r="JP84" s="41"/>
      <c r="JQ84" s="41"/>
      <c r="JR84" s="41"/>
      <c r="JS84" s="41"/>
      <c r="JT84" s="41"/>
      <c r="JU84" s="41"/>
      <c r="JV84" s="41"/>
      <c r="JW84" s="41"/>
      <c r="JX84" s="41"/>
      <c r="JY84" s="41"/>
      <c r="JZ84" s="41"/>
      <c r="KA84" s="41"/>
      <c r="KB84" s="41"/>
      <c r="KC84" s="41"/>
      <c r="KD84" s="41"/>
      <c r="KE84" s="41"/>
      <c r="KF84" s="41"/>
      <c r="KG84" s="41"/>
      <c r="KH84" s="41"/>
      <c r="KI84" s="41"/>
      <c r="KJ84" s="41"/>
      <c r="KK84" s="41"/>
      <c r="KL84" s="41"/>
      <c r="KM84" s="41"/>
      <c r="KN84" s="41"/>
      <c r="KO84" s="41"/>
      <c r="KP84" s="41"/>
      <c r="KQ84" s="41"/>
      <c r="KR84" s="41"/>
      <c r="KS84" s="41"/>
      <c r="KT84" s="41"/>
      <c r="KU84" s="41"/>
      <c r="KV84" s="41"/>
      <c r="KW84" s="41"/>
      <c r="KX84" s="41"/>
      <c r="KY84" s="41"/>
      <c r="KZ84" s="41"/>
      <c r="LA84" s="41"/>
      <c r="LB84" s="41"/>
      <c r="LC84" s="41"/>
      <c r="LD84" s="41"/>
      <c r="LE84" s="41"/>
      <c r="LF84" s="41"/>
      <c r="LG84" s="41"/>
      <c r="LH84" s="41"/>
      <c r="LI84" s="41"/>
      <c r="LJ84" s="41"/>
      <c r="LK84" s="41"/>
      <c r="LL84" s="41"/>
      <c r="LM84" s="41"/>
      <c r="LN84" s="41"/>
      <c r="LO84" s="41"/>
      <c r="LP84" s="41"/>
      <c r="LQ84" s="41"/>
      <c r="LR84" s="41"/>
      <c r="LS84" s="41"/>
      <c r="LT84" s="41"/>
      <c r="LU84" s="41"/>
      <c r="LV84" s="41"/>
      <c r="LW84" s="41"/>
      <c r="LX84" s="41"/>
      <c r="LY84" s="41"/>
      <c r="LZ84" s="41"/>
      <c r="MA84" s="41"/>
      <c r="MB84" s="41"/>
      <c r="MC84" s="41"/>
      <c r="MD84" s="41"/>
      <c r="ME84" s="41"/>
      <c r="MF84" s="41"/>
      <c r="MG84" s="41"/>
      <c r="MH84" s="41"/>
      <c r="MI84" s="41"/>
      <c r="MJ84" s="41"/>
      <c r="MK84" s="41"/>
      <c r="ML84" s="41"/>
      <c r="MM84" s="41"/>
      <c r="MN84" s="41"/>
      <c r="MO84" s="41"/>
      <c r="MP84" s="41"/>
      <c r="MQ84" s="41"/>
      <c r="MR84" s="41"/>
      <c r="MS84" s="41"/>
      <c r="MT84" s="41"/>
      <c r="MU84" s="41"/>
      <c r="MV84" s="41"/>
      <c r="MW84" s="41"/>
      <c r="MX84" s="41"/>
      <c r="MY84" s="41"/>
      <c r="MZ84" s="41"/>
      <c r="NA84" s="41"/>
      <c r="NB84" s="41"/>
      <c r="NC84" s="41"/>
      <c r="ND84" s="41"/>
      <c r="NE84" s="41"/>
      <c r="NF84" s="41"/>
      <c r="NG84" s="41"/>
      <c r="NH84" s="41"/>
      <c r="NI84" s="41"/>
      <c r="NJ84" s="41"/>
      <c r="NK84" s="41"/>
      <c r="NL84" s="41"/>
      <c r="NM84" s="41"/>
      <c r="NN84" s="41"/>
      <c r="NO84" s="41"/>
      <c r="NP84" s="41"/>
      <c r="NQ84" s="41"/>
      <c r="NR84" s="41"/>
      <c r="NS84" s="41"/>
      <c r="NT84" s="41"/>
      <c r="NU84" s="41"/>
      <c r="NV84" s="41"/>
      <c r="NW84" s="41"/>
      <c r="NX84" s="41"/>
      <c r="NY84" s="41"/>
      <c r="NZ84" s="41"/>
      <c r="OA84" s="41"/>
      <c r="OB84" s="41"/>
      <c r="OC84" s="41"/>
      <c r="OD84" s="41"/>
      <c r="OE84" s="41"/>
      <c r="OF84" s="41"/>
      <c r="OG84" s="41"/>
      <c r="OH84" s="41"/>
      <c r="OI84" s="41"/>
      <c r="OJ84" s="41"/>
      <c r="OK84" s="41"/>
      <c r="OL84" s="41"/>
      <c r="OM84" s="41"/>
      <c r="ON84" s="41"/>
      <c r="OO84" s="41"/>
      <c r="OP84" s="41"/>
      <c r="OQ84" s="41"/>
      <c r="OR84" s="41"/>
      <c r="OS84" s="41"/>
      <c r="OT84" s="41"/>
      <c r="OU84" s="41"/>
      <c r="OV84" s="41"/>
      <c r="OW84" s="41"/>
      <c r="OX84" s="41"/>
      <c r="OY84" s="41"/>
      <c r="OZ84" s="41"/>
      <c r="PA84" s="41"/>
      <c r="PB84" s="41"/>
      <c r="PC84" s="41"/>
      <c r="PD84" s="41"/>
      <c r="PE84" s="41"/>
      <c r="PF84" s="41"/>
      <c r="PG84" s="41"/>
      <c r="PH84" s="41"/>
      <c r="PI84" s="41"/>
      <c r="PJ84" s="41"/>
      <c r="PK84" s="41"/>
      <c r="PL84" s="41"/>
      <c r="PM84" s="41"/>
      <c r="PN84" s="41"/>
      <c r="PO84" s="41"/>
      <c r="PP84" s="41"/>
      <c r="PQ84" s="41"/>
      <c r="PR84" s="41"/>
      <c r="PS84" s="41"/>
      <c r="PT84" s="41"/>
      <c r="PU84" s="41"/>
      <c r="PV84" s="41"/>
      <c r="PW84" s="41"/>
      <c r="PX84" s="41"/>
      <c r="PY84" s="41"/>
      <c r="PZ84" s="41"/>
      <c r="QA84" s="41"/>
      <c r="QB84" s="41"/>
      <c r="QC84" s="41"/>
      <c r="QD84" s="41"/>
      <c r="QE84" s="41"/>
      <c r="QF84" s="41"/>
      <c r="QG84" s="41"/>
      <c r="QH84" s="41"/>
      <c r="QI84" s="41"/>
      <c r="QJ84" s="41"/>
      <c r="QK84" s="41"/>
      <c r="QL84" s="41"/>
      <c r="QM84" s="41"/>
      <c r="QN84" s="41"/>
      <c r="QO84" s="41"/>
      <c r="QP84" s="41"/>
      <c r="QQ84" s="41"/>
      <c r="QR84" s="41"/>
      <c r="QS84" s="41"/>
      <c r="QT84" s="41"/>
      <c r="QU84" s="41"/>
      <c r="QV84" s="41"/>
      <c r="QW84" s="41"/>
      <c r="QX84" s="41"/>
      <c r="QY84" s="41"/>
      <c r="QZ84" s="41"/>
      <c r="RA84" s="41"/>
      <c r="RB84" s="41"/>
      <c r="RC84" s="41"/>
      <c r="RD84" s="41"/>
      <c r="RE84" s="41"/>
      <c r="RF84" s="41"/>
      <c r="RG84" s="41"/>
      <c r="RH84" s="41"/>
      <c r="RI84" s="41"/>
      <c r="RJ84" s="41"/>
      <c r="RK84" s="41"/>
      <c r="RL84" s="41"/>
      <c r="RM84" s="41"/>
      <c r="RN84" s="41"/>
      <c r="RO84" s="41"/>
      <c r="RP84" s="41"/>
      <c r="RQ84" s="41"/>
      <c r="RR84" s="41"/>
      <c r="RS84" s="41"/>
      <c r="RT84" s="41"/>
      <c r="RU84" s="41"/>
      <c r="RV84" s="41"/>
      <c r="RW84" s="41"/>
      <c r="RX84" s="41"/>
      <c r="RY84" s="41"/>
      <c r="RZ84" s="41"/>
      <c r="SA84" s="41"/>
      <c r="SB84" s="41"/>
      <c r="SC84" s="41"/>
      <c r="SD84" s="41"/>
      <c r="SE84" s="41"/>
      <c r="SF84" s="41"/>
      <c r="SG84" s="41"/>
      <c r="SH84" s="41"/>
      <c r="SI84" s="41"/>
      <c r="SJ84" s="41"/>
      <c r="SK84" s="41"/>
      <c r="SL84" s="41"/>
      <c r="SM84" s="41"/>
      <c r="SN84" s="41"/>
      <c r="SO84" s="41"/>
      <c r="SP84" s="41"/>
      <c r="SQ84" s="41"/>
      <c r="SR84" s="41"/>
      <c r="SS84" s="41"/>
      <c r="ST84" s="41"/>
      <c r="SU84" s="41"/>
      <c r="SV84" s="41"/>
      <c r="SW84" s="41"/>
      <c r="SX84" s="41"/>
      <c r="SY84" s="41"/>
      <c r="SZ84" s="41"/>
      <c r="TA84" s="41"/>
      <c r="TB84" s="41"/>
      <c r="TC84" s="41"/>
      <c r="TD84" s="41"/>
      <c r="TE84" s="41"/>
      <c r="TF84" s="41"/>
      <c r="TG84" s="41"/>
      <c r="TH84" s="41"/>
      <c r="TI84" s="41"/>
      <c r="TJ84" s="41"/>
      <c r="TK84" s="41"/>
      <c r="TL84" s="41"/>
      <c r="TM84" s="41"/>
      <c r="TN84" s="41"/>
      <c r="TO84" s="41"/>
      <c r="TP84" s="41"/>
      <c r="TQ84" s="41"/>
      <c r="TR84" s="41"/>
      <c r="TS84" s="41"/>
      <c r="TT84" s="41"/>
      <c r="TU84" s="41"/>
      <c r="TV84" s="41"/>
      <c r="TW84" s="41"/>
      <c r="TX84" s="41"/>
      <c r="TY84" s="41"/>
      <c r="TZ84" s="41"/>
      <c r="UA84" s="41"/>
      <c r="UB84" s="41"/>
      <c r="UC84" s="41"/>
      <c r="UD84" s="41"/>
      <c r="UE84" s="41"/>
      <c r="UF84" s="41"/>
      <c r="UG84" s="41"/>
      <c r="UH84" s="41"/>
      <c r="UI84" s="41"/>
      <c r="UJ84" s="41"/>
      <c r="UK84" s="41"/>
      <c r="UL84" s="41"/>
      <c r="UM84" s="41"/>
      <c r="UN84" s="41"/>
      <c r="UO84" s="41"/>
      <c r="UP84" s="41"/>
      <c r="UQ84" s="41"/>
      <c r="UR84" s="41"/>
      <c r="US84" s="41"/>
      <c r="UT84" s="41"/>
      <c r="UU84" s="41"/>
      <c r="UV84" s="41"/>
      <c r="UW84" s="41"/>
      <c r="UX84" s="41"/>
      <c r="UY84" s="41"/>
      <c r="UZ84" s="41"/>
      <c r="VA84" s="41"/>
      <c r="VB84" s="41"/>
      <c r="VC84" s="41"/>
      <c r="VD84" s="41"/>
      <c r="VE84" s="41"/>
      <c r="VF84" s="41"/>
      <c r="VG84" s="41"/>
      <c r="VH84" s="41"/>
      <c r="VI84" s="41"/>
      <c r="VJ84" s="41"/>
      <c r="VK84" s="41"/>
      <c r="VL84" s="41"/>
      <c r="VM84" s="41"/>
      <c r="VN84" s="41"/>
      <c r="VO84" s="41"/>
      <c r="VP84" s="41"/>
      <c r="VQ84" s="41"/>
      <c r="VR84" s="41"/>
      <c r="VS84" s="41"/>
      <c r="VT84" s="41"/>
      <c r="VU84" s="41"/>
      <c r="VV84" s="41"/>
      <c r="VW84" s="41"/>
      <c r="VX84" s="41"/>
      <c r="VY84" s="41"/>
      <c r="VZ84" s="41"/>
      <c r="WA84" s="41"/>
      <c r="WB84" s="41"/>
      <c r="WC84" s="41"/>
      <c r="WD84" s="41"/>
      <c r="WE84" s="41"/>
      <c r="WF84" s="41"/>
      <c r="WG84" s="41"/>
      <c r="WH84" s="41"/>
      <c r="WI84" s="41"/>
      <c r="WJ84" s="41"/>
      <c r="WK84" s="41"/>
      <c r="WL84" s="41"/>
      <c r="WM84" s="41"/>
      <c r="WN84" s="41"/>
      <c r="WO84" s="41"/>
      <c r="WP84" s="41"/>
      <c r="WQ84" s="41"/>
      <c r="WR84" s="41"/>
      <c r="WS84" s="41"/>
      <c r="WT84" s="41"/>
      <c r="WU84" s="41"/>
      <c r="WV84" s="41"/>
      <c r="WW84" s="41"/>
      <c r="WX84" s="41"/>
      <c r="WY84" s="41"/>
      <c r="WZ84" s="41"/>
      <c r="XA84" s="41"/>
      <c r="XB84" s="41"/>
      <c r="XC84" s="41"/>
      <c r="XD84" s="41"/>
      <c r="XE84" s="41"/>
      <c r="XF84" s="41"/>
      <c r="XG84" s="41"/>
      <c r="XH84" s="41"/>
      <c r="XI84" s="41"/>
      <c r="XJ84" s="41"/>
      <c r="XK84" s="41"/>
      <c r="XL84" s="41"/>
      <c r="XM84" s="41"/>
      <c r="XN84" s="41"/>
      <c r="XO84" s="41"/>
      <c r="XP84" s="41"/>
      <c r="XQ84" s="41"/>
      <c r="XR84" s="41"/>
      <c r="XS84" s="41"/>
      <c r="XT84" s="41"/>
      <c r="XU84" s="41"/>
      <c r="XV84" s="41"/>
      <c r="XW84" s="41"/>
      <c r="XX84" s="41"/>
      <c r="XY84" s="41"/>
      <c r="XZ84" s="41"/>
      <c r="YA84" s="41"/>
      <c r="YB84" s="41"/>
      <c r="YC84" s="41"/>
      <c r="YD84" s="41"/>
      <c r="YE84" s="41"/>
      <c r="YF84" s="41"/>
      <c r="YG84" s="41"/>
      <c r="YH84" s="41"/>
      <c r="YI84" s="41"/>
      <c r="YJ84" s="41"/>
      <c r="YK84" s="41"/>
      <c r="YL84" s="41"/>
      <c r="YM84" s="41"/>
      <c r="YN84" s="41"/>
      <c r="YO84" s="41"/>
      <c r="YP84" s="41"/>
      <c r="YQ84" s="41"/>
      <c r="YR84" s="41"/>
      <c r="YS84" s="41"/>
      <c r="YT84" s="41"/>
      <c r="YU84" s="41"/>
      <c r="YV84" s="41"/>
      <c r="YW84" s="41"/>
      <c r="YX84" s="41"/>
      <c r="YY84" s="41"/>
      <c r="YZ84" s="41"/>
      <c r="ZA84" s="41"/>
      <c r="ZB84" s="41"/>
      <c r="ZC84" s="41"/>
      <c r="ZD84" s="41"/>
      <c r="ZE84" s="41"/>
      <c r="ZF84" s="41"/>
      <c r="ZG84" s="41"/>
      <c r="ZH84" s="41"/>
      <c r="ZI84" s="41"/>
      <c r="ZJ84" s="41"/>
      <c r="ZK84" s="41"/>
      <c r="ZL84" s="41"/>
      <c r="ZM84" s="41"/>
      <c r="ZN84" s="41"/>
      <c r="ZO84" s="41"/>
    </row>
    <row r="85" spans="31:691" ht="17.25" customHeight="1" x14ac:dyDescent="0.3">
      <c r="AE85" s="41"/>
      <c r="AF85" s="41"/>
      <c r="AG85" s="41"/>
      <c r="FB85" s="39"/>
      <c r="FC85" s="39"/>
      <c r="FV85" s="39"/>
      <c r="IZ85" s="41"/>
      <c r="JA85" s="41"/>
      <c r="JB85" s="41"/>
      <c r="JC85" s="41"/>
      <c r="JD85" s="41"/>
      <c r="JE85" s="41"/>
      <c r="JF85" s="41"/>
      <c r="JG85" s="41"/>
      <c r="JH85" s="41"/>
      <c r="JI85" s="41"/>
      <c r="JJ85" s="41"/>
      <c r="JK85" s="41"/>
      <c r="JL85" s="41"/>
      <c r="JM85" s="41"/>
      <c r="JN85" s="41"/>
      <c r="JO85" s="41"/>
      <c r="JP85" s="41"/>
      <c r="JQ85" s="41"/>
      <c r="JR85" s="41"/>
      <c r="JS85" s="41"/>
      <c r="JT85" s="41"/>
      <c r="JU85" s="41"/>
      <c r="JV85" s="41"/>
      <c r="JW85" s="41"/>
      <c r="JX85" s="41"/>
      <c r="JY85" s="41"/>
      <c r="JZ85" s="41"/>
      <c r="KA85" s="41"/>
      <c r="KB85" s="41"/>
      <c r="KC85" s="41"/>
      <c r="KD85" s="41"/>
      <c r="KE85" s="41"/>
      <c r="KF85" s="41"/>
      <c r="KG85" s="41"/>
      <c r="KH85" s="41"/>
      <c r="KI85" s="41"/>
      <c r="KJ85" s="41"/>
      <c r="KK85" s="41"/>
      <c r="KL85" s="41"/>
      <c r="KM85" s="41"/>
      <c r="KN85" s="41"/>
      <c r="KO85" s="41"/>
      <c r="KP85" s="41"/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/>
      <c r="LB85" s="41"/>
      <c r="LC85" s="41"/>
      <c r="LD85" s="41"/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/>
      <c r="MF85" s="41"/>
      <c r="MG85" s="41"/>
      <c r="MH85" s="41"/>
      <c r="MI85" s="41"/>
      <c r="MJ85" s="41"/>
      <c r="MK85" s="41"/>
      <c r="ML85" s="41"/>
      <c r="MM85" s="41"/>
      <c r="MN85" s="41"/>
      <c r="MO85" s="41"/>
      <c r="MP85" s="41"/>
      <c r="MQ85" s="41"/>
      <c r="MR85" s="41"/>
      <c r="MS85" s="41"/>
      <c r="MT85" s="41"/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/>
      <c r="NX85" s="41"/>
      <c r="NY85" s="41"/>
      <c r="NZ85" s="41"/>
      <c r="OA85" s="41"/>
      <c r="OB85" s="41"/>
      <c r="OC85" s="41"/>
      <c r="OD85" s="41"/>
      <c r="OE85" s="41"/>
      <c r="OF85" s="41"/>
      <c r="OG85" s="41"/>
      <c r="OH85" s="41"/>
      <c r="OI85" s="41"/>
      <c r="OJ85" s="41"/>
      <c r="OK85" s="41"/>
      <c r="OL85" s="41"/>
      <c r="OM85" s="41"/>
      <c r="ON85" s="41"/>
      <c r="OO85" s="41"/>
      <c r="OP85" s="41"/>
      <c r="OQ85" s="41"/>
      <c r="OR85" s="41"/>
      <c r="OS85" s="41"/>
      <c r="OT85" s="41"/>
      <c r="OU85" s="41"/>
      <c r="OV85" s="41"/>
      <c r="OW85" s="41"/>
      <c r="OX85" s="41"/>
      <c r="OY85" s="41"/>
      <c r="OZ85" s="41"/>
      <c r="PA85" s="41"/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1"/>
      <c r="PN85" s="41"/>
      <c r="PO85" s="41"/>
      <c r="PP85" s="41"/>
      <c r="PQ85" s="41"/>
      <c r="PR85" s="41"/>
      <c r="PS85" s="41"/>
      <c r="PT85" s="41"/>
      <c r="PU85" s="41"/>
      <c r="PV85" s="41"/>
      <c r="PW85" s="41"/>
      <c r="PX85" s="41"/>
      <c r="PY85" s="41"/>
      <c r="PZ85" s="41"/>
      <c r="QA85" s="41"/>
      <c r="QB85" s="41"/>
      <c r="QC85" s="41"/>
      <c r="QD85" s="41"/>
      <c r="QE85" s="41"/>
      <c r="QF85" s="41"/>
      <c r="QG85" s="41"/>
      <c r="QH85" s="41"/>
      <c r="QI85" s="41"/>
      <c r="QJ85" s="41"/>
      <c r="QK85" s="41"/>
      <c r="QL85" s="41"/>
      <c r="QM85" s="41"/>
      <c r="QN85" s="41"/>
      <c r="QO85" s="41"/>
      <c r="QP85" s="41"/>
      <c r="QQ85" s="41"/>
      <c r="QR85" s="41"/>
      <c r="QS85" s="41"/>
      <c r="QT85" s="41"/>
      <c r="QU85" s="41"/>
      <c r="QV85" s="41"/>
      <c r="QW85" s="41"/>
      <c r="QX85" s="41"/>
      <c r="QY85" s="41"/>
      <c r="QZ85" s="41"/>
      <c r="RA85" s="41"/>
      <c r="RB85" s="41"/>
      <c r="RC85" s="41"/>
      <c r="RD85" s="41"/>
      <c r="RE85" s="41"/>
      <c r="RF85" s="41"/>
      <c r="RG85" s="41"/>
      <c r="RH85" s="41"/>
      <c r="RI85" s="41"/>
      <c r="RJ85" s="41"/>
      <c r="RK85" s="41"/>
      <c r="RL85" s="41"/>
      <c r="RM85" s="41"/>
      <c r="RN85" s="41"/>
      <c r="RO85" s="41"/>
      <c r="RP85" s="41"/>
      <c r="RQ85" s="41"/>
      <c r="RR85" s="41"/>
      <c r="RS85" s="41"/>
      <c r="RT85" s="41"/>
      <c r="RU85" s="41"/>
      <c r="RV85" s="41"/>
      <c r="RW85" s="41"/>
      <c r="RX85" s="41"/>
      <c r="RY85" s="41"/>
      <c r="RZ85" s="41"/>
      <c r="SA85" s="41"/>
      <c r="SB85" s="41"/>
      <c r="SC85" s="41"/>
      <c r="SD85" s="41"/>
      <c r="SE85" s="41"/>
      <c r="SF85" s="41"/>
      <c r="SG85" s="41"/>
      <c r="SH85" s="41"/>
      <c r="SI85" s="41"/>
      <c r="SJ85" s="41"/>
      <c r="SK85" s="41"/>
      <c r="SL85" s="41"/>
      <c r="SM85" s="41"/>
      <c r="SN85" s="41"/>
      <c r="SO85" s="41"/>
      <c r="SP85" s="41"/>
      <c r="SQ85" s="41"/>
      <c r="SR85" s="41"/>
      <c r="SS85" s="41"/>
      <c r="ST85" s="41"/>
      <c r="SU85" s="41"/>
      <c r="SV85" s="41"/>
      <c r="SW85" s="41"/>
      <c r="SX85" s="41"/>
      <c r="SY85" s="41"/>
      <c r="SZ85" s="41"/>
      <c r="TA85" s="41"/>
      <c r="TB85" s="41"/>
      <c r="TC85" s="41"/>
      <c r="TD85" s="41"/>
      <c r="TE85" s="41"/>
      <c r="TF85" s="41"/>
      <c r="TG85" s="41"/>
      <c r="TH85" s="41"/>
      <c r="TI85" s="41"/>
      <c r="TJ85" s="41"/>
      <c r="TK85" s="41"/>
      <c r="TL85" s="41"/>
      <c r="TM85" s="41"/>
      <c r="TN85" s="41"/>
      <c r="TO85" s="41"/>
      <c r="TP85" s="41"/>
      <c r="TQ85" s="41"/>
      <c r="TR85" s="41"/>
      <c r="TS85" s="41"/>
      <c r="TT85" s="41"/>
      <c r="TU85" s="41"/>
      <c r="TV85" s="41"/>
      <c r="TW85" s="41"/>
      <c r="TX85" s="41"/>
      <c r="TY85" s="41"/>
      <c r="TZ85" s="41"/>
      <c r="UA85" s="41"/>
      <c r="UB85" s="41"/>
      <c r="UC85" s="41"/>
      <c r="UD85" s="41"/>
      <c r="UE85" s="41"/>
      <c r="UF85" s="41"/>
      <c r="UG85" s="41"/>
      <c r="UH85" s="41"/>
      <c r="UI85" s="41"/>
      <c r="UJ85" s="41"/>
      <c r="UK85" s="41"/>
      <c r="UL85" s="41"/>
      <c r="UM85" s="41"/>
      <c r="UN85" s="41"/>
      <c r="UO85" s="41"/>
      <c r="UP85" s="41"/>
      <c r="UQ85" s="41"/>
      <c r="UR85" s="41"/>
      <c r="US85" s="41"/>
      <c r="UT85" s="41"/>
      <c r="UU85" s="41"/>
      <c r="UV85" s="41"/>
      <c r="UW85" s="41"/>
      <c r="UX85" s="41"/>
      <c r="UY85" s="41"/>
      <c r="UZ85" s="41"/>
      <c r="VA85" s="41"/>
      <c r="VB85" s="41"/>
      <c r="VC85" s="41"/>
      <c r="VD85" s="41"/>
      <c r="VE85" s="41"/>
      <c r="VF85" s="41"/>
      <c r="VG85" s="41"/>
      <c r="VH85" s="41"/>
      <c r="VI85" s="41"/>
      <c r="VJ85" s="41"/>
      <c r="VK85" s="41"/>
      <c r="VL85" s="41"/>
      <c r="VM85" s="41"/>
      <c r="VN85" s="41"/>
      <c r="VO85" s="41"/>
      <c r="VP85" s="41"/>
      <c r="VQ85" s="41"/>
      <c r="VR85" s="41"/>
      <c r="VS85" s="41"/>
      <c r="VT85" s="41"/>
      <c r="VU85" s="41"/>
      <c r="VV85" s="41"/>
      <c r="VW85" s="41"/>
      <c r="VX85" s="41"/>
      <c r="VY85" s="41"/>
      <c r="VZ85" s="41"/>
      <c r="WA85" s="41"/>
      <c r="WB85" s="41"/>
      <c r="WC85" s="41"/>
      <c r="WD85" s="41"/>
      <c r="WE85" s="41"/>
      <c r="WF85" s="41"/>
      <c r="WG85" s="41"/>
      <c r="WH85" s="41"/>
      <c r="WI85" s="41"/>
      <c r="WJ85" s="41"/>
      <c r="WK85" s="41"/>
      <c r="WL85" s="41"/>
      <c r="WM85" s="41"/>
      <c r="WN85" s="41"/>
      <c r="WO85" s="41"/>
      <c r="WP85" s="41"/>
      <c r="WQ85" s="41"/>
      <c r="WR85" s="41"/>
      <c r="WS85" s="41"/>
      <c r="WT85" s="41"/>
      <c r="WU85" s="41"/>
      <c r="WV85" s="41"/>
      <c r="WW85" s="41"/>
      <c r="WX85" s="41"/>
      <c r="WY85" s="41"/>
      <c r="WZ85" s="41"/>
      <c r="XA85" s="41"/>
      <c r="XB85" s="41"/>
      <c r="XC85" s="41"/>
      <c r="XD85" s="41"/>
      <c r="XE85" s="41"/>
      <c r="XF85" s="41"/>
      <c r="XG85" s="41"/>
      <c r="XH85" s="41"/>
      <c r="XI85" s="41"/>
      <c r="XJ85" s="41"/>
      <c r="XK85" s="41"/>
      <c r="XL85" s="41"/>
      <c r="XM85" s="41"/>
      <c r="XN85" s="41"/>
      <c r="XO85" s="41"/>
      <c r="XP85" s="41"/>
      <c r="XQ85" s="41"/>
      <c r="XR85" s="41"/>
      <c r="XS85" s="41"/>
      <c r="XT85" s="41"/>
      <c r="XU85" s="41"/>
      <c r="XV85" s="41"/>
      <c r="XW85" s="41"/>
      <c r="XX85" s="41"/>
      <c r="XY85" s="41"/>
      <c r="XZ85" s="41"/>
      <c r="YA85" s="41"/>
      <c r="YB85" s="41"/>
      <c r="YC85" s="41"/>
      <c r="YD85" s="41"/>
      <c r="YE85" s="41"/>
      <c r="YF85" s="41"/>
      <c r="YG85" s="41"/>
      <c r="YH85" s="41"/>
      <c r="YI85" s="41"/>
      <c r="YJ85" s="41"/>
      <c r="YK85" s="41"/>
      <c r="YL85" s="41"/>
      <c r="YM85" s="41"/>
      <c r="YN85" s="41"/>
      <c r="YO85" s="41"/>
      <c r="YP85" s="41"/>
      <c r="YQ85" s="41"/>
      <c r="YR85" s="41"/>
      <c r="YS85" s="41"/>
      <c r="YT85" s="41"/>
      <c r="YU85" s="41"/>
      <c r="YV85" s="41"/>
      <c r="YW85" s="41"/>
      <c r="YX85" s="41"/>
      <c r="YY85" s="41"/>
      <c r="YZ85" s="41"/>
      <c r="ZA85" s="41"/>
      <c r="ZB85" s="41"/>
      <c r="ZC85" s="41"/>
      <c r="ZD85" s="41"/>
      <c r="ZE85" s="41"/>
      <c r="ZF85" s="41"/>
      <c r="ZG85" s="41"/>
      <c r="ZH85" s="41"/>
      <c r="ZI85" s="41"/>
      <c r="ZJ85" s="41"/>
      <c r="ZK85" s="41"/>
      <c r="ZL85" s="41"/>
      <c r="ZM85" s="41"/>
      <c r="ZN85" s="41"/>
      <c r="ZO85" s="41"/>
    </row>
    <row r="86" spans="31:691" ht="17.25" customHeight="1" x14ac:dyDescent="0.3">
      <c r="AE86" s="41"/>
      <c r="AF86" s="41"/>
      <c r="AG86" s="41"/>
      <c r="FB86" s="39"/>
      <c r="FC86" s="39"/>
      <c r="FV86" s="39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/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/>
      <c r="KH86" s="41"/>
      <c r="KI86" s="41"/>
      <c r="KJ86" s="41"/>
      <c r="KK86" s="41"/>
      <c r="KL86" s="41"/>
      <c r="KM86" s="41"/>
      <c r="KN86" s="41"/>
      <c r="KO86" s="41"/>
      <c r="KP86" s="41"/>
      <c r="KQ86" s="41"/>
      <c r="KR86" s="41"/>
      <c r="KS86" s="41"/>
      <c r="KT86" s="41"/>
      <c r="KU86" s="41"/>
      <c r="KV86" s="41"/>
      <c r="KW86" s="41"/>
      <c r="KX86" s="41"/>
      <c r="KY86" s="41"/>
      <c r="KZ86" s="41"/>
      <c r="LA86" s="41"/>
      <c r="LB86" s="41"/>
      <c r="LC86" s="41"/>
      <c r="LD86" s="41"/>
      <c r="LE86" s="41"/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/>
      <c r="LQ86" s="41"/>
      <c r="LR86" s="41"/>
      <c r="LS86" s="41"/>
      <c r="LT86" s="41"/>
      <c r="LU86" s="41"/>
      <c r="LV86" s="41"/>
      <c r="LW86" s="41"/>
      <c r="LX86" s="41"/>
      <c r="LY86" s="41"/>
      <c r="LZ86" s="41"/>
      <c r="MA86" s="41"/>
      <c r="MB86" s="41"/>
      <c r="MC86" s="41"/>
      <c r="MD86" s="41"/>
      <c r="ME86" s="41"/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/>
      <c r="MV86" s="41"/>
      <c r="MW86" s="41"/>
      <c r="MX86" s="41"/>
      <c r="MY86" s="41"/>
      <c r="MZ86" s="41"/>
      <c r="NA86" s="41"/>
      <c r="NB86" s="41"/>
      <c r="NC86" s="41"/>
      <c r="ND86" s="41"/>
      <c r="NE86" s="41"/>
      <c r="NF86" s="41"/>
      <c r="NG86" s="41"/>
      <c r="NH86" s="41"/>
      <c r="NI86" s="41"/>
      <c r="NJ86" s="41"/>
      <c r="NK86" s="41"/>
      <c r="NL86" s="41"/>
      <c r="NM86" s="41"/>
      <c r="NN86" s="41"/>
      <c r="NO86" s="41"/>
      <c r="NP86" s="41"/>
      <c r="NQ86" s="41"/>
      <c r="NR86" s="41"/>
      <c r="NS86" s="41"/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/>
      <c r="OK86" s="41"/>
      <c r="OL86" s="41"/>
      <c r="OM86" s="41"/>
      <c r="ON86" s="41"/>
      <c r="OO86" s="41"/>
      <c r="OP86" s="41"/>
      <c r="OQ86" s="41"/>
      <c r="OR86" s="41"/>
      <c r="OS86" s="41"/>
      <c r="OT86" s="41"/>
      <c r="OU86" s="41"/>
      <c r="OV86" s="41"/>
      <c r="OW86" s="41"/>
      <c r="OX86" s="41"/>
      <c r="OY86" s="41"/>
      <c r="OZ86" s="41"/>
      <c r="PA86" s="41"/>
      <c r="PB86" s="41"/>
      <c r="PC86" s="41"/>
      <c r="PD86" s="41"/>
      <c r="PE86" s="41"/>
      <c r="PF86" s="41"/>
      <c r="PG86" s="41"/>
      <c r="PH86" s="41"/>
      <c r="PI86" s="41"/>
      <c r="PJ86" s="41"/>
      <c r="PK86" s="41"/>
      <c r="PL86" s="41"/>
      <c r="PM86" s="41"/>
      <c r="PN86" s="41"/>
      <c r="PO86" s="41"/>
      <c r="PP86" s="41"/>
      <c r="PQ86" s="41"/>
      <c r="PR86" s="41"/>
      <c r="PS86" s="41"/>
      <c r="PT86" s="41"/>
      <c r="PU86" s="41"/>
      <c r="PV86" s="41"/>
      <c r="PW86" s="41"/>
      <c r="PX86" s="41"/>
      <c r="PY86" s="41"/>
      <c r="PZ86" s="41"/>
      <c r="QA86" s="41"/>
      <c r="QB86" s="41"/>
      <c r="QC86" s="41"/>
      <c r="QD86" s="41"/>
      <c r="QE86" s="41"/>
      <c r="QF86" s="41"/>
      <c r="QG86" s="41"/>
      <c r="QH86" s="41"/>
      <c r="QI86" s="41"/>
      <c r="QJ86" s="41"/>
      <c r="QK86" s="41"/>
      <c r="QL86" s="41"/>
      <c r="QM86" s="41"/>
      <c r="QN86" s="41"/>
      <c r="QO86" s="41"/>
      <c r="QP86" s="41"/>
      <c r="QQ86" s="41"/>
      <c r="QR86" s="41"/>
      <c r="QS86" s="41"/>
      <c r="QT86" s="41"/>
      <c r="QU86" s="41"/>
      <c r="QV86" s="41"/>
      <c r="QW86" s="41"/>
      <c r="QX86" s="41"/>
      <c r="QY86" s="41"/>
      <c r="QZ86" s="41"/>
      <c r="RA86" s="41"/>
      <c r="RB86" s="41"/>
      <c r="RC86" s="41"/>
      <c r="RD86" s="41"/>
      <c r="RE86" s="41"/>
      <c r="RF86" s="41"/>
      <c r="RG86" s="41"/>
      <c r="RH86" s="41"/>
      <c r="RI86" s="41"/>
      <c r="RJ86" s="41"/>
      <c r="RK86" s="41"/>
      <c r="RL86" s="41"/>
      <c r="RM86" s="41"/>
      <c r="RN86" s="41"/>
      <c r="RO86" s="41"/>
      <c r="RP86" s="41"/>
      <c r="RQ86" s="41"/>
      <c r="RR86" s="41"/>
      <c r="RS86" s="41"/>
      <c r="RT86" s="41"/>
      <c r="RU86" s="41"/>
      <c r="RV86" s="41"/>
      <c r="RW86" s="41"/>
      <c r="RX86" s="41"/>
      <c r="RY86" s="41"/>
      <c r="RZ86" s="41"/>
      <c r="SA86" s="41"/>
      <c r="SB86" s="41"/>
      <c r="SC86" s="41"/>
      <c r="SD86" s="41"/>
      <c r="SE86" s="41"/>
      <c r="SF86" s="41"/>
      <c r="SG86" s="41"/>
      <c r="SH86" s="41"/>
      <c r="SI86" s="41"/>
      <c r="SJ86" s="41"/>
      <c r="SK86" s="41"/>
      <c r="SL86" s="41"/>
      <c r="SM86" s="41"/>
      <c r="SN86" s="41"/>
      <c r="SO86" s="41"/>
      <c r="SP86" s="41"/>
      <c r="SQ86" s="41"/>
      <c r="SR86" s="41"/>
      <c r="SS86" s="41"/>
      <c r="ST86" s="41"/>
      <c r="SU86" s="41"/>
      <c r="SV86" s="41"/>
      <c r="SW86" s="41"/>
      <c r="SX86" s="41"/>
      <c r="SY86" s="41"/>
      <c r="SZ86" s="41"/>
      <c r="TA86" s="41"/>
      <c r="TB86" s="41"/>
      <c r="TC86" s="41"/>
      <c r="TD86" s="41"/>
      <c r="TE86" s="41"/>
      <c r="TF86" s="41"/>
      <c r="TG86" s="41"/>
      <c r="TH86" s="41"/>
      <c r="TI86" s="41"/>
      <c r="TJ86" s="41"/>
      <c r="TK86" s="41"/>
      <c r="TL86" s="41"/>
      <c r="TM86" s="41"/>
      <c r="TN86" s="41"/>
      <c r="TO86" s="41"/>
      <c r="TP86" s="41"/>
      <c r="TQ86" s="41"/>
      <c r="TR86" s="41"/>
      <c r="TS86" s="41"/>
      <c r="TT86" s="41"/>
      <c r="TU86" s="41"/>
      <c r="TV86" s="41"/>
      <c r="TW86" s="41"/>
      <c r="TX86" s="41"/>
      <c r="TY86" s="41"/>
      <c r="TZ86" s="41"/>
      <c r="UA86" s="41"/>
      <c r="UB86" s="41"/>
      <c r="UC86" s="41"/>
      <c r="UD86" s="41"/>
      <c r="UE86" s="41"/>
      <c r="UF86" s="41"/>
      <c r="UG86" s="41"/>
      <c r="UH86" s="41"/>
      <c r="UI86" s="41"/>
      <c r="UJ86" s="41"/>
      <c r="UK86" s="41"/>
      <c r="UL86" s="41"/>
      <c r="UM86" s="41"/>
      <c r="UN86" s="41"/>
      <c r="UO86" s="41"/>
      <c r="UP86" s="41"/>
      <c r="UQ86" s="41"/>
      <c r="UR86" s="41"/>
      <c r="US86" s="41"/>
      <c r="UT86" s="41"/>
      <c r="UU86" s="41"/>
      <c r="UV86" s="41"/>
      <c r="UW86" s="41"/>
      <c r="UX86" s="41"/>
      <c r="UY86" s="41"/>
      <c r="UZ86" s="41"/>
      <c r="VA86" s="41"/>
      <c r="VB86" s="41"/>
      <c r="VC86" s="41"/>
      <c r="VD86" s="41"/>
      <c r="VE86" s="41"/>
      <c r="VF86" s="41"/>
      <c r="VG86" s="41"/>
      <c r="VH86" s="41"/>
      <c r="VI86" s="41"/>
      <c r="VJ86" s="41"/>
      <c r="VK86" s="41"/>
      <c r="VL86" s="41"/>
      <c r="VM86" s="41"/>
      <c r="VN86" s="41"/>
      <c r="VO86" s="41"/>
      <c r="VP86" s="41"/>
      <c r="VQ86" s="41"/>
      <c r="VR86" s="41"/>
      <c r="VS86" s="41"/>
      <c r="VT86" s="41"/>
      <c r="VU86" s="41"/>
      <c r="VV86" s="41"/>
      <c r="VW86" s="41"/>
      <c r="VX86" s="41"/>
      <c r="VY86" s="41"/>
      <c r="VZ86" s="41"/>
      <c r="WA86" s="41"/>
      <c r="WB86" s="41"/>
      <c r="WC86" s="41"/>
      <c r="WD86" s="41"/>
      <c r="WE86" s="41"/>
      <c r="WF86" s="41"/>
      <c r="WG86" s="41"/>
      <c r="WH86" s="41"/>
      <c r="WI86" s="41"/>
      <c r="WJ86" s="41"/>
      <c r="WK86" s="41"/>
      <c r="WL86" s="41"/>
      <c r="WM86" s="41"/>
      <c r="WN86" s="41"/>
      <c r="WO86" s="41"/>
      <c r="WP86" s="41"/>
      <c r="WQ86" s="41"/>
      <c r="WR86" s="41"/>
      <c r="WS86" s="41"/>
      <c r="WT86" s="41"/>
      <c r="WU86" s="41"/>
      <c r="WV86" s="41"/>
      <c r="WW86" s="41"/>
      <c r="WX86" s="41"/>
      <c r="WY86" s="41"/>
      <c r="WZ86" s="41"/>
      <c r="XA86" s="41"/>
      <c r="XB86" s="41"/>
      <c r="XC86" s="41"/>
      <c r="XD86" s="41"/>
      <c r="XE86" s="41"/>
      <c r="XF86" s="41"/>
      <c r="XG86" s="41"/>
      <c r="XH86" s="41"/>
      <c r="XI86" s="41"/>
      <c r="XJ86" s="41"/>
      <c r="XK86" s="41"/>
      <c r="XL86" s="41"/>
      <c r="XM86" s="41"/>
      <c r="XN86" s="41"/>
      <c r="XO86" s="41"/>
      <c r="XP86" s="41"/>
      <c r="XQ86" s="41"/>
      <c r="XR86" s="41"/>
      <c r="XS86" s="41"/>
      <c r="XT86" s="41"/>
      <c r="XU86" s="41"/>
      <c r="XV86" s="41"/>
      <c r="XW86" s="41"/>
      <c r="XX86" s="41"/>
      <c r="XY86" s="41"/>
      <c r="XZ86" s="41"/>
      <c r="YA86" s="41"/>
      <c r="YB86" s="41"/>
      <c r="YC86" s="41"/>
      <c r="YD86" s="41"/>
      <c r="YE86" s="41"/>
      <c r="YF86" s="41"/>
      <c r="YG86" s="41"/>
      <c r="YH86" s="41"/>
      <c r="YI86" s="41"/>
      <c r="YJ86" s="41"/>
      <c r="YK86" s="41"/>
      <c r="YL86" s="41"/>
      <c r="YM86" s="41"/>
      <c r="YN86" s="41"/>
      <c r="YO86" s="41"/>
      <c r="YP86" s="41"/>
      <c r="YQ86" s="41"/>
      <c r="YR86" s="41"/>
      <c r="YS86" s="41"/>
      <c r="YT86" s="41"/>
      <c r="YU86" s="41"/>
      <c r="YV86" s="41"/>
      <c r="YW86" s="41"/>
      <c r="YX86" s="41"/>
      <c r="YY86" s="41"/>
      <c r="YZ86" s="41"/>
      <c r="ZA86" s="41"/>
      <c r="ZB86" s="41"/>
      <c r="ZC86" s="41"/>
      <c r="ZD86" s="41"/>
      <c r="ZE86" s="41"/>
      <c r="ZF86" s="41"/>
      <c r="ZG86" s="41"/>
      <c r="ZH86" s="41"/>
      <c r="ZI86" s="41"/>
      <c r="ZJ86" s="41"/>
      <c r="ZK86" s="41"/>
      <c r="ZL86" s="41"/>
      <c r="ZM86" s="41"/>
      <c r="ZN86" s="41"/>
      <c r="ZO86" s="41"/>
    </row>
    <row r="87" spans="31:691" ht="17.25" customHeight="1" x14ac:dyDescent="0.3">
      <c r="AE87" s="41"/>
      <c r="AF87" s="41"/>
      <c r="AG87" s="41"/>
      <c r="FB87" s="39"/>
      <c r="FC87" s="39"/>
      <c r="FV87" s="39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/>
      <c r="KQ87" s="41"/>
      <c r="KR87" s="41"/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/>
      <c r="MR87" s="41"/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/>
      <c r="NS87" s="41"/>
      <c r="NT87" s="41"/>
      <c r="NU87" s="41"/>
      <c r="NV87" s="41"/>
      <c r="NW87" s="41"/>
      <c r="NX87" s="41"/>
      <c r="NY87" s="41"/>
      <c r="NZ87" s="41"/>
      <c r="OA87" s="41"/>
      <c r="OB87" s="41"/>
      <c r="OC87" s="41"/>
      <c r="OD87" s="41"/>
      <c r="OE87" s="41"/>
      <c r="OF87" s="41"/>
      <c r="OG87" s="41"/>
      <c r="OH87" s="41"/>
      <c r="OI87" s="41"/>
      <c r="OJ87" s="41"/>
      <c r="OK87" s="41"/>
      <c r="OL87" s="41"/>
      <c r="OM87" s="41"/>
      <c r="ON87" s="41"/>
      <c r="OO87" s="41"/>
      <c r="OP87" s="41"/>
      <c r="OQ87" s="41"/>
      <c r="OR87" s="41"/>
      <c r="OS87" s="41"/>
      <c r="OT87" s="41"/>
      <c r="OU87" s="41"/>
      <c r="OV87" s="41"/>
      <c r="OW87" s="41"/>
      <c r="OX87" s="41"/>
      <c r="OY87" s="41"/>
      <c r="OZ87" s="41"/>
      <c r="PA87" s="41"/>
      <c r="PB87" s="41"/>
      <c r="PC87" s="41"/>
      <c r="PD87" s="41"/>
      <c r="PE87" s="41"/>
      <c r="PF87" s="41"/>
      <c r="PG87" s="41"/>
      <c r="PH87" s="41"/>
      <c r="PI87" s="41"/>
      <c r="PJ87" s="41"/>
      <c r="PK87" s="41"/>
      <c r="PL87" s="41"/>
      <c r="PM87" s="41"/>
      <c r="PN87" s="41"/>
      <c r="PO87" s="41"/>
      <c r="PP87" s="41"/>
      <c r="PQ87" s="41"/>
      <c r="PR87" s="41"/>
      <c r="PS87" s="41"/>
      <c r="PT87" s="41"/>
      <c r="PU87" s="41"/>
      <c r="PV87" s="41"/>
      <c r="PW87" s="41"/>
      <c r="PX87" s="41"/>
      <c r="PY87" s="41"/>
      <c r="PZ87" s="41"/>
      <c r="QA87" s="41"/>
      <c r="QB87" s="41"/>
      <c r="QC87" s="41"/>
      <c r="QD87" s="41"/>
      <c r="QE87" s="41"/>
      <c r="QF87" s="41"/>
      <c r="QG87" s="41"/>
      <c r="QH87" s="41"/>
      <c r="QI87" s="41"/>
      <c r="QJ87" s="41"/>
      <c r="QK87" s="41"/>
      <c r="QL87" s="41"/>
      <c r="QM87" s="41"/>
      <c r="QN87" s="41"/>
      <c r="QO87" s="41"/>
      <c r="QP87" s="41"/>
      <c r="QQ87" s="41"/>
      <c r="QR87" s="41"/>
      <c r="QS87" s="41"/>
      <c r="QT87" s="41"/>
      <c r="QU87" s="41"/>
      <c r="QV87" s="41"/>
      <c r="QW87" s="41"/>
      <c r="QX87" s="41"/>
      <c r="QY87" s="41"/>
      <c r="QZ87" s="41"/>
      <c r="RA87" s="41"/>
      <c r="RB87" s="41"/>
      <c r="RC87" s="41"/>
      <c r="RD87" s="41"/>
      <c r="RE87" s="41"/>
      <c r="RF87" s="41"/>
      <c r="RG87" s="41"/>
      <c r="RH87" s="41"/>
      <c r="RI87" s="41"/>
      <c r="RJ87" s="41"/>
      <c r="RK87" s="41"/>
      <c r="RL87" s="41"/>
      <c r="RM87" s="41"/>
      <c r="RN87" s="41"/>
      <c r="RO87" s="41"/>
      <c r="RP87" s="41"/>
      <c r="RQ87" s="41"/>
      <c r="RR87" s="41"/>
      <c r="RS87" s="41"/>
      <c r="RT87" s="41"/>
      <c r="RU87" s="41"/>
      <c r="RV87" s="41"/>
      <c r="RW87" s="41"/>
      <c r="RX87" s="41"/>
      <c r="RY87" s="41"/>
      <c r="RZ87" s="41"/>
      <c r="SA87" s="41"/>
      <c r="SB87" s="41"/>
      <c r="SC87" s="41"/>
      <c r="SD87" s="41"/>
      <c r="SE87" s="41"/>
      <c r="SF87" s="41"/>
      <c r="SG87" s="41"/>
      <c r="SH87" s="41"/>
      <c r="SI87" s="41"/>
      <c r="SJ87" s="41"/>
      <c r="SK87" s="41"/>
      <c r="SL87" s="41"/>
      <c r="SM87" s="41"/>
      <c r="SN87" s="41"/>
      <c r="SO87" s="41"/>
      <c r="SP87" s="41"/>
      <c r="SQ87" s="41"/>
      <c r="SR87" s="41"/>
      <c r="SS87" s="41"/>
      <c r="ST87" s="41"/>
      <c r="SU87" s="41"/>
      <c r="SV87" s="41"/>
      <c r="SW87" s="41"/>
      <c r="SX87" s="41"/>
      <c r="SY87" s="41"/>
      <c r="SZ87" s="41"/>
      <c r="TA87" s="41"/>
      <c r="TB87" s="41"/>
      <c r="TC87" s="41"/>
      <c r="TD87" s="41"/>
      <c r="TE87" s="41"/>
      <c r="TF87" s="41"/>
      <c r="TG87" s="41"/>
      <c r="TH87" s="41"/>
      <c r="TI87" s="41"/>
      <c r="TJ87" s="41"/>
      <c r="TK87" s="41"/>
      <c r="TL87" s="41"/>
      <c r="TM87" s="41"/>
      <c r="TN87" s="41"/>
      <c r="TO87" s="41"/>
      <c r="TP87" s="41"/>
      <c r="TQ87" s="41"/>
      <c r="TR87" s="41"/>
      <c r="TS87" s="41"/>
      <c r="TT87" s="41"/>
      <c r="TU87" s="41"/>
      <c r="TV87" s="41"/>
      <c r="TW87" s="41"/>
      <c r="TX87" s="41"/>
      <c r="TY87" s="41"/>
      <c r="TZ87" s="41"/>
      <c r="UA87" s="41"/>
      <c r="UB87" s="41"/>
      <c r="UC87" s="41"/>
      <c r="UD87" s="41"/>
      <c r="UE87" s="41"/>
      <c r="UF87" s="41"/>
      <c r="UG87" s="41"/>
      <c r="UH87" s="41"/>
      <c r="UI87" s="41"/>
      <c r="UJ87" s="41"/>
      <c r="UK87" s="41"/>
      <c r="UL87" s="41"/>
      <c r="UM87" s="41"/>
      <c r="UN87" s="41"/>
      <c r="UO87" s="41"/>
      <c r="UP87" s="41"/>
      <c r="UQ87" s="41"/>
      <c r="UR87" s="41"/>
      <c r="US87" s="41"/>
      <c r="UT87" s="41"/>
      <c r="UU87" s="41"/>
      <c r="UV87" s="41"/>
      <c r="UW87" s="41"/>
      <c r="UX87" s="41"/>
      <c r="UY87" s="41"/>
      <c r="UZ87" s="41"/>
      <c r="VA87" s="41"/>
      <c r="VB87" s="41"/>
      <c r="VC87" s="41"/>
      <c r="VD87" s="41"/>
      <c r="VE87" s="41"/>
      <c r="VF87" s="41"/>
      <c r="VG87" s="41"/>
      <c r="VH87" s="41"/>
      <c r="VI87" s="41"/>
      <c r="VJ87" s="41"/>
      <c r="VK87" s="41"/>
      <c r="VL87" s="41"/>
      <c r="VM87" s="41"/>
      <c r="VN87" s="41"/>
      <c r="VO87" s="41"/>
      <c r="VP87" s="41"/>
      <c r="VQ87" s="41"/>
      <c r="VR87" s="41"/>
      <c r="VS87" s="41"/>
      <c r="VT87" s="41"/>
      <c r="VU87" s="41"/>
      <c r="VV87" s="41"/>
      <c r="VW87" s="41"/>
      <c r="VX87" s="41"/>
      <c r="VY87" s="41"/>
      <c r="VZ87" s="41"/>
      <c r="WA87" s="41"/>
      <c r="WB87" s="41"/>
      <c r="WC87" s="41"/>
      <c r="WD87" s="41"/>
      <c r="WE87" s="41"/>
      <c r="WF87" s="41"/>
      <c r="WG87" s="41"/>
      <c r="WH87" s="41"/>
      <c r="WI87" s="41"/>
      <c r="WJ87" s="41"/>
      <c r="WK87" s="41"/>
      <c r="WL87" s="41"/>
      <c r="WM87" s="41"/>
      <c r="WN87" s="41"/>
      <c r="WO87" s="41"/>
      <c r="WP87" s="41"/>
      <c r="WQ87" s="41"/>
      <c r="WR87" s="41"/>
      <c r="WS87" s="41"/>
      <c r="WT87" s="41"/>
      <c r="WU87" s="41"/>
      <c r="WV87" s="41"/>
      <c r="WW87" s="41"/>
      <c r="WX87" s="41"/>
      <c r="WY87" s="41"/>
      <c r="WZ87" s="41"/>
      <c r="XA87" s="41"/>
      <c r="XB87" s="41"/>
      <c r="XC87" s="41"/>
      <c r="XD87" s="41"/>
      <c r="XE87" s="41"/>
      <c r="XF87" s="41"/>
      <c r="XG87" s="41"/>
      <c r="XH87" s="41"/>
      <c r="XI87" s="41"/>
      <c r="XJ87" s="41"/>
      <c r="XK87" s="41"/>
      <c r="XL87" s="41"/>
      <c r="XM87" s="41"/>
      <c r="XN87" s="41"/>
      <c r="XO87" s="41"/>
      <c r="XP87" s="41"/>
      <c r="XQ87" s="41"/>
      <c r="XR87" s="41"/>
      <c r="XS87" s="41"/>
      <c r="XT87" s="41"/>
      <c r="XU87" s="41"/>
      <c r="XV87" s="41"/>
      <c r="XW87" s="41"/>
      <c r="XX87" s="41"/>
      <c r="XY87" s="41"/>
      <c r="XZ87" s="41"/>
      <c r="YA87" s="41"/>
      <c r="YB87" s="41"/>
      <c r="YC87" s="41"/>
      <c r="YD87" s="41"/>
      <c r="YE87" s="41"/>
      <c r="YF87" s="41"/>
      <c r="YG87" s="41"/>
      <c r="YH87" s="41"/>
      <c r="YI87" s="41"/>
      <c r="YJ87" s="41"/>
      <c r="YK87" s="41"/>
      <c r="YL87" s="41"/>
      <c r="YM87" s="41"/>
      <c r="YN87" s="41"/>
      <c r="YO87" s="41"/>
      <c r="YP87" s="41"/>
      <c r="YQ87" s="41"/>
      <c r="YR87" s="41"/>
      <c r="YS87" s="41"/>
      <c r="YT87" s="41"/>
      <c r="YU87" s="41"/>
      <c r="YV87" s="41"/>
      <c r="YW87" s="41"/>
      <c r="YX87" s="41"/>
      <c r="YY87" s="41"/>
      <c r="YZ87" s="41"/>
      <c r="ZA87" s="41"/>
      <c r="ZB87" s="41"/>
      <c r="ZC87" s="41"/>
      <c r="ZD87" s="41"/>
      <c r="ZE87" s="41"/>
      <c r="ZF87" s="41"/>
      <c r="ZG87" s="41"/>
      <c r="ZH87" s="41"/>
      <c r="ZI87" s="41"/>
      <c r="ZJ87" s="41"/>
      <c r="ZK87" s="41"/>
      <c r="ZL87" s="41"/>
      <c r="ZM87" s="41"/>
      <c r="ZN87" s="41"/>
      <c r="ZO87" s="41"/>
    </row>
    <row r="88" spans="31:691" ht="17.25" customHeight="1" x14ac:dyDescent="0.3">
      <c r="AE88" s="41"/>
      <c r="AF88" s="41"/>
      <c r="AG88" s="41"/>
      <c r="FB88" s="39"/>
      <c r="FC88" s="39"/>
      <c r="FV88" s="39"/>
      <c r="IZ88" s="41"/>
      <c r="JA88" s="41"/>
      <c r="JB88" s="41"/>
      <c r="JC88" s="41"/>
      <c r="JD88" s="41"/>
      <c r="JE88" s="41"/>
      <c r="JF88" s="41"/>
      <c r="JG88" s="41"/>
      <c r="JH88" s="41"/>
      <c r="JI88" s="41"/>
      <c r="JJ88" s="41"/>
      <c r="JK88" s="41"/>
      <c r="JL88" s="41"/>
      <c r="JM88" s="41"/>
      <c r="JN88" s="41"/>
      <c r="JO88" s="41"/>
      <c r="JP88" s="41"/>
      <c r="JQ88" s="41"/>
      <c r="JR88" s="41"/>
      <c r="JS88" s="41"/>
      <c r="JT88" s="41"/>
      <c r="JU88" s="41"/>
      <c r="JV88" s="41"/>
      <c r="JW88" s="41"/>
      <c r="JX88" s="41"/>
      <c r="JY88" s="41"/>
      <c r="JZ88" s="41"/>
      <c r="KA88" s="41"/>
      <c r="KB88" s="41"/>
      <c r="KC88" s="41"/>
      <c r="KD88" s="41"/>
      <c r="KE88" s="41"/>
      <c r="KF88" s="41"/>
      <c r="KG88" s="41"/>
      <c r="KH88" s="41"/>
      <c r="KI88" s="41"/>
      <c r="KJ88" s="41"/>
      <c r="KK88" s="41"/>
      <c r="KL88" s="41"/>
      <c r="KM88" s="41"/>
      <c r="KN88" s="41"/>
      <c r="KO88" s="41"/>
      <c r="KP88" s="41"/>
      <c r="KQ88" s="41"/>
      <c r="KR88" s="41"/>
      <c r="KS88" s="41"/>
      <c r="KT88" s="41"/>
      <c r="KU88" s="41"/>
      <c r="KV88" s="41"/>
      <c r="KW88" s="41"/>
      <c r="KX88" s="41"/>
      <c r="KY88" s="41"/>
      <c r="KZ88" s="41"/>
      <c r="LA88" s="41"/>
      <c r="LB88" s="41"/>
      <c r="LC88" s="41"/>
      <c r="LD88" s="41"/>
      <c r="LE88" s="41"/>
      <c r="LF88" s="41"/>
      <c r="LG88" s="41"/>
      <c r="LH88" s="41"/>
      <c r="LI88" s="41"/>
      <c r="LJ88" s="41"/>
      <c r="LK88" s="41"/>
      <c r="LL88" s="41"/>
      <c r="LM88" s="41"/>
      <c r="LN88" s="41"/>
      <c r="LO88" s="41"/>
      <c r="LP88" s="41"/>
      <c r="LQ88" s="41"/>
      <c r="LR88" s="41"/>
      <c r="LS88" s="41"/>
      <c r="LT88" s="41"/>
      <c r="LU88" s="41"/>
      <c r="LV88" s="41"/>
      <c r="LW88" s="41"/>
      <c r="LX88" s="41"/>
      <c r="LY88" s="41"/>
      <c r="LZ88" s="41"/>
      <c r="MA88" s="41"/>
      <c r="MB88" s="41"/>
      <c r="MC88" s="41"/>
      <c r="MD88" s="41"/>
      <c r="ME88" s="41"/>
      <c r="MF88" s="41"/>
      <c r="MG88" s="41"/>
      <c r="MH88" s="41"/>
      <c r="MI88" s="41"/>
      <c r="MJ88" s="41"/>
      <c r="MK88" s="41"/>
      <c r="ML88" s="41"/>
      <c r="MM88" s="41"/>
      <c r="MN88" s="41"/>
      <c r="MO88" s="41"/>
      <c r="MP88" s="41"/>
      <c r="MQ88" s="41"/>
      <c r="MR88" s="41"/>
      <c r="MS88" s="41"/>
      <c r="MT88" s="41"/>
      <c r="MU88" s="41"/>
      <c r="MV88" s="41"/>
      <c r="MW88" s="41"/>
      <c r="MX88" s="41"/>
      <c r="MY88" s="41"/>
      <c r="MZ88" s="41"/>
      <c r="NA88" s="41"/>
      <c r="NB88" s="41"/>
      <c r="NC88" s="41"/>
      <c r="ND88" s="41"/>
      <c r="NE88" s="41"/>
      <c r="NF88" s="41"/>
      <c r="NG88" s="41"/>
      <c r="NH88" s="41"/>
      <c r="NI88" s="41"/>
      <c r="NJ88" s="41"/>
      <c r="NK88" s="41"/>
      <c r="NL88" s="41"/>
      <c r="NM88" s="41"/>
      <c r="NN88" s="41"/>
      <c r="NO88" s="41"/>
      <c r="NP88" s="41"/>
      <c r="NQ88" s="41"/>
      <c r="NR88" s="41"/>
      <c r="NS88" s="41"/>
      <c r="NT88" s="41"/>
      <c r="NU88" s="41"/>
      <c r="NV88" s="41"/>
      <c r="NW88" s="41"/>
      <c r="NX88" s="41"/>
      <c r="NY88" s="41"/>
      <c r="NZ88" s="41"/>
      <c r="OA88" s="41"/>
      <c r="OB88" s="41"/>
      <c r="OC88" s="41"/>
      <c r="OD88" s="41"/>
      <c r="OE88" s="41"/>
      <c r="OF88" s="41"/>
      <c r="OG88" s="41"/>
      <c r="OH88" s="41"/>
      <c r="OI88" s="41"/>
      <c r="OJ88" s="41"/>
      <c r="OK88" s="41"/>
      <c r="OL88" s="41"/>
      <c r="OM88" s="41"/>
      <c r="ON88" s="41"/>
      <c r="OO88" s="41"/>
      <c r="OP88" s="41"/>
      <c r="OQ88" s="41"/>
      <c r="OR88" s="41"/>
      <c r="OS88" s="41"/>
      <c r="OT88" s="41"/>
      <c r="OU88" s="41"/>
      <c r="OV88" s="41"/>
      <c r="OW88" s="41"/>
      <c r="OX88" s="41"/>
      <c r="OY88" s="41"/>
      <c r="OZ88" s="41"/>
      <c r="PA88" s="41"/>
      <c r="PB88" s="41"/>
      <c r="PC88" s="41"/>
      <c r="PD88" s="41"/>
      <c r="PE88" s="41"/>
      <c r="PF88" s="41"/>
      <c r="PG88" s="41"/>
      <c r="PH88" s="41"/>
      <c r="PI88" s="41"/>
      <c r="PJ88" s="41"/>
      <c r="PK88" s="41"/>
      <c r="PL88" s="41"/>
      <c r="PM88" s="41"/>
      <c r="PN88" s="41"/>
      <c r="PO88" s="41"/>
      <c r="PP88" s="41"/>
      <c r="PQ88" s="41"/>
      <c r="PR88" s="41"/>
      <c r="PS88" s="41"/>
      <c r="PT88" s="41"/>
      <c r="PU88" s="41"/>
      <c r="PV88" s="41"/>
      <c r="PW88" s="41"/>
      <c r="PX88" s="41"/>
      <c r="PY88" s="41"/>
      <c r="PZ88" s="41"/>
      <c r="QA88" s="41"/>
      <c r="QB88" s="41"/>
      <c r="QC88" s="41"/>
      <c r="QD88" s="41"/>
      <c r="QE88" s="41"/>
      <c r="QF88" s="41"/>
      <c r="QG88" s="41"/>
      <c r="QH88" s="41"/>
      <c r="QI88" s="41"/>
      <c r="QJ88" s="41"/>
      <c r="QK88" s="41"/>
      <c r="QL88" s="41"/>
      <c r="QM88" s="41"/>
      <c r="QN88" s="41"/>
      <c r="QO88" s="41"/>
      <c r="QP88" s="41"/>
      <c r="QQ88" s="41"/>
      <c r="QR88" s="41"/>
      <c r="QS88" s="41"/>
      <c r="QT88" s="41"/>
      <c r="QU88" s="41"/>
      <c r="QV88" s="41"/>
      <c r="QW88" s="41"/>
      <c r="QX88" s="41"/>
      <c r="QY88" s="41"/>
      <c r="QZ88" s="41"/>
      <c r="RA88" s="41"/>
      <c r="RB88" s="41"/>
      <c r="RC88" s="41"/>
      <c r="RD88" s="41"/>
      <c r="RE88" s="41"/>
      <c r="RF88" s="41"/>
      <c r="RG88" s="41"/>
      <c r="RH88" s="41"/>
      <c r="RI88" s="41"/>
      <c r="RJ88" s="41"/>
      <c r="RK88" s="41"/>
      <c r="RL88" s="41"/>
      <c r="RM88" s="41"/>
      <c r="RN88" s="41"/>
      <c r="RO88" s="41"/>
      <c r="RP88" s="41"/>
      <c r="RQ88" s="41"/>
      <c r="RR88" s="41"/>
      <c r="RS88" s="41"/>
      <c r="RT88" s="41"/>
      <c r="RU88" s="41"/>
      <c r="RV88" s="41"/>
      <c r="RW88" s="41"/>
      <c r="RX88" s="41"/>
      <c r="RY88" s="41"/>
      <c r="RZ88" s="41"/>
      <c r="SA88" s="41"/>
      <c r="SB88" s="41"/>
      <c r="SC88" s="41"/>
      <c r="SD88" s="41"/>
      <c r="SE88" s="41"/>
      <c r="SF88" s="41"/>
      <c r="SG88" s="41"/>
      <c r="SH88" s="41"/>
      <c r="SI88" s="41"/>
      <c r="SJ88" s="41"/>
      <c r="SK88" s="41"/>
      <c r="SL88" s="41"/>
      <c r="SM88" s="41"/>
      <c r="SN88" s="41"/>
      <c r="SO88" s="41"/>
      <c r="SP88" s="41"/>
      <c r="SQ88" s="41"/>
      <c r="SR88" s="41"/>
      <c r="SS88" s="41"/>
      <c r="ST88" s="41"/>
      <c r="SU88" s="41"/>
      <c r="SV88" s="41"/>
      <c r="SW88" s="41"/>
      <c r="SX88" s="41"/>
      <c r="SY88" s="41"/>
      <c r="SZ88" s="41"/>
      <c r="TA88" s="41"/>
      <c r="TB88" s="41"/>
      <c r="TC88" s="41"/>
      <c r="TD88" s="41"/>
      <c r="TE88" s="41"/>
      <c r="TF88" s="41"/>
      <c r="TG88" s="41"/>
      <c r="TH88" s="41"/>
      <c r="TI88" s="41"/>
      <c r="TJ88" s="41"/>
      <c r="TK88" s="41"/>
      <c r="TL88" s="41"/>
      <c r="TM88" s="41"/>
      <c r="TN88" s="41"/>
      <c r="TO88" s="41"/>
      <c r="TP88" s="41"/>
      <c r="TQ88" s="41"/>
      <c r="TR88" s="41"/>
      <c r="TS88" s="41"/>
      <c r="TT88" s="41"/>
      <c r="TU88" s="41"/>
      <c r="TV88" s="41"/>
      <c r="TW88" s="41"/>
      <c r="TX88" s="41"/>
      <c r="TY88" s="41"/>
      <c r="TZ88" s="41"/>
      <c r="UA88" s="41"/>
      <c r="UB88" s="41"/>
      <c r="UC88" s="41"/>
      <c r="UD88" s="41"/>
      <c r="UE88" s="41"/>
      <c r="UF88" s="41"/>
      <c r="UG88" s="41"/>
      <c r="UH88" s="41"/>
      <c r="UI88" s="41"/>
      <c r="UJ88" s="41"/>
      <c r="UK88" s="41"/>
      <c r="UL88" s="41"/>
      <c r="UM88" s="41"/>
      <c r="UN88" s="41"/>
      <c r="UO88" s="41"/>
      <c r="UP88" s="41"/>
      <c r="UQ88" s="41"/>
      <c r="UR88" s="41"/>
      <c r="US88" s="41"/>
      <c r="UT88" s="41"/>
      <c r="UU88" s="41"/>
      <c r="UV88" s="41"/>
      <c r="UW88" s="41"/>
      <c r="UX88" s="41"/>
      <c r="UY88" s="41"/>
      <c r="UZ88" s="41"/>
      <c r="VA88" s="41"/>
      <c r="VB88" s="41"/>
      <c r="VC88" s="41"/>
      <c r="VD88" s="41"/>
      <c r="VE88" s="41"/>
      <c r="VF88" s="41"/>
      <c r="VG88" s="41"/>
      <c r="VH88" s="41"/>
      <c r="VI88" s="41"/>
      <c r="VJ88" s="41"/>
      <c r="VK88" s="41"/>
      <c r="VL88" s="41"/>
      <c r="VM88" s="41"/>
      <c r="VN88" s="41"/>
      <c r="VO88" s="41"/>
      <c r="VP88" s="41"/>
      <c r="VQ88" s="41"/>
      <c r="VR88" s="41"/>
      <c r="VS88" s="41"/>
      <c r="VT88" s="41"/>
      <c r="VU88" s="41"/>
      <c r="VV88" s="41"/>
      <c r="VW88" s="41"/>
      <c r="VX88" s="41"/>
      <c r="VY88" s="41"/>
      <c r="VZ88" s="41"/>
      <c r="WA88" s="41"/>
      <c r="WB88" s="41"/>
      <c r="WC88" s="41"/>
      <c r="WD88" s="41"/>
      <c r="WE88" s="41"/>
      <c r="WF88" s="41"/>
      <c r="WG88" s="41"/>
      <c r="WH88" s="41"/>
      <c r="WI88" s="41"/>
      <c r="WJ88" s="41"/>
      <c r="WK88" s="41"/>
      <c r="WL88" s="41"/>
      <c r="WM88" s="41"/>
      <c r="WN88" s="41"/>
      <c r="WO88" s="41"/>
      <c r="WP88" s="41"/>
      <c r="WQ88" s="41"/>
      <c r="WR88" s="41"/>
      <c r="WS88" s="41"/>
      <c r="WT88" s="41"/>
      <c r="WU88" s="41"/>
      <c r="WV88" s="41"/>
      <c r="WW88" s="41"/>
      <c r="WX88" s="41"/>
      <c r="WY88" s="41"/>
      <c r="WZ88" s="41"/>
      <c r="XA88" s="41"/>
      <c r="XB88" s="41"/>
      <c r="XC88" s="41"/>
      <c r="XD88" s="41"/>
      <c r="XE88" s="41"/>
      <c r="XF88" s="41"/>
      <c r="XG88" s="41"/>
      <c r="XH88" s="41"/>
      <c r="XI88" s="41"/>
      <c r="XJ88" s="41"/>
      <c r="XK88" s="41"/>
      <c r="XL88" s="41"/>
      <c r="XM88" s="41"/>
      <c r="XN88" s="41"/>
      <c r="XO88" s="41"/>
      <c r="XP88" s="41"/>
      <c r="XQ88" s="41"/>
      <c r="XR88" s="41"/>
      <c r="XS88" s="41"/>
      <c r="XT88" s="41"/>
      <c r="XU88" s="41"/>
      <c r="XV88" s="41"/>
      <c r="XW88" s="41"/>
      <c r="XX88" s="41"/>
      <c r="XY88" s="41"/>
      <c r="XZ88" s="41"/>
      <c r="YA88" s="41"/>
      <c r="YB88" s="41"/>
      <c r="YC88" s="41"/>
      <c r="YD88" s="41"/>
      <c r="YE88" s="41"/>
      <c r="YF88" s="41"/>
      <c r="YG88" s="41"/>
      <c r="YH88" s="41"/>
      <c r="YI88" s="41"/>
      <c r="YJ88" s="41"/>
      <c r="YK88" s="41"/>
      <c r="YL88" s="41"/>
      <c r="YM88" s="41"/>
      <c r="YN88" s="41"/>
      <c r="YO88" s="41"/>
      <c r="YP88" s="41"/>
      <c r="YQ88" s="41"/>
      <c r="YR88" s="41"/>
      <c r="YS88" s="41"/>
      <c r="YT88" s="41"/>
      <c r="YU88" s="41"/>
      <c r="YV88" s="41"/>
      <c r="YW88" s="41"/>
      <c r="YX88" s="41"/>
      <c r="YY88" s="41"/>
      <c r="YZ88" s="41"/>
      <c r="ZA88" s="41"/>
      <c r="ZB88" s="41"/>
      <c r="ZC88" s="41"/>
      <c r="ZD88" s="41"/>
      <c r="ZE88" s="41"/>
      <c r="ZF88" s="41"/>
      <c r="ZG88" s="41"/>
      <c r="ZH88" s="41"/>
      <c r="ZI88" s="41"/>
      <c r="ZJ88" s="41"/>
      <c r="ZK88" s="41"/>
      <c r="ZL88" s="41"/>
      <c r="ZM88" s="41"/>
      <c r="ZN88" s="41"/>
      <c r="ZO88" s="41"/>
    </row>
    <row r="89" spans="31:691" ht="17.25" customHeight="1" x14ac:dyDescent="0.3">
      <c r="AE89" s="41"/>
      <c r="AF89" s="41"/>
      <c r="AG89" s="41"/>
      <c r="FB89" s="39"/>
      <c r="FC89" s="39"/>
      <c r="FV89" s="39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/>
      <c r="JT89" s="41"/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/>
      <c r="MF89" s="41"/>
      <c r="MG89" s="41"/>
      <c r="MH89" s="41"/>
      <c r="MI89" s="41"/>
      <c r="MJ89" s="41"/>
      <c r="MK89" s="41"/>
      <c r="ML89" s="41"/>
      <c r="MM89" s="41"/>
      <c r="MN89" s="41"/>
      <c r="MO89" s="41"/>
      <c r="MP89" s="41"/>
      <c r="MQ89" s="41"/>
      <c r="MR89" s="41"/>
      <c r="MS89" s="41"/>
      <c r="MT89" s="41"/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/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/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/>
      <c r="OO89" s="41"/>
      <c r="OP89" s="41"/>
      <c r="OQ89" s="41"/>
      <c r="OR89" s="41"/>
      <c r="OS89" s="41"/>
      <c r="OT89" s="41"/>
      <c r="OU89" s="41"/>
      <c r="OV89" s="41"/>
      <c r="OW89" s="41"/>
      <c r="OX89" s="41"/>
      <c r="OY89" s="41"/>
      <c r="OZ89" s="41"/>
      <c r="PA89" s="41"/>
      <c r="PB89" s="41"/>
      <c r="PC89" s="41"/>
      <c r="PD89" s="41"/>
      <c r="PE89" s="41"/>
      <c r="PF89" s="41"/>
      <c r="PG89" s="41"/>
      <c r="PH89" s="41"/>
      <c r="PI89" s="41"/>
      <c r="PJ89" s="41"/>
      <c r="PK89" s="41"/>
      <c r="PL89" s="41"/>
      <c r="PM89" s="41"/>
      <c r="PN89" s="41"/>
      <c r="PO89" s="41"/>
      <c r="PP89" s="41"/>
      <c r="PQ89" s="41"/>
      <c r="PR89" s="41"/>
      <c r="PS89" s="41"/>
      <c r="PT89" s="41"/>
      <c r="PU89" s="41"/>
      <c r="PV89" s="41"/>
      <c r="PW89" s="41"/>
      <c r="PX89" s="41"/>
      <c r="PY89" s="41"/>
      <c r="PZ89" s="41"/>
      <c r="QA89" s="41"/>
      <c r="QB89" s="41"/>
      <c r="QC89" s="41"/>
      <c r="QD89" s="41"/>
      <c r="QE89" s="41"/>
      <c r="QF89" s="41"/>
      <c r="QG89" s="41"/>
      <c r="QH89" s="41"/>
      <c r="QI89" s="41"/>
      <c r="QJ89" s="41"/>
      <c r="QK89" s="41"/>
      <c r="QL89" s="41"/>
      <c r="QM89" s="41"/>
      <c r="QN89" s="41"/>
      <c r="QO89" s="41"/>
      <c r="QP89" s="41"/>
      <c r="QQ89" s="41"/>
      <c r="QR89" s="41"/>
      <c r="QS89" s="41"/>
      <c r="QT89" s="41"/>
      <c r="QU89" s="41"/>
      <c r="QV89" s="41"/>
      <c r="QW89" s="41"/>
      <c r="QX89" s="41"/>
      <c r="QY89" s="41"/>
      <c r="QZ89" s="41"/>
      <c r="RA89" s="41"/>
      <c r="RB89" s="41"/>
      <c r="RC89" s="41"/>
      <c r="RD89" s="41"/>
      <c r="RE89" s="41"/>
      <c r="RF89" s="41"/>
      <c r="RG89" s="41"/>
      <c r="RH89" s="41"/>
      <c r="RI89" s="41"/>
      <c r="RJ89" s="41"/>
      <c r="RK89" s="41"/>
      <c r="RL89" s="41"/>
      <c r="RM89" s="41"/>
      <c r="RN89" s="41"/>
      <c r="RO89" s="41"/>
      <c r="RP89" s="41"/>
      <c r="RQ89" s="41"/>
      <c r="RR89" s="41"/>
      <c r="RS89" s="41"/>
      <c r="RT89" s="41"/>
      <c r="RU89" s="41"/>
      <c r="RV89" s="41"/>
      <c r="RW89" s="41"/>
      <c r="RX89" s="41"/>
      <c r="RY89" s="41"/>
      <c r="RZ89" s="41"/>
      <c r="SA89" s="41"/>
      <c r="SB89" s="41"/>
      <c r="SC89" s="41"/>
      <c r="SD89" s="41"/>
      <c r="SE89" s="41"/>
      <c r="SF89" s="41"/>
      <c r="SG89" s="41"/>
      <c r="SH89" s="41"/>
      <c r="SI89" s="41"/>
      <c r="SJ89" s="41"/>
      <c r="SK89" s="41"/>
      <c r="SL89" s="41"/>
      <c r="SM89" s="41"/>
      <c r="SN89" s="41"/>
      <c r="SO89" s="41"/>
      <c r="SP89" s="41"/>
      <c r="SQ89" s="41"/>
      <c r="SR89" s="41"/>
      <c r="SS89" s="41"/>
      <c r="ST89" s="41"/>
      <c r="SU89" s="41"/>
      <c r="SV89" s="41"/>
      <c r="SW89" s="41"/>
      <c r="SX89" s="41"/>
      <c r="SY89" s="41"/>
      <c r="SZ89" s="41"/>
      <c r="TA89" s="41"/>
      <c r="TB89" s="41"/>
      <c r="TC89" s="41"/>
      <c r="TD89" s="41"/>
      <c r="TE89" s="41"/>
      <c r="TF89" s="41"/>
      <c r="TG89" s="41"/>
      <c r="TH89" s="41"/>
      <c r="TI89" s="41"/>
      <c r="TJ89" s="41"/>
      <c r="TK89" s="41"/>
      <c r="TL89" s="41"/>
      <c r="TM89" s="41"/>
      <c r="TN89" s="41"/>
      <c r="TO89" s="41"/>
      <c r="TP89" s="41"/>
      <c r="TQ89" s="41"/>
      <c r="TR89" s="41"/>
      <c r="TS89" s="41"/>
      <c r="TT89" s="41"/>
      <c r="TU89" s="41"/>
      <c r="TV89" s="41"/>
      <c r="TW89" s="41"/>
      <c r="TX89" s="41"/>
      <c r="TY89" s="41"/>
      <c r="TZ89" s="41"/>
      <c r="UA89" s="41"/>
      <c r="UB89" s="41"/>
      <c r="UC89" s="41"/>
      <c r="UD89" s="41"/>
      <c r="UE89" s="41"/>
      <c r="UF89" s="41"/>
      <c r="UG89" s="41"/>
      <c r="UH89" s="41"/>
      <c r="UI89" s="41"/>
      <c r="UJ89" s="41"/>
      <c r="UK89" s="41"/>
      <c r="UL89" s="41"/>
      <c r="UM89" s="41"/>
      <c r="UN89" s="41"/>
      <c r="UO89" s="41"/>
      <c r="UP89" s="41"/>
      <c r="UQ89" s="41"/>
      <c r="UR89" s="41"/>
      <c r="US89" s="41"/>
      <c r="UT89" s="41"/>
      <c r="UU89" s="41"/>
      <c r="UV89" s="41"/>
      <c r="UW89" s="41"/>
      <c r="UX89" s="41"/>
      <c r="UY89" s="41"/>
      <c r="UZ89" s="41"/>
      <c r="VA89" s="41"/>
      <c r="VB89" s="41"/>
      <c r="VC89" s="41"/>
      <c r="VD89" s="41"/>
      <c r="VE89" s="41"/>
      <c r="VF89" s="41"/>
      <c r="VG89" s="41"/>
      <c r="VH89" s="41"/>
      <c r="VI89" s="41"/>
      <c r="VJ89" s="41"/>
      <c r="VK89" s="41"/>
      <c r="VL89" s="41"/>
      <c r="VM89" s="41"/>
      <c r="VN89" s="41"/>
      <c r="VO89" s="41"/>
      <c r="VP89" s="41"/>
      <c r="VQ89" s="41"/>
      <c r="VR89" s="41"/>
      <c r="VS89" s="41"/>
      <c r="VT89" s="41"/>
      <c r="VU89" s="41"/>
      <c r="VV89" s="41"/>
      <c r="VW89" s="41"/>
      <c r="VX89" s="41"/>
      <c r="VY89" s="41"/>
      <c r="VZ89" s="41"/>
      <c r="WA89" s="41"/>
      <c r="WB89" s="41"/>
      <c r="WC89" s="41"/>
      <c r="WD89" s="41"/>
      <c r="WE89" s="41"/>
      <c r="WF89" s="41"/>
      <c r="WG89" s="41"/>
      <c r="WH89" s="41"/>
      <c r="WI89" s="41"/>
      <c r="WJ89" s="41"/>
      <c r="WK89" s="41"/>
      <c r="WL89" s="41"/>
      <c r="WM89" s="41"/>
      <c r="WN89" s="41"/>
      <c r="WO89" s="41"/>
      <c r="WP89" s="41"/>
      <c r="WQ89" s="41"/>
      <c r="WR89" s="41"/>
      <c r="WS89" s="41"/>
      <c r="WT89" s="41"/>
      <c r="WU89" s="41"/>
      <c r="WV89" s="41"/>
      <c r="WW89" s="41"/>
      <c r="WX89" s="41"/>
      <c r="WY89" s="41"/>
      <c r="WZ89" s="41"/>
      <c r="XA89" s="41"/>
      <c r="XB89" s="41"/>
      <c r="XC89" s="41"/>
      <c r="XD89" s="41"/>
      <c r="XE89" s="41"/>
      <c r="XF89" s="41"/>
      <c r="XG89" s="41"/>
      <c r="XH89" s="41"/>
      <c r="XI89" s="41"/>
      <c r="XJ89" s="41"/>
      <c r="XK89" s="41"/>
      <c r="XL89" s="41"/>
      <c r="XM89" s="41"/>
      <c r="XN89" s="41"/>
      <c r="XO89" s="41"/>
      <c r="XP89" s="41"/>
      <c r="XQ89" s="41"/>
      <c r="XR89" s="41"/>
      <c r="XS89" s="41"/>
      <c r="XT89" s="41"/>
      <c r="XU89" s="41"/>
      <c r="XV89" s="41"/>
      <c r="XW89" s="41"/>
      <c r="XX89" s="41"/>
      <c r="XY89" s="41"/>
      <c r="XZ89" s="41"/>
      <c r="YA89" s="41"/>
      <c r="YB89" s="41"/>
      <c r="YC89" s="41"/>
      <c r="YD89" s="41"/>
      <c r="YE89" s="41"/>
      <c r="YF89" s="41"/>
      <c r="YG89" s="41"/>
      <c r="YH89" s="41"/>
      <c r="YI89" s="41"/>
      <c r="YJ89" s="41"/>
      <c r="YK89" s="41"/>
      <c r="YL89" s="41"/>
      <c r="YM89" s="41"/>
      <c r="YN89" s="41"/>
      <c r="YO89" s="41"/>
      <c r="YP89" s="41"/>
      <c r="YQ89" s="41"/>
      <c r="YR89" s="41"/>
      <c r="YS89" s="41"/>
      <c r="YT89" s="41"/>
      <c r="YU89" s="41"/>
      <c r="YV89" s="41"/>
      <c r="YW89" s="41"/>
      <c r="YX89" s="41"/>
      <c r="YY89" s="41"/>
      <c r="YZ89" s="41"/>
      <c r="ZA89" s="41"/>
      <c r="ZB89" s="41"/>
      <c r="ZC89" s="41"/>
      <c r="ZD89" s="41"/>
      <c r="ZE89" s="41"/>
      <c r="ZF89" s="41"/>
      <c r="ZG89" s="41"/>
      <c r="ZH89" s="41"/>
      <c r="ZI89" s="41"/>
      <c r="ZJ89" s="41"/>
      <c r="ZK89" s="41"/>
      <c r="ZL89" s="41"/>
      <c r="ZM89" s="41"/>
      <c r="ZN89" s="41"/>
      <c r="ZO89" s="41"/>
    </row>
    <row r="90" spans="31:691" ht="17.25" customHeight="1" x14ac:dyDescent="0.3">
      <c r="AE90" s="41"/>
      <c r="AF90" s="41"/>
      <c r="AG90" s="41"/>
      <c r="FB90" s="39"/>
      <c r="FC90" s="39"/>
      <c r="FV90" s="39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/>
      <c r="JT90" s="41"/>
      <c r="JU90" s="41"/>
      <c r="JV90" s="41"/>
      <c r="JW90" s="41"/>
      <c r="JX90" s="41"/>
      <c r="JY90" s="41"/>
      <c r="JZ90" s="41"/>
      <c r="KA90" s="41"/>
      <c r="KB90" s="41"/>
      <c r="KC90" s="41"/>
      <c r="KD90" s="41"/>
      <c r="KE90" s="41"/>
      <c r="KF90" s="41"/>
      <c r="KG90" s="41"/>
      <c r="KH90" s="41"/>
      <c r="KI90" s="41"/>
      <c r="KJ90" s="41"/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/>
      <c r="LC90" s="41"/>
      <c r="LD90" s="41"/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/>
      <c r="LQ90" s="41"/>
      <c r="LR90" s="41"/>
      <c r="LS90" s="41"/>
      <c r="LT90" s="41"/>
      <c r="LU90" s="41"/>
      <c r="LV90" s="41"/>
      <c r="LW90" s="41"/>
      <c r="LX90" s="41"/>
      <c r="LY90" s="41"/>
      <c r="LZ90" s="41"/>
      <c r="MA90" s="41"/>
      <c r="MB90" s="41"/>
      <c r="MC90" s="41"/>
      <c r="MD90" s="41"/>
      <c r="ME90" s="41"/>
      <c r="MF90" s="41"/>
      <c r="MG90" s="41"/>
      <c r="MH90" s="41"/>
      <c r="MI90" s="41"/>
      <c r="MJ90" s="41"/>
      <c r="MK90" s="41"/>
      <c r="ML90" s="41"/>
      <c r="MM90" s="41"/>
      <c r="MN90" s="41"/>
      <c r="MO90" s="41"/>
      <c r="MP90" s="41"/>
      <c r="MQ90" s="41"/>
      <c r="MR90" s="41"/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/>
      <c r="OA90" s="41"/>
      <c r="OB90" s="41"/>
      <c r="OC90" s="41"/>
      <c r="OD90" s="41"/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/>
      <c r="OQ90" s="41"/>
      <c r="OR90" s="41"/>
      <c r="OS90" s="41"/>
      <c r="OT90" s="41"/>
      <c r="OU90" s="41"/>
      <c r="OV90" s="41"/>
      <c r="OW90" s="41"/>
      <c r="OX90" s="41"/>
      <c r="OY90" s="41"/>
      <c r="OZ90" s="41"/>
      <c r="PA90" s="41"/>
      <c r="PB90" s="41"/>
      <c r="PC90" s="41"/>
      <c r="PD90" s="41"/>
      <c r="PE90" s="41"/>
      <c r="PF90" s="41"/>
      <c r="PG90" s="41"/>
      <c r="PH90" s="41"/>
      <c r="PI90" s="41"/>
      <c r="PJ90" s="41"/>
      <c r="PK90" s="41"/>
      <c r="PL90" s="41"/>
      <c r="PM90" s="41"/>
      <c r="PN90" s="41"/>
      <c r="PO90" s="41"/>
      <c r="PP90" s="41"/>
      <c r="PQ90" s="41"/>
      <c r="PR90" s="41"/>
      <c r="PS90" s="41"/>
      <c r="PT90" s="41"/>
      <c r="PU90" s="41"/>
      <c r="PV90" s="41"/>
      <c r="PW90" s="41"/>
      <c r="PX90" s="41"/>
      <c r="PY90" s="41"/>
      <c r="PZ90" s="41"/>
      <c r="QA90" s="41"/>
      <c r="QB90" s="41"/>
      <c r="QC90" s="41"/>
      <c r="QD90" s="41"/>
      <c r="QE90" s="41"/>
      <c r="QF90" s="41"/>
      <c r="QG90" s="41"/>
      <c r="QH90" s="41"/>
      <c r="QI90" s="41"/>
      <c r="QJ90" s="41"/>
      <c r="QK90" s="41"/>
      <c r="QL90" s="41"/>
      <c r="QM90" s="41"/>
      <c r="QN90" s="41"/>
      <c r="QO90" s="41"/>
      <c r="QP90" s="41"/>
      <c r="QQ90" s="41"/>
      <c r="QR90" s="41"/>
      <c r="QS90" s="41"/>
      <c r="QT90" s="41"/>
      <c r="QU90" s="41"/>
      <c r="QV90" s="41"/>
      <c r="QW90" s="41"/>
      <c r="QX90" s="41"/>
      <c r="QY90" s="41"/>
      <c r="QZ90" s="41"/>
      <c r="RA90" s="41"/>
      <c r="RB90" s="41"/>
      <c r="RC90" s="41"/>
      <c r="RD90" s="41"/>
      <c r="RE90" s="41"/>
      <c r="RF90" s="41"/>
      <c r="RG90" s="41"/>
      <c r="RH90" s="41"/>
      <c r="RI90" s="41"/>
      <c r="RJ90" s="41"/>
      <c r="RK90" s="41"/>
      <c r="RL90" s="41"/>
      <c r="RM90" s="41"/>
      <c r="RN90" s="41"/>
      <c r="RO90" s="41"/>
      <c r="RP90" s="41"/>
      <c r="RQ90" s="41"/>
      <c r="RR90" s="41"/>
      <c r="RS90" s="41"/>
      <c r="RT90" s="41"/>
      <c r="RU90" s="41"/>
      <c r="RV90" s="41"/>
      <c r="RW90" s="41"/>
      <c r="RX90" s="41"/>
      <c r="RY90" s="41"/>
      <c r="RZ90" s="41"/>
      <c r="SA90" s="41"/>
      <c r="SB90" s="41"/>
      <c r="SC90" s="41"/>
      <c r="SD90" s="41"/>
      <c r="SE90" s="41"/>
      <c r="SF90" s="41"/>
      <c r="SG90" s="41"/>
      <c r="SH90" s="41"/>
      <c r="SI90" s="41"/>
      <c r="SJ90" s="41"/>
      <c r="SK90" s="41"/>
      <c r="SL90" s="41"/>
      <c r="SM90" s="41"/>
      <c r="SN90" s="41"/>
      <c r="SO90" s="41"/>
      <c r="SP90" s="41"/>
      <c r="SQ90" s="41"/>
      <c r="SR90" s="41"/>
      <c r="SS90" s="41"/>
      <c r="ST90" s="41"/>
      <c r="SU90" s="41"/>
      <c r="SV90" s="41"/>
      <c r="SW90" s="41"/>
      <c r="SX90" s="41"/>
      <c r="SY90" s="41"/>
      <c r="SZ90" s="41"/>
      <c r="TA90" s="41"/>
      <c r="TB90" s="41"/>
      <c r="TC90" s="41"/>
      <c r="TD90" s="41"/>
      <c r="TE90" s="41"/>
      <c r="TF90" s="41"/>
      <c r="TG90" s="41"/>
      <c r="TH90" s="41"/>
      <c r="TI90" s="41"/>
      <c r="TJ90" s="41"/>
      <c r="TK90" s="41"/>
      <c r="TL90" s="41"/>
      <c r="TM90" s="41"/>
      <c r="TN90" s="41"/>
      <c r="TO90" s="41"/>
      <c r="TP90" s="41"/>
      <c r="TQ90" s="41"/>
      <c r="TR90" s="41"/>
      <c r="TS90" s="41"/>
      <c r="TT90" s="41"/>
      <c r="TU90" s="41"/>
      <c r="TV90" s="41"/>
      <c r="TW90" s="41"/>
      <c r="TX90" s="41"/>
      <c r="TY90" s="41"/>
      <c r="TZ90" s="41"/>
      <c r="UA90" s="41"/>
      <c r="UB90" s="41"/>
      <c r="UC90" s="41"/>
      <c r="UD90" s="41"/>
      <c r="UE90" s="41"/>
      <c r="UF90" s="41"/>
      <c r="UG90" s="41"/>
      <c r="UH90" s="41"/>
      <c r="UI90" s="41"/>
      <c r="UJ90" s="41"/>
      <c r="UK90" s="41"/>
      <c r="UL90" s="41"/>
      <c r="UM90" s="41"/>
      <c r="UN90" s="41"/>
      <c r="UO90" s="41"/>
      <c r="UP90" s="41"/>
      <c r="UQ90" s="41"/>
      <c r="UR90" s="41"/>
      <c r="US90" s="41"/>
      <c r="UT90" s="41"/>
      <c r="UU90" s="41"/>
      <c r="UV90" s="41"/>
      <c r="UW90" s="41"/>
      <c r="UX90" s="41"/>
      <c r="UY90" s="41"/>
      <c r="UZ90" s="41"/>
      <c r="VA90" s="41"/>
      <c r="VB90" s="41"/>
      <c r="VC90" s="41"/>
      <c r="VD90" s="41"/>
      <c r="VE90" s="41"/>
      <c r="VF90" s="41"/>
      <c r="VG90" s="41"/>
      <c r="VH90" s="41"/>
      <c r="VI90" s="41"/>
      <c r="VJ90" s="41"/>
      <c r="VK90" s="41"/>
      <c r="VL90" s="41"/>
      <c r="VM90" s="41"/>
      <c r="VN90" s="41"/>
      <c r="VO90" s="41"/>
      <c r="VP90" s="41"/>
      <c r="VQ90" s="41"/>
      <c r="VR90" s="41"/>
      <c r="VS90" s="41"/>
      <c r="VT90" s="41"/>
      <c r="VU90" s="41"/>
      <c r="VV90" s="41"/>
      <c r="VW90" s="41"/>
      <c r="VX90" s="41"/>
      <c r="VY90" s="41"/>
      <c r="VZ90" s="41"/>
      <c r="WA90" s="41"/>
      <c r="WB90" s="41"/>
      <c r="WC90" s="41"/>
      <c r="WD90" s="41"/>
      <c r="WE90" s="41"/>
      <c r="WF90" s="41"/>
      <c r="WG90" s="41"/>
      <c r="WH90" s="41"/>
      <c r="WI90" s="41"/>
      <c r="WJ90" s="41"/>
      <c r="WK90" s="41"/>
      <c r="WL90" s="41"/>
      <c r="WM90" s="41"/>
      <c r="WN90" s="41"/>
      <c r="WO90" s="41"/>
      <c r="WP90" s="41"/>
      <c r="WQ90" s="41"/>
      <c r="WR90" s="41"/>
      <c r="WS90" s="41"/>
      <c r="WT90" s="41"/>
      <c r="WU90" s="41"/>
      <c r="WV90" s="41"/>
      <c r="WW90" s="41"/>
      <c r="WX90" s="41"/>
      <c r="WY90" s="41"/>
      <c r="WZ90" s="41"/>
      <c r="XA90" s="41"/>
      <c r="XB90" s="41"/>
      <c r="XC90" s="41"/>
      <c r="XD90" s="41"/>
      <c r="XE90" s="41"/>
      <c r="XF90" s="41"/>
      <c r="XG90" s="41"/>
      <c r="XH90" s="41"/>
      <c r="XI90" s="41"/>
      <c r="XJ90" s="41"/>
      <c r="XK90" s="41"/>
      <c r="XL90" s="41"/>
      <c r="XM90" s="41"/>
      <c r="XN90" s="41"/>
      <c r="XO90" s="41"/>
      <c r="XP90" s="41"/>
      <c r="XQ90" s="41"/>
      <c r="XR90" s="41"/>
      <c r="XS90" s="41"/>
      <c r="XT90" s="41"/>
      <c r="XU90" s="41"/>
      <c r="XV90" s="41"/>
      <c r="XW90" s="41"/>
      <c r="XX90" s="41"/>
      <c r="XY90" s="41"/>
      <c r="XZ90" s="41"/>
      <c r="YA90" s="41"/>
      <c r="YB90" s="41"/>
      <c r="YC90" s="41"/>
      <c r="YD90" s="41"/>
      <c r="YE90" s="41"/>
      <c r="YF90" s="41"/>
      <c r="YG90" s="41"/>
      <c r="YH90" s="41"/>
      <c r="YI90" s="41"/>
      <c r="YJ90" s="41"/>
      <c r="YK90" s="41"/>
      <c r="YL90" s="41"/>
      <c r="YM90" s="41"/>
      <c r="YN90" s="41"/>
      <c r="YO90" s="41"/>
      <c r="YP90" s="41"/>
      <c r="YQ90" s="41"/>
      <c r="YR90" s="41"/>
      <c r="YS90" s="41"/>
      <c r="YT90" s="41"/>
      <c r="YU90" s="41"/>
      <c r="YV90" s="41"/>
      <c r="YW90" s="41"/>
      <c r="YX90" s="41"/>
      <c r="YY90" s="41"/>
      <c r="YZ90" s="41"/>
      <c r="ZA90" s="41"/>
      <c r="ZB90" s="41"/>
      <c r="ZC90" s="41"/>
      <c r="ZD90" s="41"/>
      <c r="ZE90" s="41"/>
      <c r="ZF90" s="41"/>
      <c r="ZG90" s="41"/>
      <c r="ZH90" s="41"/>
      <c r="ZI90" s="41"/>
      <c r="ZJ90" s="41"/>
      <c r="ZK90" s="41"/>
      <c r="ZL90" s="41"/>
      <c r="ZM90" s="41"/>
      <c r="ZN90" s="41"/>
      <c r="ZO90" s="41"/>
    </row>
    <row r="91" spans="31:691" ht="17.25" customHeight="1" x14ac:dyDescent="0.3">
      <c r="AE91" s="41"/>
      <c r="AF91" s="41"/>
      <c r="AG91" s="41"/>
      <c r="FB91" s="39"/>
      <c r="FC91" s="39"/>
      <c r="FV91" s="39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/>
      <c r="JT91" s="41"/>
      <c r="JU91" s="41"/>
      <c r="JV91" s="41"/>
      <c r="JW91" s="41"/>
      <c r="JX91" s="41"/>
      <c r="JY91" s="41"/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/>
      <c r="LC91" s="41"/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/>
      <c r="MC91" s="41"/>
      <c r="MD91" s="41"/>
      <c r="ME91" s="41"/>
      <c r="MF91" s="41"/>
      <c r="MG91" s="41"/>
      <c r="MH91" s="41"/>
      <c r="MI91" s="41"/>
      <c r="MJ91" s="41"/>
      <c r="MK91" s="41"/>
      <c r="ML91" s="41"/>
      <c r="MM91" s="41"/>
      <c r="MN91" s="41"/>
      <c r="MO91" s="41"/>
      <c r="MP91" s="41"/>
      <c r="MQ91" s="41"/>
      <c r="MR91" s="41"/>
      <c r="MS91" s="41"/>
      <c r="MT91" s="41"/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/>
      <c r="OS91" s="41"/>
      <c r="OT91" s="41"/>
      <c r="OU91" s="41"/>
      <c r="OV91" s="41"/>
      <c r="OW91" s="41"/>
      <c r="OX91" s="41"/>
      <c r="OY91" s="41"/>
      <c r="OZ91" s="41"/>
      <c r="PA91" s="41"/>
      <c r="PB91" s="41"/>
      <c r="PC91" s="41"/>
      <c r="PD91" s="41"/>
      <c r="PE91" s="41"/>
      <c r="PF91" s="41"/>
      <c r="PG91" s="41"/>
      <c r="PH91" s="41"/>
      <c r="PI91" s="41"/>
      <c r="PJ91" s="41"/>
      <c r="PK91" s="41"/>
      <c r="PL91" s="41"/>
      <c r="PM91" s="41"/>
      <c r="PN91" s="41"/>
      <c r="PO91" s="41"/>
      <c r="PP91" s="41"/>
      <c r="PQ91" s="41"/>
      <c r="PR91" s="41"/>
      <c r="PS91" s="41"/>
      <c r="PT91" s="41"/>
      <c r="PU91" s="41"/>
      <c r="PV91" s="41"/>
      <c r="PW91" s="41"/>
      <c r="PX91" s="41"/>
      <c r="PY91" s="41"/>
      <c r="PZ91" s="41"/>
      <c r="QA91" s="41"/>
      <c r="QB91" s="41"/>
      <c r="QC91" s="41"/>
      <c r="QD91" s="41"/>
      <c r="QE91" s="41"/>
      <c r="QF91" s="41"/>
      <c r="QG91" s="41"/>
      <c r="QH91" s="41"/>
      <c r="QI91" s="41"/>
      <c r="QJ91" s="41"/>
      <c r="QK91" s="41"/>
      <c r="QL91" s="41"/>
      <c r="QM91" s="41"/>
      <c r="QN91" s="41"/>
      <c r="QO91" s="41"/>
      <c r="QP91" s="41"/>
      <c r="QQ91" s="41"/>
      <c r="QR91" s="41"/>
      <c r="QS91" s="41"/>
      <c r="QT91" s="41"/>
      <c r="QU91" s="41"/>
      <c r="QV91" s="41"/>
      <c r="QW91" s="41"/>
      <c r="QX91" s="41"/>
      <c r="QY91" s="41"/>
      <c r="QZ91" s="41"/>
      <c r="RA91" s="41"/>
      <c r="RB91" s="41"/>
      <c r="RC91" s="41"/>
      <c r="RD91" s="41"/>
      <c r="RE91" s="41"/>
      <c r="RF91" s="41"/>
      <c r="RG91" s="41"/>
      <c r="RH91" s="41"/>
      <c r="RI91" s="41"/>
      <c r="RJ91" s="41"/>
      <c r="RK91" s="41"/>
      <c r="RL91" s="41"/>
      <c r="RM91" s="41"/>
      <c r="RN91" s="41"/>
      <c r="RO91" s="41"/>
      <c r="RP91" s="41"/>
      <c r="RQ91" s="41"/>
      <c r="RR91" s="41"/>
      <c r="RS91" s="41"/>
      <c r="RT91" s="41"/>
      <c r="RU91" s="41"/>
      <c r="RV91" s="41"/>
      <c r="RW91" s="41"/>
      <c r="RX91" s="41"/>
      <c r="RY91" s="41"/>
      <c r="RZ91" s="41"/>
      <c r="SA91" s="41"/>
      <c r="SB91" s="41"/>
      <c r="SC91" s="41"/>
      <c r="SD91" s="41"/>
      <c r="SE91" s="41"/>
      <c r="SF91" s="41"/>
      <c r="SG91" s="41"/>
      <c r="SH91" s="41"/>
      <c r="SI91" s="41"/>
      <c r="SJ91" s="41"/>
      <c r="SK91" s="41"/>
      <c r="SL91" s="41"/>
      <c r="SM91" s="41"/>
      <c r="SN91" s="41"/>
      <c r="SO91" s="41"/>
      <c r="SP91" s="41"/>
      <c r="SQ91" s="41"/>
      <c r="SR91" s="41"/>
      <c r="SS91" s="41"/>
      <c r="ST91" s="41"/>
      <c r="SU91" s="41"/>
      <c r="SV91" s="41"/>
      <c r="SW91" s="41"/>
      <c r="SX91" s="41"/>
      <c r="SY91" s="41"/>
      <c r="SZ91" s="41"/>
      <c r="TA91" s="41"/>
      <c r="TB91" s="41"/>
      <c r="TC91" s="41"/>
      <c r="TD91" s="41"/>
      <c r="TE91" s="41"/>
      <c r="TF91" s="41"/>
      <c r="TG91" s="41"/>
      <c r="TH91" s="41"/>
      <c r="TI91" s="41"/>
      <c r="TJ91" s="41"/>
      <c r="TK91" s="41"/>
      <c r="TL91" s="41"/>
      <c r="TM91" s="41"/>
      <c r="TN91" s="41"/>
      <c r="TO91" s="41"/>
      <c r="TP91" s="41"/>
      <c r="TQ91" s="41"/>
      <c r="TR91" s="41"/>
      <c r="TS91" s="41"/>
      <c r="TT91" s="41"/>
      <c r="TU91" s="41"/>
      <c r="TV91" s="41"/>
      <c r="TW91" s="41"/>
      <c r="TX91" s="41"/>
      <c r="TY91" s="41"/>
      <c r="TZ91" s="41"/>
      <c r="UA91" s="41"/>
      <c r="UB91" s="41"/>
      <c r="UC91" s="41"/>
      <c r="UD91" s="41"/>
      <c r="UE91" s="41"/>
      <c r="UF91" s="41"/>
      <c r="UG91" s="41"/>
      <c r="UH91" s="41"/>
      <c r="UI91" s="41"/>
      <c r="UJ91" s="41"/>
      <c r="UK91" s="41"/>
      <c r="UL91" s="41"/>
      <c r="UM91" s="41"/>
      <c r="UN91" s="41"/>
      <c r="UO91" s="41"/>
      <c r="UP91" s="41"/>
      <c r="UQ91" s="41"/>
      <c r="UR91" s="41"/>
      <c r="US91" s="41"/>
      <c r="UT91" s="41"/>
      <c r="UU91" s="41"/>
      <c r="UV91" s="41"/>
      <c r="UW91" s="41"/>
      <c r="UX91" s="41"/>
      <c r="UY91" s="41"/>
      <c r="UZ91" s="41"/>
      <c r="VA91" s="41"/>
      <c r="VB91" s="41"/>
      <c r="VC91" s="41"/>
      <c r="VD91" s="41"/>
      <c r="VE91" s="41"/>
      <c r="VF91" s="41"/>
      <c r="VG91" s="41"/>
      <c r="VH91" s="41"/>
      <c r="VI91" s="41"/>
      <c r="VJ91" s="41"/>
      <c r="VK91" s="41"/>
      <c r="VL91" s="41"/>
      <c r="VM91" s="41"/>
      <c r="VN91" s="41"/>
      <c r="VO91" s="41"/>
      <c r="VP91" s="41"/>
      <c r="VQ91" s="41"/>
      <c r="VR91" s="41"/>
      <c r="VS91" s="41"/>
      <c r="VT91" s="41"/>
      <c r="VU91" s="41"/>
      <c r="VV91" s="41"/>
      <c r="VW91" s="41"/>
      <c r="VX91" s="41"/>
      <c r="VY91" s="41"/>
      <c r="VZ91" s="41"/>
      <c r="WA91" s="41"/>
      <c r="WB91" s="41"/>
      <c r="WC91" s="41"/>
      <c r="WD91" s="41"/>
      <c r="WE91" s="41"/>
      <c r="WF91" s="41"/>
      <c r="WG91" s="41"/>
      <c r="WH91" s="41"/>
      <c r="WI91" s="41"/>
      <c r="WJ91" s="41"/>
      <c r="WK91" s="41"/>
      <c r="WL91" s="41"/>
      <c r="WM91" s="41"/>
      <c r="WN91" s="41"/>
      <c r="WO91" s="41"/>
      <c r="WP91" s="41"/>
      <c r="WQ91" s="41"/>
      <c r="WR91" s="41"/>
      <c r="WS91" s="41"/>
      <c r="WT91" s="41"/>
      <c r="WU91" s="41"/>
      <c r="WV91" s="41"/>
      <c r="WW91" s="41"/>
      <c r="WX91" s="41"/>
      <c r="WY91" s="41"/>
      <c r="WZ91" s="41"/>
      <c r="XA91" s="41"/>
      <c r="XB91" s="41"/>
      <c r="XC91" s="41"/>
      <c r="XD91" s="41"/>
      <c r="XE91" s="41"/>
      <c r="XF91" s="41"/>
      <c r="XG91" s="41"/>
      <c r="XH91" s="41"/>
      <c r="XI91" s="41"/>
      <c r="XJ91" s="41"/>
      <c r="XK91" s="41"/>
      <c r="XL91" s="41"/>
      <c r="XM91" s="41"/>
      <c r="XN91" s="41"/>
      <c r="XO91" s="41"/>
      <c r="XP91" s="41"/>
      <c r="XQ91" s="41"/>
      <c r="XR91" s="41"/>
      <c r="XS91" s="41"/>
      <c r="XT91" s="41"/>
      <c r="XU91" s="41"/>
      <c r="XV91" s="41"/>
      <c r="XW91" s="41"/>
      <c r="XX91" s="41"/>
      <c r="XY91" s="41"/>
      <c r="XZ91" s="41"/>
      <c r="YA91" s="41"/>
      <c r="YB91" s="41"/>
      <c r="YC91" s="41"/>
      <c r="YD91" s="41"/>
      <c r="YE91" s="41"/>
      <c r="YF91" s="41"/>
      <c r="YG91" s="41"/>
      <c r="YH91" s="41"/>
      <c r="YI91" s="41"/>
      <c r="YJ91" s="41"/>
      <c r="YK91" s="41"/>
      <c r="YL91" s="41"/>
      <c r="YM91" s="41"/>
      <c r="YN91" s="41"/>
      <c r="YO91" s="41"/>
      <c r="YP91" s="41"/>
      <c r="YQ91" s="41"/>
      <c r="YR91" s="41"/>
      <c r="YS91" s="41"/>
      <c r="YT91" s="41"/>
      <c r="YU91" s="41"/>
      <c r="YV91" s="41"/>
      <c r="YW91" s="41"/>
      <c r="YX91" s="41"/>
      <c r="YY91" s="41"/>
      <c r="YZ91" s="41"/>
      <c r="ZA91" s="41"/>
      <c r="ZB91" s="41"/>
      <c r="ZC91" s="41"/>
      <c r="ZD91" s="41"/>
      <c r="ZE91" s="41"/>
      <c r="ZF91" s="41"/>
      <c r="ZG91" s="41"/>
      <c r="ZH91" s="41"/>
      <c r="ZI91" s="41"/>
      <c r="ZJ91" s="41"/>
      <c r="ZK91" s="41"/>
      <c r="ZL91" s="41"/>
      <c r="ZM91" s="41"/>
      <c r="ZN91" s="41"/>
      <c r="ZO91" s="41"/>
    </row>
    <row r="92" spans="31:691" ht="17.25" customHeight="1" x14ac:dyDescent="0.3">
      <c r="AE92" s="41"/>
      <c r="AF92" s="41"/>
      <c r="AG92" s="41"/>
      <c r="FB92" s="39"/>
      <c r="FC92" s="39"/>
      <c r="FV92" s="39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/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/>
      <c r="OJ92" s="41"/>
      <c r="OK92" s="41"/>
      <c r="OL92" s="41"/>
      <c r="OM92" s="41"/>
      <c r="ON92" s="41"/>
      <c r="OO92" s="41"/>
      <c r="OP92" s="41"/>
      <c r="OQ92" s="41"/>
      <c r="OR92" s="41"/>
      <c r="OS92" s="41"/>
      <c r="OT92" s="41"/>
      <c r="OU92" s="41"/>
      <c r="OV92" s="41"/>
      <c r="OW92" s="41"/>
      <c r="OX92" s="41"/>
      <c r="OY92" s="41"/>
      <c r="OZ92" s="41"/>
      <c r="PA92" s="41"/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1"/>
      <c r="PN92" s="41"/>
      <c r="PO92" s="41"/>
      <c r="PP92" s="41"/>
      <c r="PQ92" s="41"/>
      <c r="PR92" s="41"/>
      <c r="PS92" s="41"/>
      <c r="PT92" s="41"/>
      <c r="PU92" s="41"/>
      <c r="PV92" s="41"/>
      <c r="PW92" s="41"/>
      <c r="PX92" s="41"/>
      <c r="PY92" s="41"/>
      <c r="PZ92" s="41"/>
      <c r="QA92" s="41"/>
      <c r="QB92" s="41"/>
      <c r="QC92" s="41"/>
      <c r="QD92" s="41"/>
      <c r="QE92" s="41"/>
      <c r="QF92" s="41"/>
      <c r="QG92" s="41"/>
      <c r="QH92" s="41"/>
      <c r="QI92" s="41"/>
      <c r="QJ92" s="41"/>
      <c r="QK92" s="41"/>
      <c r="QL92" s="41"/>
      <c r="QM92" s="41"/>
      <c r="QN92" s="41"/>
      <c r="QO92" s="41"/>
      <c r="QP92" s="41"/>
      <c r="QQ92" s="41"/>
      <c r="QR92" s="41"/>
      <c r="QS92" s="41"/>
      <c r="QT92" s="41"/>
      <c r="QU92" s="41"/>
      <c r="QV92" s="41"/>
      <c r="QW92" s="41"/>
      <c r="QX92" s="41"/>
      <c r="QY92" s="41"/>
      <c r="QZ92" s="41"/>
      <c r="RA92" s="41"/>
      <c r="RB92" s="41"/>
      <c r="RC92" s="41"/>
      <c r="RD92" s="41"/>
      <c r="RE92" s="41"/>
      <c r="RF92" s="41"/>
      <c r="RG92" s="41"/>
      <c r="RH92" s="41"/>
      <c r="RI92" s="41"/>
      <c r="RJ92" s="41"/>
      <c r="RK92" s="41"/>
      <c r="RL92" s="41"/>
      <c r="RM92" s="41"/>
      <c r="RN92" s="41"/>
      <c r="RO92" s="41"/>
      <c r="RP92" s="41"/>
      <c r="RQ92" s="41"/>
      <c r="RR92" s="41"/>
      <c r="RS92" s="41"/>
      <c r="RT92" s="41"/>
      <c r="RU92" s="41"/>
      <c r="RV92" s="41"/>
      <c r="RW92" s="41"/>
      <c r="RX92" s="41"/>
      <c r="RY92" s="41"/>
      <c r="RZ92" s="41"/>
      <c r="SA92" s="41"/>
      <c r="SB92" s="41"/>
      <c r="SC92" s="41"/>
      <c r="SD92" s="41"/>
      <c r="SE92" s="41"/>
      <c r="SF92" s="41"/>
      <c r="SG92" s="41"/>
      <c r="SH92" s="41"/>
      <c r="SI92" s="41"/>
      <c r="SJ92" s="41"/>
      <c r="SK92" s="41"/>
      <c r="SL92" s="41"/>
      <c r="SM92" s="41"/>
      <c r="SN92" s="41"/>
      <c r="SO92" s="41"/>
      <c r="SP92" s="41"/>
      <c r="SQ92" s="41"/>
      <c r="SR92" s="41"/>
      <c r="SS92" s="41"/>
      <c r="ST92" s="41"/>
      <c r="SU92" s="41"/>
      <c r="SV92" s="41"/>
      <c r="SW92" s="41"/>
      <c r="SX92" s="41"/>
      <c r="SY92" s="41"/>
      <c r="SZ92" s="41"/>
      <c r="TA92" s="41"/>
      <c r="TB92" s="41"/>
      <c r="TC92" s="41"/>
      <c r="TD92" s="41"/>
      <c r="TE92" s="41"/>
      <c r="TF92" s="41"/>
      <c r="TG92" s="41"/>
      <c r="TH92" s="41"/>
      <c r="TI92" s="41"/>
      <c r="TJ92" s="41"/>
      <c r="TK92" s="41"/>
      <c r="TL92" s="41"/>
      <c r="TM92" s="41"/>
      <c r="TN92" s="41"/>
      <c r="TO92" s="41"/>
      <c r="TP92" s="41"/>
      <c r="TQ92" s="41"/>
      <c r="TR92" s="41"/>
      <c r="TS92" s="41"/>
      <c r="TT92" s="41"/>
      <c r="TU92" s="41"/>
      <c r="TV92" s="41"/>
      <c r="TW92" s="41"/>
      <c r="TX92" s="41"/>
      <c r="TY92" s="41"/>
      <c r="TZ92" s="41"/>
      <c r="UA92" s="41"/>
      <c r="UB92" s="41"/>
      <c r="UC92" s="41"/>
      <c r="UD92" s="41"/>
      <c r="UE92" s="41"/>
      <c r="UF92" s="41"/>
      <c r="UG92" s="41"/>
      <c r="UH92" s="41"/>
      <c r="UI92" s="41"/>
      <c r="UJ92" s="41"/>
      <c r="UK92" s="41"/>
      <c r="UL92" s="41"/>
      <c r="UM92" s="41"/>
      <c r="UN92" s="41"/>
      <c r="UO92" s="41"/>
      <c r="UP92" s="41"/>
      <c r="UQ92" s="41"/>
      <c r="UR92" s="41"/>
      <c r="US92" s="41"/>
      <c r="UT92" s="41"/>
      <c r="UU92" s="41"/>
      <c r="UV92" s="41"/>
      <c r="UW92" s="41"/>
      <c r="UX92" s="41"/>
      <c r="UY92" s="41"/>
      <c r="UZ92" s="41"/>
      <c r="VA92" s="41"/>
      <c r="VB92" s="41"/>
      <c r="VC92" s="41"/>
      <c r="VD92" s="41"/>
      <c r="VE92" s="41"/>
      <c r="VF92" s="41"/>
      <c r="VG92" s="41"/>
      <c r="VH92" s="41"/>
      <c r="VI92" s="41"/>
      <c r="VJ92" s="41"/>
      <c r="VK92" s="41"/>
      <c r="VL92" s="41"/>
      <c r="VM92" s="41"/>
      <c r="VN92" s="41"/>
      <c r="VO92" s="41"/>
      <c r="VP92" s="41"/>
      <c r="VQ92" s="41"/>
      <c r="VR92" s="41"/>
      <c r="VS92" s="41"/>
      <c r="VT92" s="41"/>
      <c r="VU92" s="41"/>
      <c r="VV92" s="41"/>
      <c r="VW92" s="41"/>
      <c r="VX92" s="41"/>
      <c r="VY92" s="41"/>
      <c r="VZ92" s="41"/>
      <c r="WA92" s="41"/>
      <c r="WB92" s="41"/>
      <c r="WC92" s="41"/>
      <c r="WD92" s="41"/>
      <c r="WE92" s="41"/>
      <c r="WF92" s="41"/>
      <c r="WG92" s="41"/>
      <c r="WH92" s="41"/>
      <c r="WI92" s="41"/>
      <c r="WJ92" s="41"/>
      <c r="WK92" s="41"/>
      <c r="WL92" s="41"/>
      <c r="WM92" s="41"/>
      <c r="WN92" s="41"/>
      <c r="WO92" s="41"/>
      <c r="WP92" s="41"/>
      <c r="WQ92" s="41"/>
      <c r="WR92" s="41"/>
      <c r="WS92" s="41"/>
      <c r="WT92" s="41"/>
      <c r="WU92" s="41"/>
      <c r="WV92" s="41"/>
      <c r="WW92" s="41"/>
      <c r="WX92" s="41"/>
      <c r="WY92" s="41"/>
      <c r="WZ92" s="41"/>
      <c r="XA92" s="41"/>
      <c r="XB92" s="41"/>
      <c r="XC92" s="41"/>
      <c r="XD92" s="41"/>
      <c r="XE92" s="41"/>
      <c r="XF92" s="41"/>
      <c r="XG92" s="41"/>
      <c r="XH92" s="41"/>
      <c r="XI92" s="41"/>
      <c r="XJ92" s="41"/>
      <c r="XK92" s="41"/>
      <c r="XL92" s="41"/>
      <c r="XM92" s="41"/>
      <c r="XN92" s="41"/>
      <c r="XO92" s="41"/>
      <c r="XP92" s="41"/>
      <c r="XQ92" s="41"/>
      <c r="XR92" s="41"/>
      <c r="XS92" s="41"/>
      <c r="XT92" s="41"/>
      <c r="XU92" s="41"/>
      <c r="XV92" s="41"/>
      <c r="XW92" s="41"/>
      <c r="XX92" s="41"/>
      <c r="XY92" s="41"/>
      <c r="XZ92" s="41"/>
      <c r="YA92" s="41"/>
      <c r="YB92" s="41"/>
      <c r="YC92" s="41"/>
      <c r="YD92" s="41"/>
      <c r="YE92" s="41"/>
      <c r="YF92" s="41"/>
      <c r="YG92" s="41"/>
      <c r="YH92" s="41"/>
      <c r="YI92" s="41"/>
      <c r="YJ92" s="41"/>
      <c r="YK92" s="41"/>
      <c r="YL92" s="41"/>
      <c r="YM92" s="41"/>
      <c r="YN92" s="41"/>
      <c r="YO92" s="41"/>
      <c r="YP92" s="41"/>
      <c r="YQ92" s="41"/>
      <c r="YR92" s="41"/>
      <c r="YS92" s="41"/>
      <c r="YT92" s="41"/>
      <c r="YU92" s="41"/>
      <c r="YV92" s="41"/>
      <c r="YW92" s="41"/>
      <c r="YX92" s="41"/>
      <c r="YY92" s="41"/>
      <c r="YZ92" s="41"/>
      <c r="ZA92" s="41"/>
      <c r="ZB92" s="41"/>
      <c r="ZC92" s="41"/>
      <c r="ZD92" s="41"/>
      <c r="ZE92" s="41"/>
      <c r="ZF92" s="41"/>
      <c r="ZG92" s="41"/>
      <c r="ZH92" s="41"/>
      <c r="ZI92" s="41"/>
      <c r="ZJ92" s="41"/>
      <c r="ZK92" s="41"/>
      <c r="ZL92" s="41"/>
      <c r="ZM92" s="41"/>
      <c r="ZN92" s="41"/>
      <c r="ZO92" s="41"/>
    </row>
    <row r="93" spans="31:691" ht="17.25" customHeight="1" x14ac:dyDescent="0.3">
      <c r="AE93" s="41"/>
      <c r="AF93" s="41"/>
      <c r="AG93" s="41"/>
      <c r="FB93" s="39"/>
      <c r="FC93" s="39"/>
      <c r="FV93" s="39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/>
      <c r="KS93" s="41"/>
      <c r="KT93" s="41"/>
      <c r="KU93" s="41"/>
      <c r="KV93" s="41"/>
      <c r="KW93" s="41"/>
      <c r="KX93" s="41"/>
      <c r="KY93" s="41"/>
      <c r="KZ93" s="41"/>
      <c r="LA93" s="41"/>
      <c r="LB93" s="41"/>
      <c r="LC93" s="41"/>
      <c r="LD93" s="41"/>
      <c r="LE93" s="41"/>
      <c r="LF93" s="41"/>
      <c r="LG93" s="41"/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/>
      <c r="LS93" s="41"/>
      <c r="LT93" s="41"/>
      <c r="LU93" s="41"/>
      <c r="LV93" s="41"/>
      <c r="LW93" s="41"/>
      <c r="LX93" s="41"/>
      <c r="LY93" s="41"/>
      <c r="LZ93" s="41"/>
      <c r="MA93" s="41"/>
      <c r="MB93" s="41"/>
      <c r="MC93" s="41"/>
      <c r="MD93" s="41"/>
      <c r="ME93" s="41"/>
      <c r="MF93" s="41"/>
      <c r="MG93" s="41"/>
      <c r="MH93" s="41"/>
      <c r="MI93" s="41"/>
      <c r="MJ93" s="41"/>
      <c r="MK93" s="41"/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/>
      <c r="OQ93" s="41"/>
      <c r="OR93" s="41"/>
      <c r="OS93" s="41"/>
      <c r="OT93" s="41"/>
      <c r="OU93" s="41"/>
      <c r="OV93" s="41"/>
      <c r="OW93" s="41"/>
      <c r="OX93" s="41"/>
      <c r="OY93" s="41"/>
      <c r="OZ93" s="41"/>
      <c r="PA93" s="41"/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1"/>
      <c r="PN93" s="41"/>
      <c r="PO93" s="41"/>
      <c r="PP93" s="41"/>
      <c r="PQ93" s="41"/>
      <c r="PR93" s="41"/>
      <c r="PS93" s="41"/>
      <c r="PT93" s="41"/>
      <c r="PU93" s="41"/>
      <c r="PV93" s="41"/>
      <c r="PW93" s="41"/>
      <c r="PX93" s="41"/>
      <c r="PY93" s="41"/>
      <c r="PZ93" s="41"/>
      <c r="QA93" s="41"/>
      <c r="QB93" s="41"/>
      <c r="QC93" s="41"/>
      <c r="QD93" s="41"/>
      <c r="QE93" s="41"/>
      <c r="QF93" s="41"/>
      <c r="QG93" s="41"/>
      <c r="QH93" s="41"/>
      <c r="QI93" s="41"/>
      <c r="QJ93" s="41"/>
      <c r="QK93" s="41"/>
      <c r="QL93" s="41"/>
      <c r="QM93" s="41"/>
      <c r="QN93" s="41"/>
      <c r="QO93" s="41"/>
      <c r="QP93" s="41"/>
      <c r="QQ93" s="41"/>
      <c r="QR93" s="41"/>
      <c r="QS93" s="41"/>
      <c r="QT93" s="41"/>
      <c r="QU93" s="41"/>
      <c r="QV93" s="41"/>
      <c r="QW93" s="41"/>
      <c r="QX93" s="41"/>
      <c r="QY93" s="41"/>
      <c r="QZ93" s="41"/>
      <c r="RA93" s="41"/>
      <c r="RB93" s="41"/>
      <c r="RC93" s="41"/>
      <c r="RD93" s="41"/>
      <c r="RE93" s="41"/>
      <c r="RF93" s="41"/>
      <c r="RG93" s="41"/>
      <c r="RH93" s="41"/>
      <c r="RI93" s="41"/>
      <c r="RJ93" s="41"/>
      <c r="RK93" s="41"/>
      <c r="RL93" s="41"/>
      <c r="RM93" s="41"/>
      <c r="RN93" s="41"/>
      <c r="RO93" s="41"/>
      <c r="RP93" s="41"/>
      <c r="RQ93" s="41"/>
      <c r="RR93" s="41"/>
      <c r="RS93" s="41"/>
      <c r="RT93" s="41"/>
      <c r="RU93" s="41"/>
      <c r="RV93" s="41"/>
      <c r="RW93" s="41"/>
      <c r="RX93" s="41"/>
      <c r="RY93" s="41"/>
      <c r="RZ93" s="41"/>
      <c r="SA93" s="41"/>
      <c r="SB93" s="41"/>
      <c r="SC93" s="41"/>
      <c r="SD93" s="41"/>
      <c r="SE93" s="41"/>
      <c r="SF93" s="41"/>
      <c r="SG93" s="41"/>
      <c r="SH93" s="41"/>
      <c r="SI93" s="41"/>
      <c r="SJ93" s="41"/>
      <c r="SK93" s="41"/>
      <c r="SL93" s="41"/>
      <c r="SM93" s="41"/>
      <c r="SN93" s="41"/>
      <c r="SO93" s="41"/>
      <c r="SP93" s="41"/>
      <c r="SQ93" s="41"/>
      <c r="SR93" s="41"/>
      <c r="SS93" s="41"/>
      <c r="ST93" s="41"/>
      <c r="SU93" s="41"/>
      <c r="SV93" s="41"/>
      <c r="SW93" s="41"/>
      <c r="SX93" s="41"/>
      <c r="SY93" s="41"/>
      <c r="SZ93" s="41"/>
      <c r="TA93" s="41"/>
      <c r="TB93" s="41"/>
      <c r="TC93" s="41"/>
      <c r="TD93" s="41"/>
      <c r="TE93" s="41"/>
      <c r="TF93" s="41"/>
      <c r="TG93" s="41"/>
      <c r="TH93" s="41"/>
      <c r="TI93" s="41"/>
      <c r="TJ93" s="41"/>
      <c r="TK93" s="41"/>
      <c r="TL93" s="41"/>
      <c r="TM93" s="41"/>
      <c r="TN93" s="41"/>
      <c r="TO93" s="41"/>
      <c r="TP93" s="41"/>
      <c r="TQ93" s="41"/>
      <c r="TR93" s="41"/>
      <c r="TS93" s="41"/>
      <c r="TT93" s="41"/>
      <c r="TU93" s="41"/>
      <c r="TV93" s="41"/>
      <c r="TW93" s="41"/>
      <c r="TX93" s="41"/>
      <c r="TY93" s="41"/>
      <c r="TZ93" s="41"/>
      <c r="UA93" s="41"/>
      <c r="UB93" s="41"/>
      <c r="UC93" s="41"/>
      <c r="UD93" s="41"/>
      <c r="UE93" s="41"/>
      <c r="UF93" s="41"/>
      <c r="UG93" s="41"/>
      <c r="UH93" s="41"/>
      <c r="UI93" s="41"/>
      <c r="UJ93" s="41"/>
      <c r="UK93" s="41"/>
      <c r="UL93" s="41"/>
      <c r="UM93" s="41"/>
      <c r="UN93" s="41"/>
      <c r="UO93" s="41"/>
      <c r="UP93" s="41"/>
      <c r="UQ93" s="41"/>
      <c r="UR93" s="41"/>
      <c r="US93" s="41"/>
      <c r="UT93" s="41"/>
      <c r="UU93" s="41"/>
      <c r="UV93" s="41"/>
      <c r="UW93" s="41"/>
      <c r="UX93" s="41"/>
      <c r="UY93" s="41"/>
      <c r="UZ93" s="41"/>
      <c r="VA93" s="41"/>
      <c r="VB93" s="41"/>
      <c r="VC93" s="41"/>
      <c r="VD93" s="41"/>
      <c r="VE93" s="41"/>
      <c r="VF93" s="41"/>
      <c r="VG93" s="41"/>
      <c r="VH93" s="41"/>
      <c r="VI93" s="41"/>
      <c r="VJ93" s="41"/>
      <c r="VK93" s="41"/>
      <c r="VL93" s="41"/>
      <c r="VM93" s="41"/>
      <c r="VN93" s="41"/>
      <c r="VO93" s="41"/>
      <c r="VP93" s="41"/>
      <c r="VQ93" s="41"/>
      <c r="VR93" s="41"/>
      <c r="VS93" s="41"/>
      <c r="VT93" s="41"/>
      <c r="VU93" s="41"/>
      <c r="VV93" s="41"/>
      <c r="VW93" s="41"/>
      <c r="VX93" s="41"/>
      <c r="VY93" s="41"/>
      <c r="VZ93" s="41"/>
      <c r="WA93" s="41"/>
      <c r="WB93" s="41"/>
      <c r="WC93" s="41"/>
      <c r="WD93" s="41"/>
      <c r="WE93" s="41"/>
      <c r="WF93" s="41"/>
      <c r="WG93" s="41"/>
      <c r="WH93" s="41"/>
      <c r="WI93" s="41"/>
      <c r="WJ93" s="41"/>
      <c r="WK93" s="41"/>
      <c r="WL93" s="41"/>
      <c r="WM93" s="41"/>
      <c r="WN93" s="41"/>
      <c r="WO93" s="41"/>
      <c r="WP93" s="41"/>
      <c r="WQ93" s="41"/>
      <c r="WR93" s="41"/>
      <c r="WS93" s="41"/>
      <c r="WT93" s="41"/>
      <c r="WU93" s="41"/>
      <c r="WV93" s="41"/>
      <c r="WW93" s="41"/>
      <c r="WX93" s="41"/>
      <c r="WY93" s="41"/>
      <c r="WZ93" s="41"/>
      <c r="XA93" s="41"/>
      <c r="XB93" s="41"/>
      <c r="XC93" s="41"/>
      <c r="XD93" s="41"/>
      <c r="XE93" s="41"/>
      <c r="XF93" s="41"/>
      <c r="XG93" s="41"/>
      <c r="XH93" s="41"/>
      <c r="XI93" s="41"/>
      <c r="XJ93" s="41"/>
      <c r="XK93" s="41"/>
      <c r="XL93" s="41"/>
      <c r="XM93" s="41"/>
      <c r="XN93" s="41"/>
      <c r="XO93" s="41"/>
      <c r="XP93" s="41"/>
      <c r="XQ93" s="41"/>
      <c r="XR93" s="41"/>
      <c r="XS93" s="41"/>
      <c r="XT93" s="41"/>
      <c r="XU93" s="41"/>
      <c r="XV93" s="41"/>
      <c r="XW93" s="41"/>
      <c r="XX93" s="41"/>
      <c r="XY93" s="41"/>
      <c r="XZ93" s="41"/>
      <c r="YA93" s="41"/>
      <c r="YB93" s="41"/>
      <c r="YC93" s="41"/>
      <c r="YD93" s="41"/>
      <c r="YE93" s="41"/>
      <c r="YF93" s="41"/>
      <c r="YG93" s="41"/>
      <c r="YH93" s="41"/>
      <c r="YI93" s="41"/>
      <c r="YJ93" s="41"/>
      <c r="YK93" s="41"/>
      <c r="YL93" s="41"/>
      <c r="YM93" s="41"/>
      <c r="YN93" s="41"/>
      <c r="YO93" s="41"/>
      <c r="YP93" s="41"/>
      <c r="YQ93" s="41"/>
      <c r="YR93" s="41"/>
      <c r="YS93" s="41"/>
      <c r="YT93" s="41"/>
      <c r="YU93" s="41"/>
      <c r="YV93" s="41"/>
      <c r="YW93" s="41"/>
      <c r="YX93" s="41"/>
      <c r="YY93" s="41"/>
      <c r="YZ93" s="41"/>
      <c r="ZA93" s="41"/>
      <c r="ZB93" s="41"/>
      <c r="ZC93" s="41"/>
      <c r="ZD93" s="41"/>
      <c r="ZE93" s="41"/>
      <c r="ZF93" s="41"/>
      <c r="ZG93" s="41"/>
      <c r="ZH93" s="41"/>
      <c r="ZI93" s="41"/>
      <c r="ZJ93" s="41"/>
      <c r="ZK93" s="41"/>
      <c r="ZL93" s="41"/>
      <c r="ZM93" s="41"/>
      <c r="ZN93" s="41"/>
      <c r="ZO93" s="41"/>
    </row>
    <row r="94" spans="31:691" ht="17.25" customHeight="1" x14ac:dyDescent="0.3">
      <c r="AE94" s="41"/>
      <c r="AF94" s="41"/>
      <c r="AG94" s="41"/>
      <c r="FB94" s="39"/>
      <c r="FC94" s="39"/>
      <c r="FV94" s="39"/>
      <c r="IZ94" s="41"/>
      <c r="JA94" s="41"/>
      <c r="JB94" s="41"/>
      <c r="JC94" s="41"/>
      <c r="JD94" s="41"/>
      <c r="JE94" s="41"/>
      <c r="JF94" s="41"/>
      <c r="JG94" s="41"/>
      <c r="JH94" s="41"/>
      <c r="JI94" s="41"/>
      <c r="JJ94" s="41"/>
      <c r="JK94" s="41"/>
      <c r="JL94" s="41"/>
      <c r="JM94" s="41"/>
      <c r="JN94" s="41"/>
      <c r="JO94" s="41"/>
      <c r="JP94" s="41"/>
      <c r="JQ94" s="41"/>
      <c r="JR94" s="41"/>
      <c r="JS94" s="41"/>
      <c r="JT94" s="41"/>
      <c r="JU94" s="41"/>
      <c r="JV94" s="41"/>
      <c r="JW94" s="41"/>
      <c r="JX94" s="41"/>
      <c r="JY94" s="41"/>
      <c r="JZ94" s="41"/>
      <c r="KA94" s="41"/>
      <c r="KB94" s="41"/>
      <c r="KC94" s="41"/>
      <c r="KD94" s="41"/>
      <c r="KE94" s="41"/>
      <c r="KF94" s="41"/>
      <c r="KG94" s="41"/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/>
      <c r="KS94" s="41"/>
      <c r="KT94" s="41"/>
      <c r="KU94" s="41"/>
      <c r="KV94" s="41"/>
      <c r="KW94" s="41"/>
      <c r="KX94" s="41"/>
      <c r="KY94" s="41"/>
      <c r="KZ94" s="41"/>
      <c r="LA94" s="41"/>
      <c r="LB94" s="41"/>
      <c r="LC94" s="41"/>
      <c r="LD94" s="41"/>
      <c r="LE94" s="41"/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/>
      <c r="LS94" s="41"/>
      <c r="LT94" s="41"/>
      <c r="LU94" s="41"/>
      <c r="LV94" s="41"/>
      <c r="LW94" s="41"/>
      <c r="LX94" s="41"/>
      <c r="LY94" s="41"/>
      <c r="LZ94" s="41"/>
      <c r="MA94" s="41"/>
      <c r="MB94" s="41"/>
      <c r="MC94" s="41"/>
      <c r="MD94" s="41"/>
      <c r="ME94" s="41"/>
      <c r="MF94" s="41"/>
      <c r="MG94" s="41"/>
      <c r="MH94" s="41"/>
      <c r="MI94" s="41"/>
      <c r="MJ94" s="41"/>
      <c r="MK94" s="41"/>
      <c r="ML94" s="41"/>
      <c r="MM94" s="41"/>
      <c r="MN94" s="41"/>
      <c r="MO94" s="41"/>
      <c r="MP94" s="41"/>
      <c r="MQ94" s="41"/>
      <c r="MR94" s="41"/>
      <c r="MS94" s="41"/>
      <c r="MT94" s="41"/>
      <c r="MU94" s="41"/>
      <c r="MV94" s="41"/>
      <c r="MW94" s="41"/>
      <c r="MX94" s="41"/>
      <c r="MY94" s="41"/>
      <c r="MZ94" s="41"/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/>
      <c r="NS94" s="41"/>
      <c r="NT94" s="41"/>
      <c r="NU94" s="41"/>
      <c r="NV94" s="41"/>
      <c r="NW94" s="41"/>
      <c r="NX94" s="41"/>
      <c r="NY94" s="41"/>
      <c r="NZ94" s="41"/>
      <c r="OA94" s="41"/>
      <c r="OB94" s="41"/>
      <c r="OC94" s="41"/>
      <c r="OD94" s="41"/>
      <c r="OE94" s="41"/>
      <c r="OF94" s="41"/>
      <c r="OG94" s="41"/>
      <c r="OH94" s="41"/>
      <c r="OI94" s="41"/>
      <c r="OJ94" s="41"/>
      <c r="OK94" s="41"/>
      <c r="OL94" s="41"/>
      <c r="OM94" s="41"/>
      <c r="ON94" s="41"/>
      <c r="OO94" s="41"/>
      <c r="OP94" s="41"/>
      <c r="OQ94" s="41"/>
      <c r="OR94" s="41"/>
      <c r="OS94" s="41"/>
      <c r="OT94" s="41"/>
      <c r="OU94" s="41"/>
      <c r="OV94" s="41"/>
      <c r="OW94" s="41"/>
      <c r="OX94" s="41"/>
      <c r="OY94" s="41"/>
      <c r="OZ94" s="41"/>
      <c r="PA94" s="41"/>
      <c r="PB94" s="41"/>
      <c r="PC94" s="41"/>
      <c r="PD94" s="41"/>
      <c r="PE94" s="41"/>
      <c r="PF94" s="41"/>
      <c r="PG94" s="41"/>
      <c r="PH94" s="41"/>
      <c r="PI94" s="41"/>
      <c r="PJ94" s="41"/>
      <c r="PK94" s="41"/>
      <c r="PL94" s="41"/>
      <c r="PM94" s="41"/>
      <c r="PN94" s="41"/>
      <c r="PO94" s="41"/>
      <c r="PP94" s="41"/>
      <c r="PQ94" s="41"/>
      <c r="PR94" s="41"/>
      <c r="PS94" s="41"/>
      <c r="PT94" s="41"/>
      <c r="PU94" s="41"/>
      <c r="PV94" s="41"/>
      <c r="PW94" s="41"/>
      <c r="PX94" s="41"/>
      <c r="PY94" s="41"/>
      <c r="PZ94" s="41"/>
      <c r="QA94" s="41"/>
      <c r="QB94" s="41"/>
      <c r="QC94" s="41"/>
      <c r="QD94" s="41"/>
      <c r="QE94" s="41"/>
      <c r="QF94" s="41"/>
      <c r="QG94" s="41"/>
      <c r="QH94" s="41"/>
      <c r="QI94" s="41"/>
      <c r="QJ94" s="41"/>
      <c r="QK94" s="41"/>
      <c r="QL94" s="41"/>
      <c r="QM94" s="41"/>
      <c r="QN94" s="41"/>
      <c r="QO94" s="41"/>
      <c r="QP94" s="41"/>
      <c r="QQ94" s="41"/>
      <c r="QR94" s="41"/>
      <c r="QS94" s="41"/>
      <c r="QT94" s="41"/>
      <c r="QU94" s="41"/>
      <c r="QV94" s="41"/>
      <c r="QW94" s="41"/>
      <c r="QX94" s="41"/>
      <c r="QY94" s="41"/>
      <c r="QZ94" s="41"/>
      <c r="RA94" s="41"/>
      <c r="RB94" s="41"/>
      <c r="RC94" s="41"/>
      <c r="RD94" s="41"/>
      <c r="RE94" s="41"/>
      <c r="RF94" s="41"/>
      <c r="RG94" s="41"/>
      <c r="RH94" s="41"/>
      <c r="RI94" s="41"/>
      <c r="RJ94" s="41"/>
      <c r="RK94" s="41"/>
      <c r="RL94" s="41"/>
      <c r="RM94" s="41"/>
      <c r="RN94" s="41"/>
      <c r="RO94" s="41"/>
      <c r="RP94" s="41"/>
      <c r="RQ94" s="41"/>
      <c r="RR94" s="41"/>
      <c r="RS94" s="41"/>
      <c r="RT94" s="41"/>
      <c r="RU94" s="41"/>
      <c r="RV94" s="41"/>
      <c r="RW94" s="41"/>
      <c r="RX94" s="41"/>
      <c r="RY94" s="41"/>
      <c r="RZ94" s="41"/>
      <c r="SA94" s="41"/>
      <c r="SB94" s="41"/>
      <c r="SC94" s="41"/>
      <c r="SD94" s="41"/>
      <c r="SE94" s="41"/>
      <c r="SF94" s="41"/>
      <c r="SG94" s="41"/>
      <c r="SH94" s="41"/>
      <c r="SI94" s="41"/>
      <c r="SJ94" s="41"/>
      <c r="SK94" s="41"/>
      <c r="SL94" s="41"/>
      <c r="SM94" s="41"/>
      <c r="SN94" s="41"/>
      <c r="SO94" s="41"/>
      <c r="SP94" s="41"/>
      <c r="SQ94" s="41"/>
      <c r="SR94" s="41"/>
      <c r="SS94" s="41"/>
      <c r="ST94" s="41"/>
      <c r="SU94" s="41"/>
      <c r="SV94" s="41"/>
      <c r="SW94" s="41"/>
      <c r="SX94" s="41"/>
      <c r="SY94" s="41"/>
      <c r="SZ94" s="41"/>
      <c r="TA94" s="41"/>
      <c r="TB94" s="41"/>
      <c r="TC94" s="41"/>
      <c r="TD94" s="41"/>
      <c r="TE94" s="41"/>
      <c r="TF94" s="41"/>
      <c r="TG94" s="41"/>
      <c r="TH94" s="41"/>
      <c r="TI94" s="41"/>
      <c r="TJ94" s="41"/>
      <c r="TK94" s="41"/>
      <c r="TL94" s="41"/>
      <c r="TM94" s="41"/>
      <c r="TN94" s="41"/>
      <c r="TO94" s="41"/>
      <c r="TP94" s="41"/>
      <c r="TQ94" s="41"/>
      <c r="TR94" s="41"/>
      <c r="TS94" s="41"/>
      <c r="TT94" s="41"/>
      <c r="TU94" s="41"/>
      <c r="TV94" s="41"/>
      <c r="TW94" s="41"/>
      <c r="TX94" s="41"/>
      <c r="TY94" s="41"/>
      <c r="TZ94" s="41"/>
      <c r="UA94" s="41"/>
      <c r="UB94" s="41"/>
      <c r="UC94" s="41"/>
      <c r="UD94" s="41"/>
      <c r="UE94" s="41"/>
      <c r="UF94" s="41"/>
      <c r="UG94" s="41"/>
      <c r="UH94" s="41"/>
      <c r="UI94" s="41"/>
      <c r="UJ94" s="41"/>
      <c r="UK94" s="41"/>
      <c r="UL94" s="41"/>
      <c r="UM94" s="41"/>
      <c r="UN94" s="41"/>
      <c r="UO94" s="41"/>
      <c r="UP94" s="41"/>
      <c r="UQ94" s="41"/>
      <c r="UR94" s="41"/>
      <c r="US94" s="41"/>
      <c r="UT94" s="41"/>
      <c r="UU94" s="41"/>
      <c r="UV94" s="41"/>
      <c r="UW94" s="41"/>
      <c r="UX94" s="41"/>
      <c r="UY94" s="41"/>
      <c r="UZ94" s="41"/>
      <c r="VA94" s="41"/>
      <c r="VB94" s="41"/>
      <c r="VC94" s="41"/>
      <c r="VD94" s="41"/>
      <c r="VE94" s="41"/>
      <c r="VF94" s="41"/>
      <c r="VG94" s="41"/>
      <c r="VH94" s="41"/>
      <c r="VI94" s="41"/>
      <c r="VJ94" s="41"/>
      <c r="VK94" s="41"/>
      <c r="VL94" s="41"/>
      <c r="VM94" s="41"/>
      <c r="VN94" s="41"/>
      <c r="VO94" s="41"/>
      <c r="VP94" s="41"/>
      <c r="VQ94" s="41"/>
      <c r="VR94" s="41"/>
      <c r="VS94" s="41"/>
      <c r="VT94" s="41"/>
      <c r="VU94" s="41"/>
      <c r="VV94" s="41"/>
      <c r="VW94" s="41"/>
      <c r="VX94" s="41"/>
      <c r="VY94" s="41"/>
      <c r="VZ94" s="41"/>
      <c r="WA94" s="41"/>
      <c r="WB94" s="41"/>
      <c r="WC94" s="41"/>
      <c r="WD94" s="41"/>
      <c r="WE94" s="41"/>
      <c r="WF94" s="41"/>
      <c r="WG94" s="41"/>
      <c r="WH94" s="41"/>
      <c r="WI94" s="41"/>
      <c r="WJ94" s="41"/>
      <c r="WK94" s="41"/>
      <c r="WL94" s="41"/>
      <c r="WM94" s="41"/>
      <c r="WN94" s="41"/>
      <c r="WO94" s="41"/>
      <c r="WP94" s="41"/>
      <c r="WQ94" s="41"/>
      <c r="WR94" s="41"/>
      <c r="WS94" s="41"/>
      <c r="WT94" s="41"/>
      <c r="WU94" s="41"/>
      <c r="WV94" s="41"/>
      <c r="WW94" s="41"/>
      <c r="WX94" s="41"/>
      <c r="WY94" s="41"/>
      <c r="WZ94" s="41"/>
      <c r="XA94" s="41"/>
      <c r="XB94" s="41"/>
      <c r="XC94" s="41"/>
      <c r="XD94" s="41"/>
      <c r="XE94" s="41"/>
      <c r="XF94" s="41"/>
      <c r="XG94" s="41"/>
      <c r="XH94" s="41"/>
      <c r="XI94" s="41"/>
      <c r="XJ94" s="41"/>
      <c r="XK94" s="41"/>
      <c r="XL94" s="41"/>
      <c r="XM94" s="41"/>
      <c r="XN94" s="41"/>
      <c r="XO94" s="41"/>
      <c r="XP94" s="41"/>
      <c r="XQ94" s="41"/>
      <c r="XR94" s="41"/>
      <c r="XS94" s="41"/>
      <c r="XT94" s="41"/>
      <c r="XU94" s="41"/>
      <c r="XV94" s="41"/>
      <c r="XW94" s="41"/>
      <c r="XX94" s="41"/>
      <c r="XY94" s="41"/>
      <c r="XZ94" s="41"/>
      <c r="YA94" s="41"/>
      <c r="YB94" s="41"/>
      <c r="YC94" s="41"/>
      <c r="YD94" s="41"/>
      <c r="YE94" s="41"/>
      <c r="YF94" s="41"/>
      <c r="YG94" s="41"/>
      <c r="YH94" s="41"/>
      <c r="YI94" s="41"/>
      <c r="YJ94" s="41"/>
      <c r="YK94" s="41"/>
      <c r="YL94" s="41"/>
      <c r="YM94" s="41"/>
      <c r="YN94" s="41"/>
      <c r="YO94" s="41"/>
      <c r="YP94" s="41"/>
      <c r="YQ94" s="41"/>
      <c r="YR94" s="41"/>
      <c r="YS94" s="41"/>
      <c r="YT94" s="41"/>
      <c r="YU94" s="41"/>
      <c r="YV94" s="41"/>
      <c r="YW94" s="41"/>
      <c r="YX94" s="41"/>
      <c r="YY94" s="41"/>
      <c r="YZ94" s="41"/>
      <c r="ZA94" s="41"/>
      <c r="ZB94" s="41"/>
      <c r="ZC94" s="41"/>
      <c r="ZD94" s="41"/>
      <c r="ZE94" s="41"/>
      <c r="ZF94" s="41"/>
      <c r="ZG94" s="41"/>
      <c r="ZH94" s="41"/>
      <c r="ZI94" s="41"/>
      <c r="ZJ94" s="41"/>
      <c r="ZK94" s="41"/>
      <c r="ZL94" s="41"/>
      <c r="ZM94" s="41"/>
      <c r="ZN94" s="41"/>
      <c r="ZO94" s="41"/>
    </row>
    <row r="95" spans="31:691" ht="17.25" customHeight="1" x14ac:dyDescent="0.3">
      <c r="AE95" s="41"/>
      <c r="AF95" s="41"/>
      <c r="AG95" s="41"/>
      <c r="FB95" s="39"/>
      <c r="FC95" s="39"/>
      <c r="FV95" s="39"/>
      <c r="IZ95" s="41"/>
      <c r="JA95" s="41"/>
      <c r="JB95" s="41"/>
      <c r="JC95" s="41"/>
      <c r="JD95" s="41"/>
      <c r="JE95" s="41"/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/>
      <c r="LQ95" s="41"/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/>
      <c r="MF95" s="41"/>
      <c r="MG95" s="41"/>
      <c r="MH95" s="41"/>
      <c r="MI95" s="41"/>
      <c r="MJ95" s="41"/>
      <c r="MK95" s="41"/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/>
      <c r="NA95" s="41"/>
      <c r="NB95" s="41"/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1"/>
      <c r="OT95" s="41"/>
      <c r="OU95" s="41"/>
      <c r="OV95" s="41"/>
      <c r="OW95" s="41"/>
      <c r="OX95" s="41"/>
      <c r="OY95" s="41"/>
      <c r="OZ95" s="41"/>
      <c r="PA95" s="41"/>
      <c r="PB95" s="41"/>
      <c r="PC95" s="41"/>
      <c r="PD95" s="41"/>
      <c r="PE95" s="41"/>
      <c r="PF95" s="41"/>
      <c r="PG95" s="41"/>
      <c r="PH95" s="41"/>
      <c r="PI95" s="41"/>
      <c r="PJ95" s="41"/>
      <c r="PK95" s="41"/>
      <c r="PL95" s="41"/>
      <c r="PM95" s="41"/>
      <c r="PN95" s="41"/>
      <c r="PO95" s="41"/>
      <c r="PP95" s="41"/>
      <c r="PQ95" s="41"/>
      <c r="PR95" s="41"/>
      <c r="PS95" s="41"/>
      <c r="PT95" s="41"/>
      <c r="PU95" s="41"/>
      <c r="PV95" s="41"/>
      <c r="PW95" s="41"/>
      <c r="PX95" s="41"/>
      <c r="PY95" s="41"/>
      <c r="PZ95" s="41"/>
      <c r="QA95" s="41"/>
      <c r="QB95" s="41"/>
      <c r="QC95" s="41"/>
      <c r="QD95" s="41"/>
      <c r="QE95" s="41"/>
      <c r="QF95" s="41"/>
      <c r="QG95" s="41"/>
      <c r="QH95" s="41"/>
      <c r="QI95" s="41"/>
      <c r="QJ95" s="41"/>
      <c r="QK95" s="41"/>
      <c r="QL95" s="41"/>
      <c r="QM95" s="41"/>
      <c r="QN95" s="41"/>
      <c r="QO95" s="41"/>
      <c r="QP95" s="41"/>
      <c r="QQ95" s="41"/>
      <c r="QR95" s="41"/>
      <c r="QS95" s="41"/>
      <c r="QT95" s="41"/>
      <c r="QU95" s="41"/>
      <c r="QV95" s="41"/>
      <c r="QW95" s="41"/>
      <c r="QX95" s="41"/>
      <c r="QY95" s="41"/>
      <c r="QZ95" s="41"/>
      <c r="RA95" s="41"/>
      <c r="RB95" s="41"/>
      <c r="RC95" s="41"/>
      <c r="RD95" s="41"/>
      <c r="RE95" s="41"/>
      <c r="RF95" s="41"/>
      <c r="RG95" s="41"/>
      <c r="RH95" s="41"/>
      <c r="RI95" s="41"/>
      <c r="RJ95" s="41"/>
      <c r="RK95" s="41"/>
      <c r="RL95" s="41"/>
      <c r="RM95" s="41"/>
      <c r="RN95" s="41"/>
      <c r="RO95" s="41"/>
      <c r="RP95" s="41"/>
      <c r="RQ95" s="41"/>
      <c r="RR95" s="41"/>
      <c r="RS95" s="41"/>
      <c r="RT95" s="41"/>
      <c r="RU95" s="41"/>
      <c r="RV95" s="41"/>
      <c r="RW95" s="41"/>
      <c r="RX95" s="41"/>
      <c r="RY95" s="41"/>
      <c r="RZ95" s="41"/>
      <c r="SA95" s="41"/>
      <c r="SB95" s="41"/>
      <c r="SC95" s="41"/>
      <c r="SD95" s="41"/>
      <c r="SE95" s="41"/>
      <c r="SF95" s="41"/>
      <c r="SG95" s="41"/>
      <c r="SH95" s="41"/>
      <c r="SI95" s="41"/>
      <c r="SJ95" s="41"/>
      <c r="SK95" s="41"/>
      <c r="SL95" s="41"/>
      <c r="SM95" s="41"/>
      <c r="SN95" s="41"/>
      <c r="SO95" s="41"/>
      <c r="SP95" s="41"/>
      <c r="SQ95" s="41"/>
      <c r="SR95" s="41"/>
      <c r="SS95" s="41"/>
      <c r="ST95" s="41"/>
      <c r="SU95" s="41"/>
      <c r="SV95" s="41"/>
      <c r="SW95" s="41"/>
      <c r="SX95" s="41"/>
      <c r="SY95" s="41"/>
      <c r="SZ95" s="41"/>
      <c r="TA95" s="41"/>
      <c r="TB95" s="41"/>
      <c r="TC95" s="41"/>
      <c r="TD95" s="41"/>
      <c r="TE95" s="41"/>
      <c r="TF95" s="41"/>
      <c r="TG95" s="41"/>
      <c r="TH95" s="41"/>
      <c r="TI95" s="41"/>
      <c r="TJ95" s="41"/>
      <c r="TK95" s="41"/>
      <c r="TL95" s="41"/>
      <c r="TM95" s="41"/>
      <c r="TN95" s="41"/>
      <c r="TO95" s="41"/>
      <c r="TP95" s="41"/>
      <c r="TQ95" s="41"/>
      <c r="TR95" s="41"/>
      <c r="TS95" s="41"/>
      <c r="TT95" s="41"/>
      <c r="TU95" s="41"/>
      <c r="TV95" s="41"/>
      <c r="TW95" s="41"/>
      <c r="TX95" s="41"/>
      <c r="TY95" s="41"/>
      <c r="TZ95" s="41"/>
      <c r="UA95" s="41"/>
      <c r="UB95" s="41"/>
      <c r="UC95" s="41"/>
      <c r="UD95" s="41"/>
      <c r="UE95" s="41"/>
      <c r="UF95" s="41"/>
      <c r="UG95" s="41"/>
      <c r="UH95" s="41"/>
      <c r="UI95" s="41"/>
      <c r="UJ95" s="41"/>
      <c r="UK95" s="41"/>
      <c r="UL95" s="41"/>
      <c r="UM95" s="41"/>
      <c r="UN95" s="41"/>
      <c r="UO95" s="41"/>
      <c r="UP95" s="41"/>
      <c r="UQ95" s="41"/>
      <c r="UR95" s="41"/>
      <c r="US95" s="41"/>
      <c r="UT95" s="41"/>
      <c r="UU95" s="41"/>
      <c r="UV95" s="41"/>
      <c r="UW95" s="41"/>
      <c r="UX95" s="41"/>
      <c r="UY95" s="41"/>
      <c r="UZ95" s="41"/>
      <c r="VA95" s="41"/>
      <c r="VB95" s="41"/>
      <c r="VC95" s="41"/>
      <c r="VD95" s="41"/>
      <c r="VE95" s="41"/>
      <c r="VF95" s="41"/>
      <c r="VG95" s="41"/>
      <c r="VH95" s="41"/>
      <c r="VI95" s="41"/>
      <c r="VJ95" s="41"/>
      <c r="VK95" s="41"/>
      <c r="VL95" s="41"/>
      <c r="VM95" s="41"/>
      <c r="VN95" s="41"/>
      <c r="VO95" s="41"/>
      <c r="VP95" s="41"/>
      <c r="VQ95" s="41"/>
      <c r="VR95" s="41"/>
      <c r="VS95" s="41"/>
      <c r="VT95" s="41"/>
      <c r="VU95" s="41"/>
      <c r="VV95" s="41"/>
      <c r="VW95" s="41"/>
      <c r="VX95" s="41"/>
      <c r="VY95" s="41"/>
      <c r="VZ95" s="41"/>
      <c r="WA95" s="41"/>
      <c r="WB95" s="41"/>
      <c r="WC95" s="41"/>
      <c r="WD95" s="41"/>
      <c r="WE95" s="41"/>
      <c r="WF95" s="41"/>
      <c r="WG95" s="41"/>
      <c r="WH95" s="41"/>
      <c r="WI95" s="41"/>
      <c r="WJ95" s="41"/>
      <c r="WK95" s="41"/>
      <c r="WL95" s="41"/>
      <c r="WM95" s="41"/>
      <c r="WN95" s="41"/>
      <c r="WO95" s="41"/>
      <c r="WP95" s="41"/>
      <c r="WQ95" s="41"/>
      <c r="WR95" s="41"/>
      <c r="WS95" s="41"/>
      <c r="WT95" s="41"/>
      <c r="WU95" s="41"/>
      <c r="WV95" s="41"/>
      <c r="WW95" s="41"/>
      <c r="WX95" s="41"/>
      <c r="WY95" s="41"/>
      <c r="WZ95" s="41"/>
      <c r="XA95" s="41"/>
      <c r="XB95" s="41"/>
      <c r="XC95" s="41"/>
      <c r="XD95" s="41"/>
      <c r="XE95" s="41"/>
      <c r="XF95" s="41"/>
      <c r="XG95" s="41"/>
      <c r="XH95" s="41"/>
      <c r="XI95" s="41"/>
      <c r="XJ95" s="41"/>
      <c r="XK95" s="41"/>
      <c r="XL95" s="41"/>
      <c r="XM95" s="41"/>
      <c r="XN95" s="41"/>
      <c r="XO95" s="41"/>
      <c r="XP95" s="41"/>
      <c r="XQ95" s="41"/>
      <c r="XR95" s="41"/>
      <c r="XS95" s="41"/>
      <c r="XT95" s="41"/>
      <c r="XU95" s="41"/>
      <c r="XV95" s="41"/>
      <c r="XW95" s="41"/>
      <c r="XX95" s="41"/>
      <c r="XY95" s="41"/>
      <c r="XZ95" s="41"/>
      <c r="YA95" s="41"/>
      <c r="YB95" s="41"/>
      <c r="YC95" s="41"/>
      <c r="YD95" s="41"/>
      <c r="YE95" s="41"/>
      <c r="YF95" s="41"/>
      <c r="YG95" s="41"/>
      <c r="YH95" s="41"/>
      <c r="YI95" s="41"/>
      <c r="YJ95" s="41"/>
      <c r="YK95" s="41"/>
      <c r="YL95" s="41"/>
      <c r="YM95" s="41"/>
      <c r="YN95" s="41"/>
      <c r="YO95" s="41"/>
      <c r="YP95" s="41"/>
      <c r="YQ95" s="41"/>
      <c r="YR95" s="41"/>
      <c r="YS95" s="41"/>
      <c r="YT95" s="41"/>
      <c r="YU95" s="41"/>
      <c r="YV95" s="41"/>
      <c r="YW95" s="41"/>
      <c r="YX95" s="41"/>
      <c r="YY95" s="41"/>
      <c r="YZ95" s="41"/>
      <c r="ZA95" s="41"/>
      <c r="ZB95" s="41"/>
      <c r="ZC95" s="41"/>
      <c r="ZD95" s="41"/>
      <c r="ZE95" s="41"/>
      <c r="ZF95" s="41"/>
      <c r="ZG95" s="41"/>
      <c r="ZH95" s="41"/>
      <c r="ZI95" s="41"/>
      <c r="ZJ95" s="41"/>
      <c r="ZK95" s="41"/>
      <c r="ZL95" s="41"/>
      <c r="ZM95" s="41"/>
      <c r="ZN95" s="41"/>
      <c r="ZO95" s="41"/>
    </row>
    <row r="96" spans="31:691" ht="17.25" customHeight="1" x14ac:dyDescent="0.3">
      <c r="AE96" s="41"/>
      <c r="AF96" s="41"/>
      <c r="AG96" s="41"/>
      <c r="FB96" s="39"/>
      <c r="FC96" s="39"/>
      <c r="FV96" s="39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1"/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/>
      <c r="NY96" s="41"/>
      <c r="NZ96" s="41"/>
      <c r="OA96" s="41"/>
      <c r="OB96" s="41"/>
      <c r="OC96" s="41"/>
      <c r="OD96" s="41"/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/>
      <c r="OQ96" s="41"/>
      <c r="OR96" s="41"/>
      <c r="OS96" s="41"/>
      <c r="OT96" s="41"/>
      <c r="OU96" s="41"/>
      <c r="OV96" s="41"/>
      <c r="OW96" s="41"/>
      <c r="OX96" s="41"/>
      <c r="OY96" s="41"/>
      <c r="OZ96" s="41"/>
      <c r="PA96" s="41"/>
      <c r="PB96" s="41"/>
      <c r="PC96" s="41"/>
      <c r="PD96" s="41"/>
      <c r="PE96" s="41"/>
      <c r="PF96" s="41"/>
      <c r="PG96" s="41"/>
      <c r="PH96" s="41"/>
      <c r="PI96" s="41"/>
      <c r="PJ96" s="41"/>
      <c r="PK96" s="41"/>
      <c r="PL96" s="41"/>
      <c r="PM96" s="41"/>
      <c r="PN96" s="41"/>
      <c r="PO96" s="41"/>
      <c r="PP96" s="41"/>
      <c r="PQ96" s="41"/>
      <c r="PR96" s="41"/>
      <c r="PS96" s="41"/>
      <c r="PT96" s="41"/>
      <c r="PU96" s="41"/>
      <c r="PV96" s="41"/>
      <c r="PW96" s="41"/>
      <c r="PX96" s="41"/>
      <c r="PY96" s="41"/>
      <c r="PZ96" s="41"/>
      <c r="QA96" s="41"/>
      <c r="QB96" s="41"/>
      <c r="QC96" s="41"/>
      <c r="QD96" s="41"/>
      <c r="QE96" s="41"/>
      <c r="QF96" s="41"/>
      <c r="QG96" s="41"/>
      <c r="QH96" s="41"/>
      <c r="QI96" s="41"/>
      <c r="QJ96" s="41"/>
      <c r="QK96" s="41"/>
      <c r="QL96" s="41"/>
      <c r="QM96" s="41"/>
      <c r="QN96" s="41"/>
      <c r="QO96" s="41"/>
      <c r="QP96" s="41"/>
      <c r="QQ96" s="41"/>
      <c r="QR96" s="41"/>
      <c r="QS96" s="41"/>
      <c r="QT96" s="41"/>
      <c r="QU96" s="41"/>
      <c r="QV96" s="41"/>
      <c r="QW96" s="41"/>
      <c r="QX96" s="41"/>
      <c r="QY96" s="41"/>
      <c r="QZ96" s="41"/>
      <c r="RA96" s="41"/>
      <c r="RB96" s="41"/>
      <c r="RC96" s="41"/>
      <c r="RD96" s="41"/>
      <c r="RE96" s="41"/>
      <c r="RF96" s="41"/>
      <c r="RG96" s="41"/>
      <c r="RH96" s="41"/>
      <c r="RI96" s="41"/>
      <c r="RJ96" s="41"/>
      <c r="RK96" s="41"/>
      <c r="RL96" s="41"/>
      <c r="RM96" s="41"/>
      <c r="RN96" s="41"/>
      <c r="RO96" s="41"/>
      <c r="RP96" s="41"/>
      <c r="RQ96" s="41"/>
      <c r="RR96" s="41"/>
      <c r="RS96" s="41"/>
      <c r="RT96" s="41"/>
      <c r="RU96" s="41"/>
      <c r="RV96" s="41"/>
      <c r="RW96" s="41"/>
      <c r="RX96" s="41"/>
      <c r="RY96" s="41"/>
      <c r="RZ96" s="41"/>
      <c r="SA96" s="41"/>
      <c r="SB96" s="41"/>
      <c r="SC96" s="41"/>
      <c r="SD96" s="41"/>
      <c r="SE96" s="41"/>
      <c r="SF96" s="41"/>
      <c r="SG96" s="41"/>
      <c r="SH96" s="41"/>
      <c r="SI96" s="41"/>
      <c r="SJ96" s="41"/>
      <c r="SK96" s="41"/>
      <c r="SL96" s="41"/>
      <c r="SM96" s="41"/>
      <c r="SN96" s="41"/>
      <c r="SO96" s="41"/>
      <c r="SP96" s="41"/>
      <c r="SQ96" s="41"/>
      <c r="SR96" s="41"/>
      <c r="SS96" s="41"/>
      <c r="ST96" s="41"/>
      <c r="SU96" s="41"/>
      <c r="SV96" s="41"/>
      <c r="SW96" s="41"/>
      <c r="SX96" s="41"/>
      <c r="SY96" s="41"/>
      <c r="SZ96" s="41"/>
      <c r="TA96" s="41"/>
      <c r="TB96" s="41"/>
      <c r="TC96" s="41"/>
      <c r="TD96" s="41"/>
      <c r="TE96" s="41"/>
      <c r="TF96" s="41"/>
      <c r="TG96" s="41"/>
      <c r="TH96" s="41"/>
      <c r="TI96" s="41"/>
      <c r="TJ96" s="41"/>
      <c r="TK96" s="41"/>
      <c r="TL96" s="41"/>
      <c r="TM96" s="41"/>
      <c r="TN96" s="41"/>
      <c r="TO96" s="41"/>
      <c r="TP96" s="41"/>
      <c r="TQ96" s="41"/>
      <c r="TR96" s="41"/>
      <c r="TS96" s="41"/>
      <c r="TT96" s="41"/>
      <c r="TU96" s="41"/>
      <c r="TV96" s="41"/>
      <c r="TW96" s="41"/>
      <c r="TX96" s="41"/>
      <c r="TY96" s="41"/>
      <c r="TZ96" s="41"/>
      <c r="UA96" s="41"/>
      <c r="UB96" s="41"/>
      <c r="UC96" s="41"/>
      <c r="UD96" s="41"/>
      <c r="UE96" s="41"/>
      <c r="UF96" s="41"/>
      <c r="UG96" s="41"/>
      <c r="UH96" s="41"/>
      <c r="UI96" s="41"/>
      <c r="UJ96" s="41"/>
      <c r="UK96" s="41"/>
      <c r="UL96" s="41"/>
      <c r="UM96" s="41"/>
      <c r="UN96" s="41"/>
      <c r="UO96" s="41"/>
      <c r="UP96" s="41"/>
      <c r="UQ96" s="41"/>
      <c r="UR96" s="41"/>
      <c r="US96" s="41"/>
      <c r="UT96" s="41"/>
      <c r="UU96" s="41"/>
      <c r="UV96" s="41"/>
      <c r="UW96" s="41"/>
      <c r="UX96" s="41"/>
      <c r="UY96" s="41"/>
      <c r="UZ96" s="41"/>
      <c r="VA96" s="41"/>
      <c r="VB96" s="41"/>
      <c r="VC96" s="41"/>
      <c r="VD96" s="41"/>
      <c r="VE96" s="41"/>
      <c r="VF96" s="41"/>
      <c r="VG96" s="41"/>
      <c r="VH96" s="41"/>
      <c r="VI96" s="41"/>
      <c r="VJ96" s="41"/>
      <c r="VK96" s="41"/>
      <c r="VL96" s="41"/>
      <c r="VM96" s="41"/>
      <c r="VN96" s="41"/>
      <c r="VO96" s="41"/>
      <c r="VP96" s="41"/>
      <c r="VQ96" s="41"/>
      <c r="VR96" s="41"/>
      <c r="VS96" s="41"/>
      <c r="VT96" s="41"/>
      <c r="VU96" s="41"/>
      <c r="VV96" s="41"/>
      <c r="VW96" s="41"/>
      <c r="VX96" s="41"/>
      <c r="VY96" s="41"/>
      <c r="VZ96" s="41"/>
      <c r="WA96" s="41"/>
      <c r="WB96" s="41"/>
      <c r="WC96" s="41"/>
      <c r="WD96" s="41"/>
      <c r="WE96" s="41"/>
      <c r="WF96" s="41"/>
      <c r="WG96" s="41"/>
      <c r="WH96" s="41"/>
      <c r="WI96" s="41"/>
      <c r="WJ96" s="41"/>
      <c r="WK96" s="41"/>
      <c r="WL96" s="41"/>
      <c r="WM96" s="41"/>
      <c r="WN96" s="41"/>
      <c r="WO96" s="41"/>
      <c r="WP96" s="41"/>
      <c r="WQ96" s="41"/>
      <c r="WR96" s="41"/>
      <c r="WS96" s="41"/>
      <c r="WT96" s="41"/>
      <c r="WU96" s="41"/>
      <c r="WV96" s="41"/>
      <c r="WW96" s="41"/>
      <c r="WX96" s="41"/>
      <c r="WY96" s="41"/>
      <c r="WZ96" s="41"/>
      <c r="XA96" s="41"/>
      <c r="XB96" s="41"/>
      <c r="XC96" s="41"/>
      <c r="XD96" s="41"/>
      <c r="XE96" s="41"/>
      <c r="XF96" s="41"/>
      <c r="XG96" s="41"/>
      <c r="XH96" s="41"/>
      <c r="XI96" s="41"/>
      <c r="XJ96" s="41"/>
      <c r="XK96" s="41"/>
      <c r="XL96" s="41"/>
      <c r="XM96" s="41"/>
      <c r="XN96" s="41"/>
      <c r="XO96" s="41"/>
      <c r="XP96" s="41"/>
      <c r="XQ96" s="41"/>
      <c r="XR96" s="41"/>
      <c r="XS96" s="41"/>
      <c r="XT96" s="41"/>
      <c r="XU96" s="41"/>
      <c r="XV96" s="41"/>
      <c r="XW96" s="41"/>
      <c r="XX96" s="41"/>
      <c r="XY96" s="41"/>
      <c r="XZ96" s="41"/>
      <c r="YA96" s="41"/>
      <c r="YB96" s="41"/>
      <c r="YC96" s="41"/>
      <c r="YD96" s="41"/>
      <c r="YE96" s="41"/>
      <c r="YF96" s="41"/>
      <c r="YG96" s="41"/>
      <c r="YH96" s="41"/>
      <c r="YI96" s="41"/>
      <c r="YJ96" s="41"/>
      <c r="YK96" s="41"/>
      <c r="YL96" s="41"/>
      <c r="YM96" s="41"/>
      <c r="YN96" s="41"/>
      <c r="YO96" s="41"/>
      <c r="YP96" s="41"/>
      <c r="YQ96" s="41"/>
      <c r="YR96" s="41"/>
      <c r="YS96" s="41"/>
      <c r="YT96" s="41"/>
      <c r="YU96" s="41"/>
      <c r="YV96" s="41"/>
      <c r="YW96" s="41"/>
      <c r="YX96" s="41"/>
      <c r="YY96" s="41"/>
      <c r="YZ96" s="41"/>
      <c r="ZA96" s="41"/>
      <c r="ZB96" s="41"/>
      <c r="ZC96" s="41"/>
      <c r="ZD96" s="41"/>
      <c r="ZE96" s="41"/>
      <c r="ZF96" s="41"/>
      <c r="ZG96" s="41"/>
      <c r="ZH96" s="41"/>
      <c r="ZI96" s="41"/>
      <c r="ZJ96" s="41"/>
      <c r="ZK96" s="41"/>
      <c r="ZL96" s="41"/>
      <c r="ZM96" s="41"/>
      <c r="ZN96" s="41"/>
      <c r="ZO96" s="41"/>
    </row>
    <row r="97" spans="31:691" ht="17.25" customHeight="1" x14ac:dyDescent="0.3">
      <c r="AE97" s="41"/>
      <c r="AF97" s="41"/>
      <c r="AG97" s="41"/>
      <c r="FB97" s="39"/>
      <c r="FC97" s="39"/>
      <c r="FV97" s="39"/>
      <c r="IZ97" s="41"/>
      <c r="JA97" s="41"/>
      <c r="JB97" s="41"/>
      <c r="JC97" s="41"/>
      <c r="JD97" s="41"/>
      <c r="JE97" s="41"/>
      <c r="JF97" s="41"/>
      <c r="JG97" s="41"/>
      <c r="JH97" s="41"/>
      <c r="JI97" s="41"/>
      <c r="JJ97" s="41"/>
      <c r="JK97" s="41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1"/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1"/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1"/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/>
      <c r="NX97" s="41"/>
      <c r="NY97" s="41"/>
      <c r="NZ97" s="41"/>
      <c r="OA97" s="41"/>
      <c r="OB97" s="41"/>
      <c r="OC97" s="41"/>
      <c r="OD97" s="41"/>
      <c r="OE97" s="41"/>
      <c r="OF97" s="41"/>
      <c r="OG97" s="41"/>
      <c r="OH97" s="41"/>
      <c r="OI97" s="41"/>
      <c r="OJ97" s="41"/>
      <c r="OK97" s="41"/>
      <c r="OL97" s="41"/>
      <c r="OM97" s="41"/>
      <c r="ON97" s="41"/>
      <c r="OO97" s="41"/>
      <c r="OP97" s="41"/>
      <c r="OQ97" s="41"/>
      <c r="OR97" s="41"/>
      <c r="OS97" s="41"/>
      <c r="OT97" s="41"/>
      <c r="OU97" s="41"/>
      <c r="OV97" s="41"/>
      <c r="OW97" s="41"/>
      <c r="OX97" s="41"/>
      <c r="OY97" s="41"/>
      <c r="OZ97" s="41"/>
      <c r="PA97" s="41"/>
      <c r="PB97" s="41"/>
      <c r="PC97" s="41"/>
      <c r="PD97" s="41"/>
      <c r="PE97" s="41"/>
      <c r="PF97" s="41"/>
      <c r="PG97" s="41"/>
      <c r="PH97" s="41"/>
      <c r="PI97" s="41"/>
      <c r="PJ97" s="41"/>
      <c r="PK97" s="41"/>
      <c r="PL97" s="41"/>
      <c r="PM97" s="41"/>
      <c r="PN97" s="41"/>
      <c r="PO97" s="41"/>
      <c r="PP97" s="41"/>
      <c r="PQ97" s="41"/>
      <c r="PR97" s="41"/>
      <c r="PS97" s="41"/>
      <c r="PT97" s="41"/>
      <c r="PU97" s="41"/>
      <c r="PV97" s="41"/>
      <c r="PW97" s="41"/>
      <c r="PX97" s="41"/>
      <c r="PY97" s="41"/>
      <c r="PZ97" s="41"/>
      <c r="QA97" s="41"/>
      <c r="QB97" s="41"/>
      <c r="QC97" s="41"/>
      <c r="QD97" s="41"/>
      <c r="QE97" s="41"/>
      <c r="QF97" s="41"/>
      <c r="QG97" s="41"/>
      <c r="QH97" s="41"/>
      <c r="QI97" s="41"/>
      <c r="QJ97" s="41"/>
      <c r="QK97" s="41"/>
      <c r="QL97" s="41"/>
      <c r="QM97" s="41"/>
      <c r="QN97" s="41"/>
      <c r="QO97" s="41"/>
      <c r="QP97" s="41"/>
      <c r="QQ97" s="41"/>
      <c r="QR97" s="41"/>
      <c r="QS97" s="41"/>
      <c r="QT97" s="41"/>
      <c r="QU97" s="41"/>
      <c r="QV97" s="41"/>
      <c r="QW97" s="41"/>
      <c r="QX97" s="41"/>
      <c r="QY97" s="41"/>
      <c r="QZ97" s="41"/>
      <c r="RA97" s="41"/>
      <c r="RB97" s="41"/>
      <c r="RC97" s="41"/>
      <c r="RD97" s="41"/>
      <c r="RE97" s="41"/>
      <c r="RF97" s="41"/>
      <c r="RG97" s="41"/>
      <c r="RH97" s="41"/>
      <c r="RI97" s="41"/>
      <c r="RJ97" s="41"/>
      <c r="RK97" s="41"/>
      <c r="RL97" s="41"/>
      <c r="RM97" s="41"/>
      <c r="RN97" s="41"/>
      <c r="RO97" s="41"/>
      <c r="RP97" s="41"/>
      <c r="RQ97" s="41"/>
      <c r="RR97" s="41"/>
      <c r="RS97" s="41"/>
      <c r="RT97" s="41"/>
      <c r="RU97" s="41"/>
      <c r="RV97" s="41"/>
      <c r="RW97" s="41"/>
      <c r="RX97" s="41"/>
      <c r="RY97" s="41"/>
      <c r="RZ97" s="41"/>
      <c r="SA97" s="41"/>
      <c r="SB97" s="41"/>
      <c r="SC97" s="41"/>
      <c r="SD97" s="41"/>
      <c r="SE97" s="41"/>
      <c r="SF97" s="41"/>
      <c r="SG97" s="41"/>
      <c r="SH97" s="41"/>
      <c r="SI97" s="41"/>
      <c r="SJ97" s="41"/>
      <c r="SK97" s="41"/>
      <c r="SL97" s="41"/>
      <c r="SM97" s="41"/>
      <c r="SN97" s="41"/>
      <c r="SO97" s="41"/>
      <c r="SP97" s="41"/>
      <c r="SQ97" s="41"/>
      <c r="SR97" s="41"/>
      <c r="SS97" s="41"/>
      <c r="ST97" s="41"/>
      <c r="SU97" s="41"/>
      <c r="SV97" s="41"/>
      <c r="SW97" s="41"/>
      <c r="SX97" s="41"/>
      <c r="SY97" s="41"/>
      <c r="SZ97" s="41"/>
      <c r="TA97" s="41"/>
      <c r="TB97" s="41"/>
      <c r="TC97" s="41"/>
      <c r="TD97" s="41"/>
      <c r="TE97" s="41"/>
      <c r="TF97" s="41"/>
      <c r="TG97" s="41"/>
      <c r="TH97" s="41"/>
      <c r="TI97" s="41"/>
      <c r="TJ97" s="41"/>
      <c r="TK97" s="41"/>
      <c r="TL97" s="41"/>
      <c r="TM97" s="41"/>
      <c r="TN97" s="41"/>
      <c r="TO97" s="41"/>
      <c r="TP97" s="41"/>
      <c r="TQ97" s="41"/>
      <c r="TR97" s="41"/>
      <c r="TS97" s="41"/>
      <c r="TT97" s="41"/>
      <c r="TU97" s="41"/>
      <c r="TV97" s="41"/>
      <c r="TW97" s="41"/>
      <c r="TX97" s="41"/>
      <c r="TY97" s="41"/>
      <c r="TZ97" s="41"/>
      <c r="UA97" s="41"/>
      <c r="UB97" s="41"/>
      <c r="UC97" s="41"/>
      <c r="UD97" s="41"/>
      <c r="UE97" s="41"/>
      <c r="UF97" s="41"/>
      <c r="UG97" s="41"/>
      <c r="UH97" s="41"/>
      <c r="UI97" s="41"/>
      <c r="UJ97" s="41"/>
      <c r="UK97" s="41"/>
      <c r="UL97" s="41"/>
      <c r="UM97" s="41"/>
      <c r="UN97" s="41"/>
      <c r="UO97" s="41"/>
      <c r="UP97" s="41"/>
      <c r="UQ97" s="41"/>
      <c r="UR97" s="41"/>
      <c r="US97" s="41"/>
      <c r="UT97" s="41"/>
      <c r="UU97" s="41"/>
      <c r="UV97" s="41"/>
      <c r="UW97" s="41"/>
      <c r="UX97" s="41"/>
      <c r="UY97" s="41"/>
      <c r="UZ97" s="41"/>
      <c r="VA97" s="41"/>
      <c r="VB97" s="41"/>
      <c r="VC97" s="41"/>
      <c r="VD97" s="41"/>
      <c r="VE97" s="41"/>
      <c r="VF97" s="41"/>
      <c r="VG97" s="41"/>
      <c r="VH97" s="41"/>
      <c r="VI97" s="41"/>
      <c r="VJ97" s="41"/>
      <c r="VK97" s="41"/>
      <c r="VL97" s="41"/>
      <c r="VM97" s="41"/>
      <c r="VN97" s="41"/>
      <c r="VO97" s="41"/>
      <c r="VP97" s="41"/>
      <c r="VQ97" s="41"/>
      <c r="VR97" s="41"/>
      <c r="VS97" s="41"/>
      <c r="VT97" s="41"/>
      <c r="VU97" s="41"/>
      <c r="VV97" s="41"/>
      <c r="VW97" s="41"/>
      <c r="VX97" s="41"/>
      <c r="VY97" s="41"/>
      <c r="VZ97" s="41"/>
      <c r="WA97" s="41"/>
      <c r="WB97" s="41"/>
      <c r="WC97" s="41"/>
      <c r="WD97" s="41"/>
      <c r="WE97" s="41"/>
      <c r="WF97" s="41"/>
      <c r="WG97" s="41"/>
      <c r="WH97" s="41"/>
      <c r="WI97" s="41"/>
      <c r="WJ97" s="41"/>
      <c r="WK97" s="41"/>
      <c r="WL97" s="41"/>
      <c r="WM97" s="41"/>
      <c r="WN97" s="41"/>
      <c r="WO97" s="41"/>
      <c r="WP97" s="41"/>
      <c r="WQ97" s="41"/>
      <c r="WR97" s="41"/>
      <c r="WS97" s="41"/>
      <c r="WT97" s="41"/>
      <c r="WU97" s="41"/>
      <c r="WV97" s="41"/>
      <c r="WW97" s="41"/>
      <c r="WX97" s="41"/>
      <c r="WY97" s="41"/>
      <c r="WZ97" s="41"/>
      <c r="XA97" s="41"/>
      <c r="XB97" s="41"/>
      <c r="XC97" s="41"/>
      <c r="XD97" s="41"/>
      <c r="XE97" s="41"/>
      <c r="XF97" s="41"/>
      <c r="XG97" s="41"/>
      <c r="XH97" s="41"/>
      <c r="XI97" s="41"/>
      <c r="XJ97" s="41"/>
      <c r="XK97" s="41"/>
      <c r="XL97" s="41"/>
      <c r="XM97" s="41"/>
      <c r="XN97" s="41"/>
      <c r="XO97" s="41"/>
      <c r="XP97" s="41"/>
      <c r="XQ97" s="41"/>
      <c r="XR97" s="41"/>
      <c r="XS97" s="41"/>
      <c r="XT97" s="41"/>
      <c r="XU97" s="41"/>
      <c r="XV97" s="41"/>
      <c r="XW97" s="41"/>
      <c r="XX97" s="41"/>
      <c r="XY97" s="41"/>
      <c r="XZ97" s="41"/>
      <c r="YA97" s="41"/>
      <c r="YB97" s="41"/>
      <c r="YC97" s="41"/>
      <c r="YD97" s="41"/>
      <c r="YE97" s="41"/>
      <c r="YF97" s="41"/>
      <c r="YG97" s="41"/>
      <c r="YH97" s="41"/>
      <c r="YI97" s="41"/>
      <c r="YJ97" s="41"/>
      <c r="YK97" s="41"/>
      <c r="YL97" s="41"/>
      <c r="YM97" s="41"/>
      <c r="YN97" s="41"/>
      <c r="YO97" s="41"/>
      <c r="YP97" s="41"/>
      <c r="YQ97" s="41"/>
      <c r="YR97" s="41"/>
      <c r="YS97" s="41"/>
      <c r="YT97" s="41"/>
      <c r="YU97" s="41"/>
      <c r="YV97" s="41"/>
      <c r="YW97" s="41"/>
      <c r="YX97" s="41"/>
      <c r="YY97" s="41"/>
      <c r="YZ97" s="41"/>
      <c r="ZA97" s="41"/>
      <c r="ZB97" s="41"/>
      <c r="ZC97" s="41"/>
      <c r="ZD97" s="41"/>
      <c r="ZE97" s="41"/>
      <c r="ZF97" s="41"/>
      <c r="ZG97" s="41"/>
      <c r="ZH97" s="41"/>
      <c r="ZI97" s="41"/>
      <c r="ZJ97" s="41"/>
      <c r="ZK97" s="41"/>
      <c r="ZL97" s="41"/>
      <c r="ZM97" s="41"/>
      <c r="ZN97" s="41"/>
      <c r="ZO97" s="41"/>
    </row>
    <row r="98" spans="31:691" ht="17.25" customHeight="1" x14ac:dyDescent="0.3">
      <c r="AE98" s="41"/>
      <c r="AF98" s="41"/>
      <c r="AG98" s="41"/>
      <c r="FB98" s="39"/>
      <c r="FC98" s="39"/>
      <c r="FV98" s="39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1"/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1"/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1"/>
      <c r="NS98" s="41"/>
      <c r="NT98" s="41"/>
      <c r="NU98" s="41"/>
      <c r="NV98" s="41"/>
      <c r="NW98" s="41"/>
      <c r="NX98" s="41"/>
      <c r="NY98" s="41"/>
      <c r="NZ98" s="41"/>
      <c r="OA98" s="41"/>
      <c r="OB98" s="41"/>
      <c r="OC98" s="41"/>
      <c r="OD98" s="41"/>
      <c r="OE98" s="41"/>
      <c r="OF98" s="41"/>
      <c r="OG98" s="41"/>
      <c r="OH98" s="41"/>
      <c r="OI98" s="41"/>
      <c r="OJ98" s="41"/>
      <c r="OK98" s="41"/>
      <c r="OL98" s="41"/>
      <c r="OM98" s="41"/>
      <c r="ON98" s="41"/>
      <c r="OO98" s="41"/>
      <c r="OP98" s="41"/>
      <c r="OQ98" s="41"/>
      <c r="OR98" s="41"/>
      <c r="OS98" s="41"/>
      <c r="OT98" s="41"/>
      <c r="OU98" s="41"/>
      <c r="OV98" s="41"/>
      <c r="OW98" s="41"/>
      <c r="OX98" s="41"/>
      <c r="OY98" s="41"/>
      <c r="OZ98" s="41"/>
      <c r="PA98" s="41"/>
      <c r="PB98" s="41"/>
      <c r="PC98" s="41"/>
      <c r="PD98" s="41"/>
      <c r="PE98" s="41"/>
      <c r="PF98" s="41"/>
      <c r="PG98" s="41"/>
      <c r="PH98" s="41"/>
      <c r="PI98" s="41"/>
      <c r="PJ98" s="41"/>
      <c r="PK98" s="41"/>
      <c r="PL98" s="41"/>
      <c r="PM98" s="41"/>
      <c r="PN98" s="41"/>
      <c r="PO98" s="41"/>
      <c r="PP98" s="41"/>
      <c r="PQ98" s="41"/>
      <c r="PR98" s="41"/>
      <c r="PS98" s="41"/>
      <c r="PT98" s="41"/>
      <c r="PU98" s="41"/>
      <c r="PV98" s="41"/>
      <c r="PW98" s="41"/>
      <c r="PX98" s="41"/>
      <c r="PY98" s="41"/>
      <c r="PZ98" s="41"/>
      <c r="QA98" s="41"/>
      <c r="QB98" s="41"/>
      <c r="QC98" s="41"/>
      <c r="QD98" s="41"/>
      <c r="QE98" s="41"/>
      <c r="QF98" s="41"/>
      <c r="QG98" s="41"/>
      <c r="QH98" s="41"/>
      <c r="QI98" s="41"/>
      <c r="QJ98" s="41"/>
      <c r="QK98" s="41"/>
      <c r="QL98" s="41"/>
      <c r="QM98" s="41"/>
      <c r="QN98" s="41"/>
      <c r="QO98" s="41"/>
      <c r="QP98" s="41"/>
      <c r="QQ98" s="41"/>
      <c r="QR98" s="41"/>
      <c r="QS98" s="41"/>
      <c r="QT98" s="41"/>
      <c r="QU98" s="41"/>
      <c r="QV98" s="41"/>
      <c r="QW98" s="41"/>
      <c r="QX98" s="41"/>
      <c r="QY98" s="41"/>
      <c r="QZ98" s="41"/>
      <c r="RA98" s="41"/>
      <c r="RB98" s="41"/>
      <c r="RC98" s="41"/>
      <c r="RD98" s="41"/>
      <c r="RE98" s="41"/>
      <c r="RF98" s="41"/>
      <c r="RG98" s="41"/>
      <c r="RH98" s="41"/>
      <c r="RI98" s="41"/>
      <c r="RJ98" s="41"/>
      <c r="RK98" s="41"/>
      <c r="RL98" s="41"/>
      <c r="RM98" s="41"/>
      <c r="RN98" s="41"/>
      <c r="RO98" s="41"/>
      <c r="RP98" s="41"/>
      <c r="RQ98" s="41"/>
      <c r="RR98" s="41"/>
      <c r="RS98" s="41"/>
      <c r="RT98" s="41"/>
      <c r="RU98" s="41"/>
      <c r="RV98" s="41"/>
      <c r="RW98" s="41"/>
      <c r="RX98" s="41"/>
      <c r="RY98" s="41"/>
      <c r="RZ98" s="41"/>
      <c r="SA98" s="41"/>
      <c r="SB98" s="41"/>
      <c r="SC98" s="41"/>
      <c r="SD98" s="41"/>
      <c r="SE98" s="41"/>
      <c r="SF98" s="41"/>
      <c r="SG98" s="41"/>
      <c r="SH98" s="41"/>
      <c r="SI98" s="41"/>
      <c r="SJ98" s="41"/>
      <c r="SK98" s="41"/>
      <c r="SL98" s="41"/>
      <c r="SM98" s="41"/>
      <c r="SN98" s="41"/>
      <c r="SO98" s="41"/>
      <c r="SP98" s="41"/>
      <c r="SQ98" s="41"/>
      <c r="SR98" s="41"/>
      <c r="SS98" s="41"/>
      <c r="ST98" s="41"/>
      <c r="SU98" s="41"/>
      <c r="SV98" s="41"/>
      <c r="SW98" s="41"/>
      <c r="SX98" s="41"/>
      <c r="SY98" s="41"/>
      <c r="SZ98" s="41"/>
      <c r="TA98" s="41"/>
      <c r="TB98" s="41"/>
      <c r="TC98" s="41"/>
      <c r="TD98" s="41"/>
      <c r="TE98" s="41"/>
      <c r="TF98" s="41"/>
      <c r="TG98" s="41"/>
      <c r="TH98" s="41"/>
      <c r="TI98" s="41"/>
      <c r="TJ98" s="41"/>
      <c r="TK98" s="41"/>
      <c r="TL98" s="41"/>
      <c r="TM98" s="41"/>
      <c r="TN98" s="41"/>
      <c r="TO98" s="41"/>
      <c r="TP98" s="41"/>
      <c r="TQ98" s="41"/>
      <c r="TR98" s="41"/>
      <c r="TS98" s="41"/>
      <c r="TT98" s="41"/>
      <c r="TU98" s="41"/>
      <c r="TV98" s="41"/>
      <c r="TW98" s="41"/>
      <c r="TX98" s="41"/>
      <c r="TY98" s="41"/>
      <c r="TZ98" s="41"/>
      <c r="UA98" s="41"/>
      <c r="UB98" s="41"/>
      <c r="UC98" s="41"/>
      <c r="UD98" s="41"/>
      <c r="UE98" s="41"/>
      <c r="UF98" s="41"/>
      <c r="UG98" s="41"/>
      <c r="UH98" s="41"/>
      <c r="UI98" s="41"/>
      <c r="UJ98" s="41"/>
      <c r="UK98" s="41"/>
      <c r="UL98" s="41"/>
      <c r="UM98" s="41"/>
      <c r="UN98" s="41"/>
      <c r="UO98" s="41"/>
      <c r="UP98" s="41"/>
      <c r="UQ98" s="41"/>
      <c r="UR98" s="41"/>
      <c r="US98" s="41"/>
      <c r="UT98" s="41"/>
      <c r="UU98" s="41"/>
      <c r="UV98" s="41"/>
      <c r="UW98" s="41"/>
      <c r="UX98" s="41"/>
      <c r="UY98" s="41"/>
      <c r="UZ98" s="41"/>
      <c r="VA98" s="41"/>
      <c r="VB98" s="41"/>
      <c r="VC98" s="41"/>
      <c r="VD98" s="41"/>
      <c r="VE98" s="41"/>
      <c r="VF98" s="41"/>
      <c r="VG98" s="41"/>
      <c r="VH98" s="41"/>
      <c r="VI98" s="41"/>
      <c r="VJ98" s="41"/>
      <c r="VK98" s="41"/>
      <c r="VL98" s="41"/>
      <c r="VM98" s="41"/>
      <c r="VN98" s="41"/>
      <c r="VO98" s="41"/>
      <c r="VP98" s="41"/>
      <c r="VQ98" s="41"/>
      <c r="VR98" s="41"/>
      <c r="VS98" s="41"/>
      <c r="VT98" s="41"/>
      <c r="VU98" s="41"/>
      <c r="VV98" s="41"/>
      <c r="VW98" s="41"/>
      <c r="VX98" s="41"/>
      <c r="VY98" s="41"/>
      <c r="VZ98" s="41"/>
      <c r="WA98" s="41"/>
      <c r="WB98" s="41"/>
      <c r="WC98" s="41"/>
      <c r="WD98" s="41"/>
      <c r="WE98" s="41"/>
      <c r="WF98" s="41"/>
      <c r="WG98" s="41"/>
      <c r="WH98" s="41"/>
      <c r="WI98" s="41"/>
      <c r="WJ98" s="41"/>
      <c r="WK98" s="41"/>
      <c r="WL98" s="41"/>
      <c r="WM98" s="41"/>
      <c r="WN98" s="41"/>
      <c r="WO98" s="41"/>
      <c r="WP98" s="41"/>
      <c r="WQ98" s="41"/>
      <c r="WR98" s="41"/>
      <c r="WS98" s="41"/>
      <c r="WT98" s="41"/>
      <c r="WU98" s="41"/>
      <c r="WV98" s="41"/>
      <c r="WW98" s="41"/>
      <c r="WX98" s="41"/>
      <c r="WY98" s="41"/>
      <c r="WZ98" s="41"/>
      <c r="XA98" s="41"/>
      <c r="XB98" s="41"/>
      <c r="XC98" s="41"/>
      <c r="XD98" s="41"/>
      <c r="XE98" s="41"/>
      <c r="XF98" s="41"/>
      <c r="XG98" s="41"/>
      <c r="XH98" s="41"/>
      <c r="XI98" s="41"/>
      <c r="XJ98" s="41"/>
      <c r="XK98" s="41"/>
      <c r="XL98" s="41"/>
      <c r="XM98" s="41"/>
      <c r="XN98" s="41"/>
      <c r="XO98" s="41"/>
      <c r="XP98" s="41"/>
      <c r="XQ98" s="41"/>
      <c r="XR98" s="41"/>
      <c r="XS98" s="41"/>
      <c r="XT98" s="41"/>
      <c r="XU98" s="41"/>
      <c r="XV98" s="41"/>
      <c r="XW98" s="41"/>
      <c r="XX98" s="41"/>
      <c r="XY98" s="41"/>
      <c r="XZ98" s="41"/>
      <c r="YA98" s="41"/>
      <c r="YB98" s="41"/>
      <c r="YC98" s="41"/>
      <c r="YD98" s="41"/>
      <c r="YE98" s="41"/>
      <c r="YF98" s="41"/>
      <c r="YG98" s="41"/>
      <c r="YH98" s="41"/>
      <c r="YI98" s="41"/>
      <c r="YJ98" s="41"/>
      <c r="YK98" s="41"/>
      <c r="YL98" s="41"/>
      <c r="YM98" s="41"/>
      <c r="YN98" s="41"/>
      <c r="YO98" s="41"/>
      <c r="YP98" s="41"/>
      <c r="YQ98" s="41"/>
      <c r="YR98" s="41"/>
      <c r="YS98" s="41"/>
      <c r="YT98" s="41"/>
      <c r="YU98" s="41"/>
      <c r="YV98" s="41"/>
      <c r="YW98" s="41"/>
      <c r="YX98" s="41"/>
      <c r="YY98" s="41"/>
      <c r="YZ98" s="41"/>
      <c r="ZA98" s="41"/>
      <c r="ZB98" s="41"/>
      <c r="ZC98" s="41"/>
      <c r="ZD98" s="41"/>
      <c r="ZE98" s="41"/>
      <c r="ZF98" s="41"/>
      <c r="ZG98" s="41"/>
      <c r="ZH98" s="41"/>
      <c r="ZI98" s="41"/>
      <c r="ZJ98" s="41"/>
      <c r="ZK98" s="41"/>
      <c r="ZL98" s="41"/>
      <c r="ZM98" s="41"/>
      <c r="ZN98" s="41"/>
      <c r="ZO98" s="41"/>
    </row>
    <row r="99" spans="31:691" ht="17.25" customHeight="1" x14ac:dyDescent="0.3">
      <c r="AE99" s="41"/>
      <c r="AF99" s="41"/>
      <c r="AG99" s="41"/>
      <c r="FB99" s="39"/>
      <c r="FC99" s="39"/>
      <c r="FV99" s="39"/>
      <c r="IZ99" s="41"/>
      <c r="JA99" s="41"/>
      <c r="JB99" s="41"/>
      <c r="JC99" s="41"/>
      <c r="JD99" s="41"/>
      <c r="JE99" s="41"/>
      <c r="JF99" s="41"/>
      <c r="JG99" s="41"/>
      <c r="JH99" s="41"/>
      <c r="JI99" s="41"/>
      <c r="JJ99" s="41"/>
      <c r="JK99" s="41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1"/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1"/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1"/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1"/>
      <c r="NS99" s="41"/>
      <c r="NT99" s="41"/>
      <c r="NU99" s="41"/>
      <c r="NV99" s="41"/>
      <c r="NW99" s="41"/>
      <c r="NX99" s="41"/>
      <c r="NY99" s="41"/>
      <c r="NZ99" s="41"/>
      <c r="OA99" s="41"/>
      <c r="OB99" s="41"/>
      <c r="OC99" s="41"/>
      <c r="OD99" s="41"/>
      <c r="OE99" s="41"/>
      <c r="OF99" s="41"/>
      <c r="OG99" s="41"/>
      <c r="OH99" s="41"/>
      <c r="OI99" s="41"/>
      <c r="OJ99" s="41"/>
      <c r="OK99" s="41"/>
      <c r="OL99" s="41"/>
      <c r="OM99" s="41"/>
      <c r="ON99" s="41"/>
      <c r="OO99" s="41"/>
      <c r="OP99" s="41"/>
      <c r="OQ99" s="41"/>
      <c r="OR99" s="41"/>
      <c r="OS99" s="41"/>
      <c r="OT99" s="41"/>
      <c r="OU99" s="41"/>
      <c r="OV99" s="41"/>
      <c r="OW99" s="41"/>
      <c r="OX99" s="41"/>
      <c r="OY99" s="41"/>
      <c r="OZ99" s="41"/>
      <c r="PA99" s="41"/>
      <c r="PB99" s="41"/>
      <c r="PC99" s="41"/>
      <c r="PD99" s="41"/>
      <c r="PE99" s="41"/>
      <c r="PF99" s="41"/>
      <c r="PG99" s="41"/>
      <c r="PH99" s="41"/>
      <c r="PI99" s="41"/>
      <c r="PJ99" s="41"/>
      <c r="PK99" s="41"/>
      <c r="PL99" s="41"/>
      <c r="PM99" s="41"/>
      <c r="PN99" s="41"/>
      <c r="PO99" s="41"/>
      <c r="PP99" s="41"/>
      <c r="PQ99" s="41"/>
      <c r="PR99" s="41"/>
      <c r="PS99" s="41"/>
      <c r="PT99" s="41"/>
      <c r="PU99" s="41"/>
      <c r="PV99" s="41"/>
      <c r="PW99" s="41"/>
      <c r="PX99" s="41"/>
      <c r="PY99" s="41"/>
      <c r="PZ99" s="41"/>
      <c r="QA99" s="41"/>
      <c r="QB99" s="41"/>
      <c r="QC99" s="41"/>
      <c r="QD99" s="41"/>
      <c r="QE99" s="41"/>
      <c r="QF99" s="41"/>
      <c r="QG99" s="41"/>
      <c r="QH99" s="41"/>
      <c r="QI99" s="41"/>
      <c r="QJ99" s="41"/>
      <c r="QK99" s="41"/>
      <c r="QL99" s="41"/>
      <c r="QM99" s="41"/>
      <c r="QN99" s="41"/>
      <c r="QO99" s="41"/>
      <c r="QP99" s="41"/>
      <c r="QQ99" s="41"/>
      <c r="QR99" s="41"/>
      <c r="QS99" s="41"/>
      <c r="QT99" s="41"/>
      <c r="QU99" s="41"/>
      <c r="QV99" s="41"/>
      <c r="QW99" s="41"/>
      <c r="QX99" s="41"/>
      <c r="QY99" s="41"/>
      <c r="QZ99" s="41"/>
      <c r="RA99" s="41"/>
      <c r="RB99" s="41"/>
      <c r="RC99" s="41"/>
      <c r="RD99" s="41"/>
      <c r="RE99" s="41"/>
      <c r="RF99" s="41"/>
      <c r="RG99" s="41"/>
      <c r="RH99" s="41"/>
      <c r="RI99" s="41"/>
      <c r="RJ99" s="41"/>
      <c r="RK99" s="41"/>
      <c r="RL99" s="41"/>
      <c r="RM99" s="41"/>
      <c r="RN99" s="41"/>
      <c r="RO99" s="41"/>
      <c r="RP99" s="41"/>
      <c r="RQ99" s="41"/>
      <c r="RR99" s="41"/>
      <c r="RS99" s="41"/>
      <c r="RT99" s="41"/>
      <c r="RU99" s="41"/>
      <c r="RV99" s="41"/>
      <c r="RW99" s="41"/>
      <c r="RX99" s="41"/>
      <c r="RY99" s="41"/>
      <c r="RZ99" s="41"/>
      <c r="SA99" s="41"/>
      <c r="SB99" s="41"/>
      <c r="SC99" s="41"/>
      <c r="SD99" s="41"/>
      <c r="SE99" s="41"/>
      <c r="SF99" s="41"/>
      <c r="SG99" s="41"/>
      <c r="SH99" s="41"/>
      <c r="SI99" s="41"/>
      <c r="SJ99" s="41"/>
      <c r="SK99" s="41"/>
      <c r="SL99" s="41"/>
      <c r="SM99" s="41"/>
      <c r="SN99" s="41"/>
      <c r="SO99" s="41"/>
      <c r="SP99" s="41"/>
      <c r="SQ99" s="41"/>
      <c r="SR99" s="41"/>
      <c r="SS99" s="41"/>
      <c r="ST99" s="41"/>
      <c r="SU99" s="41"/>
      <c r="SV99" s="41"/>
      <c r="SW99" s="41"/>
      <c r="SX99" s="41"/>
      <c r="SY99" s="41"/>
      <c r="SZ99" s="41"/>
      <c r="TA99" s="41"/>
      <c r="TB99" s="41"/>
      <c r="TC99" s="41"/>
      <c r="TD99" s="41"/>
      <c r="TE99" s="41"/>
      <c r="TF99" s="41"/>
      <c r="TG99" s="41"/>
      <c r="TH99" s="41"/>
      <c r="TI99" s="41"/>
      <c r="TJ99" s="41"/>
      <c r="TK99" s="41"/>
      <c r="TL99" s="41"/>
      <c r="TM99" s="41"/>
      <c r="TN99" s="41"/>
      <c r="TO99" s="41"/>
      <c r="TP99" s="41"/>
      <c r="TQ99" s="41"/>
      <c r="TR99" s="41"/>
      <c r="TS99" s="41"/>
      <c r="TT99" s="41"/>
      <c r="TU99" s="41"/>
      <c r="TV99" s="41"/>
      <c r="TW99" s="41"/>
      <c r="TX99" s="41"/>
      <c r="TY99" s="41"/>
      <c r="TZ99" s="41"/>
      <c r="UA99" s="41"/>
      <c r="UB99" s="41"/>
      <c r="UC99" s="41"/>
      <c r="UD99" s="41"/>
      <c r="UE99" s="41"/>
      <c r="UF99" s="41"/>
      <c r="UG99" s="41"/>
      <c r="UH99" s="41"/>
      <c r="UI99" s="41"/>
      <c r="UJ99" s="41"/>
      <c r="UK99" s="41"/>
      <c r="UL99" s="41"/>
      <c r="UM99" s="41"/>
      <c r="UN99" s="41"/>
      <c r="UO99" s="41"/>
      <c r="UP99" s="41"/>
      <c r="UQ99" s="41"/>
      <c r="UR99" s="41"/>
      <c r="US99" s="41"/>
      <c r="UT99" s="41"/>
      <c r="UU99" s="41"/>
      <c r="UV99" s="41"/>
      <c r="UW99" s="41"/>
      <c r="UX99" s="41"/>
      <c r="UY99" s="41"/>
      <c r="UZ99" s="41"/>
      <c r="VA99" s="41"/>
      <c r="VB99" s="41"/>
      <c r="VC99" s="41"/>
      <c r="VD99" s="41"/>
      <c r="VE99" s="41"/>
      <c r="VF99" s="41"/>
      <c r="VG99" s="41"/>
      <c r="VH99" s="41"/>
      <c r="VI99" s="41"/>
      <c r="VJ99" s="41"/>
      <c r="VK99" s="41"/>
      <c r="VL99" s="41"/>
      <c r="VM99" s="41"/>
      <c r="VN99" s="41"/>
      <c r="VO99" s="41"/>
      <c r="VP99" s="41"/>
      <c r="VQ99" s="41"/>
      <c r="VR99" s="41"/>
      <c r="VS99" s="41"/>
      <c r="VT99" s="41"/>
      <c r="VU99" s="41"/>
      <c r="VV99" s="41"/>
      <c r="VW99" s="41"/>
      <c r="VX99" s="41"/>
      <c r="VY99" s="41"/>
      <c r="VZ99" s="41"/>
      <c r="WA99" s="41"/>
      <c r="WB99" s="41"/>
      <c r="WC99" s="41"/>
      <c r="WD99" s="41"/>
      <c r="WE99" s="41"/>
      <c r="WF99" s="41"/>
      <c r="WG99" s="41"/>
      <c r="WH99" s="41"/>
      <c r="WI99" s="41"/>
      <c r="WJ99" s="41"/>
      <c r="WK99" s="41"/>
      <c r="WL99" s="41"/>
      <c r="WM99" s="41"/>
      <c r="WN99" s="41"/>
      <c r="WO99" s="41"/>
      <c r="WP99" s="41"/>
      <c r="WQ99" s="41"/>
      <c r="WR99" s="41"/>
      <c r="WS99" s="41"/>
      <c r="WT99" s="41"/>
      <c r="WU99" s="41"/>
      <c r="WV99" s="41"/>
      <c r="WW99" s="41"/>
      <c r="WX99" s="41"/>
      <c r="WY99" s="41"/>
      <c r="WZ99" s="41"/>
      <c r="XA99" s="41"/>
      <c r="XB99" s="41"/>
      <c r="XC99" s="41"/>
      <c r="XD99" s="41"/>
      <c r="XE99" s="41"/>
      <c r="XF99" s="41"/>
      <c r="XG99" s="41"/>
      <c r="XH99" s="41"/>
      <c r="XI99" s="41"/>
      <c r="XJ99" s="41"/>
      <c r="XK99" s="41"/>
      <c r="XL99" s="41"/>
      <c r="XM99" s="41"/>
      <c r="XN99" s="41"/>
      <c r="XO99" s="41"/>
      <c r="XP99" s="41"/>
      <c r="XQ99" s="41"/>
      <c r="XR99" s="41"/>
      <c r="XS99" s="41"/>
      <c r="XT99" s="41"/>
      <c r="XU99" s="41"/>
      <c r="XV99" s="41"/>
      <c r="XW99" s="41"/>
      <c r="XX99" s="41"/>
      <c r="XY99" s="41"/>
      <c r="XZ99" s="41"/>
      <c r="YA99" s="41"/>
      <c r="YB99" s="41"/>
      <c r="YC99" s="41"/>
      <c r="YD99" s="41"/>
      <c r="YE99" s="41"/>
      <c r="YF99" s="41"/>
      <c r="YG99" s="41"/>
      <c r="YH99" s="41"/>
      <c r="YI99" s="41"/>
      <c r="YJ99" s="41"/>
      <c r="YK99" s="41"/>
      <c r="YL99" s="41"/>
      <c r="YM99" s="41"/>
      <c r="YN99" s="41"/>
      <c r="YO99" s="41"/>
      <c r="YP99" s="41"/>
      <c r="YQ99" s="41"/>
      <c r="YR99" s="41"/>
      <c r="YS99" s="41"/>
      <c r="YT99" s="41"/>
      <c r="YU99" s="41"/>
      <c r="YV99" s="41"/>
      <c r="YW99" s="41"/>
      <c r="YX99" s="41"/>
      <c r="YY99" s="41"/>
      <c r="YZ99" s="41"/>
      <c r="ZA99" s="41"/>
      <c r="ZB99" s="41"/>
      <c r="ZC99" s="41"/>
      <c r="ZD99" s="41"/>
      <c r="ZE99" s="41"/>
      <c r="ZF99" s="41"/>
      <c r="ZG99" s="41"/>
      <c r="ZH99" s="41"/>
      <c r="ZI99" s="41"/>
      <c r="ZJ99" s="41"/>
      <c r="ZK99" s="41"/>
      <c r="ZL99" s="41"/>
      <c r="ZM99" s="41"/>
      <c r="ZN99" s="41"/>
      <c r="ZO99" s="41"/>
    </row>
    <row r="100" spans="31:691" ht="17.25" customHeight="1" x14ac:dyDescent="0.3">
      <c r="AE100" s="41"/>
      <c r="AF100" s="41"/>
      <c r="AG100" s="41"/>
      <c r="FB100" s="39"/>
      <c r="FC100" s="39"/>
      <c r="FV100" s="39"/>
      <c r="IZ100" s="41"/>
      <c r="JA100" s="41"/>
      <c r="JB100" s="41"/>
      <c r="JC100" s="41"/>
      <c r="JD100" s="41"/>
      <c r="JE100" s="41"/>
      <c r="JF100" s="41"/>
      <c r="JG100" s="41"/>
      <c r="JH100" s="41"/>
      <c r="JI100" s="41"/>
      <c r="JJ100" s="41"/>
      <c r="JK100" s="41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1"/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1"/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/>
      <c r="NZ100" s="41"/>
      <c r="OA100" s="41"/>
      <c r="OB100" s="41"/>
      <c r="OC100" s="41"/>
      <c r="OD100" s="41"/>
      <c r="OE100" s="41"/>
      <c r="OF100" s="41"/>
      <c r="OG100" s="41"/>
      <c r="OH100" s="41"/>
      <c r="OI100" s="41"/>
      <c r="OJ100" s="41"/>
      <c r="OK100" s="41"/>
      <c r="OL100" s="41"/>
      <c r="OM100" s="41"/>
      <c r="ON100" s="41"/>
      <c r="OO100" s="41"/>
      <c r="OP100" s="41"/>
      <c r="OQ100" s="41"/>
      <c r="OR100" s="41"/>
      <c r="OS100" s="41"/>
      <c r="OT100" s="41"/>
      <c r="OU100" s="41"/>
      <c r="OV100" s="41"/>
      <c r="OW100" s="41"/>
      <c r="OX100" s="41"/>
      <c r="OY100" s="41"/>
      <c r="OZ100" s="41"/>
      <c r="PA100" s="41"/>
      <c r="PB100" s="41"/>
      <c r="PC100" s="41"/>
      <c r="PD100" s="41"/>
      <c r="PE100" s="41"/>
      <c r="PF100" s="41"/>
      <c r="PG100" s="41"/>
      <c r="PH100" s="41"/>
      <c r="PI100" s="41"/>
      <c r="PJ100" s="41"/>
      <c r="PK100" s="41"/>
      <c r="PL100" s="41"/>
      <c r="PM100" s="41"/>
      <c r="PN100" s="41"/>
      <c r="PO100" s="41"/>
      <c r="PP100" s="41"/>
      <c r="PQ100" s="41"/>
      <c r="PR100" s="41"/>
      <c r="PS100" s="41"/>
      <c r="PT100" s="41"/>
      <c r="PU100" s="41"/>
      <c r="PV100" s="41"/>
      <c r="PW100" s="41"/>
      <c r="PX100" s="41"/>
      <c r="PY100" s="41"/>
      <c r="PZ100" s="41"/>
      <c r="QA100" s="41"/>
      <c r="QB100" s="41"/>
      <c r="QC100" s="41"/>
      <c r="QD100" s="41"/>
      <c r="QE100" s="41"/>
      <c r="QF100" s="41"/>
      <c r="QG100" s="41"/>
      <c r="QH100" s="41"/>
      <c r="QI100" s="41"/>
      <c r="QJ100" s="41"/>
      <c r="QK100" s="41"/>
      <c r="QL100" s="41"/>
      <c r="QM100" s="41"/>
      <c r="QN100" s="41"/>
      <c r="QO100" s="41"/>
      <c r="QP100" s="41"/>
      <c r="QQ100" s="41"/>
      <c r="QR100" s="41"/>
      <c r="QS100" s="41"/>
      <c r="QT100" s="41"/>
      <c r="QU100" s="41"/>
      <c r="QV100" s="41"/>
      <c r="QW100" s="41"/>
      <c r="QX100" s="41"/>
      <c r="QY100" s="41"/>
      <c r="QZ100" s="41"/>
      <c r="RA100" s="41"/>
      <c r="RB100" s="41"/>
      <c r="RC100" s="41"/>
      <c r="RD100" s="41"/>
      <c r="RE100" s="41"/>
      <c r="RF100" s="41"/>
      <c r="RG100" s="41"/>
      <c r="RH100" s="41"/>
      <c r="RI100" s="41"/>
      <c r="RJ100" s="41"/>
      <c r="RK100" s="41"/>
      <c r="RL100" s="41"/>
      <c r="RM100" s="41"/>
      <c r="RN100" s="41"/>
      <c r="RO100" s="41"/>
      <c r="RP100" s="41"/>
      <c r="RQ100" s="41"/>
      <c r="RR100" s="41"/>
      <c r="RS100" s="41"/>
      <c r="RT100" s="41"/>
      <c r="RU100" s="41"/>
      <c r="RV100" s="41"/>
      <c r="RW100" s="41"/>
      <c r="RX100" s="41"/>
      <c r="RY100" s="41"/>
      <c r="RZ100" s="41"/>
      <c r="SA100" s="41"/>
      <c r="SB100" s="41"/>
      <c r="SC100" s="41"/>
      <c r="SD100" s="41"/>
      <c r="SE100" s="41"/>
      <c r="SF100" s="41"/>
      <c r="SG100" s="41"/>
      <c r="SH100" s="41"/>
      <c r="SI100" s="41"/>
      <c r="SJ100" s="41"/>
      <c r="SK100" s="41"/>
      <c r="SL100" s="41"/>
      <c r="SM100" s="41"/>
      <c r="SN100" s="41"/>
      <c r="SO100" s="41"/>
      <c r="SP100" s="41"/>
      <c r="SQ100" s="41"/>
      <c r="SR100" s="41"/>
      <c r="SS100" s="41"/>
      <c r="ST100" s="41"/>
      <c r="SU100" s="41"/>
      <c r="SV100" s="41"/>
      <c r="SW100" s="41"/>
      <c r="SX100" s="41"/>
      <c r="SY100" s="41"/>
      <c r="SZ100" s="41"/>
      <c r="TA100" s="41"/>
      <c r="TB100" s="41"/>
      <c r="TC100" s="41"/>
      <c r="TD100" s="41"/>
      <c r="TE100" s="41"/>
      <c r="TF100" s="41"/>
      <c r="TG100" s="41"/>
      <c r="TH100" s="41"/>
      <c r="TI100" s="41"/>
      <c r="TJ100" s="41"/>
      <c r="TK100" s="41"/>
      <c r="TL100" s="41"/>
      <c r="TM100" s="41"/>
      <c r="TN100" s="41"/>
      <c r="TO100" s="41"/>
      <c r="TP100" s="41"/>
      <c r="TQ100" s="41"/>
      <c r="TR100" s="41"/>
      <c r="TS100" s="41"/>
      <c r="TT100" s="41"/>
      <c r="TU100" s="41"/>
      <c r="TV100" s="41"/>
      <c r="TW100" s="41"/>
      <c r="TX100" s="41"/>
      <c r="TY100" s="41"/>
      <c r="TZ100" s="41"/>
      <c r="UA100" s="41"/>
      <c r="UB100" s="41"/>
      <c r="UC100" s="41"/>
      <c r="UD100" s="41"/>
      <c r="UE100" s="41"/>
      <c r="UF100" s="41"/>
      <c r="UG100" s="41"/>
      <c r="UH100" s="41"/>
      <c r="UI100" s="41"/>
      <c r="UJ100" s="41"/>
      <c r="UK100" s="41"/>
      <c r="UL100" s="41"/>
      <c r="UM100" s="41"/>
      <c r="UN100" s="41"/>
      <c r="UO100" s="41"/>
      <c r="UP100" s="41"/>
      <c r="UQ100" s="41"/>
      <c r="UR100" s="41"/>
      <c r="US100" s="41"/>
      <c r="UT100" s="41"/>
      <c r="UU100" s="41"/>
      <c r="UV100" s="41"/>
      <c r="UW100" s="41"/>
      <c r="UX100" s="41"/>
      <c r="UY100" s="41"/>
      <c r="UZ100" s="41"/>
      <c r="VA100" s="41"/>
      <c r="VB100" s="41"/>
      <c r="VC100" s="41"/>
      <c r="VD100" s="41"/>
      <c r="VE100" s="41"/>
      <c r="VF100" s="41"/>
      <c r="VG100" s="41"/>
      <c r="VH100" s="41"/>
      <c r="VI100" s="41"/>
      <c r="VJ100" s="41"/>
      <c r="VK100" s="41"/>
      <c r="VL100" s="41"/>
      <c r="VM100" s="41"/>
      <c r="VN100" s="41"/>
      <c r="VO100" s="41"/>
      <c r="VP100" s="41"/>
      <c r="VQ100" s="41"/>
      <c r="VR100" s="41"/>
      <c r="VS100" s="41"/>
      <c r="VT100" s="41"/>
      <c r="VU100" s="41"/>
      <c r="VV100" s="41"/>
      <c r="VW100" s="41"/>
      <c r="VX100" s="41"/>
      <c r="VY100" s="41"/>
      <c r="VZ100" s="41"/>
      <c r="WA100" s="41"/>
      <c r="WB100" s="41"/>
      <c r="WC100" s="41"/>
      <c r="WD100" s="41"/>
      <c r="WE100" s="41"/>
      <c r="WF100" s="41"/>
      <c r="WG100" s="41"/>
      <c r="WH100" s="41"/>
      <c r="WI100" s="41"/>
      <c r="WJ100" s="41"/>
      <c r="WK100" s="41"/>
      <c r="WL100" s="41"/>
      <c r="WM100" s="41"/>
      <c r="WN100" s="41"/>
      <c r="WO100" s="41"/>
      <c r="WP100" s="41"/>
      <c r="WQ100" s="41"/>
      <c r="WR100" s="41"/>
      <c r="WS100" s="41"/>
      <c r="WT100" s="41"/>
      <c r="WU100" s="41"/>
      <c r="WV100" s="41"/>
      <c r="WW100" s="41"/>
      <c r="WX100" s="41"/>
      <c r="WY100" s="41"/>
      <c r="WZ100" s="41"/>
      <c r="XA100" s="41"/>
      <c r="XB100" s="41"/>
      <c r="XC100" s="41"/>
      <c r="XD100" s="41"/>
      <c r="XE100" s="41"/>
      <c r="XF100" s="41"/>
      <c r="XG100" s="41"/>
      <c r="XH100" s="41"/>
      <c r="XI100" s="41"/>
      <c r="XJ100" s="41"/>
      <c r="XK100" s="41"/>
      <c r="XL100" s="41"/>
      <c r="XM100" s="41"/>
      <c r="XN100" s="41"/>
      <c r="XO100" s="41"/>
      <c r="XP100" s="41"/>
      <c r="XQ100" s="41"/>
      <c r="XR100" s="41"/>
      <c r="XS100" s="41"/>
      <c r="XT100" s="41"/>
      <c r="XU100" s="41"/>
      <c r="XV100" s="41"/>
      <c r="XW100" s="41"/>
      <c r="XX100" s="41"/>
      <c r="XY100" s="41"/>
      <c r="XZ100" s="41"/>
      <c r="YA100" s="41"/>
      <c r="YB100" s="41"/>
      <c r="YC100" s="41"/>
      <c r="YD100" s="41"/>
      <c r="YE100" s="41"/>
      <c r="YF100" s="41"/>
      <c r="YG100" s="41"/>
      <c r="YH100" s="41"/>
      <c r="YI100" s="41"/>
      <c r="YJ100" s="41"/>
      <c r="YK100" s="41"/>
      <c r="YL100" s="41"/>
      <c r="YM100" s="41"/>
      <c r="YN100" s="41"/>
      <c r="YO100" s="41"/>
      <c r="YP100" s="41"/>
      <c r="YQ100" s="41"/>
      <c r="YR100" s="41"/>
      <c r="YS100" s="41"/>
      <c r="YT100" s="41"/>
      <c r="YU100" s="41"/>
      <c r="YV100" s="41"/>
      <c r="YW100" s="41"/>
      <c r="YX100" s="41"/>
      <c r="YY100" s="41"/>
      <c r="YZ100" s="41"/>
      <c r="ZA100" s="41"/>
      <c r="ZB100" s="41"/>
      <c r="ZC100" s="41"/>
      <c r="ZD100" s="41"/>
      <c r="ZE100" s="41"/>
      <c r="ZF100" s="41"/>
      <c r="ZG100" s="41"/>
      <c r="ZH100" s="41"/>
      <c r="ZI100" s="41"/>
      <c r="ZJ100" s="41"/>
      <c r="ZK100" s="41"/>
      <c r="ZL100" s="41"/>
      <c r="ZM100" s="41"/>
      <c r="ZN100" s="41"/>
      <c r="ZO100" s="41"/>
    </row>
    <row r="101" spans="31:691" ht="17.25" customHeight="1" x14ac:dyDescent="0.3">
      <c r="AE101" s="41"/>
      <c r="AF101" s="41"/>
      <c r="AG101" s="41"/>
      <c r="FB101" s="39"/>
      <c r="FC101" s="39"/>
      <c r="FV101" s="39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1"/>
      <c r="OT101" s="41"/>
      <c r="OU101" s="41"/>
      <c r="OV101" s="41"/>
      <c r="OW101" s="41"/>
      <c r="OX101" s="41"/>
      <c r="OY101" s="41"/>
      <c r="OZ101" s="41"/>
      <c r="PA101" s="41"/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1"/>
      <c r="PN101" s="41"/>
      <c r="PO101" s="41"/>
      <c r="PP101" s="41"/>
      <c r="PQ101" s="41"/>
      <c r="PR101" s="41"/>
      <c r="PS101" s="41"/>
      <c r="PT101" s="41"/>
      <c r="PU101" s="41"/>
      <c r="PV101" s="41"/>
      <c r="PW101" s="41"/>
      <c r="PX101" s="41"/>
      <c r="PY101" s="41"/>
      <c r="PZ101" s="41"/>
      <c r="QA101" s="41"/>
      <c r="QB101" s="41"/>
      <c r="QC101" s="41"/>
      <c r="QD101" s="41"/>
      <c r="QE101" s="41"/>
      <c r="QF101" s="41"/>
      <c r="QG101" s="41"/>
      <c r="QH101" s="41"/>
      <c r="QI101" s="41"/>
      <c r="QJ101" s="41"/>
      <c r="QK101" s="41"/>
      <c r="QL101" s="41"/>
      <c r="QM101" s="41"/>
      <c r="QN101" s="41"/>
      <c r="QO101" s="41"/>
      <c r="QP101" s="41"/>
      <c r="QQ101" s="41"/>
      <c r="QR101" s="41"/>
      <c r="QS101" s="41"/>
      <c r="QT101" s="41"/>
      <c r="QU101" s="41"/>
      <c r="QV101" s="41"/>
      <c r="QW101" s="41"/>
      <c r="QX101" s="41"/>
      <c r="QY101" s="41"/>
      <c r="QZ101" s="41"/>
      <c r="RA101" s="41"/>
      <c r="RB101" s="41"/>
      <c r="RC101" s="41"/>
      <c r="RD101" s="41"/>
      <c r="RE101" s="41"/>
      <c r="RF101" s="41"/>
      <c r="RG101" s="41"/>
      <c r="RH101" s="41"/>
      <c r="RI101" s="41"/>
      <c r="RJ101" s="41"/>
      <c r="RK101" s="41"/>
      <c r="RL101" s="41"/>
      <c r="RM101" s="41"/>
      <c r="RN101" s="41"/>
      <c r="RO101" s="41"/>
      <c r="RP101" s="41"/>
      <c r="RQ101" s="41"/>
      <c r="RR101" s="41"/>
      <c r="RS101" s="41"/>
      <c r="RT101" s="41"/>
      <c r="RU101" s="41"/>
      <c r="RV101" s="41"/>
      <c r="RW101" s="41"/>
      <c r="RX101" s="41"/>
      <c r="RY101" s="41"/>
      <c r="RZ101" s="41"/>
      <c r="SA101" s="41"/>
      <c r="SB101" s="41"/>
      <c r="SC101" s="41"/>
      <c r="SD101" s="41"/>
      <c r="SE101" s="41"/>
      <c r="SF101" s="41"/>
      <c r="SG101" s="41"/>
      <c r="SH101" s="41"/>
      <c r="SI101" s="41"/>
      <c r="SJ101" s="41"/>
      <c r="SK101" s="41"/>
      <c r="SL101" s="41"/>
      <c r="SM101" s="41"/>
      <c r="SN101" s="41"/>
      <c r="SO101" s="41"/>
      <c r="SP101" s="41"/>
      <c r="SQ101" s="41"/>
      <c r="SR101" s="41"/>
      <c r="SS101" s="41"/>
      <c r="ST101" s="41"/>
      <c r="SU101" s="41"/>
      <c r="SV101" s="41"/>
      <c r="SW101" s="41"/>
      <c r="SX101" s="41"/>
      <c r="SY101" s="41"/>
      <c r="SZ101" s="41"/>
      <c r="TA101" s="41"/>
      <c r="TB101" s="41"/>
      <c r="TC101" s="41"/>
      <c r="TD101" s="41"/>
      <c r="TE101" s="41"/>
      <c r="TF101" s="41"/>
      <c r="TG101" s="41"/>
      <c r="TH101" s="41"/>
      <c r="TI101" s="41"/>
      <c r="TJ101" s="41"/>
      <c r="TK101" s="41"/>
      <c r="TL101" s="41"/>
      <c r="TM101" s="41"/>
      <c r="TN101" s="41"/>
      <c r="TO101" s="41"/>
      <c r="TP101" s="41"/>
      <c r="TQ101" s="41"/>
      <c r="TR101" s="41"/>
      <c r="TS101" s="41"/>
      <c r="TT101" s="41"/>
      <c r="TU101" s="41"/>
      <c r="TV101" s="41"/>
      <c r="TW101" s="41"/>
      <c r="TX101" s="41"/>
      <c r="TY101" s="41"/>
      <c r="TZ101" s="41"/>
      <c r="UA101" s="41"/>
      <c r="UB101" s="41"/>
      <c r="UC101" s="41"/>
      <c r="UD101" s="41"/>
      <c r="UE101" s="41"/>
      <c r="UF101" s="41"/>
      <c r="UG101" s="41"/>
      <c r="UH101" s="41"/>
      <c r="UI101" s="41"/>
      <c r="UJ101" s="41"/>
      <c r="UK101" s="41"/>
      <c r="UL101" s="41"/>
      <c r="UM101" s="41"/>
      <c r="UN101" s="41"/>
      <c r="UO101" s="41"/>
      <c r="UP101" s="41"/>
      <c r="UQ101" s="41"/>
      <c r="UR101" s="41"/>
      <c r="US101" s="41"/>
      <c r="UT101" s="41"/>
      <c r="UU101" s="41"/>
      <c r="UV101" s="41"/>
      <c r="UW101" s="41"/>
      <c r="UX101" s="41"/>
      <c r="UY101" s="41"/>
      <c r="UZ101" s="41"/>
      <c r="VA101" s="41"/>
      <c r="VB101" s="41"/>
      <c r="VC101" s="41"/>
      <c r="VD101" s="41"/>
      <c r="VE101" s="41"/>
      <c r="VF101" s="41"/>
      <c r="VG101" s="41"/>
      <c r="VH101" s="41"/>
      <c r="VI101" s="41"/>
      <c r="VJ101" s="41"/>
      <c r="VK101" s="41"/>
      <c r="VL101" s="41"/>
      <c r="VM101" s="41"/>
      <c r="VN101" s="41"/>
      <c r="VO101" s="41"/>
      <c r="VP101" s="41"/>
      <c r="VQ101" s="41"/>
      <c r="VR101" s="41"/>
      <c r="VS101" s="41"/>
      <c r="VT101" s="41"/>
      <c r="VU101" s="41"/>
      <c r="VV101" s="41"/>
      <c r="VW101" s="41"/>
      <c r="VX101" s="41"/>
      <c r="VY101" s="41"/>
      <c r="VZ101" s="41"/>
      <c r="WA101" s="41"/>
      <c r="WB101" s="41"/>
      <c r="WC101" s="41"/>
      <c r="WD101" s="41"/>
      <c r="WE101" s="41"/>
      <c r="WF101" s="41"/>
      <c r="WG101" s="41"/>
      <c r="WH101" s="41"/>
      <c r="WI101" s="41"/>
      <c r="WJ101" s="41"/>
      <c r="WK101" s="41"/>
      <c r="WL101" s="41"/>
      <c r="WM101" s="41"/>
      <c r="WN101" s="41"/>
      <c r="WO101" s="41"/>
      <c r="WP101" s="41"/>
      <c r="WQ101" s="41"/>
      <c r="WR101" s="41"/>
      <c r="WS101" s="41"/>
      <c r="WT101" s="41"/>
      <c r="WU101" s="41"/>
      <c r="WV101" s="41"/>
      <c r="WW101" s="41"/>
      <c r="WX101" s="41"/>
      <c r="WY101" s="41"/>
      <c r="WZ101" s="41"/>
      <c r="XA101" s="41"/>
      <c r="XB101" s="41"/>
      <c r="XC101" s="41"/>
      <c r="XD101" s="41"/>
      <c r="XE101" s="41"/>
      <c r="XF101" s="41"/>
      <c r="XG101" s="41"/>
      <c r="XH101" s="41"/>
      <c r="XI101" s="41"/>
      <c r="XJ101" s="41"/>
      <c r="XK101" s="41"/>
      <c r="XL101" s="41"/>
      <c r="XM101" s="41"/>
      <c r="XN101" s="41"/>
      <c r="XO101" s="41"/>
      <c r="XP101" s="41"/>
      <c r="XQ101" s="41"/>
      <c r="XR101" s="41"/>
      <c r="XS101" s="41"/>
      <c r="XT101" s="41"/>
      <c r="XU101" s="41"/>
      <c r="XV101" s="41"/>
      <c r="XW101" s="41"/>
      <c r="XX101" s="41"/>
      <c r="XY101" s="41"/>
      <c r="XZ101" s="41"/>
      <c r="YA101" s="41"/>
      <c r="YB101" s="41"/>
      <c r="YC101" s="41"/>
      <c r="YD101" s="41"/>
      <c r="YE101" s="41"/>
      <c r="YF101" s="41"/>
      <c r="YG101" s="41"/>
      <c r="YH101" s="41"/>
      <c r="YI101" s="41"/>
      <c r="YJ101" s="41"/>
      <c r="YK101" s="41"/>
      <c r="YL101" s="41"/>
      <c r="YM101" s="41"/>
      <c r="YN101" s="41"/>
      <c r="YO101" s="41"/>
      <c r="YP101" s="41"/>
      <c r="YQ101" s="41"/>
      <c r="YR101" s="41"/>
      <c r="YS101" s="41"/>
      <c r="YT101" s="41"/>
      <c r="YU101" s="41"/>
      <c r="YV101" s="41"/>
      <c r="YW101" s="41"/>
      <c r="YX101" s="41"/>
      <c r="YY101" s="41"/>
      <c r="YZ101" s="41"/>
      <c r="ZA101" s="41"/>
      <c r="ZB101" s="41"/>
      <c r="ZC101" s="41"/>
      <c r="ZD101" s="41"/>
      <c r="ZE101" s="41"/>
      <c r="ZF101" s="41"/>
      <c r="ZG101" s="41"/>
      <c r="ZH101" s="41"/>
      <c r="ZI101" s="41"/>
      <c r="ZJ101" s="41"/>
      <c r="ZK101" s="41"/>
      <c r="ZL101" s="41"/>
      <c r="ZM101" s="41"/>
      <c r="ZN101" s="41"/>
      <c r="ZO101" s="41"/>
    </row>
    <row r="102" spans="31:691" ht="17.25" customHeight="1" x14ac:dyDescent="0.3">
      <c r="AE102" s="41"/>
      <c r="AF102" s="41"/>
      <c r="AG102" s="41"/>
      <c r="FB102" s="39"/>
      <c r="FC102" s="39"/>
      <c r="FV102" s="39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/>
      <c r="OJ102" s="41"/>
      <c r="OK102" s="41"/>
      <c r="OL102" s="41"/>
      <c r="OM102" s="41"/>
      <c r="ON102" s="41"/>
      <c r="OO102" s="41"/>
      <c r="OP102" s="41"/>
      <c r="OQ102" s="41"/>
      <c r="OR102" s="41"/>
      <c r="OS102" s="41"/>
      <c r="OT102" s="41"/>
      <c r="OU102" s="41"/>
      <c r="OV102" s="41"/>
      <c r="OW102" s="41"/>
      <c r="OX102" s="41"/>
      <c r="OY102" s="41"/>
      <c r="OZ102" s="41"/>
      <c r="PA102" s="41"/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1"/>
      <c r="PN102" s="41"/>
      <c r="PO102" s="41"/>
      <c r="PP102" s="41"/>
      <c r="PQ102" s="41"/>
      <c r="PR102" s="41"/>
      <c r="PS102" s="41"/>
      <c r="PT102" s="41"/>
      <c r="PU102" s="41"/>
      <c r="PV102" s="41"/>
      <c r="PW102" s="41"/>
      <c r="PX102" s="41"/>
      <c r="PY102" s="41"/>
      <c r="PZ102" s="41"/>
      <c r="QA102" s="41"/>
      <c r="QB102" s="41"/>
      <c r="QC102" s="41"/>
      <c r="QD102" s="41"/>
      <c r="QE102" s="41"/>
      <c r="QF102" s="41"/>
      <c r="QG102" s="41"/>
      <c r="QH102" s="41"/>
      <c r="QI102" s="41"/>
      <c r="QJ102" s="41"/>
      <c r="QK102" s="41"/>
      <c r="QL102" s="41"/>
      <c r="QM102" s="41"/>
      <c r="QN102" s="41"/>
      <c r="QO102" s="41"/>
      <c r="QP102" s="41"/>
      <c r="QQ102" s="41"/>
      <c r="QR102" s="41"/>
      <c r="QS102" s="41"/>
      <c r="QT102" s="41"/>
      <c r="QU102" s="41"/>
      <c r="QV102" s="41"/>
      <c r="QW102" s="41"/>
      <c r="QX102" s="41"/>
      <c r="QY102" s="41"/>
      <c r="QZ102" s="41"/>
      <c r="RA102" s="41"/>
      <c r="RB102" s="41"/>
      <c r="RC102" s="41"/>
      <c r="RD102" s="41"/>
      <c r="RE102" s="41"/>
      <c r="RF102" s="41"/>
      <c r="RG102" s="41"/>
      <c r="RH102" s="41"/>
      <c r="RI102" s="41"/>
      <c r="RJ102" s="41"/>
      <c r="RK102" s="41"/>
      <c r="RL102" s="41"/>
      <c r="RM102" s="41"/>
      <c r="RN102" s="41"/>
      <c r="RO102" s="41"/>
      <c r="RP102" s="41"/>
      <c r="RQ102" s="41"/>
      <c r="RR102" s="41"/>
      <c r="RS102" s="41"/>
      <c r="RT102" s="41"/>
      <c r="RU102" s="41"/>
      <c r="RV102" s="41"/>
      <c r="RW102" s="41"/>
      <c r="RX102" s="41"/>
      <c r="RY102" s="41"/>
      <c r="RZ102" s="41"/>
      <c r="SA102" s="41"/>
      <c r="SB102" s="41"/>
      <c r="SC102" s="41"/>
      <c r="SD102" s="41"/>
      <c r="SE102" s="41"/>
      <c r="SF102" s="41"/>
      <c r="SG102" s="41"/>
      <c r="SH102" s="41"/>
      <c r="SI102" s="41"/>
      <c r="SJ102" s="41"/>
      <c r="SK102" s="41"/>
      <c r="SL102" s="41"/>
      <c r="SM102" s="41"/>
      <c r="SN102" s="41"/>
      <c r="SO102" s="41"/>
      <c r="SP102" s="41"/>
      <c r="SQ102" s="41"/>
      <c r="SR102" s="41"/>
      <c r="SS102" s="41"/>
      <c r="ST102" s="41"/>
      <c r="SU102" s="41"/>
      <c r="SV102" s="41"/>
      <c r="SW102" s="41"/>
      <c r="SX102" s="41"/>
      <c r="SY102" s="41"/>
      <c r="SZ102" s="41"/>
      <c r="TA102" s="41"/>
      <c r="TB102" s="41"/>
      <c r="TC102" s="41"/>
      <c r="TD102" s="41"/>
      <c r="TE102" s="41"/>
      <c r="TF102" s="41"/>
      <c r="TG102" s="41"/>
      <c r="TH102" s="41"/>
      <c r="TI102" s="41"/>
      <c r="TJ102" s="41"/>
      <c r="TK102" s="41"/>
      <c r="TL102" s="41"/>
      <c r="TM102" s="41"/>
      <c r="TN102" s="41"/>
      <c r="TO102" s="41"/>
      <c r="TP102" s="41"/>
      <c r="TQ102" s="41"/>
      <c r="TR102" s="41"/>
      <c r="TS102" s="41"/>
      <c r="TT102" s="41"/>
      <c r="TU102" s="41"/>
      <c r="TV102" s="41"/>
      <c r="TW102" s="41"/>
      <c r="TX102" s="41"/>
      <c r="TY102" s="41"/>
      <c r="TZ102" s="41"/>
      <c r="UA102" s="41"/>
      <c r="UB102" s="41"/>
      <c r="UC102" s="41"/>
      <c r="UD102" s="41"/>
      <c r="UE102" s="41"/>
      <c r="UF102" s="41"/>
      <c r="UG102" s="41"/>
      <c r="UH102" s="41"/>
      <c r="UI102" s="41"/>
      <c r="UJ102" s="41"/>
      <c r="UK102" s="41"/>
      <c r="UL102" s="41"/>
      <c r="UM102" s="41"/>
      <c r="UN102" s="41"/>
      <c r="UO102" s="41"/>
      <c r="UP102" s="41"/>
      <c r="UQ102" s="41"/>
      <c r="UR102" s="41"/>
      <c r="US102" s="41"/>
      <c r="UT102" s="41"/>
      <c r="UU102" s="41"/>
      <c r="UV102" s="41"/>
      <c r="UW102" s="41"/>
      <c r="UX102" s="41"/>
      <c r="UY102" s="41"/>
      <c r="UZ102" s="41"/>
      <c r="VA102" s="41"/>
      <c r="VB102" s="41"/>
      <c r="VC102" s="41"/>
      <c r="VD102" s="41"/>
      <c r="VE102" s="41"/>
      <c r="VF102" s="41"/>
      <c r="VG102" s="41"/>
      <c r="VH102" s="41"/>
      <c r="VI102" s="41"/>
      <c r="VJ102" s="41"/>
      <c r="VK102" s="41"/>
      <c r="VL102" s="41"/>
      <c r="VM102" s="41"/>
      <c r="VN102" s="41"/>
      <c r="VO102" s="41"/>
      <c r="VP102" s="41"/>
      <c r="VQ102" s="41"/>
      <c r="VR102" s="41"/>
      <c r="VS102" s="41"/>
      <c r="VT102" s="41"/>
      <c r="VU102" s="41"/>
      <c r="VV102" s="41"/>
      <c r="VW102" s="41"/>
      <c r="VX102" s="41"/>
      <c r="VY102" s="41"/>
      <c r="VZ102" s="41"/>
      <c r="WA102" s="41"/>
      <c r="WB102" s="41"/>
      <c r="WC102" s="41"/>
      <c r="WD102" s="41"/>
      <c r="WE102" s="41"/>
      <c r="WF102" s="41"/>
      <c r="WG102" s="41"/>
      <c r="WH102" s="41"/>
      <c r="WI102" s="41"/>
      <c r="WJ102" s="41"/>
      <c r="WK102" s="41"/>
      <c r="WL102" s="41"/>
      <c r="WM102" s="41"/>
      <c r="WN102" s="41"/>
      <c r="WO102" s="41"/>
      <c r="WP102" s="41"/>
      <c r="WQ102" s="41"/>
      <c r="WR102" s="41"/>
      <c r="WS102" s="41"/>
      <c r="WT102" s="41"/>
      <c r="WU102" s="41"/>
      <c r="WV102" s="41"/>
      <c r="WW102" s="41"/>
      <c r="WX102" s="41"/>
      <c r="WY102" s="41"/>
      <c r="WZ102" s="41"/>
      <c r="XA102" s="41"/>
      <c r="XB102" s="41"/>
      <c r="XC102" s="41"/>
      <c r="XD102" s="41"/>
      <c r="XE102" s="41"/>
      <c r="XF102" s="41"/>
      <c r="XG102" s="41"/>
      <c r="XH102" s="41"/>
      <c r="XI102" s="41"/>
      <c r="XJ102" s="41"/>
      <c r="XK102" s="41"/>
      <c r="XL102" s="41"/>
      <c r="XM102" s="41"/>
      <c r="XN102" s="41"/>
      <c r="XO102" s="41"/>
      <c r="XP102" s="41"/>
      <c r="XQ102" s="41"/>
      <c r="XR102" s="41"/>
      <c r="XS102" s="41"/>
      <c r="XT102" s="41"/>
      <c r="XU102" s="41"/>
      <c r="XV102" s="41"/>
      <c r="XW102" s="41"/>
      <c r="XX102" s="41"/>
      <c r="XY102" s="41"/>
      <c r="XZ102" s="41"/>
      <c r="YA102" s="41"/>
      <c r="YB102" s="41"/>
      <c r="YC102" s="41"/>
      <c r="YD102" s="41"/>
      <c r="YE102" s="41"/>
      <c r="YF102" s="41"/>
      <c r="YG102" s="41"/>
      <c r="YH102" s="41"/>
      <c r="YI102" s="41"/>
      <c r="YJ102" s="41"/>
      <c r="YK102" s="41"/>
      <c r="YL102" s="41"/>
      <c r="YM102" s="41"/>
      <c r="YN102" s="41"/>
      <c r="YO102" s="41"/>
      <c r="YP102" s="41"/>
      <c r="YQ102" s="41"/>
      <c r="YR102" s="41"/>
      <c r="YS102" s="41"/>
      <c r="YT102" s="41"/>
      <c r="YU102" s="41"/>
      <c r="YV102" s="41"/>
      <c r="YW102" s="41"/>
      <c r="YX102" s="41"/>
      <c r="YY102" s="41"/>
      <c r="YZ102" s="41"/>
      <c r="ZA102" s="41"/>
      <c r="ZB102" s="41"/>
      <c r="ZC102" s="41"/>
      <c r="ZD102" s="41"/>
      <c r="ZE102" s="41"/>
      <c r="ZF102" s="41"/>
      <c r="ZG102" s="41"/>
      <c r="ZH102" s="41"/>
      <c r="ZI102" s="41"/>
      <c r="ZJ102" s="41"/>
      <c r="ZK102" s="41"/>
      <c r="ZL102" s="41"/>
      <c r="ZM102" s="41"/>
      <c r="ZN102" s="41"/>
      <c r="ZO102" s="41"/>
    </row>
    <row r="103" spans="31:691" ht="17.25" customHeight="1" x14ac:dyDescent="0.3">
      <c r="AE103" s="41"/>
      <c r="AF103" s="41"/>
      <c r="AG103" s="41"/>
      <c r="FB103" s="39"/>
      <c r="FC103" s="39"/>
      <c r="FV103" s="39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/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/>
      <c r="OO103" s="41"/>
      <c r="OP103" s="41"/>
      <c r="OQ103" s="41"/>
      <c r="OR103" s="41"/>
      <c r="OS103" s="41"/>
      <c r="OT103" s="41"/>
      <c r="OU103" s="41"/>
      <c r="OV103" s="41"/>
      <c r="OW103" s="41"/>
      <c r="OX103" s="41"/>
      <c r="OY103" s="41"/>
      <c r="OZ103" s="41"/>
      <c r="PA103" s="41"/>
      <c r="PB103" s="41"/>
      <c r="PC103" s="41"/>
      <c r="PD103" s="41"/>
      <c r="PE103" s="41"/>
      <c r="PF103" s="41"/>
      <c r="PG103" s="41"/>
      <c r="PH103" s="41"/>
      <c r="PI103" s="41"/>
      <c r="PJ103" s="41"/>
      <c r="PK103" s="41"/>
      <c r="PL103" s="41"/>
      <c r="PM103" s="41"/>
      <c r="PN103" s="41"/>
      <c r="PO103" s="41"/>
      <c r="PP103" s="41"/>
      <c r="PQ103" s="41"/>
      <c r="PR103" s="41"/>
      <c r="PS103" s="41"/>
      <c r="PT103" s="41"/>
      <c r="PU103" s="41"/>
      <c r="PV103" s="41"/>
      <c r="PW103" s="41"/>
      <c r="PX103" s="41"/>
      <c r="PY103" s="41"/>
      <c r="PZ103" s="41"/>
      <c r="QA103" s="41"/>
      <c r="QB103" s="41"/>
      <c r="QC103" s="41"/>
      <c r="QD103" s="41"/>
      <c r="QE103" s="41"/>
      <c r="QF103" s="41"/>
      <c r="QG103" s="41"/>
      <c r="QH103" s="41"/>
      <c r="QI103" s="41"/>
      <c r="QJ103" s="41"/>
      <c r="QK103" s="41"/>
      <c r="QL103" s="41"/>
      <c r="QM103" s="41"/>
      <c r="QN103" s="41"/>
      <c r="QO103" s="41"/>
      <c r="QP103" s="41"/>
      <c r="QQ103" s="41"/>
      <c r="QR103" s="41"/>
      <c r="QS103" s="41"/>
      <c r="QT103" s="41"/>
      <c r="QU103" s="41"/>
      <c r="QV103" s="41"/>
      <c r="QW103" s="41"/>
      <c r="QX103" s="41"/>
      <c r="QY103" s="41"/>
      <c r="QZ103" s="41"/>
      <c r="RA103" s="41"/>
      <c r="RB103" s="41"/>
      <c r="RC103" s="41"/>
      <c r="RD103" s="41"/>
      <c r="RE103" s="41"/>
      <c r="RF103" s="41"/>
      <c r="RG103" s="41"/>
      <c r="RH103" s="41"/>
      <c r="RI103" s="41"/>
      <c r="RJ103" s="41"/>
      <c r="RK103" s="41"/>
      <c r="RL103" s="41"/>
      <c r="RM103" s="41"/>
      <c r="RN103" s="41"/>
      <c r="RO103" s="41"/>
      <c r="RP103" s="41"/>
      <c r="RQ103" s="41"/>
      <c r="RR103" s="41"/>
      <c r="RS103" s="41"/>
      <c r="RT103" s="41"/>
      <c r="RU103" s="41"/>
      <c r="RV103" s="41"/>
      <c r="RW103" s="41"/>
      <c r="RX103" s="41"/>
      <c r="RY103" s="41"/>
      <c r="RZ103" s="41"/>
      <c r="SA103" s="41"/>
      <c r="SB103" s="41"/>
      <c r="SC103" s="41"/>
      <c r="SD103" s="41"/>
      <c r="SE103" s="41"/>
      <c r="SF103" s="41"/>
      <c r="SG103" s="41"/>
      <c r="SH103" s="41"/>
      <c r="SI103" s="41"/>
      <c r="SJ103" s="41"/>
      <c r="SK103" s="41"/>
      <c r="SL103" s="41"/>
      <c r="SM103" s="41"/>
      <c r="SN103" s="41"/>
      <c r="SO103" s="41"/>
      <c r="SP103" s="41"/>
      <c r="SQ103" s="41"/>
      <c r="SR103" s="41"/>
      <c r="SS103" s="41"/>
      <c r="ST103" s="41"/>
      <c r="SU103" s="41"/>
      <c r="SV103" s="41"/>
      <c r="SW103" s="41"/>
      <c r="SX103" s="41"/>
      <c r="SY103" s="41"/>
      <c r="SZ103" s="41"/>
      <c r="TA103" s="41"/>
      <c r="TB103" s="41"/>
      <c r="TC103" s="41"/>
      <c r="TD103" s="41"/>
      <c r="TE103" s="41"/>
      <c r="TF103" s="41"/>
      <c r="TG103" s="41"/>
      <c r="TH103" s="41"/>
      <c r="TI103" s="41"/>
      <c r="TJ103" s="41"/>
      <c r="TK103" s="41"/>
      <c r="TL103" s="41"/>
      <c r="TM103" s="41"/>
      <c r="TN103" s="41"/>
      <c r="TO103" s="41"/>
      <c r="TP103" s="41"/>
      <c r="TQ103" s="41"/>
      <c r="TR103" s="41"/>
      <c r="TS103" s="41"/>
      <c r="TT103" s="41"/>
      <c r="TU103" s="41"/>
      <c r="TV103" s="41"/>
      <c r="TW103" s="41"/>
      <c r="TX103" s="41"/>
      <c r="TY103" s="41"/>
      <c r="TZ103" s="41"/>
      <c r="UA103" s="41"/>
      <c r="UB103" s="41"/>
      <c r="UC103" s="41"/>
      <c r="UD103" s="41"/>
      <c r="UE103" s="41"/>
      <c r="UF103" s="41"/>
      <c r="UG103" s="41"/>
      <c r="UH103" s="41"/>
      <c r="UI103" s="41"/>
      <c r="UJ103" s="41"/>
      <c r="UK103" s="41"/>
      <c r="UL103" s="41"/>
      <c r="UM103" s="41"/>
      <c r="UN103" s="41"/>
      <c r="UO103" s="41"/>
      <c r="UP103" s="41"/>
      <c r="UQ103" s="41"/>
      <c r="UR103" s="41"/>
      <c r="US103" s="41"/>
      <c r="UT103" s="41"/>
      <c r="UU103" s="41"/>
      <c r="UV103" s="41"/>
      <c r="UW103" s="41"/>
      <c r="UX103" s="41"/>
      <c r="UY103" s="41"/>
      <c r="UZ103" s="41"/>
      <c r="VA103" s="41"/>
      <c r="VB103" s="41"/>
      <c r="VC103" s="41"/>
      <c r="VD103" s="41"/>
      <c r="VE103" s="41"/>
      <c r="VF103" s="41"/>
      <c r="VG103" s="41"/>
      <c r="VH103" s="41"/>
      <c r="VI103" s="41"/>
      <c r="VJ103" s="41"/>
      <c r="VK103" s="41"/>
      <c r="VL103" s="41"/>
      <c r="VM103" s="41"/>
      <c r="VN103" s="41"/>
      <c r="VO103" s="41"/>
      <c r="VP103" s="41"/>
      <c r="VQ103" s="41"/>
      <c r="VR103" s="41"/>
      <c r="VS103" s="41"/>
      <c r="VT103" s="41"/>
      <c r="VU103" s="41"/>
      <c r="VV103" s="41"/>
      <c r="VW103" s="41"/>
      <c r="VX103" s="41"/>
      <c r="VY103" s="41"/>
      <c r="VZ103" s="41"/>
      <c r="WA103" s="41"/>
      <c r="WB103" s="41"/>
      <c r="WC103" s="41"/>
      <c r="WD103" s="41"/>
      <c r="WE103" s="41"/>
      <c r="WF103" s="41"/>
      <c r="WG103" s="41"/>
      <c r="WH103" s="41"/>
      <c r="WI103" s="41"/>
      <c r="WJ103" s="41"/>
      <c r="WK103" s="41"/>
      <c r="WL103" s="41"/>
      <c r="WM103" s="41"/>
      <c r="WN103" s="41"/>
      <c r="WO103" s="41"/>
      <c r="WP103" s="41"/>
      <c r="WQ103" s="41"/>
      <c r="WR103" s="41"/>
      <c r="WS103" s="41"/>
      <c r="WT103" s="41"/>
      <c r="WU103" s="41"/>
      <c r="WV103" s="41"/>
      <c r="WW103" s="41"/>
      <c r="WX103" s="41"/>
      <c r="WY103" s="41"/>
      <c r="WZ103" s="41"/>
      <c r="XA103" s="41"/>
      <c r="XB103" s="41"/>
      <c r="XC103" s="41"/>
      <c r="XD103" s="41"/>
      <c r="XE103" s="41"/>
      <c r="XF103" s="41"/>
      <c r="XG103" s="41"/>
      <c r="XH103" s="41"/>
      <c r="XI103" s="41"/>
      <c r="XJ103" s="41"/>
      <c r="XK103" s="41"/>
      <c r="XL103" s="41"/>
      <c r="XM103" s="41"/>
      <c r="XN103" s="41"/>
      <c r="XO103" s="41"/>
      <c r="XP103" s="41"/>
      <c r="XQ103" s="41"/>
      <c r="XR103" s="41"/>
      <c r="XS103" s="41"/>
      <c r="XT103" s="41"/>
      <c r="XU103" s="41"/>
      <c r="XV103" s="41"/>
      <c r="XW103" s="41"/>
      <c r="XX103" s="41"/>
      <c r="XY103" s="41"/>
      <c r="XZ103" s="41"/>
      <c r="YA103" s="41"/>
      <c r="YB103" s="41"/>
      <c r="YC103" s="41"/>
      <c r="YD103" s="41"/>
      <c r="YE103" s="41"/>
      <c r="YF103" s="41"/>
      <c r="YG103" s="41"/>
      <c r="YH103" s="41"/>
      <c r="YI103" s="41"/>
      <c r="YJ103" s="41"/>
      <c r="YK103" s="41"/>
      <c r="YL103" s="41"/>
      <c r="YM103" s="41"/>
      <c r="YN103" s="41"/>
      <c r="YO103" s="41"/>
      <c r="YP103" s="41"/>
      <c r="YQ103" s="41"/>
      <c r="YR103" s="41"/>
      <c r="YS103" s="41"/>
      <c r="YT103" s="41"/>
      <c r="YU103" s="41"/>
      <c r="YV103" s="41"/>
      <c r="YW103" s="41"/>
      <c r="YX103" s="41"/>
      <c r="YY103" s="41"/>
      <c r="YZ103" s="41"/>
      <c r="ZA103" s="41"/>
      <c r="ZB103" s="41"/>
      <c r="ZC103" s="41"/>
      <c r="ZD103" s="41"/>
      <c r="ZE103" s="41"/>
      <c r="ZF103" s="41"/>
      <c r="ZG103" s="41"/>
      <c r="ZH103" s="41"/>
      <c r="ZI103" s="41"/>
      <c r="ZJ103" s="41"/>
      <c r="ZK103" s="41"/>
      <c r="ZL103" s="41"/>
      <c r="ZM103" s="41"/>
      <c r="ZN103" s="41"/>
      <c r="ZO103" s="41"/>
    </row>
    <row r="104" spans="31:691" ht="17.25" customHeight="1" x14ac:dyDescent="0.3">
      <c r="AE104" s="41"/>
      <c r="AF104" s="41"/>
      <c r="AG104" s="41"/>
      <c r="FB104" s="39"/>
      <c r="FC104" s="39"/>
      <c r="FV104" s="39"/>
      <c r="IZ104" s="41"/>
      <c r="JA104" s="41"/>
      <c r="JB104" s="41"/>
      <c r="JC104" s="41"/>
      <c r="JD104" s="41"/>
      <c r="JE104" s="41"/>
      <c r="JF104" s="41"/>
      <c r="JG104" s="41"/>
      <c r="JH104" s="41"/>
      <c r="JI104" s="41"/>
      <c r="JJ104" s="41"/>
      <c r="JK104" s="41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  <c r="JV104" s="41"/>
      <c r="JW104" s="41"/>
      <c r="JX104" s="41"/>
      <c r="JY104" s="41"/>
      <c r="JZ104" s="41"/>
      <c r="KA104" s="41"/>
      <c r="KB104" s="41"/>
      <c r="KC104" s="41"/>
      <c r="KD104" s="41"/>
      <c r="KE104" s="41"/>
      <c r="KF104" s="41"/>
      <c r="KG104" s="41"/>
      <c r="KH104" s="41"/>
      <c r="KI104" s="41"/>
      <c r="KJ104" s="41"/>
      <c r="KK104" s="41"/>
      <c r="KL104" s="41"/>
      <c r="KM104" s="41"/>
      <c r="KN104" s="41"/>
      <c r="KO104" s="41"/>
      <c r="KP104" s="41"/>
      <c r="KQ104" s="41"/>
      <c r="KR104" s="41"/>
      <c r="KS104" s="41"/>
      <c r="KT104" s="41"/>
      <c r="KU104" s="41"/>
      <c r="KV104" s="41"/>
      <c r="KW104" s="41"/>
      <c r="KX104" s="41"/>
      <c r="KY104" s="41"/>
      <c r="KZ104" s="41"/>
      <c r="LA104" s="41"/>
      <c r="LB104" s="41"/>
      <c r="LC104" s="41"/>
      <c r="LD104" s="41"/>
      <c r="LE104" s="41"/>
      <c r="LF104" s="41"/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  <c r="MJ104" s="41"/>
      <c r="MK104" s="41"/>
      <c r="ML104" s="41"/>
      <c r="MM104" s="41"/>
      <c r="MN104" s="41"/>
      <c r="MO104" s="41"/>
      <c r="MP104" s="41"/>
      <c r="MQ104" s="41"/>
      <c r="MR104" s="41"/>
      <c r="MS104" s="41"/>
      <c r="MT104" s="41"/>
      <c r="MU104" s="41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/>
      <c r="NS104" s="41"/>
      <c r="NT104" s="41"/>
      <c r="NU104" s="41"/>
      <c r="NV104" s="41"/>
      <c r="NW104" s="41"/>
      <c r="NX104" s="41"/>
      <c r="NY104" s="41"/>
      <c r="NZ104" s="41"/>
      <c r="OA104" s="41"/>
      <c r="OB104" s="41"/>
      <c r="OC104" s="41"/>
      <c r="OD104" s="41"/>
      <c r="OE104" s="41"/>
      <c r="OF104" s="41"/>
      <c r="OG104" s="41"/>
      <c r="OH104" s="41"/>
      <c r="OI104" s="41"/>
      <c r="OJ104" s="41"/>
      <c r="OK104" s="41"/>
      <c r="OL104" s="41"/>
      <c r="OM104" s="41"/>
      <c r="ON104" s="41"/>
      <c r="OO104" s="41"/>
      <c r="OP104" s="41"/>
      <c r="OQ104" s="41"/>
      <c r="OR104" s="41"/>
      <c r="OS104" s="41"/>
      <c r="OT104" s="41"/>
      <c r="OU104" s="41"/>
      <c r="OV104" s="41"/>
      <c r="OW104" s="41"/>
      <c r="OX104" s="41"/>
      <c r="OY104" s="41"/>
      <c r="OZ104" s="41"/>
      <c r="PA104" s="41"/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1"/>
      <c r="PN104" s="41"/>
      <c r="PO104" s="41"/>
      <c r="PP104" s="41"/>
      <c r="PQ104" s="41"/>
      <c r="PR104" s="41"/>
      <c r="PS104" s="41"/>
      <c r="PT104" s="41"/>
      <c r="PU104" s="41"/>
      <c r="PV104" s="41"/>
      <c r="PW104" s="41"/>
      <c r="PX104" s="41"/>
      <c r="PY104" s="41"/>
      <c r="PZ104" s="41"/>
      <c r="QA104" s="41"/>
      <c r="QB104" s="41"/>
      <c r="QC104" s="41"/>
      <c r="QD104" s="41"/>
      <c r="QE104" s="41"/>
      <c r="QF104" s="41"/>
      <c r="QG104" s="41"/>
      <c r="QH104" s="41"/>
      <c r="QI104" s="41"/>
      <c r="QJ104" s="41"/>
      <c r="QK104" s="41"/>
      <c r="QL104" s="41"/>
      <c r="QM104" s="41"/>
      <c r="QN104" s="41"/>
      <c r="QO104" s="41"/>
      <c r="QP104" s="41"/>
      <c r="QQ104" s="41"/>
      <c r="QR104" s="41"/>
      <c r="QS104" s="41"/>
      <c r="QT104" s="41"/>
      <c r="QU104" s="41"/>
      <c r="QV104" s="41"/>
      <c r="QW104" s="41"/>
      <c r="QX104" s="41"/>
      <c r="QY104" s="41"/>
      <c r="QZ104" s="41"/>
      <c r="RA104" s="41"/>
      <c r="RB104" s="41"/>
      <c r="RC104" s="41"/>
      <c r="RD104" s="41"/>
      <c r="RE104" s="41"/>
      <c r="RF104" s="41"/>
      <c r="RG104" s="41"/>
      <c r="RH104" s="41"/>
      <c r="RI104" s="41"/>
      <c r="RJ104" s="41"/>
      <c r="RK104" s="41"/>
      <c r="RL104" s="41"/>
      <c r="RM104" s="41"/>
      <c r="RN104" s="41"/>
      <c r="RO104" s="41"/>
      <c r="RP104" s="41"/>
      <c r="RQ104" s="41"/>
      <c r="RR104" s="41"/>
      <c r="RS104" s="41"/>
      <c r="RT104" s="41"/>
      <c r="RU104" s="41"/>
      <c r="RV104" s="41"/>
      <c r="RW104" s="41"/>
      <c r="RX104" s="41"/>
      <c r="RY104" s="41"/>
      <c r="RZ104" s="41"/>
      <c r="SA104" s="41"/>
      <c r="SB104" s="41"/>
      <c r="SC104" s="41"/>
      <c r="SD104" s="41"/>
      <c r="SE104" s="41"/>
      <c r="SF104" s="41"/>
      <c r="SG104" s="41"/>
      <c r="SH104" s="41"/>
      <c r="SI104" s="41"/>
      <c r="SJ104" s="41"/>
      <c r="SK104" s="41"/>
      <c r="SL104" s="41"/>
      <c r="SM104" s="41"/>
      <c r="SN104" s="41"/>
      <c r="SO104" s="41"/>
      <c r="SP104" s="41"/>
      <c r="SQ104" s="41"/>
      <c r="SR104" s="41"/>
      <c r="SS104" s="41"/>
      <c r="ST104" s="41"/>
      <c r="SU104" s="41"/>
      <c r="SV104" s="41"/>
      <c r="SW104" s="41"/>
      <c r="SX104" s="41"/>
      <c r="SY104" s="41"/>
      <c r="SZ104" s="41"/>
      <c r="TA104" s="41"/>
      <c r="TB104" s="41"/>
      <c r="TC104" s="41"/>
      <c r="TD104" s="41"/>
      <c r="TE104" s="41"/>
      <c r="TF104" s="41"/>
      <c r="TG104" s="41"/>
      <c r="TH104" s="41"/>
      <c r="TI104" s="41"/>
      <c r="TJ104" s="41"/>
      <c r="TK104" s="41"/>
      <c r="TL104" s="41"/>
      <c r="TM104" s="41"/>
      <c r="TN104" s="41"/>
      <c r="TO104" s="41"/>
      <c r="TP104" s="41"/>
      <c r="TQ104" s="41"/>
      <c r="TR104" s="41"/>
      <c r="TS104" s="41"/>
      <c r="TT104" s="41"/>
      <c r="TU104" s="41"/>
      <c r="TV104" s="41"/>
      <c r="TW104" s="41"/>
      <c r="TX104" s="41"/>
      <c r="TY104" s="41"/>
      <c r="TZ104" s="41"/>
      <c r="UA104" s="41"/>
      <c r="UB104" s="41"/>
      <c r="UC104" s="41"/>
      <c r="UD104" s="41"/>
      <c r="UE104" s="41"/>
      <c r="UF104" s="41"/>
      <c r="UG104" s="41"/>
      <c r="UH104" s="41"/>
      <c r="UI104" s="41"/>
      <c r="UJ104" s="41"/>
      <c r="UK104" s="41"/>
      <c r="UL104" s="41"/>
      <c r="UM104" s="41"/>
      <c r="UN104" s="41"/>
      <c r="UO104" s="41"/>
      <c r="UP104" s="41"/>
      <c r="UQ104" s="41"/>
      <c r="UR104" s="41"/>
      <c r="US104" s="41"/>
      <c r="UT104" s="41"/>
      <c r="UU104" s="41"/>
      <c r="UV104" s="41"/>
      <c r="UW104" s="41"/>
      <c r="UX104" s="41"/>
      <c r="UY104" s="41"/>
      <c r="UZ104" s="41"/>
      <c r="VA104" s="41"/>
      <c r="VB104" s="41"/>
      <c r="VC104" s="41"/>
      <c r="VD104" s="41"/>
      <c r="VE104" s="41"/>
      <c r="VF104" s="41"/>
      <c r="VG104" s="41"/>
      <c r="VH104" s="41"/>
      <c r="VI104" s="41"/>
      <c r="VJ104" s="41"/>
      <c r="VK104" s="41"/>
      <c r="VL104" s="41"/>
      <c r="VM104" s="41"/>
      <c r="VN104" s="41"/>
      <c r="VO104" s="41"/>
      <c r="VP104" s="41"/>
      <c r="VQ104" s="41"/>
      <c r="VR104" s="41"/>
      <c r="VS104" s="41"/>
      <c r="VT104" s="41"/>
      <c r="VU104" s="41"/>
      <c r="VV104" s="41"/>
      <c r="VW104" s="41"/>
      <c r="VX104" s="41"/>
      <c r="VY104" s="41"/>
      <c r="VZ104" s="41"/>
      <c r="WA104" s="41"/>
      <c r="WB104" s="41"/>
      <c r="WC104" s="41"/>
      <c r="WD104" s="41"/>
      <c r="WE104" s="41"/>
      <c r="WF104" s="41"/>
      <c r="WG104" s="41"/>
      <c r="WH104" s="41"/>
      <c r="WI104" s="41"/>
      <c r="WJ104" s="41"/>
      <c r="WK104" s="41"/>
      <c r="WL104" s="41"/>
      <c r="WM104" s="41"/>
      <c r="WN104" s="41"/>
      <c r="WO104" s="41"/>
      <c r="WP104" s="41"/>
      <c r="WQ104" s="41"/>
      <c r="WR104" s="41"/>
      <c r="WS104" s="41"/>
      <c r="WT104" s="41"/>
      <c r="WU104" s="41"/>
      <c r="WV104" s="41"/>
      <c r="WW104" s="41"/>
      <c r="WX104" s="41"/>
      <c r="WY104" s="41"/>
      <c r="WZ104" s="41"/>
      <c r="XA104" s="41"/>
      <c r="XB104" s="41"/>
      <c r="XC104" s="41"/>
      <c r="XD104" s="41"/>
      <c r="XE104" s="41"/>
      <c r="XF104" s="41"/>
      <c r="XG104" s="41"/>
      <c r="XH104" s="41"/>
      <c r="XI104" s="41"/>
      <c r="XJ104" s="41"/>
      <c r="XK104" s="41"/>
      <c r="XL104" s="41"/>
      <c r="XM104" s="41"/>
      <c r="XN104" s="41"/>
      <c r="XO104" s="41"/>
      <c r="XP104" s="41"/>
      <c r="XQ104" s="41"/>
      <c r="XR104" s="41"/>
      <c r="XS104" s="41"/>
      <c r="XT104" s="41"/>
      <c r="XU104" s="41"/>
      <c r="XV104" s="41"/>
      <c r="XW104" s="41"/>
      <c r="XX104" s="41"/>
      <c r="XY104" s="41"/>
      <c r="XZ104" s="41"/>
      <c r="YA104" s="41"/>
      <c r="YB104" s="41"/>
      <c r="YC104" s="41"/>
      <c r="YD104" s="41"/>
      <c r="YE104" s="41"/>
      <c r="YF104" s="41"/>
      <c r="YG104" s="41"/>
      <c r="YH104" s="41"/>
      <c r="YI104" s="41"/>
      <c r="YJ104" s="41"/>
      <c r="YK104" s="41"/>
      <c r="YL104" s="41"/>
      <c r="YM104" s="41"/>
      <c r="YN104" s="41"/>
      <c r="YO104" s="41"/>
      <c r="YP104" s="41"/>
      <c r="YQ104" s="41"/>
      <c r="YR104" s="41"/>
      <c r="YS104" s="41"/>
      <c r="YT104" s="41"/>
      <c r="YU104" s="41"/>
      <c r="YV104" s="41"/>
      <c r="YW104" s="41"/>
      <c r="YX104" s="41"/>
      <c r="YY104" s="41"/>
      <c r="YZ104" s="41"/>
      <c r="ZA104" s="41"/>
      <c r="ZB104" s="41"/>
      <c r="ZC104" s="41"/>
      <c r="ZD104" s="41"/>
      <c r="ZE104" s="41"/>
      <c r="ZF104" s="41"/>
      <c r="ZG104" s="41"/>
      <c r="ZH104" s="41"/>
      <c r="ZI104" s="41"/>
      <c r="ZJ104" s="41"/>
      <c r="ZK104" s="41"/>
      <c r="ZL104" s="41"/>
      <c r="ZM104" s="41"/>
      <c r="ZN104" s="41"/>
      <c r="ZO104" s="41"/>
    </row>
    <row r="105" spans="31:691" ht="17.25" customHeight="1" x14ac:dyDescent="0.3">
      <c r="AE105" s="41"/>
      <c r="AF105" s="41"/>
      <c r="AG105" s="41"/>
      <c r="FB105" s="39"/>
      <c r="FC105" s="39"/>
      <c r="FV105" s="39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1"/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/>
      <c r="OJ105" s="41"/>
      <c r="OK105" s="41"/>
      <c r="OL105" s="41"/>
      <c r="OM105" s="41"/>
      <c r="ON105" s="41"/>
      <c r="OO105" s="41"/>
      <c r="OP105" s="41"/>
      <c r="OQ105" s="41"/>
      <c r="OR105" s="41"/>
      <c r="OS105" s="41"/>
      <c r="OT105" s="41"/>
      <c r="OU105" s="41"/>
      <c r="OV105" s="41"/>
      <c r="OW105" s="41"/>
      <c r="OX105" s="41"/>
      <c r="OY105" s="41"/>
      <c r="OZ105" s="41"/>
      <c r="PA105" s="41"/>
      <c r="PB105" s="41"/>
      <c r="PC105" s="41"/>
      <c r="PD105" s="41"/>
      <c r="PE105" s="41"/>
      <c r="PF105" s="41"/>
      <c r="PG105" s="41"/>
      <c r="PH105" s="41"/>
      <c r="PI105" s="41"/>
      <c r="PJ105" s="41"/>
      <c r="PK105" s="41"/>
      <c r="PL105" s="41"/>
      <c r="PM105" s="41"/>
      <c r="PN105" s="41"/>
      <c r="PO105" s="41"/>
      <c r="PP105" s="41"/>
      <c r="PQ105" s="41"/>
      <c r="PR105" s="41"/>
      <c r="PS105" s="41"/>
      <c r="PT105" s="41"/>
      <c r="PU105" s="41"/>
      <c r="PV105" s="41"/>
      <c r="PW105" s="41"/>
      <c r="PX105" s="41"/>
      <c r="PY105" s="41"/>
      <c r="PZ105" s="41"/>
      <c r="QA105" s="41"/>
      <c r="QB105" s="41"/>
      <c r="QC105" s="41"/>
      <c r="QD105" s="41"/>
      <c r="QE105" s="41"/>
      <c r="QF105" s="41"/>
      <c r="QG105" s="41"/>
      <c r="QH105" s="41"/>
      <c r="QI105" s="41"/>
      <c r="QJ105" s="41"/>
      <c r="QK105" s="41"/>
      <c r="QL105" s="41"/>
      <c r="QM105" s="41"/>
      <c r="QN105" s="41"/>
      <c r="QO105" s="41"/>
      <c r="QP105" s="41"/>
      <c r="QQ105" s="41"/>
      <c r="QR105" s="41"/>
      <c r="QS105" s="41"/>
      <c r="QT105" s="41"/>
      <c r="QU105" s="41"/>
      <c r="QV105" s="41"/>
      <c r="QW105" s="41"/>
      <c r="QX105" s="41"/>
      <c r="QY105" s="41"/>
      <c r="QZ105" s="41"/>
      <c r="RA105" s="41"/>
      <c r="RB105" s="41"/>
      <c r="RC105" s="41"/>
      <c r="RD105" s="41"/>
      <c r="RE105" s="41"/>
      <c r="RF105" s="41"/>
      <c r="RG105" s="41"/>
      <c r="RH105" s="41"/>
      <c r="RI105" s="41"/>
      <c r="RJ105" s="41"/>
      <c r="RK105" s="41"/>
      <c r="RL105" s="41"/>
      <c r="RM105" s="41"/>
      <c r="RN105" s="41"/>
      <c r="RO105" s="41"/>
      <c r="RP105" s="41"/>
      <c r="RQ105" s="41"/>
      <c r="RR105" s="41"/>
      <c r="RS105" s="41"/>
      <c r="RT105" s="41"/>
      <c r="RU105" s="41"/>
      <c r="RV105" s="41"/>
      <c r="RW105" s="41"/>
      <c r="RX105" s="41"/>
      <c r="RY105" s="41"/>
      <c r="RZ105" s="41"/>
      <c r="SA105" s="41"/>
      <c r="SB105" s="41"/>
      <c r="SC105" s="41"/>
      <c r="SD105" s="41"/>
      <c r="SE105" s="41"/>
      <c r="SF105" s="41"/>
      <c r="SG105" s="41"/>
      <c r="SH105" s="41"/>
      <c r="SI105" s="41"/>
      <c r="SJ105" s="41"/>
      <c r="SK105" s="41"/>
      <c r="SL105" s="41"/>
      <c r="SM105" s="41"/>
      <c r="SN105" s="41"/>
      <c r="SO105" s="41"/>
      <c r="SP105" s="41"/>
      <c r="SQ105" s="41"/>
      <c r="SR105" s="41"/>
      <c r="SS105" s="41"/>
      <c r="ST105" s="41"/>
      <c r="SU105" s="41"/>
      <c r="SV105" s="41"/>
      <c r="SW105" s="41"/>
      <c r="SX105" s="41"/>
      <c r="SY105" s="41"/>
      <c r="SZ105" s="41"/>
      <c r="TA105" s="41"/>
      <c r="TB105" s="41"/>
      <c r="TC105" s="41"/>
      <c r="TD105" s="41"/>
      <c r="TE105" s="41"/>
      <c r="TF105" s="41"/>
      <c r="TG105" s="41"/>
      <c r="TH105" s="41"/>
      <c r="TI105" s="41"/>
      <c r="TJ105" s="41"/>
      <c r="TK105" s="41"/>
      <c r="TL105" s="41"/>
      <c r="TM105" s="41"/>
      <c r="TN105" s="41"/>
      <c r="TO105" s="41"/>
      <c r="TP105" s="41"/>
      <c r="TQ105" s="41"/>
      <c r="TR105" s="41"/>
      <c r="TS105" s="41"/>
      <c r="TT105" s="41"/>
      <c r="TU105" s="41"/>
      <c r="TV105" s="41"/>
      <c r="TW105" s="41"/>
      <c r="TX105" s="41"/>
      <c r="TY105" s="41"/>
      <c r="TZ105" s="41"/>
      <c r="UA105" s="41"/>
      <c r="UB105" s="41"/>
      <c r="UC105" s="41"/>
      <c r="UD105" s="41"/>
      <c r="UE105" s="41"/>
      <c r="UF105" s="41"/>
      <c r="UG105" s="41"/>
      <c r="UH105" s="41"/>
      <c r="UI105" s="41"/>
      <c r="UJ105" s="41"/>
      <c r="UK105" s="41"/>
      <c r="UL105" s="41"/>
      <c r="UM105" s="41"/>
      <c r="UN105" s="41"/>
      <c r="UO105" s="41"/>
      <c r="UP105" s="41"/>
      <c r="UQ105" s="41"/>
      <c r="UR105" s="41"/>
      <c r="US105" s="41"/>
      <c r="UT105" s="41"/>
      <c r="UU105" s="41"/>
      <c r="UV105" s="41"/>
      <c r="UW105" s="41"/>
      <c r="UX105" s="41"/>
      <c r="UY105" s="41"/>
      <c r="UZ105" s="41"/>
      <c r="VA105" s="41"/>
      <c r="VB105" s="41"/>
      <c r="VC105" s="41"/>
      <c r="VD105" s="41"/>
      <c r="VE105" s="41"/>
      <c r="VF105" s="41"/>
      <c r="VG105" s="41"/>
      <c r="VH105" s="41"/>
      <c r="VI105" s="41"/>
      <c r="VJ105" s="41"/>
      <c r="VK105" s="41"/>
      <c r="VL105" s="41"/>
      <c r="VM105" s="41"/>
      <c r="VN105" s="41"/>
      <c r="VO105" s="41"/>
      <c r="VP105" s="41"/>
      <c r="VQ105" s="41"/>
      <c r="VR105" s="41"/>
      <c r="VS105" s="41"/>
      <c r="VT105" s="41"/>
      <c r="VU105" s="41"/>
      <c r="VV105" s="41"/>
      <c r="VW105" s="41"/>
      <c r="VX105" s="41"/>
      <c r="VY105" s="41"/>
      <c r="VZ105" s="41"/>
      <c r="WA105" s="41"/>
      <c r="WB105" s="41"/>
      <c r="WC105" s="41"/>
      <c r="WD105" s="41"/>
      <c r="WE105" s="41"/>
      <c r="WF105" s="41"/>
      <c r="WG105" s="41"/>
      <c r="WH105" s="41"/>
      <c r="WI105" s="41"/>
      <c r="WJ105" s="41"/>
      <c r="WK105" s="41"/>
      <c r="WL105" s="41"/>
      <c r="WM105" s="41"/>
      <c r="WN105" s="41"/>
      <c r="WO105" s="41"/>
      <c r="WP105" s="41"/>
      <c r="WQ105" s="41"/>
      <c r="WR105" s="41"/>
      <c r="WS105" s="41"/>
      <c r="WT105" s="41"/>
      <c r="WU105" s="41"/>
      <c r="WV105" s="41"/>
      <c r="WW105" s="41"/>
      <c r="WX105" s="41"/>
      <c r="WY105" s="41"/>
      <c r="WZ105" s="41"/>
      <c r="XA105" s="41"/>
      <c r="XB105" s="41"/>
      <c r="XC105" s="41"/>
      <c r="XD105" s="41"/>
      <c r="XE105" s="41"/>
      <c r="XF105" s="41"/>
      <c r="XG105" s="41"/>
      <c r="XH105" s="41"/>
      <c r="XI105" s="41"/>
      <c r="XJ105" s="41"/>
      <c r="XK105" s="41"/>
      <c r="XL105" s="41"/>
      <c r="XM105" s="41"/>
      <c r="XN105" s="41"/>
      <c r="XO105" s="41"/>
      <c r="XP105" s="41"/>
      <c r="XQ105" s="41"/>
      <c r="XR105" s="41"/>
      <c r="XS105" s="41"/>
      <c r="XT105" s="41"/>
      <c r="XU105" s="41"/>
      <c r="XV105" s="41"/>
      <c r="XW105" s="41"/>
      <c r="XX105" s="41"/>
      <c r="XY105" s="41"/>
      <c r="XZ105" s="41"/>
      <c r="YA105" s="41"/>
      <c r="YB105" s="41"/>
      <c r="YC105" s="41"/>
      <c r="YD105" s="41"/>
      <c r="YE105" s="41"/>
      <c r="YF105" s="41"/>
      <c r="YG105" s="41"/>
      <c r="YH105" s="41"/>
      <c r="YI105" s="41"/>
      <c r="YJ105" s="41"/>
      <c r="YK105" s="41"/>
      <c r="YL105" s="41"/>
      <c r="YM105" s="41"/>
      <c r="YN105" s="41"/>
      <c r="YO105" s="41"/>
      <c r="YP105" s="41"/>
      <c r="YQ105" s="41"/>
      <c r="YR105" s="41"/>
      <c r="YS105" s="41"/>
      <c r="YT105" s="41"/>
      <c r="YU105" s="41"/>
      <c r="YV105" s="41"/>
      <c r="YW105" s="41"/>
      <c r="YX105" s="41"/>
      <c r="YY105" s="41"/>
      <c r="YZ105" s="41"/>
      <c r="ZA105" s="41"/>
      <c r="ZB105" s="41"/>
      <c r="ZC105" s="41"/>
      <c r="ZD105" s="41"/>
      <c r="ZE105" s="41"/>
      <c r="ZF105" s="41"/>
      <c r="ZG105" s="41"/>
      <c r="ZH105" s="41"/>
      <c r="ZI105" s="41"/>
      <c r="ZJ105" s="41"/>
      <c r="ZK105" s="41"/>
      <c r="ZL105" s="41"/>
      <c r="ZM105" s="41"/>
      <c r="ZN105" s="41"/>
      <c r="ZO105" s="41"/>
    </row>
    <row r="106" spans="31:691" ht="17.25" customHeight="1" x14ac:dyDescent="0.3">
      <c r="AE106" s="41"/>
      <c r="AF106" s="41"/>
      <c r="AG106" s="41"/>
      <c r="FB106" s="39"/>
      <c r="FC106" s="39"/>
      <c r="FV106" s="39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1"/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1"/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/>
      <c r="NY106" s="41"/>
      <c r="NZ106" s="41"/>
      <c r="OA106" s="41"/>
      <c r="OB106" s="41"/>
      <c r="OC106" s="41"/>
      <c r="OD106" s="41"/>
      <c r="OE106" s="41"/>
      <c r="OF106" s="41"/>
      <c r="OG106" s="41"/>
      <c r="OH106" s="41"/>
      <c r="OI106" s="41"/>
      <c r="OJ106" s="41"/>
      <c r="OK106" s="41"/>
      <c r="OL106" s="41"/>
      <c r="OM106" s="41"/>
      <c r="ON106" s="41"/>
      <c r="OO106" s="41"/>
      <c r="OP106" s="41"/>
      <c r="OQ106" s="41"/>
      <c r="OR106" s="41"/>
      <c r="OS106" s="41"/>
      <c r="OT106" s="41"/>
      <c r="OU106" s="41"/>
      <c r="OV106" s="41"/>
      <c r="OW106" s="41"/>
      <c r="OX106" s="41"/>
      <c r="OY106" s="41"/>
      <c r="OZ106" s="41"/>
      <c r="PA106" s="41"/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1"/>
      <c r="PN106" s="41"/>
      <c r="PO106" s="41"/>
      <c r="PP106" s="41"/>
      <c r="PQ106" s="41"/>
      <c r="PR106" s="41"/>
      <c r="PS106" s="41"/>
      <c r="PT106" s="41"/>
      <c r="PU106" s="41"/>
      <c r="PV106" s="41"/>
      <c r="PW106" s="41"/>
      <c r="PX106" s="41"/>
      <c r="PY106" s="41"/>
      <c r="PZ106" s="41"/>
      <c r="QA106" s="41"/>
      <c r="QB106" s="41"/>
      <c r="QC106" s="41"/>
      <c r="QD106" s="41"/>
      <c r="QE106" s="41"/>
      <c r="QF106" s="41"/>
      <c r="QG106" s="41"/>
      <c r="QH106" s="41"/>
      <c r="QI106" s="41"/>
      <c r="QJ106" s="41"/>
      <c r="QK106" s="41"/>
      <c r="QL106" s="41"/>
      <c r="QM106" s="41"/>
      <c r="QN106" s="41"/>
      <c r="QO106" s="41"/>
      <c r="QP106" s="41"/>
      <c r="QQ106" s="41"/>
      <c r="QR106" s="41"/>
      <c r="QS106" s="41"/>
      <c r="QT106" s="41"/>
      <c r="QU106" s="41"/>
      <c r="QV106" s="41"/>
      <c r="QW106" s="41"/>
      <c r="QX106" s="41"/>
      <c r="QY106" s="41"/>
      <c r="QZ106" s="41"/>
      <c r="RA106" s="41"/>
      <c r="RB106" s="41"/>
      <c r="RC106" s="41"/>
      <c r="RD106" s="41"/>
      <c r="RE106" s="41"/>
      <c r="RF106" s="41"/>
      <c r="RG106" s="41"/>
      <c r="RH106" s="41"/>
      <c r="RI106" s="41"/>
      <c r="RJ106" s="41"/>
      <c r="RK106" s="41"/>
      <c r="RL106" s="41"/>
      <c r="RM106" s="41"/>
      <c r="RN106" s="41"/>
      <c r="RO106" s="41"/>
      <c r="RP106" s="41"/>
      <c r="RQ106" s="41"/>
      <c r="RR106" s="41"/>
      <c r="RS106" s="41"/>
      <c r="RT106" s="41"/>
      <c r="RU106" s="41"/>
      <c r="RV106" s="41"/>
      <c r="RW106" s="41"/>
      <c r="RX106" s="41"/>
      <c r="RY106" s="41"/>
      <c r="RZ106" s="41"/>
      <c r="SA106" s="41"/>
      <c r="SB106" s="41"/>
      <c r="SC106" s="41"/>
      <c r="SD106" s="41"/>
      <c r="SE106" s="41"/>
      <c r="SF106" s="41"/>
      <c r="SG106" s="41"/>
      <c r="SH106" s="41"/>
      <c r="SI106" s="41"/>
      <c r="SJ106" s="41"/>
      <c r="SK106" s="41"/>
      <c r="SL106" s="41"/>
      <c r="SM106" s="41"/>
      <c r="SN106" s="41"/>
      <c r="SO106" s="41"/>
      <c r="SP106" s="41"/>
      <c r="SQ106" s="41"/>
      <c r="SR106" s="41"/>
      <c r="SS106" s="41"/>
      <c r="ST106" s="41"/>
      <c r="SU106" s="41"/>
      <c r="SV106" s="41"/>
      <c r="SW106" s="41"/>
      <c r="SX106" s="41"/>
      <c r="SY106" s="41"/>
      <c r="SZ106" s="41"/>
      <c r="TA106" s="41"/>
      <c r="TB106" s="41"/>
      <c r="TC106" s="41"/>
      <c r="TD106" s="41"/>
      <c r="TE106" s="41"/>
      <c r="TF106" s="41"/>
      <c r="TG106" s="41"/>
      <c r="TH106" s="41"/>
      <c r="TI106" s="41"/>
      <c r="TJ106" s="41"/>
      <c r="TK106" s="41"/>
      <c r="TL106" s="41"/>
      <c r="TM106" s="41"/>
      <c r="TN106" s="41"/>
      <c r="TO106" s="41"/>
      <c r="TP106" s="41"/>
      <c r="TQ106" s="41"/>
      <c r="TR106" s="41"/>
      <c r="TS106" s="41"/>
      <c r="TT106" s="41"/>
      <c r="TU106" s="41"/>
      <c r="TV106" s="41"/>
      <c r="TW106" s="41"/>
      <c r="TX106" s="41"/>
      <c r="TY106" s="41"/>
      <c r="TZ106" s="41"/>
      <c r="UA106" s="41"/>
      <c r="UB106" s="41"/>
      <c r="UC106" s="41"/>
      <c r="UD106" s="41"/>
      <c r="UE106" s="41"/>
      <c r="UF106" s="41"/>
      <c r="UG106" s="41"/>
      <c r="UH106" s="41"/>
      <c r="UI106" s="41"/>
      <c r="UJ106" s="41"/>
      <c r="UK106" s="41"/>
      <c r="UL106" s="41"/>
      <c r="UM106" s="41"/>
      <c r="UN106" s="41"/>
      <c r="UO106" s="41"/>
      <c r="UP106" s="41"/>
      <c r="UQ106" s="41"/>
      <c r="UR106" s="41"/>
      <c r="US106" s="41"/>
      <c r="UT106" s="41"/>
      <c r="UU106" s="41"/>
      <c r="UV106" s="41"/>
      <c r="UW106" s="41"/>
      <c r="UX106" s="41"/>
      <c r="UY106" s="41"/>
      <c r="UZ106" s="41"/>
      <c r="VA106" s="41"/>
      <c r="VB106" s="41"/>
      <c r="VC106" s="41"/>
      <c r="VD106" s="41"/>
      <c r="VE106" s="41"/>
      <c r="VF106" s="41"/>
      <c r="VG106" s="41"/>
      <c r="VH106" s="41"/>
      <c r="VI106" s="41"/>
      <c r="VJ106" s="41"/>
      <c r="VK106" s="41"/>
      <c r="VL106" s="41"/>
      <c r="VM106" s="41"/>
      <c r="VN106" s="41"/>
      <c r="VO106" s="41"/>
      <c r="VP106" s="41"/>
      <c r="VQ106" s="41"/>
      <c r="VR106" s="41"/>
      <c r="VS106" s="41"/>
      <c r="VT106" s="41"/>
      <c r="VU106" s="41"/>
      <c r="VV106" s="41"/>
      <c r="VW106" s="41"/>
      <c r="VX106" s="41"/>
      <c r="VY106" s="41"/>
      <c r="VZ106" s="41"/>
      <c r="WA106" s="41"/>
      <c r="WB106" s="41"/>
      <c r="WC106" s="41"/>
      <c r="WD106" s="41"/>
      <c r="WE106" s="41"/>
      <c r="WF106" s="41"/>
      <c r="WG106" s="41"/>
      <c r="WH106" s="41"/>
      <c r="WI106" s="41"/>
      <c r="WJ106" s="41"/>
      <c r="WK106" s="41"/>
      <c r="WL106" s="41"/>
      <c r="WM106" s="41"/>
      <c r="WN106" s="41"/>
      <c r="WO106" s="41"/>
      <c r="WP106" s="41"/>
      <c r="WQ106" s="41"/>
      <c r="WR106" s="41"/>
      <c r="WS106" s="41"/>
      <c r="WT106" s="41"/>
      <c r="WU106" s="41"/>
      <c r="WV106" s="41"/>
      <c r="WW106" s="41"/>
      <c r="WX106" s="41"/>
      <c r="WY106" s="41"/>
      <c r="WZ106" s="41"/>
      <c r="XA106" s="41"/>
      <c r="XB106" s="41"/>
      <c r="XC106" s="41"/>
      <c r="XD106" s="41"/>
      <c r="XE106" s="41"/>
      <c r="XF106" s="41"/>
      <c r="XG106" s="41"/>
      <c r="XH106" s="41"/>
      <c r="XI106" s="41"/>
      <c r="XJ106" s="41"/>
      <c r="XK106" s="41"/>
      <c r="XL106" s="41"/>
      <c r="XM106" s="41"/>
      <c r="XN106" s="41"/>
      <c r="XO106" s="41"/>
      <c r="XP106" s="41"/>
      <c r="XQ106" s="41"/>
      <c r="XR106" s="41"/>
      <c r="XS106" s="41"/>
      <c r="XT106" s="41"/>
      <c r="XU106" s="41"/>
      <c r="XV106" s="41"/>
      <c r="XW106" s="41"/>
      <c r="XX106" s="41"/>
      <c r="XY106" s="41"/>
      <c r="XZ106" s="41"/>
      <c r="YA106" s="41"/>
      <c r="YB106" s="41"/>
      <c r="YC106" s="41"/>
      <c r="YD106" s="41"/>
      <c r="YE106" s="41"/>
      <c r="YF106" s="41"/>
      <c r="YG106" s="41"/>
      <c r="YH106" s="41"/>
      <c r="YI106" s="41"/>
      <c r="YJ106" s="41"/>
      <c r="YK106" s="41"/>
      <c r="YL106" s="41"/>
      <c r="YM106" s="41"/>
      <c r="YN106" s="41"/>
      <c r="YO106" s="41"/>
      <c r="YP106" s="41"/>
      <c r="YQ106" s="41"/>
      <c r="YR106" s="41"/>
      <c r="YS106" s="41"/>
      <c r="YT106" s="41"/>
      <c r="YU106" s="41"/>
      <c r="YV106" s="41"/>
      <c r="YW106" s="41"/>
      <c r="YX106" s="41"/>
      <c r="YY106" s="41"/>
      <c r="YZ106" s="41"/>
      <c r="ZA106" s="41"/>
      <c r="ZB106" s="41"/>
      <c r="ZC106" s="41"/>
      <c r="ZD106" s="41"/>
      <c r="ZE106" s="41"/>
      <c r="ZF106" s="41"/>
      <c r="ZG106" s="41"/>
      <c r="ZH106" s="41"/>
      <c r="ZI106" s="41"/>
      <c r="ZJ106" s="41"/>
      <c r="ZK106" s="41"/>
      <c r="ZL106" s="41"/>
      <c r="ZM106" s="41"/>
      <c r="ZN106" s="41"/>
      <c r="ZO106" s="41"/>
    </row>
    <row r="107" spans="31:691" ht="17.25" customHeight="1" x14ac:dyDescent="0.3">
      <c r="AE107" s="41"/>
      <c r="AF107" s="41"/>
      <c r="AG107" s="41"/>
      <c r="FB107" s="39"/>
      <c r="FC107" s="39"/>
      <c r="FV107" s="39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/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1"/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/>
      <c r="OJ107" s="41"/>
      <c r="OK107" s="41"/>
      <c r="OL107" s="41"/>
      <c r="OM107" s="41"/>
      <c r="ON107" s="41"/>
      <c r="OO107" s="41"/>
      <c r="OP107" s="41"/>
      <c r="OQ107" s="41"/>
      <c r="OR107" s="41"/>
      <c r="OS107" s="41"/>
      <c r="OT107" s="41"/>
      <c r="OU107" s="41"/>
      <c r="OV107" s="41"/>
      <c r="OW107" s="41"/>
      <c r="OX107" s="41"/>
      <c r="OY107" s="41"/>
      <c r="OZ107" s="41"/>
      <c r="PA107" s="41"/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1"/>
      <c r="PN107" s="41"/>
      <c r="PO107" s="41"/>
      <c r="PP107" s="41"/>
      <c r="PQ107" s="41"/>
      <c r="PR107" s="41"/>
      <c r="PS107" s="41"/>
      <c r="PT107" s="41"/>
      <c r="PU107" s="41"/>
      <c r="PV107" s="41"/>
      <c r="PW107" s="41"/>
      <c r="PX107" s="41"/>
      <c r="PY107" s="41"/>
      <c r="PZ107" s="41"/>
      <c r="QA107" s="41"/>
      <c r="QB107" s="41"/>
      <c r="QC107" s="41"/>
      <c r="QD107" s="41"/>
      <c r="QE107" s="41"/>
      <c r="QF107" s="41"/>
      <c r="QG107" s="41"/>
      <c r="QH107" s="41"/>
      <c r="QI107" s="41"/>
      <c r="QJ107" s="41"/>
      <c r="QK107" s="41"/>
      <c r="QL107" s="41"/>
      <c r="QM107" s="41"/>
      <c r="QN107" s="41"/>
      <c r="QO107" s="41"/>
      <c r="QP107" s="41"/>
      <c r="QQ107" s="41"/>
      <c r="QR107" s="41"/>
      <c r="QS107" s="41"/>
      <c r="QT107" s="41"/>
      <c r="QU107" s="41"/>
      <c r="QV107" s="41"/>
      <c r="QW107" s="41"/>
      <c r="QX107" s="41"/>
      <c r="QY107" s="41"/>
      <c r="QZ107" s="41"/>
      <c r="RA107" s="41"/>
      <c r="RB107" s="41"/>
      <c r="RC107" s="41"/>
      <c r="RD107" s="41"/>
      <c r="RE107" s="41"/>
      <c r="RF107" s="41"/>
      <c r="RG107" s="41"/>
      <c r="RH107" s="41"/>
      <c r="RI107" s="41"/>
      <c r="RJ107" s="41"/>
      <c r="RK107" s="41"/>
      <c r="RL107" s="41"/>
      <c r="RM107" s="41"/>
      <c r="RN107" s="41"/>
      <c r="RO107" s="41"/>
      <c r="RP107" s="41"/>
      <c r="RQ107" s="41"/>
      <c r="RR107" s="41"/>
      <c r="RS107" s="41"/>
      <c r="RT107" s="41"/>
      <c r="RU107" s="41"/>
      <c r="RV107" s="41"/>
      <c r="RW107" s="41"/>
      <c r="RX107" s="41"/>
      <c r="RY107" s="41"/>
      <c r="RZ107" s="41"/>
      <c r="SA107" s="41"/>
      <c r="SB107" s="41"/>
      <c r="SC107" s="41"/>
      <c r="SD107" s="41"/>
      <c r="SE107" s="41"/>
      <c r="SF107" s="41"/>
      <c r="SG107" s="41"/>
      <c r="SH107" s="41"/>
      <c r="SI107" s="41"/>
      <c r="SJ107" s="41"/>
      <c r="SK107" s="41"/>
      <c r="SL107" s="41"/>
      <c r="SM107" s="41"/>
      <c r="SN107" s="41"/>
      <c r="SO107" s="41"/>
      <c r="SP107" s="41"/>
      <c r="SQ107" s="41"/>
      <c r="SR107" s="41"/>
      <c r="SS107" s="41"/>
      <c r="ST107" s="41"/>
      <c r="SU107" s="41"/>
      <c r="SV107" s="41"/>
      <c r="SW107" s="41"/>
      <c r="SX107" s="41"/>
      <c r="SY107" s="41"/>
      <c r="SZ107" s="41"/>
      <c r="TA107" s="41"/>
      <c r="TB107" s="41"/>
      <c r="TC107" s="41"/>
      <c r="TD107" s="41"/>
      <c r="TE107" s="41"/>
      <c r="TF107" s="41"/>
      <c r="TG107" s="41"/>
      <c r="TH107" s="41"/>
      <c r="TI107" s="41"/>
      <c r="TJ107" s="41"/>
      <c r="TK107" s="41"/>
      <c r="TL107" s="41"/>
      <c r="TM107" s="41"/>
      <c r="TN107" s="41"/>
      <c r="TO107" s="41"/>
      <c r="TP107" s="41"/>
      <c r="TQ107" s="41"/>
      <c r="TR107" s="41"/>
      <c r="TS107" s="41"/>
      <c r="TT107" s="41"/>
      <c r="TU107" s="41"/>
      <c r="TV107" s="41"/>
      <c r="TW107" s="41"/>
      <c r="TX107" s="41"/>
      <c r="TY107" s="41"/>
      <c r="TZ107" s="41"/>
      <c r="UA107" s="41"/>
      <c r="UB107" s="41"/>
      <c r="UC107" s="41"/>
      <c r="UD107" s="41"/>
      <c r="UE107" s="41"/>
      <c r="UF107" s="41"/>
      <c r="UG107" s="41"/>
      <c r="UH107" s="41"/>
      <c r="UI107" s="41"/>
      <c r="UJ107" s="41"/>
      <c r="UK107" s="41"/>
      <c r="UL107" s="41"/>
      <c r="UM107" s="41"/>
      <c r="UN107" s="41"/>
      <c r="UO107" s="41"/>
      <c r="UP107" s="41"/>
      <c r="UQ107" s="41"/>
      <c r="UR107" s="41"/>
      <c r="US107" s="41"/>
      <c r="UT107" s="41"/>
      <c r="UU107" s="41"/>
      <c r="UV107" s="41"/>
      <c r="UW107" s="41"/>
      <c r="UX107" s="41"/>
      <c r="UY107" s="41"/>
      <c r="UZ107" s="41"/>
      <c r="VA107" s="41"/>
      <c r="VB107" s="41"/>
      <c r="VC107" s="41"/>
      <c r="VD107" s="41"/>
      <c r="VE107" s="41"/>
      <c r="VF107" s="41"/>
      <c r="VG107" s="41"/>
      <c r="VH107" s="41"/>
      <c r="VI107" s="41"/>
      <c r="VJ107" s="41"/>
      <c r="VK107" s="41"/>
      <c r="VL107" s="41"/>
      <c r="VM107" s="41"/>
      <c r="VN107" s="41"/>
      <c r="VO107" s="41"/>
      <c r="VP107" s="41"/>
      <c r="VQ107" s="41"/>
      <c r="VR107" s="41"/>
      <c r="VS107" s="41"/>
      <c r="VT107" s="41"/>
      <c r="VU107" s="41"/>
      <c r="VV107" s="41"/>
      <c r="VW107" s="41"/>
      <c r="VX107" s="41"/>
      <c r="VY107" s="41"/>
      <c r="VZ107" s="41"/>
      <c r="WA107" s="41"/>
      <c r="WB107" s="41"/>
      <c r="WC107" s="41"/>
      <c r="WD107" s="41"/>
      <c r="WE107" s="41"/>
      <c r="WF107" s="41"/>
      <c r="WG107" s="41"/>
      <c r="WH107" s="41"/>
      <c r="WI107" s="41"/>
      <c r="WJ107" s="41"/>
      <c r="WK107" s="41"/>
      <c r="WL107" s="41"/>
      <c r="WM107" s="41"/>
      <c r="WN107" s="41"/>
      <c r="WO107" s="41"/>
      <c r="WP107" s="41"/>
      <c r="WQ107" s="41"/>
      <c r="WR107" s="41"/>
      <c r="WS107" s="41"/>
      <c r="WT107" s="41"/>
      <c r="WU107" s="41"/>
      <c r="WV107" s="41"/>
      <c r="WW107" s="41"/>
      <c r="WX107" s="41"/>
      <c r="WY107" s="41"/>
      <c r="WZ107" s="41"/>
      <c r="XA107" s="41"/>
      <c r="XB107" s="41"/>
      <c r="XC107" s="41"/>
      <c r="XD107" s="41"/>
      <c r="XE107" s="41"/>
      <c r="XF107" s="41"/>
      <c r="XG107" s="41"/>
      <c r="XH107" s="41"/>
      <c r="XI107" s="41"/>
      <c r="XJ107" s="41"/>
      <c r="XK107" s="41"/>
      <c r="XL107" s="41"/>
      <c r="XM107" s="41"/>
      <c r="XN107" s="41"/>
      <c r="XO107" s="41"/>
      <c r="XP107" s="41"/>
      <c r="XQ107" s="41"/>
      <c r="XR107" s="41"/>
      <c r="XS107" s="41"/>
      <c r="XT107" s="41"/>
      <c r="XU107" s="41"/>
      <c r="XV107" s="41"/>
      <c r="XW107" s="41"/>
      <c r="XX107" s="41"/>
      <c r="XY107" s="41"/>
      <c r="XZ107" s="41"/>
      <c r="YA107" s="41"/>
      <c r="YB107" s="41"/>
      <c r="YC107" s="41"/>
      <c r="YD107" s="41"/>
      <c r="YE107" s="41"/>
      <c r="YF107" s="41"/>
      <c r="YG107" s="41"/>
      <c r="YH107" s="41"/>
      <c r="YI107" s="41"/>
      <c r="YJ107" s="41"/>
      <c r="YK107" s="41"/>
      <c r="YL107" s="41"/>
      <c r="YM107" s="41"/>
      <c r="YN107" s="41"/>
      <c r="YO107" s="41"/>
      <c r="YP107" s="41"/>
      <c r="YQ107" s="41"/>
      <c r="YR107" s="41"/>
      <c r="YS107" s="41"/>
      <c r="YT107" s="41"/>
      <c r="YU107" s="41"/>
      <c r="YV107" s="41"/>
      <c r="YW107" s="41"/>
      <c r="YX107" s="41"/>
      <c r="YY107" s="41"/>
      <c r="YZ107" s="41"/>
      <c r="ZA107" s="41"/>
      <c r="ZB107" s="41"/>
      <c r="ZC107" s="41"/>
      <c r="ZD107" s="41"/>
      <c r="ZE107" s="41"/>
      <c r="ZF107" s="41"/>
      <c r="ZG107" s="41"/>
      <c r="ZH107" s="41"/>
      <c r="ZI107" s="41"/>
      <c r="ZJ107" s="41"/>
      <c r="ZK107" s="41"/>
      <c r="ZL107" s="41"/>
      <c r="ZM107" s="41"/>
      <c r="ZN107" s="41"/>
      <c r="ZO107" s="41"/>
    </row>
    <row r="108" spans="31:691" ht="17.25" customHeight="1" x14ac:dyDescent="0.3">
      <c r="AE108" s="41"/>
      <c r="AF108" s="41"/>
      <c r="AG108" s="41"/>
      <c r="FB108" s="39"/>
      <c r="FC108" s="39"/>
      <c r="FV108" s="39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1"/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1"/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1"/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1"/>
      <c r="NS108" s="41"/>
      <c r="NT108" s="41"/>
      <c r="NU108" s="41"/>
      <c r="NV108" s="41"/>
      <c r="NW108" s="41"/>
      <c r="NX108" s="41"/>
      <c r="NY108" s="41"/>
      <c r="NZ108" s="41"/>
      <c r="OA108" s="41"/>
      <c r="OB108" s="41"/>
      <c r="OC108" s="41"/>
      <c r="OD108" s="41"/>
      <c r="OE108" s="41"/>
      <c r="OF108" s="41"/>
      <c r="OG108" s="41"/>
      <c r="OH108" s="41"/>
      <c r="OI108" s="41"/>
      <c r="OJ108" s="41"/>
      <c r="OK108" s="41"/>
      <c r="OL108" s="41"/>
      <c r="OM108" s="41"/>
      <c r="ON108" s="41"/>
      <c r="OO108" s="41"/>
      <c r="OP108" s="41"/>
      <c r="OQ108" s="41"/>
      <c r="OR108" s="41"/>
      <c r="OS108" s="41"/>
      <c r="OT108" s="41"/>
      <c r="OU108" s="41"/>
      <c r="OV108" s="41"/>
      <c r="OW108" s="41"/>
      <c r="OX108" s="41"/>
      <c r="OY108" s="41"/>
      <c r="OZ108" s="41"/>
      <c r="PA108" s="41"/>
      <c r="PB108" s="41"/>
      <c r="PC108" s="41"/>
      <c r="PD108" s="41"/>
      <c r="PE108" s="41"/>
      <c r="PF108" s="41"/>
      <c r="PG108" s="41"/>
      <c r="PH108" s="41"/>
      <c r="PI108" s="41"/>
      <c r="PJ108" s="41"/>
      <c r="PK108" s="41"/>
      <c r="PL108" s="41"/>
      <c r="PM108" s="41"/>
      <c r="PN108" s="41"/>
      <c r="PO108" s="41"/>
      <c r="PP108" s="41"/>
      <c r="PQ108" s="41"/>
      <c r="PR108" s="41"/>
      <c r="PS108" s="41"/>
      <c r="PT108" s="41"/>
      <c r="PU108" s="41"/>
      <c r="PV108" s="41"/>
      <c r="PW108" s="41"/>
      <c r="PX108" s="41"/>
      <c r="PY108" s="41"/>
      <c r="PZ108" s="41"/>
      <c r="QA108" s="41"/>
      <c r="QB108" s="41"/>
      <c r="QC108" s="41"/>
      <c r="QD108" s="41"/>
      <c r="QE108" s="41"/>
      <c r="QF108" s="41"/>
      <c r="QG108" s="41"/>
      <c r="QH108" s="41"/>
      <c r="QI108" s="41"/>
      <c r="QJ108" s="41"/>
      <c r="QK108" s="41"/>
      <c r="QL108" s="41"/>
      <c r="QM108" s="41"/>
      <c r="QN108" s="41"/>
      <c r="QO108" s="41"/>
      <c r="QP108" s="41"/>
      <c r="QQ108" s="41"/>
      <c r="QR108" s="41"/>
      <c r="QS108" s="41"/>
      <c r="QT108" s="41"/>
      <c r="QU108" s="41"/>
      <c r="QV108" s="41"/>
      <c r="QW108" s="41"/>
      <c r="QX108" s="41"/>
      <c r="QY108" s="41"/>
      <c r="QZ108" s="41"/>
      <c r="RA108" s="41"/>
      <c r="RB108" s="41"/>
      <c r="RC108" s="41"/>
      <c r="RD108" s="41"/>
      <c r="RE108" s="41"/>
      <c r="RF108" s="41"/>
      <c r="RG108" s="41"/>
      <c r="RH108" s="41"/>
      <c r="RI108" s="41"/>
      <c r="RJ108" s="41"/>
      <c r="RK108" s="41"/>
      <c r="RL108" s="41"/>
      <c r="RM108" s="41"/>
      <c r="RN108" s="41"/>
      <c r="RO108" s="41"/>
      <c r="RP108" s="41"/>
      <c r="RQ108" s="41"/>
      <c r="RR108" s="41"/>
      <c r="RS108" s="41"/>
      <c r="RT108" s="41"/>
      <c r="RU108" s="41"/>
      <c r="RV108" s="41"/>
      <c r="RW108" s="41"/>
      <c r="RX108" s="41"/>
      <c r="RY108" s="41"/>
      <c r="RZ108" s="41"/>
      <c r="SA108" s="41"/>
      <c r="SB108" s="41"/>
      <c r="SC108" s="41"/>
      <c r="SD108" s="41"/>
      <c r="SE108" s="41"/>
      <c r="SF108" s="41"/>
      <c r="SG108" s="41"/>
      <c r="SH108" s="41"/>
      <c r="SI108" s="41"/>
      <c r="SJ108" s="41"/>
      <c r="SK108" s="41"/>
      <c r="SL108" s="41"/>
      <c r="SM108" s="41"/>
      <c r="SN108" s="41"/>
      <c r="SO108" s="41"/>
      <c r="SP108" s="41"/>
      <c r="SQ108" s="41"/>
      <c r="SR108" s="41"/>
      <c r="SS108" s="41"/>
      <c r="ST108" s="41"/>
      <c r="SU108" s="41"/>
      <c r="SV108" s="41"/>
      <c r="SW108" s="41"/>
      <c r="SX108" s="41"/>
      <c r="SY108" s="41"/>
      <c r="SZ108" s="41"/>
      <c r="TA108" s="41"/>
      <c r="TB108" s="41"/>
      <c r="TC108" s="41"/>
      <c r="TD108" s="41"/>
      <c r="TE108" s="41"/>
      <c r="TF108" s="41"/>
      <c r="TG108" s="41"/>
      <c r="TH108" s="41"/>
      <c r="TI108" s="41"/>
      <c r="TJ108" s="41"/>
      <c r="TK108" s="41"/>
      <c r="TL108" s="41"/>
      <c r="TM108" s="41"/>
      <c r="TN108" s="41"/>
      <c r="TO108" s="41"/>
      <c r="TP108" s="41"/>
      <c r="TQ108" s="41"/>
      <c r="TR108" s="41"/>
      <c r="TS108" s="41"/>
      <c r="TT108" s="41"/>
      <c r="TU108" s="41"/>
      <c r="TV108" s="41"/>
      <c r="TW108" s="41"/>
      <c r="TX108" s="41"/>
      <c r="TY108" s="41"/>
      <c r="TZ108" s="41"/>
      <c r="UA108" s="41"/>
      <c r="UB108" s="41"/>
      <c r="UC108" s="41"/>
      <c r="UD108" s="41"/>
      <c r="UE108" s="41"/>
      <c r="UF108" s="41"/>
      <c r="UG108" s="41"/>
      <c r="UH108" s="41"/>
      <c r="UI108" s="41"/>
      <c r="UJ108" s="41"/>
      <c r="UK108" s="41"/>
      <c r="UL108" s="41"/>
      <c r="UM108" s="41"/>
      <c r="UN108" s="41"/>
      <c r="UO108" s="41"/>
      <c r="UP108" s="41"/>
      <c r="UQ108" s="41"/>
      <c r="UR108" s="41"/>
      <c r="US108" s="41"/>
      <c r="UT108" s="41"/>
      <c r="UU108" s="41"/>
      <c r="UV108" s="41"/>
      <c r="UW108" s="41"/>
      <c r="UX108" s="41"/>
      <c r="UY108" s="41"/>
      <c r="UZ108" s="41"/>
      <c r="VA108" s="41"/>
      <c r="VB108" s="41"/>
      <c r="VC108" s="41"/>
      <c r="VD108" s="41"/>
      <c r="VE108" s="41"/>
      <c r="VF108" s="41"/>
      <c r="VG108" s="41"/>
      <c r="VH108" s="41"/>
      <c r="VI108" s="41"/>
      <c r="VJ108" s="41"/>
      <c r="VK108" s="41"/>
      <c r="VL108" s="41"/>
      <c r="VM108" s="41"/>
      <c r="VN108" s="41"/>
      <c r="VO108" s="41"/>
      <c r="VP108" s="41"/>
      <c r="VQ108" s="41"/>
      <c r="VR108" s="41"/>
      <c r="VS108" s="41"/>
      <c r="VT108" s="41"/>
      <c r="VU108" s="41"/>
      <c r="VV108" s="41"/>
      <c r="VW108" s="41"/>
      <c r="VX108" s="41"/>
      <c r="VY108" s="41"/>
      <c r="VZ108" s="41"/>
      <c r="WA108" s="41"/>
      <c r="WB108" s="41"/>
      <c r="WC108" s="41"/>
      <c r="WD108" s="41"/>
      <c r="WE108" s="41"/>
      <c r="WF108" s="41"/>
      <c r="WG108" s="41"/>
      <c r="WH108" s="41"/>
      <c r="WI108" s="41"/>
      <c r="WJ108" s="41"/>
      <c r="WK108" s="41"/>
      <c r="WL108" s="41"/>
      <c r="WM108" s="41"/>
      <c r="WN108" s="41"/>
      <c r="WO108" s="41"/>
      <c r="WP108" s="41"/>
      <c r="WQ108" s="41"/>
      <c r="WR108" s="41"/>
      <c r="WS108" s="41"/>
      <c r="WT108" s="41"/>
      <c r="WU108" s="41"/>
      <c r="WV108" s="41"/>
      <c r="WW108" s="41"/>
      <c r="WX108" s="41"/>
      <c r="WY108" s="41"/>
      <c r="WZ108" s="41"/>
      <c r="XA108" s="41"/>
      <c r="XB108" s="41"/>
      <c r="XC108" s="41"/>
      <c r="XD108" s="41"/>
      <c r="XE108" s="41"/>
      <c r="XF108" s="41"/>
      <c r="XG108" s="41"/>
      <c r="XH108" s="41"/>
      <c r="XI108" s="41"/>
      <c r="XJ108" s="41"/>
      <c r="XK108" s="41"/>
      <c r="XL108" s="41"/>
      <c r="XM108" s="41"/>
      <c r="XN108" s="41"/>
      <c r="XO108" s="41"/>
      <c r="XP108" s="41"/>
      <c r="XQ108" s="41"/>
      <c r="XR108" s="41"/>
      <c r="XS108" s="41"/>
      <c r="XT108" s="41"/>
      <c r="XU108" s="41"/>
      <c r="XV108" s="41"/>
      <c r="XW108" s="41"/>
      <c r="XX108" s="41"/>
      <c r="XY108" s="41"/>
      <c r="XZ108" s="41"/>
      <c r="YA108" s="41"/>
      <c r="YB108" s="41"/>
      <c r="YC108" s="41"/>
      <c r="YD108" s="41"/>
      <c r="YE108" s="41"/>
      <c r="YF108" s="41"/>
      <c r="YG108" s="41"/>
      <c r="YH108" s="41"/>
      <c r="YI108" s="41"/>
      <c r="YJ108" s="41"/>
      <c r="YK108" s="41"/>
      <c r="YL108" s="41"/>
      <c r="YM108" s="41"/>
      <c r="YN108" s="41"/>
      <c r="YO108" s="41"/>
      <c r="YP108" s="41"/>
      <c r="YQ108" s="41"/>
      <c r="YR108" s="41"/>
      <c r="YS108" s="41"/>
      <c r="YT108" s="41"/>
      <c r="YU108" s="41"/>
      <c r="YV108" s="41"/>
      <c r="YW108" s="41"/>
      <c r="YX108" s="41"/>
      <c r="YY108" s="41"/>
      <c r="YZ108" s="41"/>
      <c r="ZA108" s="41"/>
      <c r="ZB108" s="41"/>
      <c r="ZC108" s="41"/>
      <c r="ZD108" s="41"/>
      <c r="ZE108" s="41"/>
      <c r="ZF108" s="41"/>
      <c r="ZG108" s="41"/>
      <c r="ZH108" s="41"/>
      <c r="ZI108" s="41"/>
      <c r="ZJ108" s="41"/>
      <c r="ZK108" s="41"/>
      <c r="ZL108" s="41"/>
      <c r="ZM108" s="41"/>
      <c r="ZN108" s="41"/>
      <c r="ZO108" s="41"/>
    </row>
    <row r="109" spans="31:691" ht="17.25" customHeight="1" x14ac:dyDescent="0.3">
      <c r="AE109" s="41"/>
      <c r="AF109" s="41"/>
      <c r="AG109" s="41"/>
      <c r="FB109" s="39"/>
      <c r="FC109" s="39"/>
      <c r="FV109" s="39"/>
      <c r="IZ109" s="41"/>
      <c r="JA109" s="41"/>
      <c r="JB109" s="41"/>
      <c r="JC109" s="41"/>
      <c r="JD109" s="41"/>
      <c r="JE109" s="41"/>
      <c r="JF109" s="41"/>
      <c r="JG109" s="41"/>
      <c r="JH109" s="41"/>
      <c r="JI109" s="41"/>
      <c r="JJ109" s="41"/>
      <c r="JK109" s="41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/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/>
      <c r="NU109" s="41"/>
      <c r="NV109" s="41"/>
      <c r="NW109" s="41"/>
      <c r="NX109" s="41"/>
      <c r="NY109" s="41"/>
      <c r="NZ109" s="41"/>
      <c r="OA109" s="41"/>
      <c r="OB109" s="41"/>
      <c r="OC109" s="41"/>
      <c r="OD109" s="41"/>
      <c r="OE109" s="41"/>
      <c r="OF109" s="41"/>
      <c r="OG109" s="41"/>
      <c r="OH109" s="41"/>
      <c r="OI109" s="41"/>
      <c r="OJ109" s="41"/>
      <c r="OK109" s="41"/>
      <c r="OL109" s="41"/>
      <c r="OM109" s="41"/>
      <c r="ON109" s="41"/>
      <c r="OO109" s="41"/>
      <c r="OP109" s="41"/>
      <c r="OQ109" s="41"/>
      <c r="OR109" s="41"/>
      <c r="OS109" s="41"/>
      <c r="OT109" s="41"/>
      <c r="OU109" s="41"/>
      <c r="OV109" s="41"/>
      <c r="OW109" s="41"/>
      <c r="OX109" s="41"/>
      <c r="OY109" s="41"/>
      <c r="OZ109" s="41"/>
      <c r="PA109" s="41"/>
      <c r="PB109" s="41"/>
      <c r="PC109" s="41"/>
      <c r="PD109" s="41"/>
      <c r="PE109" s="41"/>
      <c r="PF109" s="41"/>
      <c r="PG109" s="41"/>
      <c r="PH109" s="41"/>
      <c r="PI109" s="41"/>
      <c r="PJ109" s="41"/>
      <c r="PK109" s="41"/>
      <c r="PL109" s="41"/>
      <c r="PM109" s="41"/>
      <c r="PN109" s="41"/>
      <c r="PO109" s="41"/>
      <c r="PP109" s="41"/>
      <c r="PQ109" s="41"/>
      <c r="PR109" s="41"/>
      <c r="PS109" s="41"/>
      <c r="PT109" s="41"/>
      <c r="PU109" s="41"/>
      <c r="PV109" s="41"/>
      <c r="PW109" s="41"/>
      <c r="PX109" s="41"/>
      <c r="PY109" s="41"/>
      <c r="PZ109" s="41"/>
      <c r="QA109" s="41"/>
      <c r="QB109" s="41"/>
      <c r="QC109" s="41"/>
      <c r="QD109" s="41"/>
      <c r="QE109" s="41"/>
      <c r="QF109" s="41"/>
      <c r="QG109" s="41"/>
      <c r="QH109" s="41"/>
      <c r="QI109" s="41"/>
      <c r="QJ109" s="41"/>
      <c r="QK109" s="41"/>
      <c r="QL109" s="41"/>
      <c r="QM109" s="41"/>
      <c r="QN109" s="41"/>
      <c r="QO109" s="41"/>
      <c r="QP109" s="41"/>
      <c r="QQ109" s="41"/>
      <c r="QR109" s="41"/>
      <c r="QS109" s="41"/>
      <c r="QT109" s="41"/>
      <c r="QU109" s="41"/>
      <c r="QV109" s="41"/>
      <c r="QW109" s="41"/>
      <c r="QX109" s="41"/>
      <c r="QY109" s="41"/>
      <c r="QZ109" s="41"/>
      <c r="RA109" s="41"/>
      <c r="RB109" s="41"/>
      <c r="RC109" s="41"/>
      <c r="RD109" s="41"/>
      <c r="RE109" s="41"/>
      <c r="RF109" s="41"/>
      <c r="RG109" s="41"/>
      <c r="RH109" s="41"/>
      <c r="RI109" s="41"/>
      <c r="RJ109" s="41"/>
      <c r="RK109" s="41"/>
      <c r="RL109" s="41"/>
      <c r="RM109" s="41"/>
      <c r="RN109" s="41"/>
      <c r="RO109" s="41"/>
      <c r="RP109" s="41"/>
      <c r="RQ109" s="41"/>
      <c r="RR109" s="41"/>
      <c r="RS109" s="41"/>
      <c r="RT109" s="41"/>
      <c r="RU109" s="41"/>
      <c r="RV109" s="41"/>
      <c r="RW109" s="41"/>
      <c r="RX109" s="41"/>
      <c r="RY109" s="41"/>
      <c r="RZ109" s="41"/>
      <c r="SA109" s="41"/>
      <c r="SB109" s="41"/>
      <c r="SC109" s="41"/>
      <c r="SD109" s="41"/>
      <c r="SE109" s="41"/>
      <c r="SF109" s="41"/>
      <c r="SG109" s="41"/>
      <c r="SH109" s="41"/>
      <c r="SI109" s="41"/>
      <c r="SJ109" s="41"/>
      <c r="SK109" s="41"/>
      <c r="SL109" s="41"/>
      <c r="SM109" s="41"/>
      <c r="SN109" s="41"/>
      <c r="SO109" s="41"/>
      <c r="SP109" s="41"/>
      <c r="SQ109" s="41"/>
      <c r="SR109" s="41"/>
      <c r="SS109" s="41"/>
      <c r="ST109" s="41"/>
      <c r="SU109" s="41"/>
      <c r="SV109" s="41"/>
      <c r="SW109" s="41"/>
      <c r="SX109" s="41"/>
      <c r="SY109" s="41"/>
      <c r="SZ109" s="41"/>
      <c r="TA109" s="41"/>
      <c r="TB109" s="41"/>
      <c r="TC109" s="41"/>
      <c r="TD109" s="41"/>
      <c r="TE109" s="41"/>
      <c r="TF109" s="41"/>
      <c r="TG109" s="41"/>
      <c r="TH109" s="41"/>
      <c r="TI109" s="41"/>
      <c r="TJ109" s="41"/>
      <c r="TK109" s="41"/>
      <c r="TL109" s="41"/>
      <c r="TM109" s="41"/>
      <c r="TN109" s="41"/>
      <c r="TO109" s="41"/>
      <c r="TP109" s="41"/>
      <c r="TQ109" s="41"/>
      <c r="TR109" s="41"/>
      <c r="TS109" s="41"/>
      <c r="TT109" s="41"/>
      <c r="TU109" s="41"/>
      <c r="TV109" s="41"/>
      <c r="TW109" s="41"/>
      <c r="TX109" s="41"/>
      <c r="TY109" s="41"/>
      <c r="TZ109" s="41"/>
      <c r="UA109" s="41"/>
      <c r="UB109" s="41"/>
      <c r="UC109" s="41"/>
      <c r="UD109" s="41"/>
      <c r="UE109" s="41"/>
      <c r="UF109" s="41"/>
      <c r="UG109" s="41"/>
      <c r="UH109" s="41"/>
      <c r="UI109" s="41"/>
      <c r="UJ109" s="41"/>
      <c r="UK109" s="41"/>
      <c r="UL109" s="41"/>
      <c r="UM109" s="41"/>
      <c r="UN109" s="41"/>
      <c r="UO109" s="41"/>
      <c r="UP109" s="41"/>
      <c r="UQ109" s="41"/>
      <c r="UR109" s="41"/>
      <c r="US109" s="41"/>
      <c r="UT109" s="41"/>
      <c r="UU109" s="41"/>
      <c r="UV109" s="41"/>
      <c r="UW109" s="41"/>
      <c r="UX109" s="41"/>
      <c r="UY109" s="41"/>
      <c r="UZ109" s="41"/>
      <c r="VA109" s="41"/>
      <c r="VB109" s="41"/>
      <c r="VC109" s="41"/>
      <c r="VD109" s="41"/>
      <c r="VE109" s="41"/>
      <c r="VF109" s="41"/>
      <c r="VG109" s="41"/>
      <c r="VH109" s="41"/>
      <c r="VI109" s="41"/>
      <c r="VJ109" s="41"/>
      <c r="VK109" s="41"/>
      <c r="VL109" s="41"/>
      <c r="VM109" s="41"/>
      <c r="VN109" s="41"/>
      <c r="VO109" s="41"/>
      <c r="VP109" s="41"/>
      <c r="VQ109" s="41"/>
      <c r="VR109" s="41"/>
      <c r="VS109" s="41"/>
      <c r="VT109" s="41"/>
      <c r="VU109" s="41"/>
      <c r="VV109" s="41"/>
      <c r="VW109" s="41"/>
      <c r="VX109" s="41"/>
      <c r="VY109" s="41"/>
      <c r="VZ109" s="41"/>
      <c r="WA109" s="41"/>
      <c r="WB109" s="41"/>
      <c r="WC109" s="41"/>
      <c r="WD109" s="41"/>
      <c r="WE109" s="41"/>
      <c r="WF109" s="41"/>
      <c r="WG109" s="41"/>
      <c r="WH109" s="41"/>
      <c r="WI109" s="41"/>
      <c r="WJ109" s="41"/>
      <c r="WK109" s="41"/>
      <c r="WL109" s="41"/>
      <c r="WM109" s="41"/>
      <c r="WN109" s="41"/>
      <c r="WO109" s="41"/>
      <c r="WP109" s="41"/>
      <c r="WQ109" s="41"/>
      <c r="WR109" s="41"/>
      <c r="WS109" s="41"/>
      <c r="WT109" s="41"/>
      <c r="WU109" s="41"/>
      <c r="WV109" s="41"/>
      <c r="WW109" s="41"/>
      <c r="WX109" s="41"/>
      <c r="WY109" s="41"/>
      <c r="WZ109" s="41"/>
      <c r="XA109" s="41"/>
      <c r="XB109" s="41"/>
      <c r="XC109" s="41"/>
      <c r="XD109" s="41"/>
      <c r="XE109" s="41"/>
      <c r="XF109" s="41"/>
      <c r="XG109" s="41"/>
      <c r="XH109" s="41"/>
      <c r="XI109" s="41"/>
      <c r="XJ109" s="41"/>
      <c r="XK109" s="41"/>
      <c r="XL109" s="41"/>
      <c r="XM109" s="41"/>
      <c r="XN109" s="41"/>
      <c r="XO109" s="41"/>
      <c r="XP109" s="41"/>
      <c r="XQ109" s="41"/>
      <c r="XR109" s="41"/>
      <c r="XS109" s="41"/>
      <c r="XT109" s="41"/>
      <c r="XU109" s="41"/>
      <c r="XV109" s="41"/>
      <c r="XW109" s="41"/>
      <c r="XX109" s="41"/>
      <c r="XY109" s="41"/>
      <c r="XZ109" s="41"/>
      <c r="YA109" s="41"/>
      <c r="YB109" s="41"/>
      <c r="YC109" s="41"/>
      <c r="YD109" s="41"/>
      <c r="YE109" s="41"/>
      <c r="YF109" s="41"/>
      <c r="YG109" s="41"/>
      <c r="YH109" s="41"/>
      <c r="YI109" s="41"/>
      <c r="YJ109" s="41"/>
      <c r="YK109" s="41"/>
      <c r="YL109" s="41"/>
      <c r="YM109" s="41"/>
      <c r="YN109" s="41"/>
      <c r="YO109" s="41"/>
      <c r="YP109" s="41"/>
      <c r="YQ109" s="41"/>
      <c r="YR109" s="41"/>
      <c r="YS109" s="41"/>
      <c r="YT109" s="41"/>
      <c r="YU109" s="41"/>
      <c r="YV109" s="41"/>
      <c r="YW109" s="41"/>
      <c r="YX109" s="41"/>
      <c r="YY109" s="41"/>
      <c r="YZ109" s="41"/>
      <c r="ZA109" s="41"/>
      <c r="ZB109" s="41"/>
      <c r="ZC109" s="41"/>
      <c r="ZD109" s="41"/>
      <c r="ZE109" s="41"/>
      <c r="ZF109" s="41"/>
      <c r="ZG109" s="41"/>
      <c r="ZH109" s="41"/>
      <c r="ZI109" s="41"/>
      <c r="ZJ109" s="41"/>
      <c r="ZK109" s="41"/>
      <c r="ZL109" s="41"/>
      <c r="ZM109" s="41"/>
      <c r="ZN109" s="41"/>
      <c r="ZO109" s="41"/>
    </row>
    <row r="110" spans="31:691" ht="17.25" customHeight="1" x14ac:dyDescent="0.3">
      <c r="AE110" s="41"/>
      <c r="AF110" s="41"/>
      <c r="AG110" s="41"/>
      <c r="FB110" s="39"/>
      <c r="FC110" s="39"/>
      <c r="FV110" s="39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1"/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/>
      <c r="NZ110" s="41"/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/>
      <c r="OO110" s="41"/>
      <c r="OP110" s="41"/>
      <c r="OQ110" s="41"/>
      <c r="OR110" s="41"/>
      <c r="OS110" s="41"/>
      <c r="OT110" s="41"/>
      <c r="OU110" s="41"/>
      <c r="OV110" s="41"/>
      <c r="OW110" s="41"/>
      <c r="OX110" s="41"/>
      <c r="OY110" s="41"/>
      <c r="OZ110" s="41"/>
      <c r="PA110" s="41"/>
      <c r="PB110" s="41"/>
      <c r="PC110" s="41"/>
      <c r="PD110" s="41"/>
      <c r="PE110" s="41"/>
      <c r="PF110" s="41"/>
      <c r="PG110" s="41"/>
      <c r="PH110" s="41"/>
      <c r="PI110" s="41"/>
      <c r="PJ110" s="41"/>
      <c r="PK110" s="41"/>
      <c r="PL110" s="41"/>
      <c r="PM110" s="41"/>
      <c r="PN110" s="41"/>
      <c r="PO110" s="41"/>
      <c r="PP110" s="41"/>
      <c r="PQ110" s="41"/>
      <c r="PR110" s="41"/>
      <c r="PS110" s="41"/>
      <c r="PT110" s="41"/>
      <c r="PU110" s="41"/>
      <c r="PV110" s="41"/>
      <c r="PW110" s="41"/>
      <c r="PX110" s="41"/>
      <c r="PY110" s="41"/>
      <c r="PZ110" s="41"/>
      <c r="QA110" s="41"/>
      <c r="QB110" s="41"/>
      <c r="QC110" s="41"/>
      <c r="QD110" s="41"/>
      <c r="QE110" s="41"/>
      <c r="QF110" s="41"/>
      <c r="QG110" s="41"/>
      <c r="QH110" s="41"/>
      <c r="QI110" s="41"/>
      <c r="QJ110" s="41"/>
      <c r="QK110" s="41"/>
      <c r="QL110" s="41"/>
      <c r="QM110" s="41"/>
      <c r="QN110" s="41"/>
      <c r="QO110" s="41"/>
      <c r="QP110" s="41"/>
      <c r="QQ110" s="41"/>
      <c r="QR110" s="41"/>
      <c r="QS110" s="41"/>
      <c r="QT110" s="41"/>
      <c r="QU110" s="41"/>
      <c r="QV110" s="41"/>
      <c r="QW110" s="41"/>
      <c r="QX110" s="41"/>
      <c r="QY110" s="41"/>
      <c r="QZ110" s="41"/>
      <c r="RA110" s="41"/>
      <c r="RB110" s="41"/>
      <c r="RC110" s="41"/>
      <c r="RD110" s="41"/>
      <c r="RE110" s="41"/>
      <c r="RF110" s="41"/>
      <c r="RG110" s="41"/>
      <c r="RH110" s="41"/>
      <c r="RI110" s="41"/>
      <c r="RJ110" s="41"/>
      <c r="RK110" s="41"/>
      <c r="RL110" s="41"/>
      <c r="RM110" s="41"/>
      <c r="RN110" s="41"/>
      <c r="RO110" s="41"/>
      <c r="RP110" s="41"/>
      <c r="RQ110" s="41"/>
      <c r="RR110" s="41"/>
      <c r="RS110" s="41"/>
      <c r="RT110" s="41"/>
      <c r="RU110" s="41"/>
      <c r="RV110" s="41"/>
      <c r="RW110" s="41"/>
      <c r="RX110" s="41"/>
      <c r="RY110" s="41"/>
      <c r="RZ110" s="41"/>
      <c r="SA110" s="41"/>
      <c r="SB110" s="41"/>
      <c r="SC110" s="41"/>
      <c r="SD110" s="41"/>
      <c r="SE110" s="41"/>
      <c r="SF110" s="41"/>
      <c r="SG110" s="41"/>
      <c r="SH110" s="41"/>
      <c r="SI110" s="41"/>
      <c r="SJ110" s="41"/>
      <c r="SK110" s="41"/>
      <c r="SL110" s="41"/>
      <c r="SM110" s="41"/>
      <c r="SN110" s="41"/>
      <c r="SO110" s="41"/>
      <c r="SP110" s="41"/>
      <c r="SQ110" s="41"/>
      <c r="SR110" s="41"/>
      <c r="SS110" s="41"/>
      <c r="ST110" s="41"/>
      <c r="SU110" s="41"/>
      <c r="SV110" s="41"/>
      <c r="SW110" s="41"/>
      <c r="SX110" s="41"/>
      <c r="SY110" s="41"/>
      <c r="SZ110" s="41"/>
      <c r="TA110" s="41"/>
      <c r="TB110" s="41"/>
      <c r="TC110" s="41"/>
      <c r="TD110" s="41"/>
      <c r="TE110" s="41"/>
      <c r="TF110" s="41"/>
      <c r="TG110" s="41"/>
      <c r="TH110" s="41"/>
      <c r="TI110" s="41"/>
      <c r="TJ110" s="41"/>
      <c r="TK110" s="41"/>
      <c r="TL110" s="41"/>
      <c r="TM110" s="41"/>
      <c r="TN110" s="41"/>
      <c r="TO110" s="41"/>
      <c r="TP110" s="41"/>
      <c r="TQ110" s="41"/>
      <c r="TR110" s="41"/>
      <c r="TS110" s="41"/>
      <c r="TT110" s="41"/>
      <c r="TU110" s="41"/>
      <c r="TV110" s="41"/>
      <c r="TW110" s="41"/>
      <c r="TX110" s="41"/>
      <c r="TY110" s="41"/>
      <c r="TZ110" s="41"/>
      <c r="UA110" s="41"/>
      <c r="UB110" s="41"/>
      <c r="UC110" s="41"/>
      <c r="UD110" s="41"/>
      <c r="UE110" s="41"/>
      <c r="UF110" s="41"/>
      <c r="UG110" s="41"/>
      <c r="UH110" s="41"/>
      <c r="UI110" s="41"/>
      <c r="UJ110" s="41"/>
      <c r="UK110" s="41"/>
      <c r="UL110" s="41"/>
      <c r="UM110" s="41"/>
      <c r="UN110" s="41"/>
      <c r="UO110" s="41"/>
      <c r="UP110" s="41"/>
      <c r="UQ110" s="41"/>
      <c r="UR110" s="41"/>
      <c r="US110" s="41"/>
      <c r="UT110" s="41"/>
      <c r="UU110" s="41"/>
      <c r="UV110" s="41"/>
      <c r="UW110" s="41"/>
      <c r="UX110" s="41"/>
      <c r="UY110" s="41"/>
      <c r="UZ110" s="41"/>
      <c r="VA110" s="41"/>
      <c r="VB110" s="41"/>
      <c r="VC110" s="41"/>
      <c r="VD110" s="41"/>
      <c r="VE110" s="41"/>
      <c r="VF110" s="41"/>
      <c r="VG110" s="41"/>
      <c r="VH110" s="41"/>
      <c r="VI110" s="41"/>
      <c r="VJ110" s="41"/>
      <c r="VK110" s="41"/>
      <c r="VL110" s="41"/>
      <c r="VM110" s="41"/>
      <c r="VN110" s="41"/>
      <c r="VO110" s="41"/>
      <c r="VP110" s="41"/>
      <c r="VQ110" s="41"/>
      <c r="VR110" s="41"/>
      <c r="VS110" s="41"/>
      <c r="VT110" s="41"/>
      <c r="VU110" s="41"/>
      <c r="VV110" s="41"/>
      <c r="VW110" s="41"/>
      <c r="VX110" s="41"/>
      <c r="VY110" s="41"/>
      <c r="VZ110" s="41"/>
      <c r="WA110" s="41"/>
      <c r="WB110" s="41"/>
      <c r="WC110" s="41"/>
      <c r="WD110" s="41"/>
      <c r="WE110" s="41"/>
      <c r="WF110" s="41"/>
      <c r="WG110" s="41"/>
      <c r="WH110" s="41"/>
      <c r="WI110" s="41"/>
      <c r="WJ110" s="41"/>
      <c r="WK110" s="41"/>
      <c r="WL110" s="41"/>
      <c r="WM110" s="41"/>
      <c r="WN110" s="41"/>
      <c r="WO110" s="41"/>
      <c r="WP110" s="41"/>
      <c r="WQ110" s="41"/>
      <c r="WR110" s="41"/>
      <c r="WS110" s="41"/>
      <c r="WT110" s="41"/>
      <c r="WU110" s="41"/>
      <c r="WV110" s="41"/>
      <c r="WW110" s="41"/>
      <c r="WX110" s="41"/>
      <c r="WY110" s="41"/>
      <c r="WZ110" s="41"/>
      <c r="XA110" s="41"/>
      <c r="XB110" s="41"/>
      <c r="XC110" s="41"/>
      <c r="XD110" s="41"/>
      <c r="XE110" s="41"/>
      <c r="XF110" s="41"/>
      <c r="XG110" s="41"/>
      <c r="XH110" s="41"/>
      <c r="XI110" s="41"/>
      <c r="XJ110" s="41"/>
      <c r="XK110" s="41"/>
      <c r="XL110" s="41"/>
      <c r="XM110" s="41"/>
      <c r="XN110" s="41"/>
      <c r="XO110" s="41"/>
      <c r="XP110" s="41"/>
      <c r="XQ110" s="41"/>
      <c r="XR110" s="41"/>
      <c r="XS110" s="41"/>
      <c r="XT110" s="41"/>
      <c r="XU110" s="41"/>
      <c r="XV110" s="41"/>
      <c r="XW110" s="41"/>
      <c r="XX110" s="41"/>
      <c r="XY110" s="41"/>
      <c r="XZ110" s="41"/>
      <c r="YA110" s="41"/>
      <c r="YB110" s="41"/>
      <c r="YC110" s="41"/>
      <c r="YD110" s="41"/>
      <c r="YE110" s="41"/>
      <c r="YF110" s="41"/>
      <c r="YG110" s="41"/>
      <c r="YH110" s="41"/>
      <c r="YI110" s="41"/>
      <c r="YJ110" s="41"/>
      <c r="YK110" s="41"/>
      <c r="YL110" s="41"/>
      <c r="YM110" s="41"/>
      <c r="YN110" s="41"/>
      <c r="YO110" s="41"/>
      <c r="YP110" s="41"/>
      <c r="YQ110" s="41"/>
      <c r="YR110" s="41"/>
      <c r="YS110" s="41"/>
      <c r="YT110" s="41"/>
      <c r="YU110" s="41"/>
      <c r="YV110" s="41"/>
      <c r="YW110" s="41"/>
      <c r="YX110" s="41"/>
      <c r="YY110" s="41"/>
      <c r="YZ110" s="41"/>
      <c r="ZA110" s="41"/>
      <c r="ZB110" s="41"/>
      <c r="ZC110" s="41"/>
      <c r="ZD110" s="41"/>
      <c r="ZE110" s="41"/>
      <c r="ZF110" s="41"/>
      <c r="ZG110" s="41"/>
      <c r="ZH110" s="41"/>
      <c r="ZI110" s="41"/>
      <c r="ZJ110" s="41"/>
      <c r="ZK110" s="41"/>
      <c r="ZL110" s="41"/>
      <c r="ZM110" s="41"/>
      <c r="ZN110" s="41"/>
      <c r="ZO110" s="41"/>
    </row>
    <row r="111" spans="31:691" ht="17.25" customHeight="1" x14ac:dyDescent="0.3">
      <c r="AE111" s="41"/>
      <c r="AF111" s="41"/>
      <c r="AG111" s="41"/>
      <c r="FB111" s="39"/>
      <c r="FC111" s="39"/>
      <c r="FV111" s="39"/>
      <c r="IZ111" s="41"/>
      <c r="JA111" s="41"/>
      <c r="JB111" s="41"/>
      <c r="JC111" s="41"/>
      <c r="JD111" s="41"/>
      <c r="JE111" s="41"/>
      <c r="JF111" s="41"/>
      <c r="JG111" s="41"/>
      <c r="JH111" s="41"/>
      <c r="JI111" s="41"/>
      <c r="JJ111" s="41"/>
      <c r="JK111" s="4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1"/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1"/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1"/>
      <c r="NS111" s="41"/>
      <c r="NT111" s="41"/>
      <c r="NU111" s="41"/>
      <c r="NV111" s="41"/>
      <c r="NW111" s="41"/>
      <c r="NX111" s="41"/>
      <c r="NY111" s="41"/>
      <c r="NZ111" s="41"/>
      <c r="OA111" s="41"/>
      <c r="OB111" s="41"/>
      <c r="OC111" s="41"/>
      <c r="OD111" s="41"/>
      <c r="OE111" s="41"/>
      <c r="OF111" s="41"/>
      <c r="OG111" s="41"/>
      <c r="OH111" s="41"/>
      <c r="OI111" s="41"/>
      <c r="OJ111" s="41"/>
      <c r="OK111" s="41"/>
      <c r="OL111" s="41"/>
      <c r="OM111" s="41"/>
      <c r="ON111" s="41"/>
      <c r="OO111" s="41"/>
      <c r="OP111" s="41"/>
      <c r="OQ111" s="41"/>
      <c r="OR111" s="41"/>
      <c r="OS111" s="41"/>
      <c r="OT111" s="41"/>
      <c r="OU111" s="41"/>
      <c r="OV111" s="41"/>
      <c r="OW111" s="41"/>
      <c r="OX111" s="41"/>
      <c r="OY111" s="41"/>
      <c r="OZ111" s="41"/>
      <c r="PA111" s="41"/>
      <c r="PB111" s="41"/>
      <c r="PC111" s="41"/>
      <c r="PD111" s="41"/>
      <c r="PE111" s="41"/>
      <c r="PF111" s="41"/>
      <c r="PG111" s="41"/>
      <c r="PH111" s="41"/>
      <c r="PI111" s="41"/>
      <c r="PJ111" s="41"/>
      <c r="PK111" s="41"/>
      <c r="PL111" s="41"/>
      <c r="PM111" s="41"/>
      <c r="PN111" s="41"/>
      <c r="PO111" s="41"/>
      <c r="PP111" s="41"/>
      <c r="PQ111" s="41"/>
      <c r="PR111" s="41"/>
      <c r="PS111" s="41"/>
      <c r="PT111" s="41"/>
      <c r="PU111" s="41"/>
      <c r="PV111" s="41"/>
      <c r="PW111" s="41"/>
      <c r="PX111" s="41"/>
      <c r="PY111" s="41"/>
      <c r="PZ111" s="41"/>
      <c r="QA111" s="41"/>
      <c r="QB111" s="41"/>
      <c r="QC111" s="41"/>
      <c r="QD111" s="41"/>
      <c r="QE111" s="41"/>
      <c r="QF111" s="41"/>
      <c r="QG111" s="41"/>
      <c r="QH111" s="41"/>
      <c r="QI111" s="41"/>
      <c r="QJ111" s="41"/>
      <c r="QK111" s="41"/>
      <c r="QL111" s="41"/>
      <c r="QM111" s="41"/>
      <c r="QN111" s="41"/>
      <c r="QO111" s="41"/>
      <c r="QP111" s="41"/>
      <c r="QQ111" s="41"/>
      <c r="QR111" s="41"/>
      <c r="QS111" s="41"/>
      <c r="QT111" s="41"/>
      <c r="QU111" s="41"/>
      <c r="QV111" s="41"/>
      <c r="QW111" s="41"/>
      <c r="QX111" s="41"/>
      <c r="QY111" s="41"/>
      <c r="QZ111" s="41"/>
      <c r="RA111" s="41"/>
      <c r="RB111" s="41"/>
      <c r="RC111" s="41"/>
      <c r="RD111" s="41"/>
      <c r="RE111" s="41"/>
      <c r="RF111" s="41"/>
      <c r="RG111" s="41"/>
      <c r="RH111" s="41"/>
      <c r="RI111" s="41"/>
      <c r="RJ111" s="41"/>
      <c r="RK111" s="41"/>
      <c r="RL111" s="41"/>
      <c r="RM111" s="41"/>
      <c r="RN111" s="41"/>
      <c r="RO111" s="41"/>
      <c r="RP111" s="41"/>
      <c r="RQ111" s="41"/>
      <c r="RR111" s="41"/>
      <c r="RS111" s="41"/>
      <c r="RT111" s="41"/>
      <c r="RU111" s="41"/>
      <c r="RV111" s="41"/>
      <c r="RW111" s="41"/>
      <c r="RX111" s="41"/>
      <c r="RY111" s="41"/>
      <c r="RZ111" s="41"/>
      <c r="SA111" s="41"/>
      <c r="SB111" s="41"/>
      <c r="SC111" s="41"/>
      <c r="SD111" s="41"/>
      <c r="SE111" s="41"/>
      <c r="SF111" s="41"/>
      <c r="SG111" s="41"/>
      <c r="SH111" s="41"/>
      <c r="SI111" s="41"/>
      <c r="SJ111" s="41"/>
      <c r="SK111" s="41"/>
      <c r="SL111" s="41"/>
      <c r="SM111" s="41"/>
      <c r="SN111" s="41"/>
      <c r="SO111" s="41"/>
      <c r="SP111" s="41"/>
      <c r="SQ111" s="41"/>
      <c r="SR111" s="41"/>
      <c r="SS111" s="41"/>
      <c r="ST111" s="41"/>
      <c r="SU111" s="41"/>
      <c r="SV111" s="41"/>
      <c r="SW111" s="41"/>
      <c r="SX111" s="41"/>
      <c r="SY111" s="41"/>
      <c r="SZ111" s="41"/>
      <c r="TA111" s="41"/>
      <c r="TB111" s="41"/>
      <c r="TC111" s="41"/>
      <c r="TD111" s="41"/>
      <c r="TE111" s="41"/>
      <c r="TF111" s="41"/>
      <c r="TG111" s="41"/>
      <c r="TH111" s="41"/>
      <c r="TI111" s="41"/>
      <c r="TJ111" s="41"/>
      <c r="TK111" s="41"/>
      <c r="TL111" s="41"/>
      <c r="TM111" s="41"/>
      <c r="TN111" s="41"/>
      <c r="TO111" s="41"/>
      <c r="TP111" s="41"/>
      <c r="TQ111" s="41"/>
      <c r="TR111" s="41"/>
      <c r="TS111" s="41"/>
      <c r="TT111" s="41"/>
      <c r="TU111" s="41"/>
      <c r="TV111" s="41"/>
      <c r="TW111" s="41"/>
      <c r="TX111" s="41"/>
      <c r="TY111" s="41"/>
      <c r="TZ111" s="41"/>
      <c r="UA111" s="41"/>
      <c r="UB111" s="41"/>
      <c r="UC111" s="41"/>
      <c r="UD111" s="41"/>
      <c r="UE111" s="41"/>
      <c r="UF111" s="41"/>
      <c r="UG111" s="41"/>
      <c r="UH111" s="41"/>
      <c r="UI111" s="41"/>
      <c r="UJ111" s="41"/>
      <c r="UK111" s="41"/>
      <c r="UL111" s="41"/>
      <c r="UM111" s="41"/>
      <c r="UN111" s="41"/>
      <c r="UO111" s="41"/>
      <c r="UP111" s="41"/>
      <c r="UQ111" s="41"/>
      <c r="UR111" s="41"/>
      <c r="US111" s="41"/>
      <c r="UT111" s="41"/>
      <c r="UU111" s="41"/>
      <c r="UV111" s="41"/>
      <c r="UW111" s="41"/>
      <c r="UX111" s="41"/>
      <c r="UY111" s="41"/>
      <c r="UZ111" s="41"/>
      <c r="VA111" s="41"/>
      <c r="VB111" s="41"/>
      <c r="VC111" s="41"/>
      <c r="VD111" s="41"/>
      <c r="VE111" s="41"/>
      <c r="VF111" s="41"/>
      <c r="VG111" s="41"/>
      <c r="VH111" s="41"/>
      <c r="VI111" s="41"/>
      <c r="VJ111" s="41"/>
      <c r="VK111" s="41"/>
      <c r="VL111" s="41"/>
      <c r="VM111" s="41"/>
      <c r="VN111" s="41"/>
      <c r="VO111" s="41"/>
      <c r="VP111" s="41"/>
      <c r="VQ111" s="41"/>
      <c r="VR111" s="41"/>
      <c r="VS111" s="41"/>
      <c r="VT111" s="41"/>
      <c r="VU111" s="41"/>
      <c r="VV111" s="41"/>
      <c r="VW111" s="41"/>
      <c r="VX111" s="41"/>
      <c r="VY111" s="41"/>
      <c r="VZ111" s="41"/>
      <c r="WA111" s="41"/>
      <c r="WB111" s="41"/>
      <c r="WC111" s="41"/>
      <c r="WD111" s="41"/>
      <c r="WE111" s="41"/>
      <c r="WF111" s="41"/>
      <c r="WG111" s="41"/>
      <c r="WH111" s="41"/>
      <c r="WI111" s="41"/>
      <c r="WJ111" s="41"/>
      <c r="WK111" s="41"/>
      <c r="WL111" s="41"/>
      <c r="WM111" s="41"/>
      <c r="WN111" s="41"/>
      <c r="WO111" s="41"/>
      <c r="WP111" s="41"/>
      <c r="WQ111" s="41"/>
      <c r="WR111" s="41"/>
      <c r="WS111" s="41"/>
      <c r="WT111" s="41"/>
      <c r="WU111" s="41"/>
      <c r="WV111" s="41"/>
      <c r="WW111" s="41"/>
      <c r="WX111" s="41"/>
      <c r="WY111" s="41"/>
      <c r="WZ111" s="41"/>
      <c r="XA111" s="41"/>
      <c r="XB111" s="41"/>
      <c r="XC111" s="41"/>
      <c r="XD111" s="41"/>
      <c r="XE111" s="41"/>
      <c r="XF111" s="41"/>
      <c r="XG111" s="41"/>
      <c r="XH111" s="41"/>
      <c r="XI111" s="41"/>
      <c r="XJ111" s="41"/>
      <c r="XK111" s="41"/>
      <c r="XL111" s="41"/>
      <c r="XM111" s="41"/>
      <c r="XN111" s="41"/>
      <c r="XO111" s="41"/>
      <c r="XP111" s="41"/>
      <c r="XQ111" s="41"/>
      <c r="XR111" s="41"/>
      <c r="XS111" s="41"/>
      <c r="XT111" s="41"/>
      <c r="XU111" s="41"/>
      <c r="XV111" s="41"/>
      <c r="XW111" s="41"/>
      <c r="XX111" s="41"/>
      <c r="XY111" s="41"/>
      <c r="XZ111" s="41"/>
      <c r="YA111" s="41"/>
      <c r="YB111" s="41"/>
      <c r="YC111" s="41"/>
      <c r="YD111" s="41"/>
      <c r="YE111" s="41"/>
      <c r="YF111" s="41"/>
      <c r="YG111" s="41"/>
      <c r="YH111" s="41"/>
      <c r="YI111" s="41"/>
      <c r="YJ111" s="41"/>
      <c r="YK111" s="41"/>
      <c r="YL111" s="41"/>
      <c r="YM111" s="41"/>
      <c r="YN111" s="41"/>
      <c r="YO111" s="41"/>
      <c r="YP111" s="41"/>
      <c r="YQ111" s="41"/>
      <c r="YR111" s="41"/>
      <c r="YS111" s="41"/>
      <c r="YT111" s="41"/>
      <c r="YU111" s="41"/>
      <c r="YV111" s="41"/>
      <c r="YW111" s="41"/>
      <c r="YX111" s="41"/>
      <c r="YY111" s="41"/>
      <c r="YZ111" s="41"/>
      <c r="ZA111" s="41"/>
      <c r="ZB111" s="41"/>
      <c r="ZC111" s="41"/>
      <c r="ZD111" s="41"/>
      <c r="ZE111" s="41"/>
      <c r="ZF111" s="41"/>
      <c r="ZG111" s="41"/>
      <c r="ZH111" s="41"/>
      <c r="ZI111" s="41"/>
      <c r="ZJ111" s="41"/>
      <c r="ZK111" s="41"/>
      <c r="ZL111" s="41"/>
      <c r="ZM111" s="41"/>
      <c r="ZN111" s="41"/>
      <c r="ZO111" s="41"/>
    </row>
    <row r="112" spans="31:691" ht="17.25" customHeight="1" x14ac:dyDescent="0.3">
      <c r="AE112" s="41"/>
      <c r="AF112" s="41"/>
      <c r="AG112" s="41"/>
      <c r="FB112" s="39"/>
      <c r="FC112" s="39"/>
      <c r="FV112" s="39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/>
      <c r="NT112" s="41"/>
      <c r="NU112" s="41"/>
      <c r="NV112" s="41"/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/>
      <c r="OO112" s="41"/>
      <c r="OP112" s="41"/>
      <c r="OQ112" s="41"/>
      <c r="OR112" s="41"/>
      <c r="OS112" s="41"/>
      <c r="OT112" s="41"/>
      <c r="OU112" s="41"/>
      <c r="OV112" s="41"/>
      <c r="OW112" s="41"/>
      <c r="OX112" s="41"/>
      <c r="OY112" s="41"/>
      <c r="OZ112" s="41"/>
      <c r="PA112" s="41"/>
      <c r="PB112" s="41"/>
      <c r="PC112" s="41"/>
      <c r="PD112" s="41"/>
      <c r="PE112" s="41"/>
      <c r="PF112" s="41"/>
      <c r="PG112" s="41"/>
      <c r="PH112" s="41"/>
      <c r="PI112" s="41"/>
      <c r="PJ112" s="41"/>
      <c r="PK112" s="41"/>
      <c r="PL112" s="41"/>
      <c r="PM112" s="41"/>
      <c r="PN112" s="41"/>
      <c r="PO112" s="41"/>
      <c r="PP112" s="41"/>
      <c r="PQ112" s="41"/>
      <c r="PR112" s="41"/>
      <c r="PS112" s="41"/>
      <c r="PT112" s="41"/>
      <c r="PU112" s="41"/>
      <c r="PV112" s="41"/>
      <c r="PW112" s="41"/>
      <c r="PX112" s="41"/>
      <c r="PY112" s="41"/>
      <c r="PZ112" s="41"/>
      <c r="QA112" s="41"/>
      <c r="QB112" s="41"/>
      <c r="QC112" s="41"/>
      <c r="QD112" s="41"/>
      <c r="QE112" s="41"/>
      <c r="QF112" s="41"/>
      <c r="QG112" s="41"/>
      <c r="QH112" s="41"/>
      <c r="QI112" s="41"/>
      <c r="QJ112" s="41"/>
      <c r="QK112" s="41"/>
      <c r="QL112" s="41"/>
      <c r="QM112" s="41"/>
      <c r="QN112" s="41"/>
      <c r="QO112" s="41"/>
      <c r="QP112" s="41"/>
      <c r="QQ112" s="41"/>
      <c r="QR112" s="41"/>
      <c r="QS112" s="41"/>
      <c r="QT112" s="41"/>
      <c r="QU112" s="41"/>
      <c r="QV112" s="41"/>
      <c r="QW112" s="41"/>
      <c r="QX112" s="41"/>
      <c r="QY112" s="41"/>
      <c r="QZ112" s="41"/>
      <c r="RA112" s="41"/>
      <c r="RB112" s="41"/>
      <c r="RC112" s="41"/>
      <c r="RD112" s="41"/>
      <c r="RE112" s="41"/>
      <c r="RF112" s="41"/>
      <c r="RG112" s="41"/>
      <c r="RH112" s="41"/>
      <c r="RI112" s="41"/>
      <c r="RJ112" s="41"/>
      <c r="RK112" s="41"/>
      <c r="RL112" s="41"/>
      <c r="RM112" s="41"/>
      <c r="RN112" s="41"/>
      <c r="RO112" s="41"/>
      <c r="RP112" s="41"/>
      <c r="RQ112" s="41"/>
      <c r="RR112" s="41"/>
      <c r="RS112" s="41"/>
      <c r="RT112" s="41"/>
      <c r="RU112" s="41"/>
      <c r="RV112" s="41"/>
      <c r="RW112" s="41"/>
      <c r="RX112" s="41"/>
      <c r="RY112" s="41"/>
      <c r="RZ112" s="41"/>
      <c r="SA112" s="41"/>
      <c r="SB112" s="41"/>
      <c r="SC112" s="41"/>
      <c r="SD112" s="41"/>
      <c r="SE112" s="41"/>
      <c r="SF112" s="41"/>
      <c r="SG112" s="41"/>
      <c r="SH112" s="41"/>
      <c r="SI112" s="41"/>
      <c r="SJ112" s="41"/>
      <c r="SK112" s="41"/>
      <c r="SL112" s="41"/>
      <c r="SM112" s="41"/>
      <c r="SN112" s="41"/>
      <c r="SO112" s="41"/>
      <c r="SP112" s="41"/>
      <c r="SQ112" s="41"/>
      <c r="SR112" s="41"/>
      <c r="SS112" s="41"/>
      <c r="ST112" s="41"/>
      <c r="SU112" s="41"/>
      <c r="SV112" s="41"/>
      <c r="SW112" s="41"/>
      <c r="SX112" s="41"/>
      <c r="SY112" s="41"/>
      <c r="SZ112" s="41"/>
      <c r="TA112" s="41"/>
      <c r="TB112" s="41"/>
      <c r="TC112" s="41"/>
      <c r="TD112" s="41"/>
      <c r="TE112" s="41"/>
      <c r="TF112" s="41"/>
      <c r="TG112" s="41"/>
      <c r="TH112" s="41"/>
      <c r="TI112" s="41"/>
      <c r="TJ112" s="41"/>
      <c r="TK112" s="41"/>
      <c r="TL112" s="41"/>
      <c r="TM112" s="41"/>
      <c r="TN112" s="41"/>
      <c r="TO112" s="41"/>
      <c r="TP112" s="41"/>
      <c r="TQ112" s="41"/>
      <c r="TR112" s="41"/>
      <c r="TS112" s="41"/>
      <c r="TT112" s="41"/>
      <c r="TU112" s="41"/>
      <c r="TV112" s="41"/>
      <c r="TW112" s="41"/>
      <c r="TX112" s="41"/>
      <c r="TY112" s="41"/>
      <c r="TZ112" s="41"/>
      <c r="UA112" s="41"/>
      <c r="UB112" s="41"/>
      <c r="UC112" s="41"/>
      <c r="UD112" s="41"/>
      <c r="UE112" s="41"/>
      <c r="UF112" s="41"/>
      <c r="UG112" s="41"/>
      <c r="UH112" s="41"/>
      <c r="UI112" s="41"/>
      <c r="UJ112" s="41"/>
      <c r="UK112" s="41"/>
      <c r="UL112" s="41"/>
      <c r="UM112" s="41"/>
      <c r="UN112" s="41"/>
      <c r="UO112" s="41"/>
      <c r="UP112" s="41"/>
      <c r="UQ112" s="41"/>
      <c r="UR112" s="41"/>
      <c r="US112" s="41"/>
      <c r="UT112" s="41"/>
      <c r="UU112" s="41"/>
      <c r="UV112" s="41"/>
      <c r="UW112" s="41"/>
      <c r="UX112" s="41"/>
      <c r="UY112" s="41"/>
      <c r="UZ112" s="41"/>
      <c r="VA112" s="41"/>
      <c r="VB112" s="41"/>
      <c r="VC112" s="41"/>
      <c r="VD112" s="41"/>
      <c r="VE112" s="41"/>
      <c r="VF112" s="41"/>
      <c r="VG112" s="41"/>
      <c r="VH112" s="41"/>
      <c r="VI112" s="41"/>
      <c r="VJ112" s="41"/>
      <c r="VK112" s="41"/>
      <c r="VL112" s="41"/>
      <c r="VM112" s="41"/>
      <c r="VN112" s="41"/>
      <c r="VO112" s="41"/>
      <c r="VP112" s="41"/>
      <c r="VQ112" s="41"/>
      <c r="VR112" s="41"/>
      <c r="VS112" s="41"/>
      <c r="VT112" s="41"/>
      <c r="VU112" s="41"/>
      <c r="VV112" s="41"/>
      <c r="VW112" s="41"/>
      <c r="VX112" s="41"/>
      <c r="VY112" s="41"/>
      <c r="VZ112" s="41"/>
      <c r="WA112" s="41"/>
      <c r="WB112" s="41"/>
      <c r="WC112" s="41"/>
      <c r="WD112" s="41"/>
      <c r="WE112" s="41"/>
      <c r="WF112" s="41"/>
      <c r="WG112" s="41"/>
      <c r="WH112" s="41"/>
      <c r="WI112" s="41"/>
      <c r="WJ112" s="41"/>
      <c r="WK112" s="41"/>
      <c r="WL112" s="41"/>
      <c r="WM112" s="41"/>
      <c r="WN112" s="41"/>
      <c r="WO112" s="41"/>
      <c r="WP112" s="41"/>
      <c r="WQ112" s="41"/>
      <c r="WR112" s="41"/>
      <c r="WS112" s="41"/>
      <c r="WT112" s="41"/>
      <c r="WU112" s="41"/>
      <c r="WV112" s="41"/>
      <c r="WW112" s="41"/>
      <c r="WX112" s="41"/>
      <c r="WY112" s="41"/>
      <c r="WZ112" s="41"/>
      <c r="XA112" s="41"/>
      <c r="XB112" s="41"/>
      <c r="XC112" s="41"/>
      <c r="XD112" s="41"/>
      <c r="XE112" s="41"/>
      <c r="XF112" s="41"/>
      <c r="XG112" s="41"/>
      <c r="XH112" s="41"/>
      <c r="XI112" s="41"/>
      <c r="XJ112" s="41"/>
      <c r="XK112" s="41"/>
      <c r="XL112" s="41"/>
      <c r="XM112" s="41"/>
      <c r="XN112" s="41"/>
      <c r="XO112" s="41"/>
      <c r="XP112" s="41"/>
      <c r="XQ112" s="41"/>
      <c r="XR112" s="41"/>
      <c r="XS112" s="41"/>
      <c r="XT112" s="41"/>
      <c r="XU112" s="41"/>
      <c r="XV112" s="41"/>
      <c r="XW112" s="41"/>
      <c r="XX112" s="41"/>
      <c r="XY112" s="41"/>
      <c r="XZ112" s="41"/>
      <c r="YA112" s="41"/>
      <c r="YB112" s="41"/>
      <c r="YC112" s="41"/>
      <c r="YD112" s="41"/>
      <c r="YE112" s="41"/>
      <c r="YF112" s="41"/>
      <c r="YG112" s="41"/>
      <c r="YH112" s="41"/>
      <c r="YI112" s="41"/>
      <c r="YJ112" s="41"/>
      <c r="YK112" s="41"/>
      <c r="YL112" s="41"/>
      <c r="YM112" s="41"/>
      <c r="YN112" s="41"/>
      <c r="YO112" s="41"/>
      <c r="YP112" s="41"/>
      <c r="YQ112" s="41"/>
      <c r="YR112" s="41"/>
      <c r="YS112" s="41"/>
      <c r="YT112" s="41"/>
      <c r="YU112" s="41"/>
      <c r="YV112" s="41"/>
      <c r="YW112" s="41"/>
      <c r="YX112" s="41"/>
      <c r="YY112" s="41"/>
      <c r="YZ112" s="41"/>
      <c r="ZA112" s="41"/>
      <c r="ZB112" s="41"/>
      <c r="ZC112" s="41"/>
      <c r="ZD112" s="41"/>
      <c r="ZE112" s="41"/>
      <c r="ZF112" s="41"/>
      <c r="ZG112" s="41"/>
      <c r="ZH112" s="41"/>
      <c r="ZI112" s="41"/>
      <c r="ZJ112" s="41"/>
      <c r="ZK112" s="41"/>
      <c r="ZL112" s="41"/>
      <c r="ZM112" s="41"/>
      <c r="ZN112" s="41"/>
      <c r="ZO112" s="41"/>
    </row>
    <row r="113" spans="31:691" ht="17.25" customHeight="1" x14ac:dyDescent="0.3">
      <c r="AE113" s="41"/>
      <c r="AF113" s="41"/>
      <c r="AG113" s="41"/>
      <c r="FB113" s="39"/>
      <c r="FC113" s="39"/>
      <c r="FV113" s="39"/>
      <c r="IZ113" s="41"/>
      <c r="JA113" s="41"/>
      <c r="JB113" s="41"/>
      <c r="JC113" s="41"/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1"/>
      <c r="OT113" s="41"/>
      <c r="OU113" s="41"/>
      <c r="OV113" s="41"/>
      <c r="OW113" s="41"/>
      <c r="OX113" s="41"/>
      <c r="OY113" s="41"/>
      <c r="OZ113" s="41"/>
      <c r="PA113" s="41"/>
      <c r="PB113" s="41"/>
      <c r="PC113" s="41"/>
      <c r="PD113" s="41"/>
      <c r="PE113" s="41"/>
      <c r="PF113" s="41"/>
      <c r="PG113" s="41"/>
      <c r="PH113" s="41"/>
      <c r="PI113" s="41"/>
      <c r="PJ113" s="41"/>
      <c r="PK113" s="41"/>
      <c r="PL113" s="41"/>
      <c r="PM113" s="41"/>
      <c r="PN113" s="41"/>
      <c r="PO113" s="41"/>
      <c r="PP113" s="41"/>
      <c r="PQ113" s="41"/>
      <c r="PR113" s="41"/>
      <c r="PS113" s="41"/>
      <c r="PT113" s="41"/>
      <c r="PU113" s="41"/>
      <c r="PV113" s="41"/>
      <c r="PW113" s="41"/>
      <c r="PX113" s="41"/>
      <c r="PY113" s="41"/>
      <c r="PZ113" s="41"/>
      <c r="QA113" s="41"/>
      <c r="QB113" s="41"/>
      <c r="QC113" s="41"/>
      <c r="QD113" s="41"/>
      <c r="QE113" s="41"/>
      <c r="QF113" s="41"/>
      <c r="QG113" s="41"/>
      <c r="QH113" s="41"/>
      <c r="QI113" s="41"/>
      <c r="QJ113" s="41"/>
      <c r="QK113" s="41"/>
      <c r="QL113" s="41"/>
      <c r="QM113" s="41"/>
      <c r="QN113" s="41"/>
      <c r="QO113" s="41"/>
      <c r="QP113" s="41"/>
      <c r="QQ113" s="41"/>
      <c r="QR113" s="41"/>
      <c r="QS113" s="41"/>
      <c r="QT113" s="41"/>
      <c r="QU113" s="41"/>
      <c r="QV113" s="41"/>
      <c r="QW113" s="41"/>
      <c r="QX113" s="41"/>
      <c r="QY113" s="41"/>
      <c r="QZ113" s="41"/>
      <c r="RA113" s="41"/>
      <c r="RB113" s="41"/>
      <c r="RC113" s="41"/>
      <c r="RD113" s="41"/>
      <c r="RE113" s="41"/>
      <c r="RF113" s="41"/>
      <c r="RG113" s="41"/>
      <c r="RH113" s="41"/>
      <c r="RI113" s="41"/>
      <c r="RJ113" s="41"/>
      <c r="RK113" s="41"/>
      <c r="RL113" s="41"/>
      <c r="RM113" s="41"/>
      <c r="RN113" s="41"/>
      <c r="RO113" s="41"/>
      <c r="RP113" s="41"/>
      <c r="RQ113" s="41"/>
      <c r="RR113" s="41"/>
      <c r="RS113" s="41"/>
      <c r="RT113" s="41"/>
      <c r="RU113" s="41"/>
      <c r="RV113" s="41"/>
      <c r="RW113" s="41"/>
      <c r="RX113" s="41"/>
      <c r="RY113" s="41"/>
      <c r="RZ113" s="41"/>
      <c r="SA113" s="41"/>
      <c r="SB113" s="41"/>
      <c r="SC113" s="41"/>
      <c r="SD113" s="41"/>
      <c r="SE113" s="41"/>
      <c r="SF113" s="41"/>
      <c r="SG113" s="41"/>
      <c r="SH113" s="41"/>
      <c r="SI113" s="41"/>
      <c r="SJ113" s="41"/>
      <c r="SK113" s="41"/>
      <c r="SL113" s="41"/>
      <c r="SM113" s="41"/>
      <c r="SN113" s="41"/>
      <c r="SO113" s="41"/>
      <c r="SP113" s="41"/>
      <c r="SQ113" s="41"/>
      <c r="SR113" s="41"/>
      <c r="SS113" s="41"/>
      <c r="ST113" s="41"/>
      <c r="SU113" s="41"/>
      <c r="SV113" s="41"/>
      <c r="SW113" s="41"/>
      <c r="SX113" s="41"/>
      <c r="SY113" s="41"/>
      <c r="SZ113" s="41"/>
      <c r="TA113" s="41"/>
      <c r="TB113" s="41"/>
      <c r="TC113" s="41"/>
      <c r="TD113" s="41"/>
      <c r="TE113" s="41"/>
      <c r="TF113" s="41"/>
      <c r="TG113" s="41"/>
      <c r="TH113" s="41"/>
      <c r="TI113" s="41"/>
      <c r="TJ113" s="41"/>
      <c r="TK113" s="41"/>
      <c r="TL113" s="41"/>
      <c r="TM113" s="41"/>
      <c r="TN113" s="41"/>
      <c r="TO113" s="41"/>
      <c r="TP113" s="41"/>
      <c r="TQ113" s="41"/>
      <c r="TR113" s="41"/>
      <c r="TS113" s="41"/>
      <c r="TT113" s="41"/>
      <c r="TU113" s="41"/>
      <c r="TV113" s="41"/>
      <c r="TW113" s="41"/>
      <c r="TX113" s="41"/>
      <c r="TY113" s="41"/>
      <c r="TZ113" s="41"/>
      <c r="UA113" s="41"/>
      <c r="UB113" s="41"/>
      <c r="UC113" s="41"/>
      <c r="UD113" s="41"/>
      <c r="UE113" s="41"/>
      <c r="UF113" s="41"/>
      <c r="UG113" s="41"/>
      <c r="UH113" s="41"/>
      <c r="UI113" s="41"/>
      <c r="UJ113" s="41"/>
      <c r="UK113" s="41"/>
      <c r="UL113" s="41"/>
      <c r="UM113" s="41"/>
      <c r="UN113" s="41"/>
      <c r="UO113" s="41"/>
      <c r="UP113" s="41"/>
      <c r="UQ113" s="41"/>
      <c r="UR113" s="41"/>
      <c r="US113" s="41"/>
      <c r="UT113" s="41"/>
      <c r="UU113" s="41"/>
      <c r="UV113" s="41"/>
      <c r="UW113" s="41"/>
      <c r="UX113" s="41"/>
      <c r="UY113" s="41"/>
      <c r="UZ113" s="41"/>
      <c r="VA113" s="41"/>
      <c r="VB113" s="41"/>
      <c r="VC113" s="41"/>
      <c r="VD113" s="41"/>
      <c r="VE113" s="41"/>
      <c r="VF113" s="41"/>
      <c r="VG113" s="41"/>
      <c r="VH113" s="41"/>
      <c r="VI113" s="41"/>
      <c r="VJ113" s="41"/>
      <c r="VK113" s="41"/>
      <c r="VL113" s="41"/>
      <c r="VM113" s="41"/>
      <c r="VN113" s="41"/>
      <c r="VO113" s="41"/>
      <c r="VP113" s="41"/>
      <c r="VQ113" s="41"/>
      <c r="VR113" s="41"/>
      <c r="VS113" s="41"/>
      <c r="VT113" s="41"/>
      <c r="VU113" s="41"/>
      <c r="VV113" s="41"/>
      <c r="VW113" s="41"/>
      <c r="VX113" s="41"/>
      <c r="VY113" s="41"/>
      <c r="VZ113" s="41"/>
      <c r="WA113" s="41"/>
      <c r="WB113" s="41"/>
      <c r="WC113" s="41"/>
      <c r="WD113" s="41"/>
      <c r="WE113" s="41"/>
      <c r="WF113" s="41"/>
      <c r="WG113" s="41"/>
      <c r="WH113" s="41"/>
      <c r="WI113" s="41"/>
      <c r="WJ113" s="41"/>
      <c r="WK113" s="41"/>
      <c r="WL113" s="41"/>
      <c r="WM113" s="41"/>
      <c r="WN113" s="41"/>
      <c r="WO113" s="41"/>
      <c r="WP113" s="41"/>
      <c r="WQ113" s="41"/>
      <c r="WR113" s="41"/>
      <c r="WS113" s="41"/>
      <c r="WT113" s="41"/>
      <c r="WU113" s="41"/>
      <c r="WV113" s="41"/>
      <c r="WW113" s="41"/>
      <c r="WX113" s="41"/>
      <c r="WY113" s="41"/>
      <c r="WZ113" s="41"/>
      <c r="XA113" s="41"/>
      <c r="XB113" s="41"/>
      <c r="XC113" s="41"/>
      <c r="XD113" s="41"/>
      <c r="XE113" s="41"/>
      <c r="XF113" s="41"/>
      <c r="XG113" s="41"/>
      <c r="XH113" s="41"/>
      <c r="XI113" s="41"/>
      <c r="XJ113" s="41"/>
      <c r="XK113" s="41"/>
      <c r="XL113" s="41"/>
      <c r="XM113" s="41"/>
      <c r="XN113" s="41"/>
      <c r="XO113" s="41"/>
      <c r="XP113" s="41"/>
      <c r="XQ113" s="41"/>
      <c r="XR113" s="41"/>
      <c r="XS113" s="41"/>
      <c r="XT113" s="41"/>
      <c r="XU113" s="41"/>
      <c r="XV113" s="41"/>
      <c r="XW113" s="41"/>
      <c r="XX113" s="41"/>
      <c r="XY113" s="41"/>
      <c r="XZ113" s="41"/>
      <c r="YA113" s="41"/>
      <c r="YB113" s="41"/>
      <c r="YC113" s="41"/>
      <c r="YD113" s="41"/>
      <c r="YE113" s="41"/>
      <c r="YF113" s="41"/>
      <c r="YG113" s="41"/>
      <c r="YH113" s="41"/>
      <c r="YI113" s="41"/>
      <c r="YJ113" s="41"/>
      <c r="YK113" s="41"/>
      <c r="YL113" s="41"/>
      <c r="YM113" s="41"/>
      <c r="YN113" s="41"/>
      <c r="YO113" s="41"/>
      <c r="YP113" s="41"/>
      <c r="YQ113" s="41"/>
      <c r="YR113" s="41"/>
      <c r="YS113" s="41"/>
      <c r="YT113" s="41"/>
      <c r="YU113" s="41"/>
      <c r="YV113" s="41"/>
      <c r="YW113" s="41"/>
      <c r="YX113" s="41"/>
      <c r="YY113" s="41"/>
      <c r="YZ113" s="41"/>
      <c r="ZA113" s="41"/>
      <c r="ZB113" s="41"/>
      <c r="ZC113" s="41"/>
      <c r="ZD113" s="41"/>
      <c r="ZE113" s="41"/>
      <c r="ZF113" s="41"/>
      <c r="ZG113" s="41"/>
      <c r="ZH113" s="41"/>
      <c r="ZI113" s="41"/>
      <c r="ZJ113" s="41"/>
      <c r="ZK113" s="41"/>
      <c r="ZL113" s="41"/>
      <c r="ZM113" s="41"/>
      <c r="ZN113" s="41"/>
      <c r="ZO113" s="41"/>
    </row>
    <row r="114" spans="31:691" ht="17.25" customHeight="1" x14ac:dyDescent="0.3">
      <c r="AE114" s="41"/>
      <c r="AF114" s="41"/>
      <c r="AG114" s="41"/>
      <c r="FB114" s="39"/>
      <c r="FC114" s="39"/>
      <c r="FV114" s="39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/>
      <c r="OJ114" s="41"/>
      <c r="OK114" s="41"/>
      <c r="OL114" s="41"/>
      <c r="OM114" s="41"/>
      <c r="ON114" s="41"/>
      <c r="OO114" s="41"/>
      <c r="OP114" s="41"/>
      <c r="OQ114" s="41"/>
      <c r="OR114" s="41"/>
      <c r="OS114" s="41"/>
      <c r="OT114" s="41"/>
      <c r="OU114" s="41"/>
      <c r="OV114" s="41"/>
      <c r="OW114" s="41"/>
      <c r="OX114" s="41"/>
      <c r="OY114" s="41"/>
      <c r="OZ114" s="41"/>
      <c r="PA114" s="41"/>
      <c r="PB114" s="41"/>
      <c r="PC114" s="41"/>
      <c r="PD114" s="41"/>
      <c r="PE114" s="41"/>
      <c r="PF114" s="41"/>
      <c r="PG114" s="41"/>
      <c r="PH114" s="41"/>
      <c r="PI114" s="41"/>
      <c r="PJ114" s="41"/>
      <c r="PK114" s="41"/>
      <c r="PL114" s="41"/>
      <c r="PM114" s="41"/>
      <c r="PN114" s="41"/>
      <c r="PO114" s="41"/>
      <c r="PP114" s="41"/>
      <c r="PQ114" s="41"/>
      <c r="PR114" s="41"/>
      <c r="PS114" s="41"/>
      <c r="PT114" s="41"/>
      <c r="PU114" s="41"/>
      <c r="PV114" s="41"/>
      <c r="PW114" s="41"/>
      <c r="PX114" s="41"/>
      <c r="PY114" s="41"/>
      <c r="PZ114" s="41"/>
      <c r="QA114" s="41"/>
      <c r="QB114" s="41"/>
      <c r="QC114" s="41"/>
      <c r="QD114" s="41"/>
      <c r="QE114" s="41"/>
      <c r="QF114" s="41"/>
      <c r="QG114" s="41"/>
      <c r="QH114" s="41"/>
      <c r="QI114" s="41"/>
      <c r="QJ114" s="41"/>
      <c r="QK114" s="41"/>
      <c r="QL114" s="41"/>
      <c r="QM114" s="41"/>
      <c r="QN114" s="41"/>
      <c r="QO114" s="41"/>
      <c r="QP114" s="41"/>
      <c r="QQ114" s="41"/>
      <c r="QR114" s="41"/>
      <c r="QS114" s="41"/>
      <c r="QT114" s="41"/>
      <c r="QU114" s="41"/>
      <c r="QV114" s="41"/>
      <c r="QW114" s="41"/>
      <c r="QX114" s="41"/>
      <c r="QY114" s="41"/>
      <c r="QZ114" s="41"/>
      <c r="RA114" s="41"/>
      <c r="RB114" s="41"/>
      <c r="RC114" s="41"/>
      <c r="RD114" s="41"/>
      <c r="RE114" s="41"/>
      <c r="RF114" s="41"/>
      <c r="RG114" s="41"/>
      <c r="RH114" s="41"/>
      <c r="RI114" s="41"/>
      <c r="RJ114" s="41"/>
      <c r="RK114" s="41"/>
      <c r="RL114" s="41"/>
      <c r="RM114" s="41"/>
      <c r="RN114" s="41"/>
      <c r="RO114" s="41"/>
      <c r="RP114" s="41"/>
      <c r="RQ114" s="41"/>
      <c r="RR114" s="41"/>
      <c r="RS114" s="41"/>
      <c r="RT114" s="41"/>
      <c r="RU114" s="41"/>
      <c r="RV114" s="41"/>
      <c r="RW114" s="41"/>
      <c r="RX114" s="41"/>
      <c r="RY114" s="41"/>
      <c r="RZ114" s="41"/>
      <c r="SA114" s="41"/>
      <c r="SB114" s="41"/>
      <c r="SC114" s="41"/>
      <c r="SD114" s="41"/>
      <c r="SE114" s="41"/>
      <c r="SF114" s="41"/>
      <c r="SG114" s="41"/>
      <c r="SH114" s="41"/>
      <c r="SI114" s="41"/>
      <c r="SJ114" s="41"/>
      <c r="SK114" s="41"/>
      <c r="SL114" s="41"/>
      <c r="SM114" s="41"/>
      <c r="SN114" s="41"/>
      <c r="SO114" s="41"/>
      <c r="SP114" s="41"/>
      <c r="SQ114" s="41"/>
      <c r="SR114" s="41"/>
      <c r="SS114" s="41"/>
      <c r="ST114" s="41"/>
      <c r="SU114" s="41"/>
      <c r="SV114" s="41"/>
      <c r="SW114" s="41"/>
      <c r="SX114" s="41"/>
      <c r="SY114" s="41"/>
      <c r="SZ114" s="41"/>
      <c r="TA114" s="41"/>
      <c r="TB114" s="41"/>
      <c r="TC114" s="41"/>
      <c r="TD114" s="41"/>
      <c r="TE114" s="41"/>
      <c r="TF114" s="41"/>
      <c r="TG114" s="41"/>
      <c r="TH114" s="41"/>
      <c r="TI114" s="41"/>
      <c r="TJ114" s="41"/>
      <c r="TK114" s="41"/>
      <c r="TL114" s="41"/>
      <c r="TM114" s="41"/>
      <c r="TN114" s="41"/>
      <c r="TO114" s="41"/>
      <c r="TP114" s="41"/>
      <c r="TQ114" s="41"/>
      <c r="TR114" s="41"/>
      <c r="TS114" s="41"/>
      <c r="TT114" s="41"/>
      <c r="TU114" s="41"/>
      <c r="TV114" s="41"/>
      <c r="TW114" s="41"/>
      <c r="TX114" s="41"/>
      <c r="TY114" s="41"/>
      <c r="TZ114" s="41"/>
      <c r="UA114" s="41"/>
      <c r="UB114" s="41"/>
      <c r="UC114" s="41"/>
      <c r="UD114" s="41"/>
      <c r="UE114" s="41"/>
      <c r="UF114" s="41"/>
      <c r="UG114" s="41"/>
      <c r="UH114" s="41"/>
      <c r="UI114" s="41"/>
      <c r="UJ114" s="41"/>
      <c r="UK114" s="41"/>
      <c r="UL114" s="41"/>
      <c r="UM114" s="41"/>
      <c r="UN114" s="41"/>
      <c r="UO114" s="41"/>
      <c r="UP114" s="41"/>
      <c r="UQ114" s="41"/>
      <c r="UR114" s="41"/>
      <c r="US114" s="41"/>
      <c r="UT114" s="41"/>
      <c r="UU114" s="41"/>
      <c r="UV114" s="41"/>
      <c r="UW114" s="41"/>
      <c r="UX114" s="41"/>
      <c r="UY114" s="41"/>
      <c r="UZ114" s="41"/>
      <c r="VA114" s="41"/>
      <c r="VB114" s="41"/>
      <c r="VC114" s="41"/>
      <c r="VD114" s="41"/>
      <c r="VE114" s="41"/>
      <c r="VF114" s="41"/>
      <c r="VG114" s="41"/>
      <c r="VH114" s="41"/>
      <c r="VI114" s="41"/>
      <c r="VJ114" s="41"/>
      <c r="VK114" s="41"/>
      <c r="VL114" s="41"/>
      <c r="VM114" s="41"/>
      <c r="VN114" s="41"/>
      <c r="VO114" s="41"/>
      <c r="VP114" s="41"/>
      <c r="VQ114" s="41"/>
      <c r="VR114" s="41"/>
      <c r="VS114" s="41"/>
      <c r="VT114" s="41"/>
      <c r="VU114" s="41"/>
      <c r="VV114" s="41"/>
      <c r="VW114" s="41"/>
      <c r="VX114" s="41"/>
      <c r="VY114" s="41"/>
      <c r="VZ114" s="41"/>
      <c r="WA114" s="41"/>
      <c r="WB114" s="41"/>
      <c r="WC114" s="41"/>
      <c r="WD114" s="41"/>
      <c r="WE114" s="41"/>
      <c r="WF114" s="41"/>
      <c r="WG114" s="41"/>
      <c r="WH114" s="41"/>
      <c r="WI114" s="41"/>
      <c r="WJ114" s="41"/>
      <c r="WK114" s="41"/>
      <c r="WL114" s="41"/>
      <c r="WM114" s="41"/>
      <c r="WN114" s="41"/>
      <c r="WO114" s="41"/>
      <c r="WP114" s="41"/>
      <c r="WQ114" s="41"/>
      <c r="WR114" s="41"/>
      <c r="WS114" s="41"/>
      <c r="WT114" s="41"/>
      <c r="WU114" s="41"/>
      <c r="WV114" s="41"/>
      <c r="WW114" s="41"/>
      <c r="WX114" s="41"/>
      <c r="WY114" s="41"/>
      <c r="WZ114" s="41"/>
      <c r="XA114" s="41"/>
      <c r="XB114" s="41"/>
      <c r="XC114" s="41"/>
      <c r="XD114" s="41"/>
      <c r="XE114" s="41"/>
      <c r="XF114" s="41"/>
      <c r="XG114" s="41"/>
      <c r="XH114" s="41"/>
      <c r="XI114" s="41"/>
      <c r="XJ114" s="41"/>
      <c r="XK114" s="41"/>
      <c r="XL114" s="41"/>
      <c r="XM114" s="41"/>
      <c r="XN114" s="41"/>
      <c r="XO114" s="41"/>
      <c r="XP114" s="41"/>
      <c r="XQ114" s="41"/>
      <c r="XR114" s="41"/>
      <c r="XS114" s="41"/>
      <c r="XT114" s="41"/>
      <c r="XU114" s="41"/>
      <c r="XV114" s="41"/>
      <c r="XW114" s="41"/>
      <c r="XX114" s="41"/>
      <c r="XY114" s="41"/>
      <c r="XZ114" s="41"/>
      <c r="YA114" s="41"/>
      <c r="YB114" s="41"/>
      <c r="YC114" s="41"/>
      <c r="YD114" s="41"/>
      <c r="YE114" s="41"/>
      <c r="YF114" s="41"/>
      <c r="YG114" s="41"/>
      <c r="YH114" s="41"/>
      <c r="YI114" s="41"/>
      <c r="YJ114" s="41"/>
      <c r="YK114" s="41"/>
      <c r="YL114" s="41"/>
      <c r="YM114" s="41"/>
      <c r="YN114" s="41"/>
      <c r="YO114" s="41"/>
      <c r="YP114" s="41"/>
      <c r="YQ114" s="41"/>
      <c r="YR114" s="41"/>
      <c r="YS114" s="41"/>
      <c r="YT114" s="41"/>
      <c r="YU114" s="41"/>
      <c r="YV114" s="41"/>
      <c r="YW114" s="41"/>
      <c r="YX114" s="41"/>
      <c r="YY114" s="41"/>
      <c r="YZ114" s="41"/>
      <c r="ZA114" s="41"/>
      <c r="ZB114" s="41"/>
      <c r="ZC114" s="41"/>
      <c r="ZD114" s="41"/>
      <c r="ZE114" s="41"/>
      <c r="ZF114" s="41"/>
      <c r="ZG114" s="41"/>
      <c r="ZH114" s="41"/>
      <c r="ZI114" s="41"/>
      <c r="ZJ114" s="41"/>
      <c r="ZK114" s="41"/>
      <c r="ZL114" s="41"/>
      <c r="ZM114" s="41"/>
      <c r="ZN114" s="41"/>
      <c r="ZO114" s="41"/>
    </row>
    <row r="115" spans="31:691" ht="17.25" customHeight="1" x14ac:dyDescent="0.3">
      <c r="AE115" s="41"/>
      <c r="AF115" s="41"/>
      <c r="AG115" s="41"/>
      <c r="FB115" s="39"/>
      <c r="FC115" s="39"/>
      <c r="IZ115" s="41"/>
      <c r="JA115" s="41"/>
      <c r="JB115" s="41"/>
      <c r="JC115" s="41"/>
      <c r="JD115" s="41"/>
      <c r="JE115" s="41"/>
      <c r="JF115" s="41"/>
      <c r="JG115" s="41"/>
      <c r="JH115" s="41"/>
      <c r="JI115" s="41"/>
      <c r="JJ115" s="41"/>
      <c r="JK115" s="41"/>
      <c r="JL115" s="41"/>
      <c r="JM115" s="41"/>
      <c r="JN115" s="41"/>
      <c r="JO115" s="41"/>
      <c r="JP115" s="41"/>
      <c r="JQ115" s="41"/>
      <c r="JR115" s="41"/>
      <c r="JS115" s="41"/>
      <c r="JT115" s="41"/>
      <c r="JU115" s="41"/>
      <c r="JV115" s="41"/>
      <c r="JW115" s="41"/>
      <c r="JX115" s="41"/>
      <c r="JY115" s="41"/>
      <c r="JZ115" s="41"/>
      <c r="KA115" s="41"/>
      <c r="KB115" s="41"/>
      <c r="KC115" s="41"/>
      <c r="KD115" s="41"/>
      <c r="KE115" s="41"/>
      <c r="KF115" s="41"/>
      <c r="KG115" s="41"/>
      <c r="KH115" s="41"/>
      <c r="KI115" s="41"/>
      <c r="KJ115" s="41"/>
      <c r="KK115" s="41"/>
      <c r="KL115" s="41"/>
      <c r="KM115" s="41"/>
      <c r="KN115" s="41"/>
      <c r="KO115" s="41"/>
      <c r="KP115" s="41"/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/>
      <c r="LC115" s="41"/>
      <c r="LD115" s="41"/>
      <c r="LE115" s="41"/>
      <c r="LF115" s="41"/>
      <c r="LG115" s="41"/>
      <c r="LH115" s="41"/>
      <c r="LI115" s="41"/>
      <c r="LJ115" s="41"/>
      <c r="LK115" s="41"/>
      <c r="LL115" s="41"/>
      <c r="LM115" s="41"/>
      <c r="LN115" s="41"/>
      <c r="LO115" s="41"/>
      <c r="LP115" s="41"/>
      <c r="LQ115" s="41"/>
      <c r="LR115" s="41"/>
      <c r="LS115" s="41"/>
      <c r="LT115" s="41"/>
      <c r="LU115" s="41"/>
      <c r="LV115" s="41"/>
      <c r="LW115" s="41"/>
      <c r="LX115" s="41"/>
      <c r="LY115" s="41"/>
      <c r="LZ115" s="41"/>
      <c r="MA115" s="41"/>
      <c r="MB115" s="41"/>
      <c r="MC115" s="41"/>
      <c r="MD115" s="41"/>
      <c r="ME115" s="41"/>
      <c r="MF115" s="41"/>
      <c r="MG115" s="41"/>
      <c r="MH115" s="41"/>
      <c r="MI115" s="41"/>
      <c r="MJ115" s="41"/>
      <c r="MK115" s="41"/>
      <c r="ML115" s="41"/>
      <c r="MM115" s="41"/>
      <c r="MN115" s="41"/>
      <c r="MO115" s="41"/>
      <c r="MP115" s="41"/>
      <c r="MQ115" s="41"/>
      <c r="MR115" s="41"/>
      <c r="MS115" s="41"/>
      <c r="MT115" s="41"/>
      <c r="MU115" s="41"/>
      <c r="MV115" s="41"/>
      <c r="MW115" s="41"/>
      <c r="MX115" s="41"/>
      <c r="MY115" s="41"/>
      <c r="MZ115" s="41"/>
      <c r="NA115" s="41"/>
      <c r="NB115" s="41"/>
      <c r="NC115" s="41"/>
      <c r="ND115" s="41"/>
      <c r="NE115" s="41"/>
      <c r="NF115" s="41"/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/>
      <c r="NS115" s="41"/>
      <c r="NT115" s="41"/>
      <c r="NU115" s="41"/>
      <c r="NV115" s="41"/>
      <c r="NW115" s="41"/>
      <c r="NX115" s="41"/>
      <c r="NY115" s="41"/>
      <c r="NZ115" s="41"/>
      <c r="OA115" s="41"/>
      <c r="OB115" s="41"/>
      <c r="OC115" s="41"/>
      <c r="OD115" s="41"/>
      <c r="OE115" s="41"/>
      <c r="OF115" s="41"/>
      <c r="OG115" s="41"/>
      <c r="OH115" s="41"/>
      <c r="OI115" s="41"/>
      <c r="OJ115" s="41"/>
      <c r="OK115" s="41"/>
      <c r="OL115" s="41"/>
      <c r="OM115" s="41"/>
      <c r="ON115" s="41"/>
      <c r="OO115" s="41"/>
      <c r="OP115" s="41"/>
      <c r="OQ115" s="41"/>
      <c r="OR115" s="41"/>
      <c r="OS115" s="41"/>
      <c r="OT115" s="41"/>
      <c r="OU115" s="41"/>
      <c r="OV115" s="41"/>
      <c r="OW115" s="41"/>
      <c r="OX115" s="41"/>
      <c r="OY115" s="41"/>
      <c r="OZ115" s="41"/>
      <c r="PA115" s="41"/>
      <c r="PB115" s="41"/>
      <c r="PC115" s="41"/>
      <c r="PD115" s="41"/>
      <c r="PE115" s="41"/>
      <c r="PF115" s="41"/>
      <c r="PG115" s="41"/>
      <c r="PH115" s="41"/>
      <c r="PI115" s="41"/>
      <c r="PJ115" s="41"/>
      <c r="PK115" s="41"/>
      <c r="PL115" s="41"/>
      <c r="PM115" s="41"/>
      <c r="PN115" s="41"/>
      <c r="PO115" s="41"/>
      <c r="PP115" s="41"/>
      <c r="PQ115" s="41"/>
      <c r="PR115" s="41"/>
      <c r="PS115" s="41"/>
      <c r="PT115" s="41"/>
      <c r="PU115" s="41"/>
      <c r="PV115" s="41"/>
      <c r="PW115" s="41"/>
      <c r="PX115" s="41"/>
      <c r="PY115" s="41"/>
      <c r="PZ115" s="41"/>
      <c r="QA115" s="41"/>
      <c r="QB115" s="41"/>
      <c r="QC115" s="41"/>
      <c r="QD115" s="41"/>
      <c r="QE115" s="41"/>
      <c r="QF115" s="41"/>
      <c r="QG115" s="41"/>
      <c r="QH115" s="41"/>
      <c r="QI115" s="41"/>
      <c r="QJ115" s="41"/>
      <c r="QK115" s="41"/>
      <c r="QL115" s="41"/>
      <c r="QM115" s="41"/>
      <c r="QN115" s="41"/>
      <c r="QO115" s="41"/>
      <c r="QP115" s="41"/>
      <c r="QQ115" s="41"/>
      <c r="QR115" s="41"/>
      <c r="QS115" s="41"/>
      <c r="QT115" s="41"/>
      <c r="QU115" s="41"/>
      <c r="QV115" s="41"/>
      <c r="QW115" s="41"/>
      <c r="QX115" s="41"/>
      <c r="QY115" s="41"/>
      <c r="QZ115" s="41"/>
      <c r="RA115" s="41"/>
      <c r="RB115" s="41"/>
      <c r="RC115" s="41"/>
      <c r="RD115" s="41"/>
      <c r="RE115" s="41"/>
      <c r="RF115" s="41"/>
      <c r="RG115" s="41"/>
      <c r="RH115" s="41"/>
      <c r="RI115" s="41"/>
      <c r="RJ115" s="41"/>
      <c r="RK115" s="41"/>
      <c r="RL115" s="41"/>
      <c r="RM115" s="41"/>
      <c r="RN115" s="41"/>
      <c r="RO115" s="41"/>
      <c r="RP115" s="41"/>
      <c r="RQ115" s="41"/>
      <c r="RR115" s="41"/>
      <c r="RS115" s="41"/>
      <c r="RT115" s="41"/>
      <c r="RU115" s="41"/>
      <c r="RV115" s="41"/>
      <c r="RW115" s="41"/>
      <c r="RX115" s="41"/>
      <c r="RY115" s="41"/>
      <c r="RZ115" s="41"/>
      <c r="SA115" s="41"/>
      <c r="SB115" s="41"/>
      <c r="SC115" s="41"/>
      <c r="SD115" s="41"/>
      <c r="SE115" s="41"/>
      <c r="SF115" s="41"/>
      <c r="SG115" s="41"/>
      <c r="SH115" s="41"/>
      <c r="SI115" s="41"/>
      <c r="SJ115" s="41"/>
      <c r="SK115" s="41"/>
      <c r="SL115" s="41"/>
      <c r="SM115" s="41"/>
      <c r="SN115" s="41"/>
      <c r="SO115" s="41"/>
      <c r="SP115" s="41"/>
      <c r="SQ115" s="41"/>
      <c r="SR115" s="41"/>
      <c r="SS115" s="41"/>
      <c r="ST115" s="41"/>
      <c r="SU115" s="41"/>
      <c r="SV115" s="41"/>
      <c r="SW115" s="41"/>
      <c r="SX115" s="41"/>
      <c r="SY115" s="41"/>
      <c r="SZ115" s="41"/>
      <c r="TA115" s="41"/>
      <c r="TB115" s="41"/>
      <c r="TC115" s="41"/>
      <c r="TD115" s="41"/>
      <c r="TE115" s="41"/>
      <c r="TF115" s="41"/>
      <c r="TG115" s="41"/>
      <c r="TH115" s="41"/>
      <c r="TI115" s="41"/>
      <c r="TJ115" s="41"/>
      <c r="TK115" s="41"/>
      <c r="TL115" s="41"/>
      <c r="TM115" s="41"/>
      <c r="TN115" s="41"/>
      <c r="TO115" s="41"/>
      <c r="TP115" s="41"/>
      <c r="TQ115" s="41"/>
      <c r="TR115" s="41"/>
      <c r="TS115" s="41"/>
      <c r="TT115" s="41"/>
      <c r="TU115" s="41"/>
      <c r="TV115" s="41"/>
      <c r="TW115" s="41"/>
      <c r="TX115" s="41"/>
      <c r="TY115" s="41"/>
      <c r="TZ115" s="41"/>
      <c r="UA115" s="41"/>
      <c r="UB115" s="41"/>
      <c r="UC115" s="41"/>
      <c r="UD115" s="41"/>
      <c r="UE115" s="41"/>
      <c r="UF115" s="41"/>
      <c r="UG115" s="41"/>
      <c r="UH115" s="41"/>
      <c r="UI115" s="41"/>
      <c r="UJ115" s="41"/>
      <c r="UK115" s="41"/>
      <c r="UL115" s="41"/>
      <c r="UM115" s="41"/>
      <c r="UN115" s="41"/>
      <c r="UO115" s="41"/>
      <c r="UP115" s="41"/>
      <c r="UQ115" s="41"/>
      <c r="UR115" s="41"/>
      <c r="US115" s="41"/>
      <c r="UT115" s="41"/>
      <c r="UU115" s="41"/>
      <c r="UV115" s="41"/>
      <c r="UW115" s="41"/>
      <c r="UX115" s="41"/>
      <c r="UY115" s="41"/>
      <c r="UZ115" s="41"/>
      <c r="VA115" s="41"/>
      <c r="VB115" s="41"/>
      <c r="VC115" s="41"/>
      <c r="VD115" s="41"/>
      <c r="VE115" s="41"/>
      <c r="VF115" s="41"/>
      <c r="VG115" s="41"/>
      <c r="VH115" s="41"/>
      <c r="VI115" s="41"/>
      <c r="VJ115" s="41"/>
      <c r="VK115" s="41"/>
      <c r="VL115" s="41"/>
      <c r="VM115" s="41"/>
      <c r="VN115" s="41"/>
      <c r="VO115" s="41"/>
      <c r="VP115" s="41"/>
      <c r="VQ115" s="41"/>
      <c r="VR115" s="41"/>
      <c r="VS115" s="41"/>
      <c r="VT115" s="41"/>
      <c r="VU115" s="41"/>
      <c r="VV115" s="41"/>
      <c r="VW115" s="41"/>
      <c r="VX115" s="41"/>
      <c r="VY115" s="41"/>
      <c r="VZ115" s="41"/>
      <c r="WA115" s="41"/>
      <c r="WB115" s="41"/>
      <c r="WC115" s="41"/>
      <c r="WD115" s="41"/>
      <c r="WE115" s="41"/>
      <c r="WF115" s="41"/>
      <c r="WG115" s="41"/>
      <c r="WH115" s="41"/>
      <c r="WI115" s="41"/>
      <c r="WJ115" s="41"/>
      <c r="WK115" s="41"/>
      <c r="WL115" s="41"/>
      <c r="WM115" s="41"/>
      <c r="WN115" s="41"/>
      <c r="WO115" s="41"/>
      <c r="WP115" s="41"/>
      <c r="WQ115" s="41"/>
      <c r="WR115" s="41"/>
      <c r="WS115" s="41"/>
      <c r="WT115" s="41"/>
      <c r="WU115" s="41"/>
      <c r="WV115" s="41"/>
      <c r="WW115" s="41"/>
      <c r="WX115" s="41"/>
      <c r="WY115" s="41"/>
      <c r="WZ115" s="41"/>
      <c r="XA115" s="41"/>
      <c r="XB115" s="41"/>
      <c r="XC115" s="41"/>
      <c r="XD115" s="41"/>
      <c r="XE115" s="41"/>
      <c r="XF115" s="41"/>
      <c r="XG115" s="41"/>
      <c r="XH115" s="41"/>
      <c r="XI115" s="41"/>
      <c r="XJ115" s="41"/>
      <c r="XK115" s="41"/>
      <c r="XL115" s="41"/>
      <c r="XM115" s="41"/>
      <c r="XN115" s="41"/>
      <c r="XO115" s="41"/>
      <c r="XP115" s="41"/>
      <c r="XQ115" s="41"/>
      <c r="XR115" s="41"/>
      <c r="XS115" s="41"/>
      <c r="XT115" s="41"/>
      <c r="XU115" s="41"/>
      <c r="XV115" s="41"/>
      <c r="XW115" s="41"/>
      <c r="XX115" s="41"/>
      <c r="XY115" s="41"/>
      <c r="XZ115" s="41"/>
      <c r="YA115" s="41"/>
      <c r="YB115" s="41"/>
      <c r="YC115" s="41"/>
      <c r="YD115" s="41"/>
      <c r="YE115" s="41"/>
      <c r="YF115" s="41"/>
      <c r="YG115" s="41"/>
      <c r="YH115" s="41"/>
      <c r="YI115" s="41"/>
      <c r="YJ115" s="41"/>
      <c r="YK115" s="41"/>
      <c r="YL115" s="41"/>
      <c r="YM115" s="41"/>
      <c r="YN115" s="41"/>
      <c r="YO115" s="41"/>
      <c r="YP115" s="41"/>
      <c r="YQ115" s="41"/>
      <c r="YR115" s="41"/>
      <c r="YS115" s="41"/>
      <c r="YT115" s="41"/>
      <c r="YU115" s="41"/>
      <c r="YV115" s="41"/>
      <c r="YW115" s="41"/>
      <c r="YX115" s="41"/>
      <c r="YY115" s="41"/>
      <c r="YZ115" s="41"/>
      <c r="ZA115" s="41"/>
      <c r="ZB115" s="41"/>
      <c r="ZC115" s="41"/>
      <c r="ZD115" s="41"/>
      <c r="ZE115" s="41"/>
      <c r="ZF115" s="41"/>
      <c r="ZG115" s="41"/>
      <c r="ZH115" s="41"/>
      <c r="ZI115" s="41"/>
      <c r="ZJ115" s="41"/>
      <c r="ZK115" s="41"/>
      <c r="ZL115" s="41"/>
      <c r="ZM115" s="41"/>
      <c r="ZN115" s="41"/>
      <c r="ZO115" s="41"/>
    </row>
    <row r="116" spans="31:691" ht="17.25" customHeight="1" x14ac:dyDescent="0.3">
      <c r="AE116" s="41"/>
      <c r="AF116" s="41"/>
      <c r="AG116" s="41"/>
      <c r="FB116" s="39"/>
      <c r="FC116" s="39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/>
      <c r="JR116" s="41"/>
      <c r="JS116" s="41"/>
      <c r="JT116" s="41"/>
      <c r="JU116" s="41"/>
      <c r="JV116" s="41"/>
      <c r="JW116" s="41"/>
      <c r="JX116" s="41"/>
      <c r="JY116" s="41"/>
      <c r="JZ116" s="41"/>
      <c r="KA116" s="41"/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/>
      <c r="KM116" s="41"/>
      <c r="KN116" s="41"/>
      <c r="KO116" s="41"/>
      <c r="KP116" s="41"/>
      <c r="KQ116" s="41"/>
      <c r="KR116" s="41"/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/>
      <c r="MF116" s="41"/>
      <c r="MG116" s="41"/>
      <c r="MH116" s="41"/>
      <c r="MI116" s="41"/>
      <c r="MJ116" s="41"/>
      <c r="MK116" s="41"/>
      <c r="ML116" s="41"/>
      <c r="MM116" s="41"/>
      <c r="MN116" s="41"/>
      <c r="MO116" s="41"/>
      <c r="MP116" s="41"/>
      <c r="MQ116" s="41"/>
      <c r="MR116" s="41"/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/>
      <c r="NS116" s="41"/>
      <c r="NT116" s="41"/>
      <c r="NU116" s="41"/>
      <c r="NV116" s="41"/>
      <c r="NW116" s="41"/>
      <c r="NX116" s="41"/>
      <c r="NY116" s="41"/>
      <c r="NZ116" s="41"/>
      <c r="OA116" s="41"/>
      <c r="OB116" s="41"/>
      <c r="OC116" s="41"/>
      <c r="OD116" s="41"/>
      <c r="OE116" s="41"/>
      <c r="OF116" s="41"/>
      <c r="OG116" s="41"/>
      <c r="OH116" s="41"/>
      <c r="OI116" s="41"/>
      <c r="OJ116" s="41"/>
      <c r="OK116" s="41"/>
      <c r="OL116" s="41"/>
      <c r="OM116" s="41"/>
      <c r="ON116" s="41"/>
      <c r="OO116" s="41"/>
      <c r="OP116" s="41"/>
      <c r="OQ116" s="41"/>
      <c r="OR116" s="41"/>
      <c r="OS116" s="41"/>
      <c r="OT116" s="41"/>
      <c r="OU116" s="41"/>
      <c r="OV116" s="41"/>
      <c r="OW116" s="41"/>
      <c r="OX116" s="41"/>
      <c r="OY116" s="41"/>
      <c r="OZ116" s="41"/>
      <c r="PA116" s="41"/>
      <c r="PB116" s="41"/>
      <c r="PC116" s="41"/>
      <c r="PD116" s="41"/>
      <c r="PE116" s="41"/>
      <c r="PF116" s="41"/>
      <c r="PG116" s="41"/>
      <c r="PH116" s="41"/>
      <c r="PI116" s="41"/>
      <c r="PJ116" s="41"/>
      <c r="PK116" s="41"/>
      <c r="PL116" s="41"/>
      <c r="PM116" s="41"/>
      <c r="PN116" s="41"/>
      <c r="PO116" s="41"/>
      <c r="PP116" s="41"/>
      <c r="PQ116" s="41"/>
      <c r="PR116" s="41"/>
      <c r="PS116" s="41"/>
      <c r="PT116" s="41"/>
      <c r="PU116" s="41"/>
      <c r="PV116" s="41"/>
      <c r="PW116" s="41"/>
      <c r="PX116" s="41"/>
      <c r="PY116" s="41"/>
      <c r="PZ116" s="41"/>
      <c r="QA116" s="41"/>
      <c r="QB116" s="41"/>
      <c r="QC116" s="41"/>
      <c r="QD116" s="41"/>
      <c r="QE116" s="41"/>
      <c r="QF116" s="41"/>
      <c r="QG116" s="41"/>
      <c r="QH116" s="41"/>
      <c r="QI116" s="41"/>
      <c r="QJ116" s="41"/>
      <c r="QK116" s="41"/>
      <c r="QL116" s="41"/>
      <c r="QM116" s="41"/>
      <c r="QN116" s="41"/>
      <c r="QO116" s="41"/>
      <c r="QP116" s="41"/>
      <c r="QQ116" s="41"/>
      <c r="QR116" s="41"/>
      <c r="QS116" s="41"/>
      <c r="QT116" s="41"/>
      <c r="QU116" s="41"/>
      <c r="QV116" s="41"/>
      <c r="QW116" s="41"/>
      <c r="QX116" s="41"/>
      <c r="QY116" s="41"/>
      <c r="QZ116" s="41"/>
      <c r="RA116" s="41"/>
      <c r="RB116" s="41"/>
      <c r="RC116" s="41"/>
      <c r="RD116" s="41"/>
      <c r="RE116" s="41"/>
      <c r="RF116" s="41"/>
      <c r="RG116" s="41"/>
      <c r="RH116" s="41"/>
      <c r="RI116" s="41"/>
      <c r="RJ116" s="41"/>
      <c r="RK116" s="41"/>
      <c r="RL116" s="41"/>
      <c r="RM116" s="41"/>
      <c r="RN116" s="41"/>
      <c r="RO116" s="41"/>
      <c r="RP116" s="41"/>
      <c r="RQ116" s="41"/>
      <c r="RR116" s="41"/>
      <c r="RS116" s="41"/>
      <c r="RT116" s="41"/>
      <c r="RU116" s="41"/>
      <c r="RV116" s="41"/>
      <c r="RW116" s="41"/>
      <c r="RX116" s="41"/>
      <c r="RY116" s="41"/>
      <c r="RZ116" s="41"/>
      <c r="SA116" s="41"/>
      <c r="SB116" s="41"/>
      <c r="SC116" s="41"/>
      <c r="SD116" s="41"/>
      <c r="SE116" s="41"/>
      <c r="SF116" s="41"/>
      <c r="SG116" s="41"/>
      <c r="SH116" s="41"/>
      <c r="SI116" s="41"/>
      <c r="SJ116" s="41"/>
      <c r="SK116" s="41"/>
      <c r="SL116" s="41"/>
      <c r="SM116" s="41"/>
      <c r="SN116" s="41"/>
      <c r="SO116" s="41"/>
      <c r="SP116" s="41"/>
      <c r="SQ116" s="41"/>
      <c r="SR116" s="41"/>
      <c r="SS116" s="41"/>
      <c r="ST116" s="41"/>
      <c r="SU116" s="41"/>
      <c r="SV116" s="41"/>
      <c r="SW116" s="41"/>
      <c r="SX116" s="41"/>
      <c r="SY116" s="41"/>
      <c r="SZ116" s="41"/>
      <c r="TA116" s="41"/>
      <c r="TB116" s="41"/>
      <c r="TC116" s="41"/>
      <c r="TD116" s="41"/>
      <c r="TE116" s="41"/>
      <c r="TF116" s="41"/>
      <c r="TG116" s="41"/>
      <c r="TH116" s="41"/>
      <c r="TI116" s="41"/>
      <c r="TJ116" s="41"/>
      <c r="TK116" s="41"/>
      <c r="TL116" s="41"/>
      <c r="TM116" s="41"/>
      <c r="TN116" s="41"/>
      <c r="TO116" s="41"/>
      <c r="TP116" s="41"/>
      <c r="TQ116" s="41"/>
      <c r="TR116" s="41"/>
      <c r="TS116" s="41"/>
      <c r="TT116" s="41"/>
      <c r="TU116" s="41"/>
      <c r="TV116" s="41"/>
      <c r="TW116" s="41"/>
      <c r="TX116" s="41"/>
      <c r="TY116" s="41"/>
      <c r="TZ116" s="41"/>
      <c r="UA116" s="41"/>
      <c r="UB116" s="41"/>
      <c r="UC116" s="41"/>
      <c r="UD116" s="41"/>
      <c r="UE116" s="41"/>
      <c r="UF116" s="41"/>
      <c r="UG116" s="41"/>
      <c r="UH116" s="41"/>
      <c r="UI116" s="41"/>
      <c r="UJ116" s="41"/>
      <c r="UK116" s="41"/>
      <c r="UL116" s="41"/>
      <c r="UM116" s="41"/>
      <c r="UN116" s="41"/>
      <c r="UO116" s="41"/>
      <c r="UP116" s="41"/>
      <c r="UQ116" s="41"/>
      <c r="UR116" s="41"/>
      <c r="US116" s="41"/>
      <c r="UT116" s="41"/>
      <c r="UU116" s="41"/>
      <c r="UV116" s="41"/>
      <c r="UW116" s="41"/>
      <c r="UX116" s="41"/>
      <c r="UY116" s="41"/>
      <c r="UZ116" s="41"/>
      <c r="VA116" s="41"/>
      <c r="VB116" s="41"/>
      <c r="VC116" s="41"/>
      <c r="VD116" s="41"/>
      <c r="VE116" s="41"/>
      <c r="VF116" s="41"/>
      <c r="VG116" s="41"/>
      <c r="VH116" s="41"/>
      <c r="VI116" s="41"/>
      <c r="VJ116" s="41"/>
      <c r="VK116" s="41"/>
      <c r="VL116" s="41"/>
      <c r="VM116" s="41"/>
      <c r="VN116" s="41"/>
      <c r="VO116" s="41"/>
      <c r="VP116" s="41"/>
      <c r="VQ116" s="41"/>
      <c r="VR116" s="41"/>
      <c r="VS116" s="41"/>
      <c r="VT116" s="41"/>
      <c r="VU116" s="41"/>
      <c r="VV116" s="41"/>
      <c r="VW116" s="41"/>
      <c r="VX116" s="41"/>
      <c r="VY116" s="41"/>
      <c r="VZ116" s="41"/>
      <c r="WA116" s="41"/>
      <c r="WB116" s="41"/>
      <c r="WC116" s="41"/>
      <c r="WD116" s="41"/>
      <c r="WE116" s="41"/>
      <c r="WF116" s="41"/>
      <c r="WG116" s="41"/>
      <c r="WH116" s="41"/>
      <c r="WI116" s="41"/>
      <c r="WJ116" s="41"/>
      <c r="WK116" s="41"/>
      <c r="WL116" s="41"/>
      <c r="WM116" s="41"/>
      <c r="WN116" s="41"/>
      <c r="WO116" s="41"/>
      <c r="WP116" s="41"/>
      <c r="WQ116" s="41"/>
      <c r="WR116" s="41"/>
      <c r="WS116" s="41"/>
      <c r="WT116" s="41"/>
      <c r="WU116" s="41"/>
      <c r="WV116" s="41"/>
      <c r="WW116" s="41"/>
      <c r="WX116" s="41"/>
      <c r="WY116" s="41"/>
      <c r="WZ116" s="41"/>
      <c r="XA116" s="41"/>
      <c r="XB116" s="41"/>
      <c r="XC116" s="41"/>
      <c r="XD116" s="41"/>
      <c r="XE116" s="41"/>
      <c r="XF116" s="41"/>
      <c r="XG116" s="41"/>
      <c r="XH116" s="41"/>
      <c r="XI116" s="41"/>
      <c r="XJ116" s="41"/>
      <c r="XK116" s="41"/>
      <c r="XL116" s="41"/>
      <c r="XM116" s="41"/>
      <c r="XN116" s="41"/>
      <c r="XO116" s="41"/>
      <c r="XP116" s="41"/>
      <c r="XQ116" s="41"/>
      <c r="XR116" s="41"/>
      <c r="XS116" s="41"/>
      <c r="XT116" s="41"/>
      <c r="XU116" s="41"/>
      <c r="XV116" s="41"/>
      <c r="XW116" s="41"/>
      <c r="XX116" s="41"/>
      <c r="XY116" s="41"/>
      <c r="XZ116" s="41"/>
      <c r="YA116" s="41"/>
      <c r="YB116" s="41"/>
      <c r="YC116" s="41"/>
      <c r="YD116" s="41"/>
      <c r="YE116" s="41"/>
      <c r="YF116" s="41"/>
      <c r="YG116" s="41"/>
      <c r="YH116" s="41"/>
      <c r="YI116" s="41"/>
      <c r="YJ116" s="41"/>
      <c r="YK116" s="41"/>
      <c r="YL116" s="41"/>
      <c r="YM116" s="41"/>
      <c r="YN116" s="41"/>
      <c r="YO116" s="41"/>
      <c r="YP116" s="41"/>
      <c r="YQ116" s="41"/>
      <c r="YR116" s="41"/>
      <c r="YS116" s="41"/>
      <c r="YT116" s="41"/>
      <c r="YU116" s="41"/>
      <c r="YV116" s="41"/>
      <c r="YW116" s="41"/>
      <c r="YX116" s="41"/>
      <c r="YY116" s="41"/>
      <c r="YZ116" s="41"/>
      <c r="ZA116" s="41"/>
      <c r="ZB116" s="41"/>
      <c r="ZC116" s="41"/>
      <c r="ZD116" s="41"/>
      <c r="ZE116" s="41"/>
      <c r="ZF116" s="41"/>
      <c r="ZG116" s="41"/>
      <c r="ZH116" s="41"/>
      <c r="ZI116" s="41"/>
      <c r="ZJ116" s="41"/>
      <c r="ZK116" s="41"/>
      <c r="ZL116" s="41"/>
      <c r="ZM116" s="41"/>
      <c r="ZN116" s="41"/>
      <c r="ZO116" s="41"/>
    </row>
    <row r="117" spans="31:691" ht="17.25" customHeight="1" x14ac:dyDescent="0.3">
      <c r="AE117" s="41"/>
      <c r="AF117" s="41"/>
      <c r="AG117" s="41"/>
      <c r="FB117" s="39"/>
      <c r="FC117" s="39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/>
      <c r="LY117" s="41"/>
      <c r="LZ117" s="41"/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/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/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1"/>
      <c r="OT117" s="41"/>
      <c r="OU117" s="41"/>
      <c r="OV117" s="41"/>
      <c r="OW117" s="41"/>
      <c r="OX117" s="41"/>
      <c r="OY117" s="41"/>
      <c r="OZ117" s="41"/>
      <c r="PA117" s="41"/>
      <c r="PB117" s="41"/>
      <c r="PC117" s="41"/>
      <c r="PD117" s="41"/>
      <c r="PE117" s="41"/>
      <c r="PF117" s="41"/>
      <c r="PG117" s="41"/>
      <c r="PH117" s="41"/>
      <c r="PI117" s="41"/>
      <c r="PJ117" s="41"/>
      <c r="PK117" s="41"/>
      <c r="PL117" s="41"/>
      <c r="PM117" s="41"/>
      <c r="PN117" s="41"/>
      <c r="PO117" s="41"/>
      <c r="PP117" s="41"/>
      <c r="PQ117" s="41"/>
      <c r="PR117" s="41"/>
      <c r="PS117" s="41"/>
      <c r="PT117" s="41"/>
      <c r="PU117" s="41"/>
      <c r="PV117" s="41"/>
      <c r="PW117" s="41"/>
      <c r="PX117" s="41"/>
      <c r="PY117" s="41"/>
      <c r="PZ117" s="41"/>
      <c r="QA117" s="41"/>
      <c r="QB117" s="41"/>
      <c r="QC117" s="41"/>
      <c r="QD117" s="41"/>
      <c r="QE117" s="41"/>
      <c r="QF117" s="41"/>
      <c r="QG117" s="41"/>
      <c r="QH117" s="41"/>
      <c r="QI117" s="41"/>
      <c r="QJ117" s="41"/>
      <c r="QK117" s="41"/>
      <c r="QL117" s="41"/>
      <c r="QM117" s="41"/>
      <c r="QN117" s="41"/>
      <c r="QO117" s="41"/>
      <c r="QP117" s="41"/>
      <c r="QQ117" s="41"/>
      <c r="QR117" s="41"/>
      <c r="QS117" s="41"/>
      <c r="QT117" s="41"/>
      <c r="QU117" s="41"/>
      <c r="QV117" s="41"/>
      <c r="QW117" s="41"/>
      <c r="QX117" s="41"/>
      <c r="QY117" s="41"/>
      <c r="QZ117" s="41"/>
      <c r="RA117" s="41"/>
      <c r="RB117" s="41"/>
      <c r="RC117" s="41"/>
      <c r="RD117" s="41"/>
      <c r="RE117" s="41"/>
      <c r="RF117" s="41"/>
      <c r="RG117" s="41"/>
      <c r="RH117" s="41"/>
      <c r="RI117" s="41"/>
      <c r="RJ117" s="41"/>
      <c r="RK117" s="41"/>
      <c r="RL117" s="41"/>
      <c r="RM117" s="41"/>
      <c r="RN117" s="41"/>
      <c r="RO117" s="41"/>
      <c r="RP117" s="41"/>
      <c r="RQ117" s="41"/>
      <c r="RR117" s="41"/>
      <c r="RS117" s="41"/>
      <c r="RT117" s="41"/>
      <c r="RU117" s="41"/>
      <c r="RV117" s="41"/>
      <c r="RW117" s="41"/>
      <c r="RX117" s="41"/>
      <c r="RY117" s="41"/>
      <c r="RZ117" s="41"/>
      <c r="SA117" s="41"/>
      <c r="SB117" s="41"/>
      <c r="SC117" s="41"/>
      <c r="SD117" s="41"/>
      <c r="SE117" s="41"/>
      <c r="SF117" s="41"/>
      <c r="SG117" s="41"/>
      <c r="SH117" s="41"/>
      <c r="SI117" s="41"/>
      <c r="SJ117" s="41"/>
      <c r="SK117" s="41"/>
      <c r="SL117" s="41"/>
      <c r="SM117" s="41"/>
      <c r="SN117" s="41"/>
      <c r="SO117" s="41"/>
      <c r="SP117" s="41"/>
      <c r="SQ117" s="41"/>
      <c r="SR117" s="41"/>
      <c r="SS117" s="41"/>
      <c r="ST117" s="41"/>
      <c r="SU117" s="41"/>
      <c r="SV117" s="41"/>
      <c r="SW117" s="41"/>
      <c r="SX117" s="41"/>
      <c r="SY117" s="41"/>
      <c r="SZ117" s="41"/>
      <c r="TA117" s="41"/>
      <c r="TB117" s="41"/>
      <c r="TC117" s="41"/>
      <c r="TD117" s="41"/>
      <c r="TE117" s="41"/>
      <c r="TF117" s="41"/>
      <c r="TG117" s="41"/>
      <c r="TH117" s="41"/>
      <c r="TI117" s="41"/>
      <c r="TJ117" s="41"/>
      <c r="TK117" s="41"/>
      <c r="TL117" s="41"/>
      <c r="TM117" s="41"/>
      <c r="TN117" s="41"/>
      <c r="TO117" s="41"/>
      <c r="TP117" s="41"/>
      <c r="TQ117" s="41"/>
      <c r="TR117" s="41"/>
      <c r="TS117" s="41"/>
      <c r="TT117" s="41"/>
      <c r="TU117" s="41"/>
      <c r="TV117" s="41"/>
      <c r="TW117" s="41"/>
      <c r="TX117" s="41"/>
      <c r="TY117" s="41"/>
      <c r="TZ117" s="41"/>
      <c r="UA117" s="41"/>
      <c r="UB117" s="41"/>
      <c r="UC117" s="41"/>
      <c r="UD117" s="41"/>
      <c r="UE117" s="41"/>
      <c r="UF117" s="41"/>
      <c r="UG117" s="41"/>
      <c r="UH117" s="41"/>
      <c r="UI117" s="41"/>
      <c r="UJ117" s="41"/>
      <c r="UK117" s="41"/>
      <c r="UL117" s="41"/>
      <c r="UM117" s="41"/>
      <c r="UN117" s="41"/>
      <c r="UO117" s="41"/>
      <c r="UP117" s="41"/>
      <c r="UQ117" s="41"/>
      <c r="UR117" s="41"/>
      <c r="US117" s="41"/>
      <c r="UT117" s="41"/>
      <c r="UU117" s="41"/>
      <c r="UV117" s="41"/>
      <c r="UW117" s="41"/>
      <c r="UX117" s="41"/>
      <c r="UY117" s="41"/>
      <c r="UZ117" s="41"/>
      <c r="VA117" s="41"/>
      <c r="VB117" s="41"/>
      <c r="VC117" s="41"/>
      <c r="VD117" s="41"/>
      <c r="VE117" s="41"/>
      <c r="VF117" s="41"/>
      <c r="VG117" s="41"/>
      <c r="VH117" s="41"/>
      <c r="VI117" s="41"/>
      <c r="VJ117" s="41"/>
      <c r="VK117" s="41"/>
      <c r="VL117" s="41"/>
      <c r="VM117" s="41"/>
      <c r="VN117" s="41"/>
      <c r="VO117" s="41"/>
      <c r="VP117" s="41"/>
      <c r="VQ117" s="41"/>
      <c r="VR117" s="41"/>
      <c r="VS117" s="41"/>
      <c r="VT117" s="41"/>
      <c r="VU117" s="41"/>
      <c r="VV117" s="41"/>
      <c r="VW117" s="41"/>
      <c r="VX117" s="41"/>
      <c r="VY117" s="41"/>
      <c r="VZ117" s="41"/>
      <c r="WA117" s="41"/>
      <c r="WB117" s="41"/>
      <c r="WC117" s="41"/>
      <c r="WD117" s="41"/>
      <c r="WE117" s="41"/>
      <c r="WF117" s="41"/>
      <c r="WG117" s="41"/>
      <c r="WH117" s="41"/>
      <c r="WI117" s="41"/>
      <c r="WJ117" s="41"/>
      <c r="WK117" s="41"/>
      <c r="WL117" s="41"/>
      <c r="WM117" s="41"/>
      <c r="WN117" s="41"/>
      <c r="WO117" s="41"/>
      <c r="WP117" s="41"/>
      <c r="WQ117" s="41"/>
      <c r="WR117" s="41"/>
      <c r="WS117" s="41"/>
      <c r="WT117" s="41"/>
      <c r="WU117" s="41"/>
      <c r="WV117" s="41"/>
      <c r="WW117" s="41"/>
      <c r="WX117" s="41"/>
      <c r="WY117" s="41"/>
      <c r="WZ117" s="41"/>
      <c r="XA117" s="41"/>
      <c r="XB117" s="41"/>
      <c r="XC117" s="41"/>
      <c r="XD117" s="41"/>
      <c r="XE117" s="41"/>
      <c r="XF117" s="41"/>
      <c r="XG117" s="41"/>
      <c r="XH117" s="41"/>
      <c r="XI117" s="41"/>
      <c r="XJ117" s="41"/>
      <c r="XK117" s="41"/>
      <c r="XL117" s="41"/>
      <c r="XM117" s="41"/>
      <c r="XN117" s="41"/>
      <c r="XO117" s="41"/>
      <c r="XP117" s="41"/>
      <c r="XQ117" s="41"/>
      <c r="XR117" s="41"/>
      <c r="XS117" s="41"/>
      <c r="XT117" s="41"/>
      <c r="XU117" s="41"/>
      <c r="XV117" s="41"/>
      <c r="XW117" s="41"/>
      <c r="XX117" s="41"/>
      <c r="XY117" s="41"/>
      <c r="XZ117" s="41"/>
      <c r="YA117" s="41"/>
      <c r="YB117" s="41"/>
      <c r="YC117" s="41"/>
      <c r="YD117" s="41"/>
      <c r="YE117" s="41"/>
      <c r="YF117" s="41"/>
      <c r="YG117" s="41"/>
      <c r="YH117" s="41"/>
      <c r="YI117" s="41"/>
      <c r="YJ117" s="41"/>
      <c r="YK117" s="41"/>
      <c r="YL117" s="41"/>
      <c r="YM117" s="41"/>
      <c r="YN117" s="41"/>
      <c r="YO117" s="41"/>
      <c r="YP117" s="41"/>
      <c r="YQ117" s="41"/>
      <c r="YR117" s="41"/>
      <c r="YS117" s="41"/>
      <c r="YT117" s="41"/>
      <c r="YU117" s="41"/>
      <c r="YV117" s="41"/>
      <c r="YW117" s="41"/>
      <c r="YX117" s="41"/>
      <c r="YY117" s="41"/>
      <c r="YZ117" s="41"/>
      <c r="ZA117" s="41"/>
      <c r="ZB117" s="41"/>
      <c r="ZC117" s="41"/>
      <c r="ZD117" s="41"/>
      <c r="ZE117" s="41"/>
      <c r="ZF117" s="41"/>
      <c r="ZG117" s="41"/>
      <c r="ZH117" s="41"/>
      <c r="ZI117" s="41"/>
      <c r="ZJ117" s="41"/>
      <c r="ZK117" s="41"/>
      <c r="ZL117" s="41"/>
      <c r="ZM117" s="41"/>
      <c r="ZN117" s="41"/>
      <c r="ZO117" s="41"/>
    </row>
    <row r="118" spans="31:691" ht="17.25" customHeight="1" x14ac:dyDescent="0.3">
      <c r="AE118" s="41"/>
      <c r="AF118" s="41"/>
      <c r="AG118" s="41"/>
      <c r="FB118" s="39"/>
      <c r="FC118" s="39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/>
      <c r="JR118" s="41"/>
      <c r="JS118" s="41"/>
      <c r="JT118" s="41"/>
      <c r="JU118" s="41"/>
      <c r="JV118" s="41"/>
      <c r="JW118" s="41"/>
      <c r="JX118" s="41"/>
      <c r="JY118" s="41"/>
      <c r="JZ118" s="41"/>
      <c r="KA118" s="41"/>
      <c r="KB118" s="41"/>
      <c r="KC118" s="41"/>
      <c r="KD118" s="41"/>
      <c r="KE118" s="41"/>
      <c r="KF118" s="41"/>
      <c r="KG118" s="41"/>
      <c r="KH118" s="41"/>
      <c r="KI118" s="41"/>
      <c r="KJ118" s="41"/>
      <c r="KK118" s="41"/>
      <c r="KL118" s="41"/>
      <c r="KM118" s="41"/>
      <c r="KN118" s="41"/>
      <c r="KO118" s="41"/>
      <c r="KP118" s="41"/>
      <c r="KQ118" s="41"/>
      <c r="KR118" s="41"/>
      <c r="KS118" s="41"/>
      <c r="KT118" s="41"/>
      <c r="KU118" s="41"/>
      <c r="KV118" s="41"/>
      <c r="KW118" s="41"/>
      <c r="KX118" s="41"/>
      <c r="KY118" s="41"/>
      <c r="KZ118" s="41"/>
      <c r="LA118" s="41"/>
      <c r="LB118" s="41"/>
      <c r="LC118" s="41"/>
      <c r="LD118" s="41"/>
      <c r="LE118" s="41"/>
      <c r="LF118" s="41"/>
      <c r="LG118" s="41"/>
      <c r="LH118" s="41"/>
      <c r="LI118" s="41"/>
      <c r="LJ118" s="41"/>
      <c r="LK118" s="41"/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/>
      <c r="LX118" s="41"/>
      <c r="LY118" s="41"/>
      <c r="LZ118" s="41"/>
      <c r="MA118" s="41"/>
      <c r="MB118" s="41"/>
      <c r="MC118" s="41"/>
      <c r="MD118" s="41"/>
      <c r="ME118" s="41"/>
      <c r="MF118" s="41"/>
      <c r="MG118" s="41"/>
      <c r="MH118" s="41"/>
      <c r="MI118" s="41"/>
      <c r="MJ118" s="41"/>
      <c r="MK118" s="41"/>
      <c r="ML118" s="41"/>
      <c r="MM118" s="41"/>
      <c r="MN118" s="41"/>
      <c r="MO118" s="41"/>
      <c r="MP118" s="41"/>
      <c r="MQ118" s="41"/>
      <c r="MR118" s="41"/>
      <c r="MS118" s="41"/>
      <c r="MT118" s="41"/>
      <c r="MU118" s="41"/>
      <c r="MV118" s="41"/>
      <c r="MW118" s="41"/>
      <c r="MX118" s="41"/>
      <c r="MY118" s="41"/>
      <c r="MZ118" s="41"/>
      <c r="NA118" s="41"/>
      <c r="NB118" s="41"/>
      <c r="NC118" s="41"/>
      <c r="ND118" s="41"/>
      <c r="NE118" s="41"/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/>
      <c r="NR118" s="41"/>
      <c r="NS118" s="41"/>
      <c r="NT118" s="41"/>
      <c r="NU118" s="41"/>
      <c r="NV118" s="41"/>
      <c r="NW118" s="41"/>
      <c r="NX118" s="41"/>
      <c r="NY118" s="41"/>
      <c r="NZ118" s="41"/>
      <c r="OA118" s="41"/>
      <c r="OB118" s="41"/>
      <c r="OC118" s="41"/>
      <c r="OD118" s="41"/>
      <c r="OE118" s="41"/>
      <c r="OF118" s="41"/>
      <c r="OG118" s="41"/>
      <c r="OH118" s="41"/>
      <c r="OI118" s="41"/>
      <c r="OJ118" s="41"/>
      <c r="OK118" s="41"/>
      <c r="OL118" s="41"/>
      <c r="OM118" s="41"/>
      <c r="ON118" s="41"/>
      <c r="OO118" s="41"/>
      <c r="OP118" s="41"/>
      <c r="OQ118" s="41"/>
      <c r="OR118" s="41"/>
      <c r="OS118" s="41"/>
      <c r="OT118" s="41"/>
      <c r="OU118" s="41"/>
      <c r="OV118" s="41"/>
      <c r="OW118" s="41"/>
      <c r="OX118" s="41"/>
      <c r="OY118" s="41"/>
      <c r="OZ118" s="41"/>
      <c r="PA118" s="41"/>
      <c r="PB118" s="41"/>
      <c r="PC118" s="41"/>
      <c r="PD118" s="41"/>
      <c r="PE118" s="41"/>
      <c r="PF118" s="41"/>
      <c r="PG118" s="41"/>
      <c r="PH118" s="41"/>
      <c r="PI118" s="41"/>
      <c r="PJ118" s="41"/>
      <c r="PK118" s="41"/>
      <c r="PL118" s="41"/>
      <c r="PM118" s="41"/>
      <c r="PN118" s="41"/>
      <c r="PO118" s="41"/>
      <c r="PP118" s="41"/>
      <c r="PQ118" s="41"/>
      <c r="PR118" s="41"/>
      <c r="PS118" s="41"/>
      <c r="PT118" s="41"/>
      <c r="PU118" s="41"/>
      <c r="PV118" s="41"/>
      <c r="PW118" s="41"/>
      <c r="PX118" s="41"/>
      <c r="PY118" s="41"/>
      <c r="PZ118" s="41"/>
      <c r="QA118" s="41"/>
      <c r="QB118" s="41"/>
      <c r="QC118" s="41"/>
      <c r="QD118" s="41"/>
      <c r="QE118" s="41"/>
      <c r="QF118" s="41"/>
      <c r="QG118" s="41"/>
      <c r="QH118" s="41"/>
      <c r="QI118" s="41"/>
      <c r="QJ118" s="41"/>
      <c r="QK118" s="41"/>
      <c r="QL118" s="41"/>
      <c r="QM118" s="41"/>
      <c r="QN118" s="41"/>
      <c r="QO118" s="41"/>
      <c r="QP118" s="41"/>
      <c r="QQ118" s="41"/>
      <c r="QR118" s="41"/>
      <c r="QS118" s="41"/>
      <c r="QT118" s="41"/>
      <c r="QU118" s="41"/>
      <c r="QV118" s="41"/>
      <c r="QW118" s="41"/>
      <c r="QX118" s="41"/>
      <c r="QY118" s="41"/>
      <c r="QZ118" s="41"/>
      <c r="RA118" s="41"/>
      <c r="RB118" s="41"/>
      <c r="RC118" s="41"/>
      <c r="RD118" s="41"/>
      <c r="RE118" s="41"/>
      <c r="RF118" s="41"/>
      <c r="RG118" s="41"/>
      <c r="RH118" s="41"/>
      <c r="RI118" s="41"/>
      <c r="RJ118" s="41"/>
      <c r="RK118" s="41"/>
      <c r="RL118" s="41"/>
      <c r="RM118" s="41"/>
      <c r="RN118" s="41"/>
      <c r="RO118" s="41"/>
      <c r="RP118" s="41"/>
      <c r="RQ118" s="41"/>
      <c r="RR118" s="41"/>
      <c r="RS118" s="41"/>
      <c r="RT118" s="41"/>
      <c r="RU118" s="41"/>
      <c r="RV118" s="41"/>
      <c r="RW118" s="41"/>
      <c r="RX118" s="41"/>
      <c r="RY118" s="41"/>
      <c r="RZ118" s="41"/>
      <c r="SA118" s="41"/>
      <c r="SB118" s="41"/>
      <c r="SC118" s="41"/>
      <c r="SD118" s="41"/>
      <c r="SE118" s="41"/>
      <c r="SF118" s="41"/>
      <c r="SG118" s="41"/>
      <c r="SH118" s="41"/>
      <c r="SI118" s="41"/>
      <c r="SJ118" s="41"/>
      <c r="SK118" s="41"/>
      <c r="SL118" s="41"/>
      <c r="SM118" s="41"/>
      <c r="SN118" s="41"/>
      <c r="SO118" s="41"/>
      <c r="SP118" s="41"/>
      <c r="SQ118" s="41"/>
      <c r="SR118" s="41"/>
      <c r="SS118" s="41"/>
      <c r="ST118" s="41"/>
      <c r="SU118" s="41"/>
      <c r="SV118" s="41"/>
      <c r="SW118" s="41"/>
      <c r="SX118" s="41"/>
      <c r="SY118" s="41"/>
      <c r="SZ118" s="41"/>
      <c r="TA118" s="41"/>
      <c r="TB118" s="41"/>
      <c r="TC118" s="41"/>
      <c r="TD118" s="41"/>
      <c r="TE118" s="41"/>
      <c r="TF118" s="41"/>
      <c r="TG118" s="41"/>
      <c r="TH118" s="41"/>
      <c r="TI118" s="41"/>
      <c r="TJ118" s="41"/>
      <c r="TK118" s="41"/>
      <c r="TL118" s="41"/>
      <c r="TM118" s="41"/>
      <c r="TN118" s="41"/>
      <c r="TO118" s="41"/>
      <c r="TP118" s="41"/>
      <c r="TQ118" s="41"/>
      <c r="TR118" s="41"/>
      <c r="TS118" s="41"/>
      <c r="TT118" s="41"/>
      <c r="TU118" s="41"/>
      <c r="TV118" s="41"/>
      <c r="TW118" s="41"/>
      <c r="TX118" s="41"/>
      <c r="TY118" s="41"/>
      <c r="TZ118" s="41"/>
      <c r="UA118" s="41"/>
      <c r="UB118" s="41"/>
      <c r="UC118" s="41"/>
      <c r="UD118" s="41"/>
      <c r="UE118" s="41"/>
      <c r="UF118" s="41"/>
      <c r="UG118" s="41"/>
      <c r="UH118" s="41"/>
      <c r="UI118" s="41"/>
      <c r="UJ118" s="41"/>
      <c r="UK118" s="41"/>
      <c r="UL118" s="41"/>
      <c r="UM118" s="41"/>
      <c r="UN118" s="41"/>
      <c r="UO118" s="41"/>
      <c r="UP118" s="41"/>
      <c r="UQ118" s="41"/>
      <c r="UR118" s="41"/>
      <c r="US118" s="41"/>
      <c r="UT118" s="41"/>
      <c r="UU118" s="41"/>
      <c r="UV118" s="41"/>
      <c r="UW118" s="41"/>
      <c r="UX118" s="41"/>
      <c r="UY118" s="41"/>
      <c r="UZ118" s="41"/>
      <c r="VA118" s="41"/>
      <c r="VB118" s="41"/>
      <c r="VC118" s="41"/>
      <c r="VD118" s="41"/>
      <c r="VE118" s="41"/>
      <c r="VF118" s="41"/>
      <c r="VG118" s="41"/>
      <c r="VH118" s="41"/>
      <c r="VI118" s="41"/>
      <c r="VJ118" s="41"/>
      <c r="VK118" s="41"/>
      <c r="VL118" s="41"/>
      <c r="VM118" s="41"/>
      <c r="VN118" s="41"/>
      <c r="VO118" s="41"/>
      <c r="VP118" s="41"/>
      <c r="VQ118" s="41"/>
      <c r="VR118" s="41"/>
      <c r="VS118" s="41"/>
      <c r="VT118" s="41"/>
      <c r="VU118" s="41"/>
      <c r="VV118" s="41"/>
      <c r="VW118" s="41"/>
      <c r="VX118" s="41"/>
      <c r="VY118" s="41"/>
      <c r="VZ118" s="41"/>
      <c r="WA118" s="41"/>
      <c r="WB118" s="41"/>
      <c r="WC118" s="41"/>
      <c r="WD118" s="41"/>
      <c r="WE118" s="41"/>
      <c r="WF118" s="41"/>
      <c r="WG118" s="41"/>
      <c r="WH118" s="41"/>
      <c r="WI118" s="41"/>
      <c r="WJ118" s="41"/>
      <c r="WK118" s="41"/>
      <c r="WL118" s="41"/>
      <c r="WM118" s="41"/>
      <c r="WN118" s="41"/>
      <c r="WO118" s="41"/>
      <c r="WP118" s="41"/>
      <c r="WQ118" s="41"/>
      <c r="WR118" s="41"/>
      <c r="WS118" s="41"/>
      <c r="WT118" s="41"/>
      <c r="WU118" s="41"/>
      <c r="WV118" s="41"/>
      <c r="WW118" s="41"/>
      <c r="WX118" s="41"/>
      <c r="WY118" s="41"/>
      <c r="WZ118" s="41"/>
      <c r="XA118" s="41"/>
      <c r="XB118" s="41"/>
      <c r="XC118" s="41"/>
      <c r="XD118" s="41"/>
      <c r="XE118" s="41"/>
      <c r="XF118" s="41"/>
      <c r="XG118" s="41"/>
      <c r="XH118" s="41"/>
      <c r="XI118" s="41"/>
      <c r="XJ118" s="41"/>
      <c r="XK118" s="41"/>
      <c r="XL118" s="41"/>
      <c r="XM118" s="41"/>
      <c r="XN118" s="41"/>
      <c r="XO118" s="41"/>
      <c r="XP118" s="41"/>
      <c r="XQ118" s="41"/>
      <c r="XR118" s="41"/>
      <c r="XS118" s="41"/>
      <c r="XT118" s="41"/>
      <c r="XU118" s="41"/>
      <c r="XV118" s="41"/>
      <c r="XW118" s="41"/>
      <c r="XX118" s="41"/>
      <c r="XY118" s="41"/>
      <c r="XZ118" s="41"/>
      <c r="YA118" s="41"/>
      <c r="YB118" s="41"/>
      <c r="YC118" s="41"/>
      <c r="YD118" s="41"/>
      <c r="YE118" s="41"/>
      <c r="YF118" s="41"/>
      <c r="YG118" s="41"/>
      <c r="YH118" s="41"/>
      <c r="YI118" s="41"/>
      <c r="YJ118" s="41"/>
      <c r="YK118" s="41"/>
      <c r="YL118" s="41"/>
      <c r="YM118" s="41"/>
      <c r="YN118" s="41"/>
      <c r="YO118" s="41"/>
      <c r="YP118" s="41"/>
      <c r="YQ118" s="41"/>
      <c r="YR118" s="41"/>
      <c r="YS118" s="41"/>
      <c r="YT118" s="41"/>
      <c r="YU118" s="41"/>
      <c r="YV118" s="41"/>
      <c r="YW118" s="41"/>
      <c r="YX118" s="41"/>
      <c r="YY118" s="41"/>
      <c r="YZ118" s="41"/>
      <c r="ZA118" s="41"/>
      <c r="ZB118" s="41"/>
      <c r="ZC118" s="41"/>
      <c r="ZD118" s="41"/>
      <c r="ZE118" s="41"/>
      <c r="ZF118" s="41"/>
      <c r="ZG118" s="41"/>
      <c r="ZH118" s="41"/>
      <c r="ZI118" s="41"/>
      <c r="ZJ118" s="41"/>
      <c r="ZK118" s="41"/>
      <c r="ZL118" s="41"/>
      <c r="ZM118" s="41"/>
      <c r="ZN118" s="41"/>
      <c r="ZO118" s="41"/>
    </row>
    <row r="119" spans="31:691" ht="17.25" customHeight="1" x14ac:dyDescent="0.3">
      <c r="AE119" s="41"/>
      <c r="AF119" s="41"/>
      <c r="AG119" s="41"/>
      <c r="IZ119" s="41"/>
      <c r="JA119" s="41"/>
      <c r="JB119" s="41"/>
      <c r="JC119" s="41"/>
      <c r="JD119" s="41"/>
      <c r="JE119" s="41"/>
      <c r="JF119" s="41"/>
      <c r="JG119" s="41"/>
      <c r="JH119" s="41"/>
      <c r="JI119" s="41"/>
      <c r="JJ119" s="41"/>
      <c r="JK119" s="41"/>
      <c r="JL119" s="41"/>
      <c r="JM119" s="41"/>
      <c r="JN119" s="41"/>
      <c r="JO119" s="41"/>
      <c r="JP119" s="41"/>
      <c r="JQ119" s="41"/>
      <c r="JR119" s="41"/>
      <c r="JS119" s="41"/>
      <c r="JT119" s="41"/>
      <c r="JU119" s="41"/>
      <c r="JV119" s="41"/>
      <c r="JW119" s="41"/>
      <c r="JX119" s="41"/>
      <c r="JY119" s="41"/>
      <c r="JZ119" s="41"/>
      <c r="KA119" s="41"/>
      <c r="KB119" s="41"/>
      <c r="KC119" s="41"/>
      <c r="KD119" s="41"/>
      <c r="KE119" s="41"/>
      <c r="KF119" s="41"/>
      <c r="KG119" s="41"/>
      <c r="KH119" s="41"/>
      <c r="KI119" s="41"/>
      <c r="KJ119" s="41"/>
      <c r="KK119" s="41"/>
      <c r="KL119" s="41"/>
      <c r="KM119" s="41"/>
      <c r="KN119" s="41"/>
      <c r="KO119" s="41"/>
      <c r="KP119" s="41"/>
      <c r="KQ119" s="41"/>
      <c r="KR119" s="41"/>
      <c r="KS119" s="41"/>
      <c r="KT119" s="41"/>
      <c r="KU119" s="41"/>
      <c r="KV119" s="41"/>
      <c r="KW119" s="41"/>
      <c r="KX119" s="41"/>
      <c r="KY119" s="41"/>
      <c r="KZ119" s="41"/>
      <c r="LA119" s="41"/>
      <c r="LB119" s="41"/>
      <c r="LC119" s="41"/>
      <c r="LD119" s="41"/>
      <c r="LE119" s="41"/>
      <c r="LF119" s="41"/>
      <c r="LG119" s="41"/>
      <c r="LH119" s="41"/>
      <c r="LI119" s="41"/>
      <c r="LJ119" s="41"/>
      <c r="LK119" s="41"/>
      <c r="LL119" s="41"/>
      <c r="LM119" s="41"/>
      <c r="LN119" s="41"/>
      <c r="LO119" s="41"/>
      <c r="LP119" s="41"/>
      <c r="LQ119" s="41"/>
      <c r="LR119" s="41"/>
      <c r="LS119" s="41"/>
      <c r="LT119" s="41"/>
      <c r="LU119" s="41"/>
      <c r="LV119" s="41"/>
      <c r="LW119" s="41"/>
      <c r="LX119" s="41"/>
      <c r="LY119" s="41"/>
      <c r="LZ119" s="41"/>
      <c r="MA119" s="41"/>
      <c r="MB119" s="41"/>
      <c r="MC119" s="41"/>
      <c r="MD119" s="41"/>
      <c r="ME119" s="41"/>
      <c r="MF119" s="41"/>
      <c r="MG119" s="41"/>
      <c r="MH119" s="41"/>
      <c r="MI119" s="41"/>
      <c r="MJ119" s="41"/>
      <c r="MK119" s="41"/>
      <c r="ML119" s="41"/>
      <c r="MM119" s="41"/>
      <c r="MN119" s="41"/>
      <c r="MO119" s="41"/>
      <c r="MP119" s="41"/>
      <c r="MQ119" s="41"/>
      <c r="MR119" s="41"/>
      <c r="MS119" s="41"/>
      <c r="MT119" s="41"/>
      <c r="MU119" s="41"/>
      <c r="MV119" s="41"/>
      <c r="MW119" s="41"/>
      <c r="MX119" s="41"/>
      <c r="MY119" s="41"/>
      <c r="MZ119" s="41"/>
      <c r="NA119" s="41"/>
      <c r="NB119" s="41"/>
      <c r="NC119" s="41"/>
      <c r="ND119" s="41"/>
      <c r="NE119" s="41"/>
      <c r="NF119" s="41"/>
      <c r="NG119" s="41"/>
      <c r="NH119" s="41"/>
      <c r="NI119" s="41"/>
      <c r="NJ119" s="41"/>
      <c r="NK119" s="41"/>
      <c r="NL119" s="41"/>
      <c r="NM119" s="41"/>
      <c r="NN119" s="41"/>
      <c r="NO119" s="41"/>
      <c r="NP119" s="41"/>
      <c r="NQ119" s="41"/>
      <c r="NR119" s="41"/>
      <c r="NS119" s="41"/>
      <c r="NT119" s="41"/>
      <c r="NU119" s="41"/>
      <c r="NV119" s="41"/>
      <c r="NW119" s="41"/>
      <c r="NX119" s="41"/>
      <c r="NY119" s="41"/>
      <c r="NZ119" s="41"/>
      <c r="OA119" s="41"/>
      <c r="OB119" s="41"/>
      <c r="OC119" s="41"/>
      <c r="OD119" s="41"/>
      <c r="OE119" s="41"/>
      <c r="OF119" s="41"/>
      <c r="OG119" s="41"/>
      <c r="OH119" s="41"/>
      <c r="OI119" s="41"/>
      <c r="OJ119" s="41"/>
      <c r="OK119" s="41"/>
      <c r="OL119" s="41"/>
      <c r="OM119" s="41"/>
      <c r="ON119" s="41"/>
      <c r="OO119" s="41"/>
      <c r="OP119" s="41"/>
      <c r="OQ119" s="41"/>
      <c r="OR119" s="41"/>
      <c r="OS119" s="41"/>
      <c r="OT119" s="41"/>
      <c r="OU119" s="41"/>
      <c r="OV119" s="41"/>
      <c r="OW119" s="41"/>
      <c r="OX119" s="41"/>
      <c r="OY119" s="41"/>
      <c r="OZ119" s="41"/>
      <c r="PA119" s="41"/>
      <c r="PB119" s="41"/>
      <c r="PC119" s="41"/>
      <c r="PD119" s="41"/>
      <c r="PE119" s="41"/>
      <c r="PF119" s="41"/>
      <c r="PG119" s="41"/>
      <c r="PH119" s="41"/>
      <c r="PI119" s="41"/>
      <c r="PJ119" s="41"/>
      <c r="PK119" s="41"/>
      <c r="PL119" s="41"/>
      <c r="PM119" s="41"/>
      <c r="PN119" s="41"/>
      <c r="PO119" s="41"/>
      <c r="PP119" s="41"/>
      <c r="PQ119" s="41"/>
      <c r="PR119" s="41"/>
      <c r="PS119" s="41"/>
      <c r="PT119" s="41"/>
      <c r="PU119" s="41"/>
      <c r="PV119" s="41"/>
      <c r="PW119" s="41"/>
      <c r="PX119" s="41"/>
      <c r="PY119" s="41"/>
      <c r="PZ119" s="41"/>
      <c r="QA119" s="41"/>
      <c r="QB119" s="41"/>
      <c r="QC119" s="41"/>
      <c r="QD119" s="41"/>
      <c r="QE119" s="41"/>
      <c r="QF119" s="41"/>
      <c r="QG119" s="41"/>
      <c r="QH119" s="41"/>
      <c r="QI119" s="41"/>
      <c r="QJ119" s="41"/>
      <c r="QK119" s="41"/>
      <c r="QL119" s="41"/>
      <c r="QM119" s="41"/>
      <c r="QN119" s="41"/>
      <c r="QO119" s="41"/>
      <c r="QP119" s="41"/>
      <c r="QQ119" s="41"/>
      <c r="QR119" s="41"/>
      <c r="QS119" s="41"/>
      <c r="QT119" s="41"/>
      <c r="QU119" s="41"/>
      <c r="QV119" s="41"/>
      <c r="QW119" s="41"/>
      <c r="QX119" s="41"/>
      <c r="QY119" s="41"/>
      <c r="QZ119" s="41"/>
      <c r="RA119" s="41"/>
      <c r="RB119" s="41"/>
      <c r="RC119" s="41"/>
      <c r="RD119" s="41"/>
      <c r="RE119" s="41"/>
      <c r="RF119" s="41"/>
      <c r="RG119" s="41"/>
      <c r="RH119" s="41"/>
      <c r="RI119" s="41"/>
      <c r="RJ119" s="41"/>
      <c r="RK119" s="41"/>
      <c r="RL119" s="41"/>
      <c r="RM119" s="41"/>
      <c r="RN119" s="41"/>
      <c r="RO119" s="41"/>
      <c r="RP119" s="41"/>
      <c r="RQ119" s="41"/>
      <c r="RR119" s="41"/>
      <c r="RS119" s="41"/>
      <c r="RT119" s="41"/>
      <c r="RU119" s="41"/>
      <c r="RV119" s="41"/>
      <c r="RW119" s="41"/>
      <c r="RX119" s="41"/>
      <c r="RY119" s="41"/>
      <c r="RZ119" s="41"/>
      <c r="SA119" s="41"/>
      <c r="SB119" s="41"/>
      <c r="SC119" s="41"/>
      <c r="SD119" s="41"/>
      <c r="SE119" s="41"/>
      <c r="SF119" s="41"/>
      <c r="SG119" s="41"/>
      <c r="SH119" s="41"/>
      <c r="SI119" s="41"/>
      <c r="SJ119" s="41"/>
      <c r="SK119" s="41"/>
      <c r="SL119" s="41"/>
      <c r="SM119" s="41"/>
      <c r="SN119" s="41"/>
      <c r="SO119" s="41"/>
      <c r="SP119" s="41"/>
      <c r="SQ119" s="41"/>
      <c r="SR119" s="41"/>
      <c r="SS119" s="41"/>
      <c r="ST119" s="41"/>
      <c r="SU119" s="41"/>
      <c r="SV119" s="41"/>
      <c r="SW119" s="41"/>
      <c r="SX119" s="41"/>
      <c r="SY119" s="41"/>
      <c r="SZ119" s="41"/>
      <c r="TA119" s="41"/>
      <c r="TB119" s="41"/>
      <c r="TC119" s="41"/>
      <c r="TD119" s="41"/>
      <c r="TE119" s="41"/>
      <c r="TF119" s="41"/>
      <c r="TG119" s="41"/>
      <c r="TH119" s="41"/>
      <c r="TI119" s="41"/>
      <c r="TJ119" s="41"/>
      <c r="TK119" s="41"/>
      <c r="TL119" s="41"/>
      <c r="TM119" s="41"/>
      <c r="TN119" s="41"/>
      <c r="TO119" s="41"/>
      <c r="TP119" s="41"/>
      <c r="TQ119" s="41"/>
      <c r="TR119" s="41"/>
      <c r="TS119" s="41"/>
      <c r="TT119" s="41"/>
      <c r="TU119" s="41"/>
      <c r="TV119" s="41"/>
      <c r="TW119" s="41"/>
      <c r="TX119" s="41"/>
      <c r="TY119" s="41"/>
      <c r="TZ119" s="41"/>
      <c r="UA119" s="41"/>
      <c r="UB119" s="41"/>
      <c r="UC119" s="41"/>
      <c r="UD119" s="41"/>
      <c r="UE119" s="41"/>
      <c r="UF119" s="41"/>
      <c r="UG119" s="41"/>
      <c r="UH119" s="41"/>
      <c r="UI119" s="41"/>
      <c r="UJ119" s="41"/>
      <c r="UK119" s="41"/>
      <c r="UL119" s="41"/>
      <c r="UM119" s="41"/>
      <c r="UN119" s="41"/>
      <c r="UO119" s="41"/>
      <c r="UP119" s="41"/>
      <c r="UQ119" s="41"/>
      <c r="UR119" s="41"/>
      <c r="US119" s="41"/>
      <c r="UT119" s="41"/>
      <c r="UU119" s="41"/>
      <c r="UV119" s="41"/>
      <c r="UW119" s="41"/>
      <c r="UX119" s="41"/>
      <c r="UY119" s="41"/>
      <c r="UZ119" s="41"/>
      <c r="VA119" s="41"/>
      <c r="VB119" s="41"/>
      <c r="VC119" s="41"/>
      <c r="VD119" s="41"/>
      <c r="VE119" s="41"/>
      <c r="VF119" s="41"/>
      <c r="VG119" s="41"/>
      <c r="VH119" s="41"/>
      <c r="VI119" s="41"/>
      <c r="VJ119" s="41"/>
      <c r="VK119" s="41"/>
      <c r="VL119" s="41"/>
      <c r="VM119" s="41"/>
      <c r="VN119" s="41"/>
      <c r="VO119" s="41"/>
      <c r="VP119" s="41"/>
      <c r="VQ119" s="41"/>
      <c r="VR119" s="41"/>
      <c r="VS119" s="41"/>
      <c r="VT119" s="41"/>
      <c r="VU119" s="41"/>
      <c r="VV119" s="41"/>
      <c r="VW119" s="41"/>
      <c r="VX119" s="41"/>
      <c r="VY119" s="41"/>
      <c r="VZ119" s="41"/>
      <c r="WA119" s="41"/>
      <c r="WB119" s="41"/>
      <c r="WC119" s="41"/>
      <c r="WD119" s="41"/>
      <c r="WE119" s="41"/>
      <c r="WF119" s="41"/>
      <c r="WG119" s="41"/>
      <c r="WH119" s="41"/>
      <c r="WI119" s="41"/>
      <c r="WJ119" s="41"/>
      <c r="WK119" s="41"/>
      <c r="WL119" s="41"/>
      <c r="WM119" s="41"/>
      <c r="WN119" s="41"/>
      <c r="WO119" s="41"/>
      <c r="WP119" s="41"/>
      <c r="WQ119" s="41"/>
      <c r="WR119" s="41"/>
      <c r="WS119" s="41"/>
      <c r="WT119" s="41"/>
      <c r="WU119" s="41"/>
      <c r="WV119" s="41"/>
      <c r="WW119" s="41"/>
      <c r="WX119" s="41"/>
      <c r="WY119" s="41"/>
      <c r="WZ119" s="41"/>
      <c r="XA119" s="41"/>
      <c r="XB119" s="41"/>
      <c r="XC119" s="41"/>
      <c r="XD119" s="41"/>
      <c r="XE119" s="41"/>
      <c r="XF119" s="41"/>
      <c r="XG119" s="41"/>
      <c r="XH119" s="41"/>
      <c r="XI119" s="41"/>
      <c r="XJ119" s="41"/>
      <c r="XK119" s="41"/>
      <c r="XL119" s="41"/>
      <c r="XM119" s="41"/>
      <c r="XN119" s="41"/>
      <c r="XO119" s="41"/>
      <c r="XP119" s="41"/>
      <c r="XQ119" s="41"/>
      <c r="XR119" s="41"/>
      <c r="XS119" s="41"/>
      <c r="XT119" s="41"/>
      <c r="XU119" s="41"/>
      <c r="XV119" s="41"/>
      <c r="XW119" s="41"/>
      <c r="XX119" s="41"/>
      <c r="XY119" s="41"/>
      <c r="XZ119" s="41"/>
      <c r="YA119" s="41"/>
      <c r="YB119" s="41"/>
      <c r="YC119" s="41"/>
      <c r="YD119" s="41"/>
      <c r="YE119" s="41"/>
      <c r="YF119" s="41"/>
      <c r="YG119" s="41"/>
      <c r="YH119" s="41"/>
      <c r="YI119" s="41"/>
      <c r="YJ119" s="41"/>
      <c r="YK119" s="41"/>
      <c r="YL119" s="41"/>
      <c r="YM119" s="41"/>
      <c r="YN119" s="41"/>
      <c r="YO119" s="41"/>
      <c r="YP119" s="41"/>
      <c r="YQ119" s="41"/>
      <c r="YR119" s="41"/>
      <c r="YS119" s="41"/>
      <c r="YT119" s="41"/>
      <c r="YU119" s="41"/>
      <c r="YV119" s="41"/>
      <c r="YW119" s="41"/>
      <c r="YX119" s="41"/>
      <c r="YY119" s="41"/>
      <c r="YZ119" s="41"/>
      <c r="ZA119" s="41"/>
      <c r="ZB119" s="41"/>
      <c r="ZC119" s="41"/>
      <c r="ZD119" s="41"/>
      <c r="ZE119" s="41"/>
      <c r="ZF119" s="41"/>
      <c r="ZG119" s="41"/>
      <c r="ZH119" s="41"/>
      <c r="ZI119" s="41"/>
      <c r="ZJ119" s="41"/>
      <c r="ZK119" s="41"/>
      <c r="ZL119" s="41"/>
      <c r="ZM119" s="41"/>
      <c r="ZN119" s="41"/>
      <c r="ZO119" s="41"/>
    </row>
    <row r="120" spans="31:691" ht="17.25" customHeight="1" x14ac:dyDescent="0.3">
      <c r="AE120" s="41"/>
      <c r="AF120" s="41"/>
      <c r="AG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/>
      <c r="KP120" s="41"/>
      <c r="KQ120" s="41"/>
      <c r="KR120" s="41"/>
      <c r="KS120" s="41"/>
      <c r="KT120" s="41"/>
      <c r="KU120" s="41"/>
      <c r="KV120" s="41"/>
      <c r="KW120" s="41"/>
      <c r="KX120" s="41"/>
      <c r="KY120" s="41"/>
      <c r="KZ120" s="41"/>
      <c r="LA120" s="41"/>
      <c r="LB120" s="41"/>
      <c r="LC120" s="41"/>
      <c r="LD120" s="41"/>
      <c r="LE120" s="41"/>
      <c r="LF120" s="41"/>
      <c r="LG120" s="41"/>
      <c r="LH120" s="41"/>
      <c r="LI120" s="41"/>
      <c r="LJ120" s="41"/>
      <c r="LK120" s="41"/>
      <c r="LL120" s="41"/>
      <c r="LM120" s="41"/>
      <c r="LN120" s="41"/>
      <c r="LO120" s="41"/>
      <c r="LP120" s="41"/>
      <c r="LQ120" s="41"/>
      <c r="LR120" s="41"/>
      <c r="LS120" s="41"/>
      <c r="LT120" s="41"/>
      <c r="LU120" s="41"/>
      <c r="LV120" s="41"/>
      <c r="LW120" s="41"/>
      <c r="LX120" s="41"/>
      <c r="LY120" s="41"/>
      <c r="LZ120" s="41"/>
      <c r="MA120" s="41"/>
      <c r="MB120" s="41"/>
      <c r="MC120" s="41"/>
      <c r="MD120" s="41"/>
      <c r="ME120" s="41"/>
      <c r="MF120" s="41"/>
      <c r="MG120" s="41"/>
      <c r="MH120" s="41"/>
      <c r="MI120" s="41"/>
      <c r="MJ120" s="41"/>
      <c r="MK120" s="41"/>
      <c r="ML120" s="41"/>
      <c r="MM120" s="41"/>
      <c r="MN120" s="41"/>
      <c r="MO120" s="41"/>
      <c r="MP120" s="41"/>
      <c r="MQ120" s="41"/>
      <c r="MR120" s="41"/>
      <c r="MS120" s="41"/>
      <c r="MT120" s="41"/>
      <c r="MU120" s="41"/>
      <c r="MV120" s="41"/>
      <c r="MW120" s="41"/>
      <c r="MX120" s="41"/>
      <c r="MY120" s="41"/>
      <c r="MZ120" s="41"/>
      <c r="NA120" s="41"/>
      <c r="NB120" s="41"/>
      <c r="NC120" s="41"/>
      <c r="ND120" s="41"/>
      <c r="NE120" s="41"/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/>
      <c r="OF120" s="41"/>
      <c r="OG120" s="41"/>
      <c r="OH120" s="41"/>
      <c r="OI120" s="41"/>
      <c r="OJ120" s="41"/>
      <c r="OK120" s="41"/>
      <c r="OL120" s="41"/>
      <c r="OM120" s="41"/>
      <c r="ON120" s="41"/>
      <c r="OO120" s="41"/>
      <c r="OP120" s="41"/>
      <c r="OQ120" s="41"/>
      <c r="OR120" s="41"/>
      <c r="OS120" s="41"/>
      <c r="OT120" s="41"/>
      <c r="OU120" s="41"/>
      <c r="OV120" s="41"/>
      <c r="OW120" s="41"/>
      <c r="OX120" s="41"/>
      <c r="OY120" s="41"/>
      <c r="OZ120" s="41"/>
      <c r="PA120" s="41"/>
      <c r="PB120" s="41"/>
      <c r="PC120" s="41"/>
      <c r="PD120" s="41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41"/>
      <c r="PP120" s="41"/>
      <c r="PQ120" s="41"/>
      <c r="PR120" s="41"/>
      <c r="PS120" s="41"/>
      <c r="PT120" s="41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 s="41"/>
      <c r="QF120" s="41"/>
      <c r="QG120" s="41"/>
      <c r="QH120" s="41"/>
      <c r="QI120" s="41"/>
      <c r="QJ120" s="41"/>
      <c r="QK120" s="41"/>
      <c r="QL120" s="41"/>
      <c r="QM120" s="41"/>
      <c r="QN120" s="41"/>
      <c r="QO120" s="41"/>
      <c r="QP120" s="41"/>
      <c r="QQ120" s="41"/>
      <c r="QR120" s="41"/>
      <c r="QS120" s="41"/>
      <c r="QT120" s="41"/>
      <c r="QU120" s="41"/>
      <c r="QV120" s="41"/>
      <c r="QW120" s="41"/>
      <c r="QX120" s="41"/>
      <c r="QY120" s="41"/>
      <c r="QZ120" s="41"/>
      <c r="RA120" s="41"/>
      <c r="RB120" s="41"/>
      <c r="RC120" s="41"/>
      <c r="RD120" s="41"/>
      <c r="RE120" s="41"/>
      <c r="RF120" s="41"/>
      <c r="RG120" s="41"/>
      <c r="RH120" s="41"/>
      <c r="RI120" s="41"/>
      <c r="RJ120" s="41"/>
      <c r="RK120" s="41"/>
      <c r="RL120" s="41"/>
      <c r="RM120" s="41"/>
      <c r="RN120" s="41"/>
      <c r="RO120" s="41"/>
      <c r="RP120" s="41"/>
      <c r="RQ120" s="41"/>
      <c r="RR120" s="41"/>
      <c r="RS120" s="41"/>
      <c r="RT120" s="41"/>
      <c r="RU120" s="41"/>
      <c r="RV120" s="41"/>
      <c r="RW120" s="41"/>
      <c r="RX120" s="41"/>
      <c r="RY120" s="41"/>
      <c r="RZ120" s="41"/>
      <c r="SA120" s="41"/>
      <c r="SB120" s="41"/>
      <c r="SC120" s="41"/>
      <c r="SD120" s="41"/>
      <c r="SE120" s="41"/>
      <c r="SF120" s="41"/>
      <c r="SG120" s="41"/>
      <c r="SH120" s="41"/>
      <c r="SI120" s="41"/>
      <c r="SJ120" s="41"/>
      <c r="SK120" s="41"/>
      <c r="SL120" s="41"/>
      <c r="SM120" s="41"/>
      <c r="SN120" s="41"/>
      <c r="SO120" s="41"/>
      <c r="SP120" s="41"/>
      <c r="SQ120" s="41"/>
      <c r="SR120" s="41"/>
      <c r="SS120" s="41"/>
      <c r="ST120" s="41"/>
      <c r="SU120" s="41"/>
      <c r="SV120" s="41"/>
      <c r="SW120" s="41"/>
      <c r="SX120" s="41"/>
      <c r="SY120" s="41"/>
      <c r="SZ120" s="41"/>
      <c r="TA120" s="41"/>
      <c r="TB120" s="41"/>
      <c r="TC120" s="41"/>
      <c r="TD120" s="41"/>
      <c r="TE120" s="41"/>
      <c r="TF120" s="41"/>
      <c r="TG120" s="41"/>
      <c r="TH120" s="41"/>
      <c r="TI120" s="41"/>
      <c r="TJ120" s="41"/>
      <c r="TK120" s="41"/>
      <c r="TL120" s="41"/>
      <c r="TM120" s="41"/>
      <c r="TN120" s="41"/>
      <c r="TO120" s="41"/>
      <c r="TP120" s="41"/>
      <c r="TQ120" s="41"/>
      <c r="TR120" s="41"/>
      <c r="TS120" s="41"/>
      <c r="TT120" s="41"/>
      <c r="TU120" s="41"/>
      <c r="TV120" s="41"/>
      <c r="TW120" s="41"/>
      <c r="TX120" s="41"/>
      <c r="TY120" s="41"/>
      <c r="TZ120" s="41"/>
      <c r="UA120" s="41"/>
      <c r="UB120" s="41"/>
      <c r="UC120" s="41"/>
      <c r="UD120" s="41"/>
      <c r="UE120" s="41"/>
      <c r="UF120" s="41"/>
      <c r="UG120" s="41"/>
      <c r="UH120" s="41"/>
      <c r="UI120" s="41"/>
      <c r="UJ120" s="41"/>
      <c r="UK120" s="41"/>
      <c r="UL120" s="41"/>
      <c r="UM120" s="41"/>
      <c r="UN120" s="41"/>
      <c r="UO120" s="41"/>
      <c r="UP120" s="41"/>
      <c r="UQ120" s="41"/>
      <c r="UR120" s="41"/>
      <c r="US120" s="41"/>
      <c r="UT120" s="41"/>
      <c r="UU120" s="41"/>
      <c r="UV120" s="41"/>
      <c r="UW120" s="41"/>
      <c r="UX120" s="41"/>
      <c r="UY120" s="41"/>
      <c r="UZ120" s="41"/>
      <c r="VA120" s="41"/>
      <c r="VB120" s="41"/>
      <c r="VC120" s="41"/>
      <c r="VD120" s="41"/>
      <c r="VE120" s="41"/>
      <c r="VF120" s="41"/>
      <c r="VG120" s="41"/>
      <c r="VH120" s="41"/>
      <c r="VI120" s="41"/>
      <c r="VJ120" s="41"/>
      <c r="VK120" s="41"/>
      <c r="VL120" s="41"/>
      <c r="VM120" s="41"/>
      <c r="VN120" s="41"/>
      <c r="VO120" s="41"/>
      <c r="VP120" s="41"/>
      <c r="VQ120" s="41"/>
      <c r="VR120" s="41"/>
      <c r="VS120" s="41"/>
      <c r="VT120" s="41"/>
      <c r="VU120" s="41"/>
      <c r="VV120" s="41"/>
      <c r="VW120" s="41"/>
      <c r="VX120" s="41"/>
      <c r="VY120" s="41"/>
      <c r="VZ120" s="41"/>
      <c r="WA120" s="41"/>
      <c r="WB120" s="41"/>
      <c r="WC120" s="41"/>
      <c r="WD120" s="41"/>
      <c r="WE120" s="41"/>
      <c r="WF120" s="41"/>
      <c r="WG120" s="41"/>
      <c r="WH120" s="41"/>
      <c r="WI120" s="41"/>
      <c r="WJ120" s="41"/>
      <c r="WK120" s="41"/>
      <c r="WL120" s="41"/>
      <c r="WM120" s="41"/>
      <c r="WN120" s="41"/>
      <c r="WO120" s="41"/>
      <c r="WP120" s="41"/>
      <c r="WQ120" s="41"/>
      <c r="WR120" s="41"/>
      <c r="WS120" s="41"/>
      <c r="WT120" s="41"/>
      <c r="WU120" s="41"/>
      <c r="WV120" s="41"/>
      <c r="WW120" s="41"/>
      <c r="WX120" s="41"/>
      <c r="WY120" s="41"/>
      <c r="WZ120" s="41"/>
      <c r="XA120" s="41"/>
      <c r="XB120" s="41"/>
      <c r="XC120" s="41"/>
      <c r="XD120" s="41"/>
      <c r="XE120" s="41"/>
      <c r="XF120" s="41"/>
      <c r="XG120" s="41"/>
      <c r="XH120" s="41"/>
      <c r="XI120" s="41"/>
      <c r="XJ120" s="41"/>
      <c r="XK120" s="41"/>
      <c r="XL120" s="41"/>
      <c r="XM120" s="41"/>
      <c r="XN120" s="41"/>
      <c r="XO120" s="41"/>
      <c r="XP120" s="41"/>
      <c r="XQ120" s="41"/>
      <c r="XR120" s="41"/>
      <c r="XS120" s="41"/>
      <c r="XT120" s="41"/>
      <c r="XU120" s="41"/>
      <c r="XV120" s="41"/>
      <c r="XW120" s="41"/>
      <c r="XX120" s="41"/>
      <c r="XY120" s="41"/>
      <c r="XZ120" s="41"/>
      <c r="YA120" s="41"/>
      <c r="YB120" s="41"/>
      <c r="YC120" s="41"/>
      <c r="YD120" s="41"/>
      <c r="YE120" s="41"/>
      <c r="YF120" s="41"/>
      <c r="YG120" s="41"/>
      <c r="YH120" s="41"/>
      <c r="YI120" s="41"/>
      <c r="YJ120" s="41"/>
      <c r="YK120" s="41"/>
      <c r="YL120" s="41"/>
      <c r="YM120" s="41"/>
      <c r="YN120" s="41"/>
      <c r="YO120" s="41"/>
      <c r="YP120" s="41"/>
      <c r="YQ120" s="41"/>
      <c r="YR120" s="41"/>
      <c r="YS120" s="41"/>
      <c r="YT120" s="41"/>
      <c r="YU120" s="41"/>
      <c r="YV120" s="41"/>
      <c r="YW120" s="41"/>
      <c r="YX120" s="41"/>
      <c r="YY120" s="41"/>
      <c r="YZ120" s="41"/>
      <c r="ZA120" s="41"/>
      <c r="ZB120" s="41"/>
      <c r="ZC120" s="41"/>
      <c r="ZD120" s="41"/>
      <c r="ZE120" s="41"/>
      <c r="ZF120" s="41"/>
      <c r="ZG120" s="41"/>
      <c r="ZH120" s="41"/>
      <c r="ZI120" s="41"/>
      <c r="ZJ120" s="41"/>
      <c r="ZK120" s="41"/>
      <c r="ZL120" s="41"/>
      <c r="ZM120" s="41"/>
      <c r="ZN120" s="41"/>
      <c r="ZO120" s="41"/>
    </row>
    <row r="121" spans="31:691" ht="17.25" customHeight="1" x14ac:dyDescent="0.3">
      <c r="AE121" s="41"/>
      <c r="AF121" s="41"/>
      <c r="AG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/>
      <c r="JM121" s="41"/>
      <c r="JN121" s="41"/>
      <c r="JO121" s="41"/>
      <c r="JP121" s="41"/>
      <c r="JQ121" s="41"/>
      <c r="JR121" s="41"/>
      <c r="JS121" s="41"/>
      <c r="JT121" s="41"/>
      <c r="JU121" s="41"/>
      <c r="JV121" s="41"/>
      <c r="JW121" s="41"/>
      <c r="JX121" s="41"/>
      <c r="JY121" s="41"/>
      <c r="JZ121" s="41"/>
      <c r="KA121" s="41"/>
      <c r="KB121" s="41"/>
      <c r="KC121" s="41"/>
      <c r="KD121" s="41"/>
      <c r="KE121" s="41"/>
      <c r="KF121" s="41"/>
      <c r="KG121" s="41"/>
      <c r="KH121" s="41"/>
      <c r="KI121" s="41"/>
      <c r="KJ121" s="41"/>
      <c r="KK121" s="41"/>
      <c r="KL121" s="41"/>
      <c r="KM121" s="41"/>
      <c r="KN121" s="41"/>
      <c r="KO121" s="41"/>
      <c r="KP121" s="41"/>
      <c r="KQ121" s="41"/>
      <c r="KR121" s="41"/>
      <c r="KS121" s="41"/>
      <c r="KT121" s="41"/>
      <c r="KU121" s="41"/>
      <c r="KV121" s="41"/>
      <c r="KW121" s="41"/>
      <c r="KX121" s="41"/>
      <c r="KY121" s="41"/>
      <c r="KZ121" s="41"/>
      <c r="LA121" s="41"/>
      <c r="LB121" s="41"/>
      <c r="LC121" s="41"/>
      <c r="LD121" s="41"/>
      <c r="LE121" s="41"/>
      <c r="LF121" s="41"/>
      <c r="LG121" s="41"/>
      <c r="LH121" s="41"/>
      <c r="LI121" s="41"/>
      <c r="LJ121" s="41"/>
      <c r="LK121" s="41"/>
      <c r="LL121" s="41"/>
      <c r="LM121" s="41"/>
      <c r="LN121" s="41"/>
      <c r="LO121" s="41"/>
      <c r="LP121" s="41"/>
      <c r="LQ121" s="41"/>
      <c r="LR121" s="41"/>
      <c r="LS121" s="41"/>
      <c r="LT121" s="41"/>
      <c r="LU121" s="41"/>
      <c r="LV121" s="41"/>
      <c r="LW121" s="41"/>
      <c r="LX121" s="41"/>
      <c r="LY121" s="41"/>
      <c r="LZ121" s="41"/>
      <c r="MA121" s="41"/>
      <c r="MB121" s="41"/>
      <c r="MC121" s="41"/>
      <c r="MD121" s="41"/>
      <c r="ME121" s="41"/>
      <c r="MF121" s="41"/>
      <c r="MG121" s="41"/>
      <c r="MH121" s="41"/>
      <c r="MI121" s="41"/>
      <c r="MJ121" s="41"/>
      <c r="MK121" s="41"/>
      <c r="ML121" s="41"/>
      <c r="MM121" s="41"/>
      <c r="MN121" s="41"/>
      <c r="MO121" s="41"/>
      <c r="MP121" s="41"/>
      <c r="MQ121" s="41"/>
      <c r="MR121" s="41"/>
      <c r="MS121" s="41"/>
      <c r="MT121" s="41"/>
      <c r="MU121" s="41"/>
      <c r="MV121" s="41"/>
      <c r="MW121" s="41"/>
      <c r="MX121" s="41"/>
      <c r="MY121" s="41"/>
      <c r="MZ121" s="41"/>
      <c r="NA121" s="41"/>
      <c r="NB121" s="41"/>
      <c r="NC121" s="41"/>
      <c r="ND121" s="41"/>
      <c r="NE121" s="41"/>
      <c r="NF121" s="41"/>
      <c r="NG121" s="41"/>
      <c r="NH121" s="41"/>
      <c r="NI121" s="41"/>
      <c r="NJ121" s="41"/>
      <c r="NK121" s="41"/>
      <c r="NL121" s="41"/>
      <c r="NM121" s="41"/>
      <c r="NN121" s="41"/>
      <c r="NO121" s="41"/>
      <c r="NP121" s="41"/>
      <c r="NQ121" s="41"/>
      <c r="NR121" s="41"/>
      <c r="NS121" s="41"/>
      <c r="NT121" s="41"/>
      <c r="NU121" s="41"/>
      <c r="NV121" s="41"/>
      <c r="NW121" s="41"/>
      <c r="NX121" s="41"/>
      <c r="NY121" s="41"/>
      <c r="NZ121" s="41"/>
      <c r="OA121" s="41"/>
      <c r="OB121" s="41"/>
      <c r="OC121" s="41"/>
      <c r="OD121" s="41"/>
      <c r="OE121" s="41"/>
      <c r="OF121" s="41"/>
      <c r="OG121" s="41"/>
      <c r="OH121" s="41"/>
      <c r="OI121" s="41"/>
      <c r="OJ121" s="41"/>
      <c r="OK121" s="41"/>
      <c r="OL121" s="41"/>
      <c r="OM121" s="41"/>
      <c r="ON121" s="41"/>
      <c r="OO121" s="41"/>
      <c r="OP121" s="41"/>
      <c r="OQ121" s="41"/>
      <c r="OR121" s="41"/>
      <c r="OS121" s="41"/>
      <c r="OT121" s="41"/>
      <c r="OU121" s="41"/>
      <c r="OV121" s="41"/>
      <c r="OW121" s="41"/>
      <c r="OX121" s="41"/>
      <c r="OY121" s="41"/>
      <c r="OZ121" s="41"/>
      <c r="PA121" s="41"/>
      <c r="PB121" s="41"/>
      <c r="PC121" s="41"/>
      <c r="PD121" s="41"/>
      <c r="PE121" s="41"/>
      <c r="PF121" s="41"/>
      <c r="PG121" s="41"/>
      <c r="PH121" s="41"/>
      <c r="PI121" s="41"/>
      <c r="PJ121" s="41"/>
      <c r="PK121" s="41"/>
      <c r="PL121" s="41"/>
      <c r="PM121" s="41"/>
      <c r="PN121" s="41"/>
      <c r="PO121" s="41"/>
      <c r="PP121" s="41"/>
      <c r="PQ121" s="41"/>
      <c r="PR121" s="41"/>
      <c r="PS121" s="41"/>
      <c r="PT121" s="41"/>
      <c r="PU121" s="41"/>
      <c r="PV121" s="41"/>
      <c r="PW121" s="41"/>
      <c r="PX121" s="41"/>
      <c r="PY121" s="41"/>
      <c r="PZ121" s="41"/>
      <c r="QA121" s="41"/>
      <c r="QB121" s="41"/>
      <c r="QC121" s="41"/>
      <c r="QD121" s="41"/>
      <c r="QE121" s="41"/>
      <c r="QF121" s="41"/>
      <c r="QG121" s="41"/>
      <c r="QH121" s="41"/>
      <c r="QI121" s="41"/>
      <c r="QJ121" s="41"/>
      <c r="QK121" s="41"/>
      <c r="QL121" s="41"/>
      <c r="QM121" s="41"/>
      <c r="QN121" s="41"/>
      <c r="QO121" s="41"/>
      <c r="QP121" s="41"/>
      <c r="QQ121" s="41"/>
      <c r="QR121" s="41"/>
      <c r="QS121" s="41"/>
      <c r="QT121" s="41"/>
      <c r="QU121" s="41"/>
      <c r="QV121" s="41"/>
      <c r="QW121" s="41"/>
      <c r="QX121" s="41"/>
      <c r="QY121" s="41"/>
      <c r="QZ121" s="41"/>
      <c r="RA121" s="41"/>
      <c r="RB121" s="41"/>
      <c r="RC121" s="41"/>
      <c r="RD121" s="41"/>
      <c r="RE121" s="41"/>
      <c r="RF121" s="41"/>
      <c r="RG121" s="41"/>
      <c r="RH121" s="41"/>
      <c r="RI121" s="41"/>
      <c r="RJ121" s="41"/>
      <c r="RK121" s="41"/>
      <c r="RL121" s="41"/>
      <c r="RM121" s="41"/>
      <c r="RN121" s="41"/>
      <c r="RO121" s="41"/>
      <c r="RP121" s="41"/>
      <c r="RQ121" s="41"/>
      <c r="RR121" s="41"/>
      <c r="RS121" s="41"/>
      <c r="RT121" s="41"/>
      <c r="RU121" s="41"/>
      <c r="RV121" s="41"/>
      <c r="RW121" s="41"/>
      <c r="RX121" s="41"/>
      <c r="RY121" s="41"/>
      <c r="RZ121" s="41"/>
      <c r="SA121" s="41"/>
      <c r="SB121" s="41"/>
      <c r="SC121" s="41"/>
      <c r="SD121" s="41"/>
      <c r="SE121" s="41"/>
      <c r="SF121" s="41"/>
      <c r="SG121" s="41"/>
      <c r="SH121" s="41"/>
      <c r="SI121" s="41"/>
      <c r="SJ121" s="41"/>
      <c r="SK121" s="41"/>
      <c r="SL121" s="41"/>
      <c r="SM121" s="41"/>
      <c r="SN121" s="41"/>
      <c r="SO121" s="41"/>
      <c r="SP121" s="41"/>
      <c r="SQ121" s="41"/>
      <c r="SR121" s="41"/>
      <c r="SS121" s="41"/>
      <c r="ST121" s="41"/>
      <c r="SU121" s="41"/>
      <c r="SV121" s="41"/>
      <c r="SW121" s="41"/>
      <c r="SX121" s="41"/>
      <c r="SY121" s="41"/>
      <c r="SZ121" s="41"/>
      <c r="TA121" s="41"/>
      <c r="TB121" s="41"/>
      <c r="TC121" s="41"/>
      <c r="TD121" s="41"/>
      <c r="TE121" s="41"/>
      <c r="TF121" s="41"/>
      <c r="TG121" s="41"/>
      <c r="TH121" s="41"/>
      <c r="TI121" s="41"/>
      <c r="TJ121" s="41"/>
      <c r="TK121" s="41"/>
      <c r="TL121" s="41"/>
      <c r="TM121" s="41"/>
      <c r="TN121" s="41"/>
      <c r="TO121" s="41"/>
      <c r="TP121" s="41"/>
      <c r="TQ121" s="41"/>
      <c r="TR121" s="41"/>
      <c r="TS121" s="41"/>
      <c r="TT121" s="41"/>
      <c r="TU121" s="41"/>
      <c r="TV121" s="41"/>
      <c r="TW121" s="41"/>
      <c r="TX121" s="41"/>
      <c r="TY121" s="41"/>
      <c r="TZ121" s="41"/>
      <c r="UA121" s="41"/>
      <c r="UB121" s="41"/>
      <c r="UC121" s="41"/>
      <c r="UD121" s="41"/>
      <c r="UE121" s="41"/>
      <c r="UF121" s="41"/>
      <c r="UG121" s="41"/>
      <c r="UH121" s="41"/>
      <c r="UI121" s="41"/>
      <c r="UJ121" s="41"/>
      <c r="UK121" s="41"/>
      <c r="UL121" s="41"/>
      <c r="UM121" s="41"/>
      <c r="UN121" s="41"/>
      <c r="UO121" s="41"/>
      <c r="UP121" s="41"/>
      <c r="UQ121" s="41"/>
      <c r="UR121" s="41"/>
      <c r="US121" s="41"/>
      <c r="UT121" s="41"/>
      <c r="UU121" s="41"/>
      <c r="UV121" s="41"/>
      <c r="UW121" s="41"/>
      <c r="UX121" s="41"/>
      <c r="UY121" s="41"/>
      <c r="UZ121" s="41"/>
      <c r="VA121" s="41"/>
      <c r="VB121" s="41"/>
      <c r="VC121" s="41"/>
      <c r="VD121" s="41"/>
      <c r="VE121" s="41"/>
      <c r="VF121" s="41"/>
      <c r="VG121" s="41"/>
      <c r="VH121" s="41"/>
      <c r="VI121" s="41"/>
      <c r="VJ121" s="41"/>
      <c r="VK121" s="41"/>
      <c r="VL121" s="41"/>
      <c r="VM121" s="41"/>
      <c r="VN121" s="41"/>
      <c r="VO121" s="41"/>
      <c r="VP121" s="41"/>
      <c r="VQ121" s="41"/>
      <c r="VR121" s="41"/>
      <c r="VS121" s="41"/>
      <c r="VT121" s="41"/>
      <c r="VU121" s="41"/>
      <c r="VV121" s="41"/>
      <c r="VW121" s="41"/>
      <c r="VX121" s="41"/>
      <c r="VY121" s="41"/>
      <c r="VZ121" s="41"/>
      <c r="WA121" s="41"/>
      <c r="WB121" s="41"/>
      <c r="WC121" s="41"/>
      <c r="WD121" s="41"/>
      <c r="WE121" s="41"/>
      <c r="WF121" s="41"/>
      <c r="WG121" s="41"/>
      <c r="WH121" s="41"/>
      <c r="WI121" s="41"/>
      <c r="WJ121" s="41"/>
      <c r="WK121" s="41"/>
      <c r="WL121" s="41"/>
      <c r="WM121" s="41"/>
      <c r="WN121" s="41"/>
      <c r="WO121" s="41"/>
      <c r="WP121" s="41"/>
      <c r="WQ121" s="41"/>
      <c r="WR121" s="41"/>
      <c r="WS121" s="41"/>
      <c r="WT121" s="41"/>
      <c r="WU121" s="41"/>
      <c r="WV121" s="41"/>
      <c r="WW121" s="41"/>
      <c r="WX121" s="41"/>
      <c r="WY121" s="41"/>
      <c r="WZ121" s="41"/>
      <c r="XA121" s="41"/>
      <c r="XB121" s="41"/>
      <c r="XC121" s="41"/>
      <c r="XD121" s="41"/>
      <c r="XE121" s="41"/>
      <c r="XF121" s="41"/>
      <c r="XG121" s="41"/>
      <c r="XH121" s="41"/>
      <c r="XI121" s="41"/>
      <c r="XJ121" s="41"/>
      <c r="XK121" s="41"/>
      <c r="XL121" s="41"/>
      <c r="XM121" s="41"/>
      <c r="XN121" s="41"/>
      <c r="XO121" s="41"/>
      <c r="XP121" s="41"/>
      <c r="XQ121" s="41"/>
      <c r="XR121" s="41"/>
      <c r="XS121" s="41"/>
      <c r="XT121" s="41"/>
      <c r="XU121" s="41"/>
      <c r="XV121" s="41"/>
      <c r="XW121" s="41"/>
      <c r="XX121" s="41"/>
      <c r="XY121" s="41"/>
      <c r="XZ121" s="41"/>
      <c r="YA121" s="41"/>
      <c r="YB121" s="41"/>
      <c r="YC121" s="41"/>
      <c r="YD121" s="41"/>
      <c r="YE121" s="41"/>
      <c r="YF121" s="41"/>
      <c r="YG121" s="41"/>
      <c r="YH121" s="41"/>
      <c r="YI121" s="41"/>
      <c r="YJ121" s="41"/>
      <c r="YK121" s="41"/>
      <c r="YL121" s="41"/>
      <c r="YM121" s="41"/>
      <c r="YN121" s="41"/>
      <c r="YO121" s="41"/>
      <c r="YP121" s="41"/>
      <c r="YQ121" s="41"/>
      <c r="YR121" s="41"/>
      <c r="YS121" s="41"/>
      <c r="YT121" s="41"/>
      <c r="YU121" s="41"/>
      <c r="YV121" s="41"/>
      <c r="YW121" s="41"/>
      <c r="YX121" s="41"/>
      <c r="YY121" s="41"/>
      <c r="YZ121" s="41"/>
      <c r="ZA121" s="41"/>
      <c r="ZB121" s="41"/>
      <c r="ZC121" s="41"/>
      <c r="ZD121" s="41"/>
      <c r="ZE121" s="41"/>
      <c r="ZF121" s="41"/>
      <c r="ZG121" s="41"/>
      <c r="ZH121" s="41"/>
      <c r="ZI121" s="41"/>
      <c r="ZJ121" s="41"/>
      <c r="ZK121" s="41"/>
      <c r="ZL121" s="41"/>
      <c r="ZM121" s="41"/>
      <c r="ZN121" s="41"/>
      <c r="ZO121" s="41"/>
    </row>
    <row r="122" spans="31:691" ht="17.25" customHeight="1" x14ac:dyDescent="0.3">
      <c r="AE122" s="41"/>
      <c r="AF122" s="41"/>
      <c r="AG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/>
      <c r="JM122" s="41"/>
      <c r="JN122" s="41"/>
      <c r="JO122" s="41"/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/>
      <c r="KB122" s="41"/>
      <c r="KC122" s="41"/>
      <c r="KD122" s="41"/>
      <c r="KE122" s="41"/>
      <c r="KF122" s="41"/>
      <c r="KG122" s="41"/>
      <c r="KH122" s="41"/>
      <c r="KI122" s="41"/>
      <c r="KJ122" s="41"/>
      <c r="KK122" s="41"/>
      <c r="KL122" s="41"/>
      <c r="KM122" s="41"/>
      <c r="KN122" s="41"/>
      <c r="KO122" s="41"/>
      <c r="KP122" s="41"/>
      <c r="KQ122" s="41"/>
      <c r="KR122" s="41"/>
      <c r="KS122" s="41"/>
      <c r="KT122" s="41"/>
      <c r="KU122" s="41"/>
      <c r="KV122" s="41"/>
      <c r="KW122" s="41"/>
      <c r="KX122" s="41"/>
      <c r="KY122" s="41"/>
      <c r="KZ122" s="41"/>
      <c r="LA122" s="41"/>
      <c r="LB122" s="41"/>
      <c r="LC122" s="41"/>
      <c r="LD122" s="41"/>
      <c r="LE122" s="41"/>
      <c r="LF122" s="41"/>
      <c r="LG122" s="41"/>
      <c r="LH122" s="41"/>
      <c r="LI122" s="41"/>
      <c r="LJ122" s="41"/>
      <c r="LK122" s="41"/>
      <c r="LL122" s="41"/>
      <c r="LM122" s="41"/>
      <c r="LN122" s="41"/>
      <c r="LO122" s="41"/>
      <c r="LP122" s="41"/>
      <c r="LQ122" s="41"/>
      <c r="LR122" s="41"/>
      <c r="LS122" s="41"/>
      <c r="LT122" s="41"/>
      <c r="LU122" s="41"/>
      <c r="LV122" s="41"/>
      <c r="LW122" s="41"/>
      <c r="LX122" s="41"/>
      <c r="LY122" s="41"/>
      <c r="LZ122" s="41"/>
      <c r="MA122" s="41"/>
      <c r="MB122" s="41"/>
      <c r="MC122" s="41"/>
      <c r="MD122" s="41"/>
      <c r="ME122" s="41"/>
      <c r="MF122" s="41"/>
      <c r="MG122" s="41"/>
      <c r="MH122" s="41"/>
      <c r="MI122" s="41"/>
      <c r="MJ122" s="41"/>
      <c r="MK122" s="41"/>
      <c r="ML122" s="41"/>
      <c r="MM122" s="41"/>
      <c r="MN122" s="41"/>
      <c r="MO122" s="41"/>
      <c r="MP122" s="41"/>
      <c r="MQ122" s="41"/>
      <c r="MR122" s="41"/>
      <c r="MS122" s="41"/>
      <c r="MT122" s="41"/>
      <c r="MU122" s="41"/>
      <c r="MV122" s="41"/>
      <c r="MW122" s="41"/>
      <c r="MX122" s="41"/>
      <c r="MY122" s="41"/>
      <c r="MZ122" s="41"/>
      <c r="NA122" s="41"/>
      <c r="NB122" s="41"/>
      <c r="NC122" s="41"/>
      <c r="ND122" s="41"/>
      <c r="NE122" s="41"/>
      <c r="NF122" s="41"/>
      <c r="NG122" s="41"/>
      <c r="NH122" s="41"/>
      <c r="NI122" s="41"/>
      <c r="NJ122" s="41"/>
      <c r="NK122" s="41"/>
      <c r="NL122" s="41"/>
      <c r="NM122" s="41"/>
      <c r="NN122" s="41"/>
      <c r="NO122" s="41"/>
      <c r="NP122" s="41"/>
      <c r="NQ122" s="41"/>
      <c r="NR122" s="41"/>
      <c r="NS122" s="41"/>
      <c r="NT122" s="41"/>
      <c r="NU122" s="41"/>
      <c r="NV122" s="41"/>
      <c r="NW122" s="41"/>
      <c r="NX122" s="41"/>
      <c r="NY122" s="41"/>
      <c r="NZ122" s="41"/>
      <c r="OA122" s="41"/>
      <c r="OB122" s="41"/>
      <c r="OC122" s="41"/>
      <c r="OD122" s="41"/>
      <c r="OE122" s="41"/>
      <c r="OF122" s="41"/>
      <c r="OG122" s="41"/>
      <c r="OH122" s="41"/>
      <c r="OI122" s="41"/>
      <c r="OJ122" s="41"/>
      <c r="OK122" s="41"/>
      <c r="OL122" s="41"/>
      <c r="OM122" s="41"/>
      <c r="ON122" s="41"/>
      <c r="OO122" s="41"/>
      <c r="OP122" s="41"/>
      <c r="OQ122" s="41"/>
      <c r="OR122" s="41"/>
      <c r="OS122" s="41"/>
      <c r="OT122" s="41"/>
      <c r="OU122" s="41"/>
      <c r="OV122" s="41"/>
      <c r="OW122" s="41"/>
      <c r="OX122" s="41"/>
      <c r="OY122" s="41"/>
      <c r="OZ122" s="41"/>
      <c r="PA122" s="41"/>
      <c r="PB122" s="41"/>
      <c r="PC122" s="41"/>
      <c r="PD122" s="41"/>
      <c r="PE122" s="41"/>
      <c r="PF122" s="41"/>
      <c r="PG122" s="41"/>
      <c r="PH122" s="41"/>
      <c r="PI122" s="41"/>
      <c r="PJ122" s="41"/>
      <c r="PK122" s="41"/>
      <c r="PL122" s="41"/>
      <c r="PM122" s="41"/>
      <c r="PN122" s="41"/>
      <c r="PO122" s="41"/>
      <c r="PP122" s="41"/>
      <c r="PQ122" s="41"/>
      <c r="PR122" s="41"/>
      <c r="PS122" s="41"/>
      <c r="PT122" s="41"/>
      <c r="PU122" s="41"/>
      <c r="PV122" s="41"/>
      <c r="PW122" s="41"/>
      <c r="PX122" s="41"/>
      <c r="PY122" s="41"/>
      <c r="PZ122" s="41"/>
      <c r="QA122" s="41"/>
      <c r="QB122" s="41"/>
      <c r="QC122" s="41"/>
      <c r="QD122" s="41"/>
      <c r="QE122" s="41"/>
      <c r="QF122" s="41"/>
      <c r="QG122" s="41"/>
      <c r="QH122" s="41"/>
      <c r="QI122" s="41"/>
      <c r="QJ122" s="41"/>
      <c r="QK122" s="41"/>
      <c r="QL122" s="41"/>
      <c r="QM122" s="41"/>
      <c r="QN122" s="41"/>
      <c r="QO122" s="41"/>
      <c r="QP122" s="41"/>
      <c r="QQ122" s="41"/>
      <c r="QR122" s="41"/>
      <c r="QS122" s="41"/>
      <c r="QT122" s="41"/>
      <c r="QU122" s="41"/>
      <c r="QV122" s="41"/>
      <c r="QW122" s="41"/>
      <c r="QX122" s="41"/>
      <c r="QY122" s="41"/>
      <c r="QZ122" s="41"/>
      <c r="RA122" s="41"/>
      <c r="RB122" s="41"/>
      <c r="RC122" s="41"/>
      <c r="RD122" s="41"/>
      <c r="RE122" s="41"/>
      <c r="RF122" s="41"/>
      <c r="RG122" s="41"/>
      <c r="RH122" s="41"/>
      <c r="RI122" s="41"/>
      <c r="RJ122" s="41"/>
      <c r="RK122" s="41"/>
      <c r="RL122" s="41"/>
      <c r="RM122" s="41"/>
      <c r="RN122" s="41"/>
      <c r="RO122" s="41"/>
      <c r="RP122" s="41"/>
      <c r="RQ122" s="41"/>
      <c r="RR122" s="41"/>
      <c r="RS122" s="41"/>
      <c r="RT122" s="41"/>
      <c r="RU122" s="41"/>
      <c r="RV122" s="41"/>
      <c r="RW122" s="41"/>
      <c r="RX122" s="41"/>
      <c r="RY122" s="41"/>
      <c r="RZ122" s="41"/>
      <c r="SA122" s="41"/>
      <c r="SB122" s="41"/>
      <c r="SC122" s="41"/>
      <c r="SD122" s="41"/>
      <c r="SE122" s="41"/>
      <c r="SF122" s="41"/>
      <c r="SG122" s="41"/>
      <c r="SH122" s="41"/>
      <c r="SI122" s="41"/>
      <c r="SJ122" s="41"/>
      <c r="SK122" s="41"/>
      <c r="SL122" s="41"/>
      <c r="SM122" s="41"/>
      <c r="SN122" s="41"/>
      <c r="SO122" s="41"/>
      <c r="SP122" s="41"/>
      <c r="SQ122" s="41"/>
      <c r="SR122" s="41"/>
      <c r="SS122" s="41"/>
      <c r="ST122" s="41"/>
      <c r="SU122" s="41"/>
      <c r="SV122" s="41"/>
      <c r="SW122" s="41"/>
      <c r="SX122" s="41"/>
      <c r="SY122" s="41"/>
      <c r="SZ122" s="41"/>
      <c r="TA122" s="41"/>
      <c r="TB122" s="41"/>
      <c r="TC122" s="41"/>
      <c r="TD122" s="41"/>
      <c r="TE122" s="41"/>
      <c r="TF122" s="41"/>
      <c r="TG122" s="41"/>
      <c r="TH122" s="41"/>
      <c r="TI122" s="41"/>
      <c r="TJ122" s="41"/>
      <c r="TK122" s="41"/>
      <c r="TL122" s="41"/>
      <c r="TM122" s="41"/>
      <c r="TN122" s="41"/>
      <c r="TO122" s="41"/>
      <c r="TP122" s="41"/>
      <c r="TQ122" s="41"/>
      <c r="TR122" s="41"/>
      <c r="TS122" s="41"/>
      <c r="TT122" s="41"/>
      <c r="TU122" s="41"/>
      <c r="TV122" s="41"/>
      <c r="TW122" s="41"/>
      <c r="TX122" s="41"/>
      <c r="TY122" s="41"/>
      <c r="TZ122" s="41"/>
      <c r="UA122" s="41"/>
      <c r="UB122" s="41"/>
      <c r="UC122" s="41"/>
      <c r="UD122" s="41"/>
      <c r="UE122" s="41"/>
      <c r="UF122" s="41"/>
      <c r="UG122" s="41"/>
      <c r="UH122" s="41"/>
      <c r="UI122" s="41"/>
      <c r="UJ122" s="41"/>
      <c r="UK122" s="41"/>
      <c r="UL122" s="41"/>
      <c r="UM122" s="41"/>
      <c r="UN122" s="41"/>
      <c r="UO122" s="41"/>
      <c r="UP122" s="41"/>
      <c r="UQ122" s="41"/>
      <c r="UR122" s="41"/>
      <c r="US122" s="41"/>
      <c r="UT122" s="41"/>
      <c r="UU122" s="41"/>
      <c r="UV122" s="41"/>
      <c r="UW122" s="41"/>
      <c r="UX122" s="41"/>
      <c r="UY122" s="41"/>
      <c r="UZ122" s="41"/>
      <c r="VA122" s="41"/>
      <c r="VB122" s="41"/>
      <c r="VC122" s="41"/>
      <c r="VD122" s="41"/>
      <c r="VE122" s="41"/>
      <c r="VF122" s="41"/>
      <c r="VG122" s="41"/>
      <c r="VH122" s="41"/>
      <c r="VI122" s="41"/>
      <c r="VJ122" s="41"/>
      <c r="VK122" s="41"/>
      <c r="VL122" s="41"/>
      <c r="VM122" s="41"/>
      <c r="VN122" s="41"/>
      <c r="VO122" s="41"/>
      <c r="VP122" s="41"/>
      <c r="VQ122" s="41"/>
      <c r="VR122" s="41"/>
      <c r="VS122" s="41"/>
      <c r="VT122" s="41"/>
      <c r="VU122" s="41"/>
      <c r="VV122" s="41"/>
      <c r="VW122" s="41"/>
      <c r="VX122" s="41"/>
      <c r="VY122" s="41"/>
      <c r="VZ122" s="41"/>
      <c r="WA122" s="41"/>
      <c r="WB122" s="41"/>
      <c r="WC122" s="41"/>
      <c r="WD122" s="41"/>
      <c r="WE122" s="41"/>
      <c r="WF122" s="41"/>
      <c r="WG122" s="41"/>
      <c r="WH122" s="41"/>
      <c r="WI122" s="41"/>
      <c r="WJ122" s="41"/>
      <c r="WK122" s="41"/>
      <c r="WL122" s="41"/>
      <c r="WM122" s="41"/>
      <c r="WN122" s="41"/>
      <c r="WO122" s="41"/>
      <c r="WP122" s="41"/>
      <c r="WQ122" s="41"/>
      <c r="WR122" s="41"/>
      <c r="WS122" s="41"/>
      <c r="WT122" s="41"/>
      <c r="WU122" s="41"/>
      <c r="WV122" s="41"/>
      <c r="WW122" s="41"/>
      <c r="WX122" s="41"/>
      <c r="WY122" s="41"/>
      <c r="WZ122" s="41"/>
      <c r="XA122" s="41"/>
      <c r="XB122" s="41"/>
      <c r="XC122" s="41"/>
      <c r="XD122" s="41"/>
      <c r="XE122" s="41"/>
      <c r="XF122" s="41"/>
      <c r="XG122" s="41"/>
      <c r="XH122" s="41"/>
      <c r="XI122" s="41"/>
      <c r="XJ122" s="41"/>
      <c r="XK122" s="41"/>
      <c r="XL122" s="41"/>
      <c r="XM122" s="41"/>
      <c r="XN122" s="41"/>
      <c r="XO122" s="41"/>
      <c r="XP122" s="41"/>
      <c r="XQ122" s="41"/>
      <c r="XR122" s="41"/>
      <c r="XS122" s="41"/>
      <c r="XT122" s="41"/>
      <c r="XU122" s="41"/>
      <c r="XV122" s="41"/>
      <c r="XW122" s="41"/>
      <c r="XX122" s="41"/>
      <c r="XY122" s="41"/>
      <c r="XZ122" s="41"/>
      <c r="YA122" s="41"/>
      <c r="YB122" s="41"/>
      <c r="YC122" s="41"/>
      <c r="YD122" s="41"/>
      <c r="YE122" s="41"/>
      <c r="YF122" s="41"/>
      <c r="YG122" s="41"/>
      <c r="YH122" s="41"/>
      <c r="YI122" s="41"/>
      <c r="YJ122" s="41"/>
      <c r="YK122" s="41"/>
      <c r="YL122" s="41"/>
      <c r="YM122" s="41"/>
      <c r="YN122" s="41"/>
      <c r="YO122" s="41"/>
      <c r="YP122" s="41"/>
      <c r="YQ122" s="41"/>
      <c r="YR122" s="41"/>
      <c r="YS122" s="41"/>
      <c r="YT122" s="41"/>
      <c r="YU122" s="41"/>
      <c r="YV122" s="41"/>
      <c r="YW122" s="41"/>
      <c r="YX122" s="41"/>
      <c r="YY122" s="41"/>
      <c r="YZ122" s="41"/>
      <c r="ZA122" s="41"/>
      <c r="ZB122" s="41"/>
      <c r="ZC122" s="41"/>
      <c r="ZD122" s="41"/>
      <c r="ZE122" s="41"/>
      <c r="ZF122" s="41"/>
      <c r="ZG122" s="41"/>
      <c r="ZH122" s="41"/>
      <c r="ZI122" s="41"/>
      <c r="ZJ122" s="41"/>
      <c r="ZK122" s="41"/>
      <c r="ZL122" s="41"/>
      <c r="ZM122" s="41"/>
      <c r="ZN122" s="41"/>
      <c r="ZO122" s="41"/>
    </row>
    <row r="123" spans="31:691" ht="17.25" customHeight="1" x14ac:dyDescent="0.3">
      <c r="AE123" s="41"/>
      <c r="AF123" s="41"/>
      <c r="AG123" s="41"/>
      <c r="IZ123" s="41"/>
      <c r="JA123" s="41"/>
      <c r="JB123" s="41"/>
      <c r="JC123" s="41"/>
      <c r="JD123" s="41"/>
      <c r="JE123" s="41"/>
      <c r="JF123" s="41"/>
      <c r="JG123" s="41"/>
      <c r="JH123" s="41"/>
      <c r="JI123" s="41"/>
      <c r="JJ123" s="41"/>
      <c r="JK123" s="41"/>
      <c r="JL123" s="41"/>
      <c r="JM123" s="41"/>
      <c r="JN123" s="41"/>
      <c r="JO123" s="41"/>
      <c r="JP123" s="41"/>
      <c r="JQ123" s="41"/>
      <c r="JR123" s="41"/>
      <c r="JS123" s="41"/>
      <c r="JT123" s="41"/>
      <c r="JU123" s="41"/>
      <c r="JV123" s="41"/>
      <c r="JW123" s="41"/>
      <c r="JX123" s="41"/>
      <c r="JY123" s="41"/>
      <c r="JZ123" s="41"/>
      <c r="KA123" s="41"/>
      <c r="KB123" s="41"/>
      <c r="KC123" s="41"/>
      <c r="KD123" s="41"/>
      <c r="KE123" s="41"/>
      <c r="KF123" s="41"/>
      <c r="KG123" s="41"/>
      <c r="KH123" s="41"/>
      <c r="KI123" s="41"/>
      <c r="KJ123" s="41"/>
      <c r="KK123" s="41"/>
      <c r="KL123" s="41"/>
      <c r="KM123" s="41"/>
      <c r="KN123" s="41"/>
      <c r="KO123" s="41"/>
      <c r="KP123" s="41"/>
      <c r="KQ123" s="41"/>
      <c r="KR123" s="41"/>
      <c r="KS123" s="41"/>
      <c r="KT123" s="41"/>
      <c r="KU123" s="41"/>
      <c r="KV123" s="41"/>
      <c r="KW123" s="41"/>
      <c r="KX123" s="41"/>
      <c r="KY123" s="41"/>
      <c r="KZ123" s="41"/>
      <c r="LA123" s="41"/>
      <c r="LB123" s="41"/>
      <c r="LC123" s="41"/>
      <c r="LD123" s="41"/>
      <c r="LE123" s="41"/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/>
      <c r="LU123" s="41"/>
      <c r="LV123" s="41"/>
      <c r="LW123" s="41"/>
      <c r="LX123" s="41"/>
      <c r="LY123" s="41"/>
      <c r="LZ123" s="41"/>
      <c r="MA123" s="41"/>
      <c r="MB123" s="41"/>
      <c r="MC123" s="41"/>
      <c r="MD123" s="41"/>
      <c r="ME123" s="41"/>
      <c r="MF123" s="41"/>
      <c r="MG123" s="41"/>
      <c r="MH123" s="41"/>
      <c r="MI123" s="41"/>
      <c r="MJ123" s="41"/>
      <c r="MK123" s="41"/>
      <c r="ML123" s="41"/>
      <c r="MM123" s="41"/>
      <c r="MN123" s="41"/>
      <c r="MO123" s="41"/>
      <c r="MP123" s="41"/>
      <c r="MQ123" s="41"/>
      <c r="MR123" s="41"/>
      <c r="MS123" s="41"/>
      <c r="MT123" s="41"/>
      <c r="MU123" s="41"/>
      <c r="MV123" s="41"/>
      <c r="MW123" s="41"/>
      <c r="MX123" s="41"/>
      <c r="MY123" s="41"/>
      <c r="MZ123" s="41"/>
      <c r="NA123" s="41"/>
      <c r="NB123" s="41"/>
      <c r="NC123" s="41"/>
      <c r="ND123" s="41"/>
      <c r="NE123" s="41"/>
      <c r="NF123" s="41"/>
      <c r="NG123" s="41"/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/>
      <c r="NU123" s="41"/>
      <c r="NV123" s="41"/>
      <c r="NW123" s="41"/>
      <c r="NX123" s="41"/>
      <c r="NY123" s="41"/>
      <c r="NZ123" s="41"/>
      <c r="OA123" s="41"/>
      <c r="OB123" s="41"/>
      <c r="OC123" s="41"/>
      <c r="OD123" s="41"/>
      <c r="OE123" s="41"/>
      <c r="OF123" s="41"/>
      <c r="OG123" s="41"/>
      <c r="OH123" s="41"/>
      <c r="OI123" s="41"/>
      <c r="OJ123" s="41"/>
      <c r="OK123" s="41"/>
      <c r="OL123" s="41"/>
      <c r="OM123" s="41"/>
      <c r="ON123" s="41"/>
      <c r="OO123" s="41"/>
      <c r="OP123" s="41"/>
      <c r="OQ123" s="41"/>
      <c r="OR123" s="41"/>
      <c r="OS123" s="41"/>
      <c r="OT123" s="41"/>
      <c r="OU123" s="41"/>
      <c r="OV123" s="41"/>
      <c r="OW123" s="41"/>
      <c r="OX123" s="41"/>
      <c r="OY123" s="41"/>
      <c r="OZ123" s="41"/>
      <c r="PA123" s="41"/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1"/>
      <c r="PN123" s="41"/>
      <c r="PO123" s="41"/>
      <c r="PP123" s="41"/>
      <c r="PQ123" s="41"/>
      <c r="PR123" s="41"/>
      <c r="PS123" s="41"/>
      <c r="PT123" s="41"/>
      <c r="PU123" s="41"/>
      <c r="PV123" s="41"/>
      <c r="PW123" s="41"/>
      <c r="PX123" s="41"/>
      <c r="PY123" s="41"/>
      <c r="PZ123" s="41"/>
      <c r="QA123" s="41"/>
      <c r="QB123" s="41"/>
      <c r="QC123" s="41"/>
      <c r="QD123" s="41"/>
      <c r="QE123" s="41"/>
      <c r="QF123" s="41"/>
      <c r="QG123" s="41"/>
      <c r="QH123" s="41"/>
      <c r="QI123" s="41"/>
      <c r="QJ123" s="41"/>
      <c r="QK123" s="41"/>
      <c r="QL123" s="41"/>
      <c r="QM123" s="41"/>
      <c r="QN123" s="41"/>
      <c r="QO123" s="41"/>
      <c r="QP123" s="41"/>
      <c r="QQ123" s="41"/>
      <c r="QR123" s="41"/>
      <c r="QS123" s="41"/>
      <c r="QT123" s="41"/>
      <c r="QU123" s="41"/>
      <c r="QV123" s="41"/>
      <c r="QW123" s="41"/>
      <c r="QX123" s="41"/>
      <c r="QY123" s="41"/>
      <c r="QZ123" s="41"/>
      <c r="RA123" s="41"/>
      <c r="RB123" s="41"/>
      <c r="RC123" s="41"/>
      <c r="RD123" s="41"/>
      <c r="RE123" s="41"/>
      <c r="RF123" s="41"/>
      <c r="RG123" s="41"/>
      <c r="RH123" s="41"/>
      <c r="RI123" s="41"/>
      <c r="RJ123" s="41"/>
      <c r="RK123" s="41"/>
      <c r="RL123" s="41"/>
      <c r="RM123" s="41"/>
      <c r="RN123" s="41"/>
      <c r="RO123" s="41"/>
      <c r="RP123" s="41"/>
      <c r="RQ123" s="41"/>
      <c r="RR123" s="41"/>
      <c r="RS123" s="41"/>
      <c r="RT123" s="41"/>
      <c r="RU123" s="41"/>
      <c r="RV123" s="41"/>
      <c r="RW123" s="41"/>
      <c r="RX123" s="41"/>
      <c r="RY123" s="41"/>
      <c r="RZ123" s="41"/>
      <c r="SA123" s="41"/>
      <c r="SB123" s="41"/>
      <c r="SC123" s="41"/>
      <c r="SD123" s="41"/>
      <c r="SE123" s="41"/>
      <c r="SF123" s="41"/>
      <c r="SG123" s="41"/>
      <c r="SH123" s="41"/>
      <c r="SI123" s="41"/>
      <c r="SJ123" s="41"/>
      <c r="SK123" s="41"/>
      <c r="SL123" s="41"/>
      <c r="SM123" s="41"/>
      <c r="SN123" s="41"/>
      <c r="SO123" s="41"/>
      <c r="SP123" s="41"/>
      <c r="SQ123" s="41"/>
      <c r="SR123" s="41"/>
      <c r="SS123" s="41"/>
      <c r="ST123" s="41"/>
      <c r="SU123" s="41"/>
      <c r="SV123" s="41"/>
      <c r="SW123" s="41"/>
      <c r="SX123" s="41"/>
      <c r="SY123" s="41"/>
      <c r="SZ123" s="41"/>
      <c r="TA123" s="41"/>
      <c r="TB123" s="41"/>
      <c r="TC123" s="41"/>
      <c r="TD123" s="41"/>
      <c r="TE123" s="41"/>
      <c r="TF123" s="41"/>
      <c r="TG123" s="41"/>
      <c r="TH123" s="41"/>
      <c r="TI123" s="41"/>
      <c r="TJ123" s="41"/>
      <c r="TK123" s="41"/>
      <c r="TL123" s="41"/>
      <c r="TM123" s="41"/>
      <c r="TN123" s="41"/>
      <c r="TO123" s="41"/>
      <c r="TP123" s="41"/>
      <c r="TQ123" s="41"/>
      <c r="TR123" s="41"/>
      <c r="TS123" s="41"/>
      <c r="TT123" s="41"/>
      <c r="TU123" s="41"/>
      <c r="TV123" s="41"/>
      <c r="TW123" s="41"/>
      <c r="TX123" s="41"/>
      <c r="TY123" s="41"/>
      <c r="TZ123" s="41"/>
      <c r="UA123" s="41"/>
      <c r="UB123" s="41"/>
      <c r="UC123" s="41"/>
      <c r="UD123" s="41"/>
      <c r="UE123" s="41"/>
      <c r="UF123" s="41"/>
      <c r="UG123" s="41"/>
      <c r="UH123" s="41"/>
      <c r="UI123" s="41"/>
      <c r="UJ123" s="41"/>
      <c r="UK123" s="41"/>
      <c r="UL123" s="41"/>
      <c r="UM123" s="41"/>
      <c r="UN123" s="41"/>
      <c r="UO123" s="41"/>
      <c r="UP123" s="41"/>
      <c r="UQ123" s="41"/>
      <c r="UR123" s="41"/>
      <c r="US123" s="41"/>
      <c r="UT123" s="41"/>
      <c r="UU123" s="41"/>
      <c r="UV123" s="41"/>
      <c r="UW123" s="41"/>
      <c r="UX123" s="41"/>
      <c r="UY123" s="41"/>
      <c r="UZ123" s="41"/>
      <c r="VA123" s="41"/>
      <c r="VB123" s="41"/>
      <c r="VC123" s="41"/>
      <c r="VD123" s="41"/>
      <c r="VE123" s="41"/>
      <c r="VF123" s="41"/>
      <c r="VG123" s="41"/>
      <c r="VH123" s="41"/>
      <c r="VI123" s="41"/>
      <c r="VJ123" s="41"/>
      <c r="VK123" s="41"/>
      <c r="VL123" s="41"/>
      <c r="VM123" s="41"/>
      <c r="VN123" s="41"/>
      <c r="VO123" s="41"/>
      <c r="VP123" s="41"/>
      <c r="VQ123" s="41"/>
      <c r="VR123" s="41"/>
      <c r="VS123" s="41"/>
      <c r="VT123" s="41"/>
      <c r="VU123" s="41"/>
      <c r="VV123" s="41"/>
      <c r="VW123" s="41"/>
      <c r="VX123" s="41"/>
      <c r="VY123" s="41"/>
      <c r="VZ123" s="41"/>
      <c r="WA123" s="41"/>
      <c r="WB123" s="41"/>
      <c r="WC123" s="41"/>
      <c r="WD123" s="41"/>
      <c r="WE123" s="41"/>
      <c r="WF123" s="41"/>
      <c r="WG123" s="41"/>
      <c r="WH123" s="41"/>
      <c r="WI123" s="41"/>
      <c r="WJ123" s="41"/>
      <c r="WK123" s="41"/>
      <c r="WL123" s="41"/>
      <c r="WM123" s="41"/>
      <c r="WN123" s="41"/>
      <c r="WO123" s="41"/>
      <c r="WP123" s="41"/>
      <c r="WQ123" s="41"/>
      <c r="WR123" s="41"/>
      <c r="WS123" s="41"/>
      <c r="WT123" s="41"/>
      <c r="WU123" s="41"/>
      <c r="WV123" s="41"/>
      <c r="WW123" s="41"/>
      <c r="WX123" s="41"/>
      <c r="WY123" s="41"/>
      <c r="WZ123" s="41"/>
      <c r="XA123" s="41"/>
      <c r="XB123" s="41"/>
      <c r="XC123" s="41"/>
      <c r="XD123" s="41"/>
      <c r="XE123" s="41"/>
      <c r="XF123" s="41"/>
      <c r="XG123" s="41"/>
      <c r="XH123" s="41"/>
      <c r="XI123" s="41"/>
      <c r="XJ123" s="41"/>
      <c r="XK123" s="41"/>
      <c r="XL123" s="41"/>
      <c r="XM123" s="41"/>
      <c r="XN123" s="41"/>
      <c r="XO123" s="41"/>
      <c r="XP123" s="41"/>
      <c r="XQ123" s="41"/>
      <c r="XR123" s="41"/>
      <c r="XS123" s="41"/>
      <c r="XT123" s="41"/>
      <c r="XU123" s="41"/>
      <c r="XV123" s="41"/>
      <c r="XW123" s="41"/>
      <c r="XX123" s="41"/>
      <c r="XY123" s="41"/>
      <c r="XZ123" s="41"/>
      <c r="YA123" s="41"/>
      <c r="YB123" s="41"/>
      <c r="YC123" s="41"/>
      <c r="YD123" s="41"/>
      <c r="YE123" s="41"/>
      <c r="YF123" s="41"/>
      <c r="YG123" s="41"/>
      <c r="YH123" s="41"/>
      <c r="YI123" s="41"/>
      <c r="YJ123" s="41"/>
      <c r="YK123" s="41"/>
      <c r="YL123" s="41"/>
      <c r="YM123" s="41"/>
      <c r="YN123" s="41"/>
      <c r="YO123" s="41"/>
      <c r="YP123" s="41"/>
      <c r="YQ123" s="41"/>
      <c r="YR123" s="41"/>
      <c r="YS123" s="41"/>
      <c r="YT123" s="41"/>
      <c r="YU123" s="41"/>
      <c r="YV123" s="41"/>
      <c r="YW123" s="41"/>
      <c r="YX123" s="41"/>
      <c r="YY123" s="41"/>
      <c r="YZ123" s="41"/>
      <c r="ZA123" s="41"/>
      <c r="ZB123" s="41"/>
      <c r="ZC123" s="41"/>
      <c r="ZD123" s="41"/>
      <c r="ZE123" s="41"/>
      <c r="ZF123" s="41"/>
      <c r="ZG123" s="41"/>
      <c r="ZH123" s="41"/>
      <c r="ZI123" s="41"/>
      <c r="ZJ123" s="41"/>
      <c r="ZK123" s="41"/>
      <c r="ZL123" s="41"/>
      <c r="ZM123" s="41"/>
      <c r="ZN123" s="41"/>
      <c r="ZO123" s="41"/>
    </row>
    <row r="124" spans="31:691" ht="17.25" customHeight="1" x14ac:dyDescent="0.3">
      <c r="AE124" s="41"/>
      <c r="AF124" s="41"/>
      <c r="AG124" s="41"/>
      <c r="IZ124" s="41"/>
      <c r="JA124" s="41"/>
      <c r="JB124" s="41"/>
      <c r="JC124" s="41"/>
      <c r="JD124" s="41"/>
      <c r="JE124" s="41"/>
      <c r="JF124" s="41"/>
      <c r="JG124" s="41"/>
      <c r="JH124" s="41"/>
      <c r="JI124" s="41"/>
      <c r="JJ124" s="41"/>
      <c r="JK124" s="41"/>
      <c r="JL124" s="41"/>
      <c r="JM124" s="41"/>
      <c r="JN124" s="41"/>
      <c r="JO124" s="41"/>
      <c r="JP124" s="41"/>
      <c r="JQ124" s="41"/>
      <c r="JR124" s="41"/>
      <c r="JS124" s="41"/>
      <c r="JT124" s="41"/>
      <c r="JU124" s="41"/>
      <c r="JV124" s="41"/>
      <c r="JW124" s="41"/>
      <c r="JX124" s="41"/>
      <c r="JY124" s="41"/>
      <c r="JZ124" s="41"/>
      <c r="KA124" s="41"/>
      <c r="KB124" s="41"/>
      <c r="KC124" s="41"/>
      <c r="KD124" s="41"/>
      <c r="KE124" s="41"/>
      <c r="KF124" s="41"/>
      <c r="KG124" s="41"/>
      <c r="KH124" s="41"/>
      <c r="KI124" s="41"/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/>
      <c r="KY124" s="41"/>
      <c r="KZ124" s="41"/>
      <c r="LA124" s="41"/>
      <c r="LB124" s="41"/>
      <c r="LC124" s="41"/>
      <c r="LD124" s="41"/>
      <c r="LE124" s="41"/>
      <c r="LF124" s="41"/>
      <c r="LG124" s="41"/>
      <c r="LH124" s="41"/>
      <c r="LI124" s="41"/>
      <c r="LJ124" s="41"/>
      <c r="LK124" s="41"/>
      <c r="LL124" s="41"/>
      <c r="LM124" s="41"/>
      <c r="LN124" s="41"/>
      <c r="LO124" s="41"/>
      <c r="LP124" s="41"/>
      <c r="LQ124" s="41"/>
      <c r="LR124" s="41"/>
      <c r="LS124" s="41"/>
      <c r="LT124" s="41"/>
      <c r="LU124" s="41"/>
      <c r="LV124" s="41"/>
      <c r="LW124" s="41"/>
      <c r="LX124" s="41"/>
      <c r="LY124" s="41"/>
      <c r="LZ124" s="41"/>
      <c r="MA124" s="41"/>
      <c r="MB124" s="41"/>
      <c r="MC124" s="41"/>
      <c r="MD124" s="41"/>
      <c r="ME124" s="41"/>
      <c r="MF124" s="41"/>
      <c r="MG124" s="41"/>
      <c r="MH124" s="41"/>
      <c r="MI124" s="41"/>
      <c r="MJ124" s="41"/>
      <c r="MK124" s="41"/>
      <c r="ML124" s="41"/>
      <c r="MM124" s="41"/>
      <c r="MN124" s="41"/>
      <c r="MO124" s="41"/>
      <c r="MP124" s="41"/>
      <c r="MQ124" s="41"/>
      <c r="MR124" s="41"/>
      <c r="MS124" s="41"/>
      <c r="MT124" s="41"/>
      <c r="MU124" s="41"/>
      <c r="MV124" s="41"/>
      <c r="MW124" s="41"/>
      <c r="MX124" s="41"/>
      <c r="MY124" s="41"/>
      <c r="MZ124" s="41"/>
      <c r="NA124" s="41"/>
      <c r="NB124" s="41"/>
      <c r="NC124" s="41"/>
      <c r="ND124" s="41"/>
      <c r="NE124" s="41"/>
      <c r="NF124" s="41"/>
      <c r="NG124" s="41"/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/>
      <c r="NX124" s="41"/>
      <c r="NY124" s="41"/>
      <c r="NZ124" s="41"/>
      <c r="OA124" s="41"/>
      <c r="OB124" s="41"/>
      <c r="OC124" s="41"/>
      <c r="OD124" s="41"/>
      <c r="OE124" s="41"/>
      <c r="OF124" s="41"/>
      <c r="OG124" s="41"/>
      <c r="OH124" s="41"/>
      <c r="OI124" s="41"/>
      <c r="OJ124" s="41"/>
      <c r="OK124" s="41"/>
      <c r="OL124" s="41"/>
      <c r="OM124" s="41"/>
      <c r="ON124" s="41"/>
      <c r="OO124" s="41"/>
      <c r="OP124" s="41"/>
      <c r="OQ124" s="41"/>
      <c r="OR124" s="41"/>
      <c r="OS124" s="41"/>
      <c r="OT124" s="41"/>
      <c r="OU124" s="41"/>
      <c r="OV124" s="41"/>
      <c r="OW124" s="41"/>
      <c r="OX124" s="41"/>
      <c r="OY124" s="41"/>
      <c r="OZ124" s="41"/>
      <c r="PA124" s="41"/>
      <c r="PB124" s="41"/>
      <c r="PC124" s="41"/>
      <c r="PD124" s="41"/>
      <c r="PE124" s="41"/>
      <c r="PF124" s="41"/>
      <c r="PG124" s="41"/>
      <c r="PH124" s="41"/>
      <c r="PI124" s="41"/>
      <c r="PJ124" s="41"/>
      <c r="PK124" s="41"/>
      <c r="PL124" s="41"/>
      <c r="PM124" s="41"/>
      <c r="PN124" s="41"/>
      <c r="PO124" s="41"/>
      <c r="PP124" s="41"/>
      <c r="PQ124" s="41"/>
      <c r="PR124" s="41"/>
      <c r="PS124" s="41"/>
      <c r="PT124" s="41"/>
      <c r="PU124" s="41"/>
      <c r="PV124" s="41"/>
      <c r="PW124" s="41"/>
      <c r="PX124" s="41"/>
      <c r="PY124" s="41"/>
      <c r="PZ124" s="41"/>
      <c r="QA124" s="41"/>
      <c r="QB124" s="41"/>
      <c r="QC124" s="41"/>
      <c r="QD124" s="41"/>
      <c r="QE124" s="41"/>
      <c r="QF124" s="41"/>
      <c r="QG124" s="41"/>
      <c r="QH124" s="41"/>
      <c r="QI124" s="41"/>
      <c r="QJ124" s="41"/>
      <c r="QK124" s="41"/>
      <c r="QL124" s="41"/>
      <c r="QM124" s="41"/>
      <c r="QN124" s="41"/>
      <c r="QO124" s="41"/>
      <c r="QP124" s="41"/>
      <c r="QQ124" s="41"/>
      <c r="QR124" s="41"/>
      <c r="QS124" s="41"/>
      <c r="QT124" s="41"/>
      <c r="QU124" s="41"/>
      <c r="QV124" s="41"/>
      <c r="QW124" s="41"/>
      <c r="QX124" s="41"/>
      <c r="QY124" s="41"/>
      <c r="QZ124" s="41"/>
      <c r="RA124" s="41"/>
      <c r="RB124" s="41"/>
      <c r="RC124" s="41"/>
      <c r="RD124" s="41"/>
      <c r="RE124" s="41"/>
      <c r="RF124" s="41"/>
      <c r="RG124" s="41"/>
      <c r="RH124" s="41"/>
      <c r="RI124" s="41"/>
      <c r="RJ124" s="41"/>
      <c r="RK124" s="41"/>
      <c r="RL124" s="41"/>
      <c r="RM124" s="41"/>
      <c r="RN124" s="41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41"/>
      <c r="RZ124" s="41"/>
      <c r="SA124" s="41"/>
      <c r="SB124" s="41"/>
      <c r="SC124" s="41"/>
      <c r="SD124" s="41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1"/>
      <c r="SP124" s="41"/>
      <c r="SQ124" s="41"/>
      <c r="SR124" s="41"/>
      <c r="SS124" s="41"/>
      <c r="ST124" s="41"/>
      <c r="SU124" s="41"/>
      <c r="SV124" s="41"/>
      <c r="SW124" s="41"/>
      <c r="SX124" s="41"/>
      <c r="SY124" s="41"/>
      <c r="SZ124" s="41"/>
      <c r="TA124" s="41"/>
      <c r="TB124" s="41"/>
      <c r="TC124" s="41"/>
      <c r="TD124" s="41"/>
      <c r="TE124" s="41"/>
      <c r="TF124" s="41"/>
      <c r="TG124" s="41"/>
      <c r="TH124" s="41"/>
      <c r="TI124" s="41"/>
      <c r="TJ124" s="41"/>
      <c r="TK124" s="41"/>
      <c r="TL124" s="41"/>
      <c r="TM124" s="41"/>
      <c r="TN124" s="41"/>
      <c r="TO124" s="41"/>
      <c r="TP124" s="41"/>
      <c r="TQ124" s="41"/>
      <c r="TR124" s="41"/>
      <c r="TS124" s="41"/>
      <c r="TT124" s="41"/>
      <c r="TU124" s="41"/>
      <c r="TV124" s="41"/>
      <c r="TW124" s="41"/>
      <c r="TX124" s="41"/>
      <c r="TY124" s="41"/>
      <c r="TZ124" s="41"/>
      <c r="UA124" s="41"/>
      <c r="UB124" s="41"/>
      <c r="UC124" s="41"/>
      <c r="UD124" s="41"/>
      <c r="UE124" s="41"/>
      <c r="UF124" s="41"/>
      <c r="UG124" s="41"/>
      <c r="UH124" s="41"/>
      <c r="UI124" s="41"/>
      <c r="UJ124" s="41"/>
      <c r="UK124" s="41"/>
      <c r="UL124" s="41"/>
      <c r="UM124" s="41"/>
      <c r="UN124" s="41"/>
      <c r="UO124" s="41"/>
      <c r="UP124" s="41"/>
      <c r="UQ124" s="41"/>
      <c r="UR124" s="41"/>
      <c r="US124" s="41"/>
      <c r="UT124" s="41"/>
      <c r="UU124" s="41"/>
      <c r="UV124" s="41"/>
      <c r="UW124" s="41"/>
      <c r="UX124" s="41"/>
      <c r="UY124" s="41"/>
      <c r="UZ124" s="41"/>
      <c r="VA124" s="41"/>
      <c r="VB124" s="41"/>
      <c r="VC124" s="41"/>
      <c r="VD124" s="41"/>
      <c r="VE124" s="41"/>
      <c r="VF124" s="41"/>
      <c r="VG124" s="41"/>
      <c r="VH124" s="41"/>
      <c r="VI124" s="41"/>
      <c r="VJ124" s="41"/>
      <c r="VK124" s="41"/>
      <c r="VL124" s="41"/>
      <c r="VM124" s="41"/>
      <c r="VN124" s="41"/>
      <c r="VO124" s="41"/>
      <c r="VP124" s="41"/>
      <c r="VQ124" s="41"/>
      <c r="VR124" s="41"/>
      <c r="VS124" s="41"/>
      <c r="VT124" s="41"/>
      <c r="VU124" s="41"/>
      <c r="VV124" s="41"/>
      <c r="VW124" s="41"/>
      <c r="VX124" s="41"/>
      <c r="VY124" s="41"/>
      <c r="VZ124" s="41"/>
      <c r="WA124" s="41"/>
      <c r="WB124" s="41"/>
      <c r="WC124" s="41"/>
      <c r="WD124" s="41"/>
      <c r="WE124" s="41"/>
      <c r="WF124" s="41"/>
      <c r="WG124" s="41"/>
      <c r="WH124" s="41"/>
      <c r="WI124" s="41"/>
      <c r="WJ124" s="41"/>
      <c r="WK124" s="41"/>
      <c r="WL124" s="41"/>
      <c r="WM124" s="41"/>
      <c r="WN124" s="41"/>
      <c r="WO124" s="41"/>
      <c r="WP124" s="41"/>
      <c r="WQ124" s="41"/>
      <c r="WR124" s="41"/>
      <c r="WS124" s="41"/>
      <c r="WT124" s="41"/>
      <c r="WU124" s="41"/>
      <c r="WV124" s="41"/>
      <c r="WW124" s="41"/>
      <c r="WX124" s="41"/>
      <c r="WY124" s="41"/>
      <c r="WZ124" s="41"/>
      <c r="XA124" s="41"/>
      <c r="XB124" s="41"/>
      <c r="XC124" s="41"/>
      <c r="XD124" s="41"/>
      <c r="XE124" s="41"/>
      <c r="XF124" s="41"/>
      <c r="XG124" s="41"/>
      <c r="XH124" s="41"/>
      <c r="XI124" s="41"/>
      <c r="XJ124" s="41"/>
      <c r="XK124" s="41"/>
      <c r="XL124" s="41"/>
      <c r="XM124" s="41"/>
      <c r="XN124" s="41"/>
      <c r="XO124" s="41"/>
      <c r="XP124" s="41"/>
      <c r="XQ124" s="41"/>
      <c r="XR124" s="41"/>
      <c r="XS124" s="41"/>
      <c r="XT124" s="41"/>
      <c r="XU124" s="41"/>
      <c r="XV124" s="41"/>
      <c r="XW124" s="41"/>
      <c r="XX124" s="41"/>
      <c r="XY124" s="41"/>
      <c r="XZ124" s="41"/>
      <c r="YA124" s="41"/>
      <c r="YB124" s="41"/>
      <c r="YC124" s="41"/>
      <c r="YD124" s="41"/>
      <c r="YE124" s="41"/>
      <c r="YF124" s="41"/>
      <c r="YG124" s="41"/>
      <c r="YH124" s="41"/>
      <c r="YI124" s="41"/>
      <c r="YJ124" s="41"/>
      <c r="YK124" s="41"/>
      <c r="YL124" s="41"/>
      <c r="YM124" s="41"/>
      <c r="YN124" s="41"/>
      <c r="YO124" s="41"/>
      <c r="YP124" s="41"/>
      <c r="YQ124" s="41"/>
      <c r="YR124" s="41"/>
      <c r="YS124" s="41"/>
      <c r="YT124" s="41"/>
      <c r="YU124" s="41"/>
      <c r="YV124" s="41"/>
      <c r="YW124" s="41"/>
      <c r="YX124" s="41"/>
      <c r="YY124" s="41"/>
      <c r="YZ124" s="41"/>
      <c r="ZA124" s="41"/>
      <c r="ZB124" s="41"/>
      <c r="ZC124" s="41"/>
      <c r="ZD124" s="41"/>
      <c r="ZE124" s="41"/>
      <c r="ZF124" s="41"/>
      <c r="ZG124" s="41"/>
      <c r="ZH124" s="41"/>
      <c r="ZI124" s="41"/>
      <c r="ZJ124" s="41"/>
      <c r="ZK124" s="41"/>
      <c r="ZL124" s="41"/>
      <c r="ZM124" s="41"/>
      <c r="ZN124" s="41"/>
      <c r="ZO124" s="41"/>
    </row>
    <row r="125" spans="31:691" ht="17.25" customHeight="1" x14ac:dyDescent="0.3">
      <c r="AE125" s="41"/>
      <c r="AF125" s="41"/>
      <c r="AG125" s="41"/>
      <c r="IZ125" s="41"/>
      <c r="JA125" s="41"/>
      <c r="JB125" s="41"/>
      <c r="JC125" s="41"/>
      <c r="JD125" s="41"/>
      <c r="JE125" s="41"/>
      <c r="JF125" s="41"/>
      <c r="JG125" s="41"/>
      <c r="JH125" s="41"/>
      <c r="JI125" s="41"/>
      <c r="JJ125" s="41"/>
      <c r="JK125" s="41"/>
      <c r="JL125" s="41"/>
      <c r="JM125" s="41"/>
      <c r="JN125" s="41"/>
      <c r="JO125" s="41"/>
      <c r="JP125" s="41"/>
      <c r="JQ125" s="41"/>
      <c r="JR125" s="41"/>
      <c r="JS125" s="41"/>
      <c r="JT125" s="41"/>
      <c r="JU125" s="41"/>
      <c r="JV125" s="41"/>
      <c r="JW125" s="41"/>
      <c r="JX125" s="41"/>
      <c r="JY125" s="41"/>
      <c r="JZ125" s="41"/>
      <c r="KA125" s="41"/>
      <c r="KB125" s="41"/>
      <c r="KC125" s="41"/>
      <c r="KD125" s="41"/>
      <c r="KE125" s="41"/>
      <c r="KF125" s="41"/>
      <c r="KG125" s="41"/>
      <c r="KH125" s="41"/>
      <c r="KI125" s="41"/>
      <c r="KJ125" s="41"/>
      <c r="KK125" s="41"/>
      <c r="KL125" s="41"/>
      <c r="KM125" s="41"/>
      <c r="KN125" s="41"/>
      <c r="KO125" s="41"/>
      <c r="KP125" s="41"/>
      <c r="KQ125" s="41"/>
      <c r="KR125" s="41"/>
      <c r="KS125" s="41"/>
      <c r="KT125" s="41"/>
      <c r="KU125" s="41"/>
      <c r="KV125" s="41"/>
      <c r="KW125" s="41"/>
      <c r="KX125" s="41"/>
      <c r="KY125" s="41"/>
      <c r="KZ125" s="41"/>
      <c r="LA125" s="41"/>
      <c r="LB125" s="41"/>
      <c r="LC125" s="41"/>
      <c r="LD125" s="41"/>
      <c r="LE125" s="41"/>
      <c r="LF125" s="41"/>
      <c r="LG125" s="41"/>
      <c r="LH125" s="41"/>
      <c r="LI125" s="41"/>
      <c r="LJ125" s="41"/>
      <c r="LK125" s="41"/>
      <c r="LL125" s="41"/>
      <c r="LM125" s="41"/>
      <c r="LN125" s="41"/>
      <c r="LO125" s="41"/>
      <c r="LP125" s="41"/>
      <c r="LQ125" s="41"/>
      <c r="LR125" s="41"/>
      <c r="LS125" s="41"/>
      <c r="LT125" s="41"/>
      <c r="LU125" s="41"/>
      <c r="LV125" s="41"/>
      <c r="LW125" s="41"/>
      <c r="LX125" s="41"/>
      <c r="LY125" s="41"/>
      <c r="LZ125" s="41"/>
      <c r="MA125" s="41"/>
      <c r="MB125" s="41"/>
      <c r="MC125" s="41"/>
      <c r="MD125" s="41"/>
      <c r="ME125" s="41"/>
      <c r="MF125" s="41"/>
      <c r="MG125" s="41"/>
      <c r="MH125" s="41"/>
      <c r="MI125" s="41"/>
      <c r="MJ125" s="41"/>
      <c r="MK125" s="41"/>
      <c r="ML125" s="41"/>
      <c r="MM125" s="41"/>
      <c r="MN125" s="41"/>
      <c r="MO125" s="41"/>
      <c r="MP125" s="41"/>
      <c r="MQ125" s="41"/>
      <c r="MR125" s="41"/>
      <c r="MS125" s="41"/>
      <c r="MT125" s="41"/>
      <c r="MU125" s="41"/>
      <c r="MV125" s="41"/>
      <c r="MW125" s="41"/>
      <c r="MX125" s="41"/>
      <c r="MY125" s="41"/>
      <c r="MZ125" s="41"/>
      <c r="NA125" s="41"/>
      <c r="NB125" s="41"/>
      <c r="NC125" s="41"/>
      <c r="ND125" s="41"/>
      <c r="NE125" s="41"/>
      <c r="NF125" s="41"/>
      <c r="NG125" s="41"/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/>
      <c r="NX125" s="41"/>
      <c r="NY125" s="41"/>
      <c r="NZ125" s="41"/>
      <c r="OA125" s="41"/>
      <c r="OB125" s="41"/>
      <c r="OC125" s="41"/>
      <c r="OD125" s="41"/>
      <c r="OE125" s="41"/>
      <c r="OF125" s="41"/>
      <c r="OG125" s="41"/>
      <c r="OH125" s="41"/>
      <c r="OI125" s="41"/>
      <c r="OJ125" s="41"/>
      <c r="OK125" s="41"/>
      <c r="OL125" s="41"/>
      <c r="OM125" s="41"/>
      <c r="ON125" s="41"/>
      <c r="OO125" s="41"/>
      <c r="OP125" s="41"/>
      <c r="OQ125" s="41"/>
      <c r="OR125" s="41"/>
      <c r="OS125" s="41"/>
      <c r="OT125" s="41"/>
      <c r="OU125" s="41"/>
      <c r="OV125" s="41"/>
      <c r="OW125" s="41"/>
      <c r="OX125" s="41"/>
      <c r="OY125" s="41"/>
      <c r="OZ125" s="41"/>
      <c r="PA125" s="41"/>
      <c r="PB125" s="41"/>
      <c r="PC125" s="41"/>
      <c r="PD125" s="41"/>
      <c r="PE125" s="41"/>
      <c r="PF125" s="41"/>
      <c r="PG125" s="41"/>
      <c r="PH125" s="41"/>
      <c r="PI125" s="41"/>
      <c r="PJ125" s="41"/>
      <c r="PK125" s="41"/>
      <c r="PL125" s="41"/>
      <c r="PM125" s="41"/>
      <c r="PN125" s="41"/>
      <c r="PO125" s="41"/>
      <c r="PP125" s="41"/>
      <c r="PQ125" s="41"/>
      <c r="PR125" s="41"/>
      <c r="PS125" s="41"/>
      <c r="PT125" s="41"/>
      <c r="PU125" s="41"/>
      <c r="PV125" s="41"/>
      <c r="PW125" s="41"/>
      <c r="PX125" s="41"/>
      <c r="PY125" s="41"/>
      <c r="PZ125" s="41"/>
      <c r="QA125" s="41"/>
      <c r="QB125" s="41"/>
      <c r="QC125" s="41"/>
      <c r="QD125" s="41"/>
      <c r="QE125" s="41"/>
      <c r="QF125" s="41"/>
      <c r="QG125" s="41"/>
      <c r="QH125" s="41"/>
      <c r="QI125" s="41"/>
      <c r="QJ125" s="41"/>
      <c r="QK125" s="41"/>
      <c r="QL125" s="41"/>
      <c r="QM125" s="41"/>
      <c r="QN125" s="41"/>
      <c r="QO125" s="41"/>
      <c r="QP125" s="41"/>
      <c r="QQ125" s="41"/>
      <c r="QR125" s="41"/>
      <c r="QS125" s="41"/>
      <c r="QT125" s="41"/>
      <c r="QU125" s="41"/>
      <c r="QV125" s="41"/>
      <c r="QW125" s="41"/>
      <c r="QX125" s="41"/>
      <c r="QY125" s="41"/>
      <c r="QZ125" s="41"/>
      <c r="RA125" s="41"/>
      <c r="RB125" s="41"/>
      <c r="RC125" s="41"/>
      <c r="RD125" s="41"/>
      <c r="RE125" s="41"/>
      <c r="RF125" s="41"/>
      <c r="RG125" s="41"/>
      <c r="RH125" s="41"/>
      <c r="RI125" s="41"/>
      <c r="RJ125" s="41"/>
      <c r="RK125" s="41"/>
      <c r="RL125" s="41"/>
      <c r="RM125" s="41"/>
      <c r="RN125" s="41"/>
      <c r="RO125" s="41"/>
      <c r="RP125" s="41"/>
      <c r="RQ125" s="41"/>
      <c r="RR125" s="41"/>
      <c r="RS125" s="41"/>
      <c r="RT125" s="41"/>
      <c r="RU125" s="41"/>
      <c r="RV125" s="41"/>
      <c r="RW125" s="41"/>
      <c r="RX125" s="41"/>
      <c r="RY125" s="41"/>
      <c r="RZ125" s="41"/>
      <c r="SA125" s="41"/>
      <c r="SB125" s="41"/>
      <c r="SC125" s="41"/>
      <c r="SD125" s="41"/>
      <c r="SE125" s="41"/>
      <c r="SF125" s="41"/>
      <c r="SG125" s="41"/>
      <c r="SH125" s="41"/>
      <c r="SI125" s="41"/>
      <c r="SJ125" s="41"/>
      <c r="SK125" s="41"/>
      <c r="SL125" s="41"/>
      <c r="SM125" s="41"/>
      <c r="SN125" s="41"/>
      <c r="SO125" s="41"/>
      <c r="SP125" s="41"/>
      <c r="SQ125" s="41"/>
      <c r="SR125" s="41"/>
      <c r="SS125" s="41"/>
      <c r="ST125" s="41"/>
      <c r="SU125" s="41"/>
      <c r="SV125" s="41"/>
      <c r="SW125" s="41"/>
      <c r="SX125" s="41"/>
      <c r="SY125" s="41"/>
      <c r="SZ125" s="41"/>
      <c r="TA125" s="41"/>
      <c r="TB125" s="41"/>
      <c r="TC125" s="41"/>
      <c r="TD125" s="41"/>
      <c r="TE125" s="41"/>
      <c r="TF125" s="41"/>
      <c r="TG125" s="41"/>
      <c r="TH125" s="41"/>
      <c r="TI125" s="41"/>
      <c r="TJ125" s="41"/>
      <c r="TK125" s="41"/>
      <c r="TL125" s="41"/>
      <c r="TM125" s="41"/>
      <c r="TN125" s="41"/>
      <c r="TO125" s="41"/>
      <c r="TP125" s="41"/>
      <c r="TQ125" s="41"/>
      <c r="TR125" s="41"/>
      <c r="TS125" s="41"/>
      <c r="TT125" s="41"/>
      <c r="TU125" s="41"/>
      <c r="TV125" s="41"/>
      <c r="TW125" s="41"/>
      <c r="TX125" s="41"/>
      <c r="TY125" s="41"/>
      <c r="TZ125" s="41"/>
      <c r="UA125" s="41"/>
      <c r="UB125" s="41"/>
      <c r="UC125" s="41"/>
      <c r="UD125" s="41"/>
      <c r="UE125" s="41"/>
      <c r="UF125" s="41"/>
      <c r="UG125" s="41"/>
      <c r="UH125" s="41"/>
      <c r="UI125" s="41"/>
      <c r="UJ125" s="41"/>
      <c r="UK125" s="41"/>
      <c r="UL125" s="41"/>
      <c r="UM125" s="41"/>
      <c r="UN125" s="41"/>
      <c r="UO125" s="41"/>
      <c r="UP125" s="41"/>
      <c r="UQ125" s="41"/>
      <c r="UR125" s="41"/>
      <c r="US125" s="41"/>
      <c r="UT125" s="41"/>
      <c r="UU125" s="41"/>
      <c r="UV125" s="41"/>
      <c r="UW125" s="41"/>
      <c r="UX125" s="41"/>
      <c r="UY125" s="41"/>
      <c r="UZ125" s="41"/>
      <c r="VA125" s="41"/>
      <c r="VB125" s="41"/>
      <c r="VC125" s="41"/>
      <c r="VD125" s="41"/>
      <c r="VE125" s="41"/>
      <c r="VF125" s="41"/>
      <c r="VG125" s="41"/>
      <c r="VH125" s="41"/>
      <c r="VI125" s="41"/>
      <c r="VJ125" s="41"/>
      <c r="VK125" s="41"/>
      <c r="VL125" s="41"/>
      <c r="VM125" s="41"/>
      <c r="VN125" s="41"/>
      <c r="VO125" s="41"/>
      <c r="VP125" s="41"/>
      <c r="VQ125" s="41"/>
      <c r="VR125" s="41"/>
      <c r="VS125" s="41"/>
      <c r="VT125" s="41"/>
      <c r="VU125" s="41"/>
      <c r="VV125" s="41"/>
      <c r="VW125" s="41"/>
      <c r="VX125" s="41"/>
      <c r="VY125" s="41"/>
      <c r="VZ125" s="41"/>
      <c r="WA125" s="41"/>
      <c r="WB125" s="41"/>
      <c r="WC125" s="41"/>
      <c r="WD125" s="41"/>
      <c r="WE125" s="41"/>
      <c r="WF125" s="41"/>
      <c r="WG125" s="41"/>
      <c r="WH125" s="41"/>
      <c r="WI125" s="41"/>
      <c r="WJ125" s="41"/>
      <c r="WK125" s="41"/>
      <c r="WL125" s="41"/>
      <c r="WM125" s="41"/>
      <c r="WN125" s="41"/>
      <c r="WO125" s="41"/>
      <c r="WP125" s="41"/>
      <c r="WQ125" s="41"/>
      <c r="WR125" s="41"/>
      <c r="WS125" s="41"/>
      <c r="WT125" s="41"/>
      <c r="WU125" s="41"/>
      <c r="WV125" s="41"/>
      <c r="WW125" s="41"/>
      <c r="WX125" s="41"/>
      <c r="WY125" s="41"/>
      <c r="WZ125" s="41"/>
      <c r="XA125" s="41"/>
      <c r="XB125" s="41"/>
      <c r="XC125" s="41"/>
      <c r="XD125" s="41"/>
      <c r="XE125" s="41"/>
      <c r="XF125" s="41"/>
      <c r="XG125" s="41"/>
      <c r="XH125" s="41"/>
      <c r="XI125" s="41"/>
      <c r="XJ125" s="41"/>
      <c r="XK125" s="41"/>
      <c r="XL125" s="41"/>
      <c r="XM125" s="41"/>
      <c r="XN125" s="41"/>
      <c r="XO125" s="41"/>
      <c r="XP125" s="41"/>
      <c r="XQ125" s="41"/>
      <c r="XR125" s="41"/>
      <c r="XS125" s="41"/>
      <c r="XT125" s="41"/>
      <c r="XU125" s="41"/>
      <c r="XV125" s="41"/>
      <c r="XW125" s="41"/>
      <c r="XX125" s="41"/>
      <c r="XY125" s="41"/>
      <c r="XZ125" s="41"/>
      <c r="YA125" s="41"/>
      <c r="YB125" s="41"/>
      <c r="YC125" s="41"/>
      <c r="YD125" s="41"/>
      <c r="YE125" s="41"/>
      <c r="YF125" s="41"/>
      <c r="YG125" s="41"/>
      <c r="YH125" s="41"/>
      <c r="YI125" s="41"/>
      <c r="YJ125" s="41"/>
      <c r="YK125" s="41"/>
      <c r="YL125" s="41"/>
      <c r="YM125" s="41"/>
      <c r="YN125" s="41"/>
      <c r="YO125" s="41"/>
      <c r="YP125" s="41"/>
      <c r="YQ125" s="41"/>
      <c r="YR125" s="41"/>
      <c r="YS125" s="41"/>
      <c r="YT125" s="41"/>
      <c r="YU125" s="41"/>
      <c r="YV125" s="41"/>
      <c r="YW125" s="41"/>
      <c r="YX125" s="41"/>
      <c r="YY125" s="41"/>
      <c r="YZ125" s="41"/>
      <c r="ZA125" s="41"/>
      <c r="ZB125" s="41"/>
      <c r="ZC125" s="41"/>
      <c r="ZD125" s="41"/>
      <c r="ZE125" s="41"/>
      <c r="ZF125" s="41"/>
      <c r="ZG125" s="41"/>
      <c r="ZH125" s="41"/>
      <c r="ZI125" s="41"/>
      <c r="ZJ125" s="41"/>
      <c r="ZK125" s="41"/>
      <c r="ZL125" s="41"/>
      <c r="ZM125" s="41"/>
      <c r="ZN125" s="41"/>
      <c r="ZO125" s="41"/>
    </row>
    <row r="126" spans="31:691" ht="17.25" customHeight="1" x14ac:dyDescent="0.3">
      <c r="AE126" s="41"/>
      <c r="AF126" s="41"/>
      <c r="AG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/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/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/>
      <c r="MV126" s="41"/>
      <c r="MW126" s="41"/>
      <c r="MX126" s="41"/>
      <c r="MY126" s="41"/>
      <c r="MZ126" s="41"/>
      <c r="NA126" s="41"/>
      <c r="NB126" s="41"/>
      <c r="NC126" s="41"/>
      <c r="ND126" s="41"/>
      <c r="NE126" s="41"/>
      <c r="NF126" s="41"/>
      <c r="NG126" s="41"/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/>
      <c r="OH126" s="41"/>
      <c r="OI126" s="41"/>
      <c r="OJ126" s="41"/>
      <c r="OK126" s="41"/>
      <c r="OL126" s="41"/>
      <c r="OM126" s="41"/>
      <c r="ON126" s="41"/>
      <c r="OO126" s="41"/>
      <c r="OP126" s="41"/>
      <c r="OQ126" s="41"/>
      <c r="OR126" s="41"/>
      <c r="OS126" s="41"/>
      <c r="OT126" s="41"/>
      <c r="OU126" s="41"/>
      <c r="OV126" s="41"/>
      <c r="OW126" s="41"/>
      <c r="OX126" s="41"/>
      <c r="OY126" s="41"/>
      <c r="OZ126" s="41"/>
      <c r="PA126" s="41"/>
      <c r="PB126" s="41"/>
      <c r="PC126" s="41"/>
      <c r="PD126" s="41"/>
      <c r="PE126" s="41"/>
      <c r="PF126" s="41"/>
      <c r="PG126" s="41"/>
      <c r="PH126" s="41"/>
      <c r="PI126" s="41"/>
      <c r="PJ126" s="41"/>
      <c r="PK126" s="41"/>
      <c r="PL126" s="41"/>
      <c r="PM126" s="41"/>
      <c r="PN126" s="41"/>
      <c r="PO126" s="41"/>
      <c r="PP126" s="41"/>
      <c r="PQ126" s="41"/>
      <c r="PR126" s="41"/>
      <c r="PS126" s="41"/>
      <c r="PT126" s="41"/>
      <c r="PU126" s="41"/>
      <c r="PV126" s="41"/>
      <c r="PW126" s="41"/>
      <c r="PX126" s="41"/>
      <c r="PY126" s="41"/>
      <c r="PZ126" s="41"/>
      <c r="QA126" s="41"/>
      <c r="QB126" s="41"/>
      <c r="QC126" s="41"/>
      <c r="QD126" s="41"/>
      <c r="QE126" s="41"/>
      <c r="QF126" s="41"/>
      <c r="QG126" s="41"/>
      <c r="QH126" s="41"/>
      <c r="QI126" s="41"/>
      <c r="QJ126" s="41"/>
      <c r="QK126" s="41"/>
      <c r="QL126" s="41"/>
      <c r="QM126" s="41"/>
      <c r="QN126" s="41"/>
      <c r="QO126" s="41"/>
      <c r="QP126" s="41"/>
      <c r="QQ126" s="41"/>
      <c r="QR126" s="41"/>
      <c r="QS126" s="41"/>
      <c r="QT126" s="41"/>
      <c r="QU126" s="41"/>
      <c r="QV126" s="41"/>
      <c r="QW126" s="41"/>
      <c r="QX126" s="41"/>
      <c r="QY126" s="41"/>
      <c r="QZ126" s="41"/>
      <c r="RA126" s="41"/>
      <c r="RB126" s="41"/>
      <c r="RC126" s="41"/>
      <c r="RD126" s="41"/>
      <c r="RE126" s="41"/>
      <c r="RF126" s="41"/>
      <c r="RG126" s="41"/>
      <c r="RH126" s="41"/>
      <c r="RI126" s="41"/>
      <c r="RJ126" s="41"/>
      <c r="RK126" s="41"/>
      <c r="RL126" s="41"/>
      <c r="RM126" s="41"/>
      <c r="RN126" s="41"/>
      <c r="RO126" s="41"/>
      <c r="RP126" s="41"/>
      <c r="RQ126" s="41"/>
      <c r="RR126" s="41"/>
      <c r="RS126" s="41"/>
      <c r="RT126" s="41"/>
      <c r="RU126" s="41"/>
      <c r="RV126" s="41"/>
      <c r="RW126" s="41"/>
      <c r="RX126" s="41"/>
      <c r="RY126" s="41"/>
      <c r="RZ126" s="41"/>
      <c r="SA126" s="41"/>
      <c r="SB126" s="41"/>
      <c r="SC126" s="41"/>
      <c r="SD126" s="41"/>
      <c r="SE126" s="41"/>
      <c r="SF126" s="41"/>
      <c r="SG126" s="41"/>
      <c r="SH126" s="41"/>
      <c r="SI126" s="41"/>
      <c r="SJ126" s="41"/>
      <c r="SK126" s="41"/>
      <c r="SL126" s="41"/>
      <c r="SM126" s="41"/>
      <c r="SN126" s="41"/>
      <c r="SO126" s="41"/>
      <c r="SP126" s="41"/>
      <c r="SQ126" s="41"/>
      <c r="SR126" s="41"/>
      <c r="SS126" s="41"/>
      <c r="ST126" s="41"/>
      <c r="SU126" s="41"/>
      <c r="SV126" s="41"/>
      <c r="SW126" s="41"/>
      <c r="SX126" s="41"/>
      <c r="SY126" s="41"/>
      <c r="SZ126" s="41"/>
      <c r="TA126" s="41"/>
      <c r="TB126" s="41"/>
      <c r="TC126" s="41"/>
      <c r="TD126" s="41"/>
      <c r="TE126" s="41"/>
      <c r="TF126" s="41"/>
      <c r="TG126" s="41"/>
      <c r="TH126" s="41"/>
      <c r="TI126" s="41"/>
      <c r="TJ126" s="41"/>
      <c r="TK126" s="41"/>
      <c r="TL126" s="41"/>
      <c r="TM126" s="41"/>
      <c r="TN126" s="41"/>
      <c r="TO126" s="41"/>
      <c r="TP126" s="41"/>
      <c r="TQ126" s="41"/>
      <c r="TR126" s="41"/>
      <c r="TS126" s="41"/>
      <c r="TT126" s="41"/>
      <c r="TU126" s="41"/>
      <c r="TV126" s="41"/>
      <c r="TW126" s="41"/>
      <c r="TX126" s="41"/>
      <c r="TY126" s="41"/>
      <c r="TZ126" s="41"/>
      <c r="UA126" s="41"/>
      <c r="UB126" s="41"/>
      <c r="UC126" s="41"/>
      <c r="UD126" s="41"/>
      <c r="UE126" s="41"/>
      <c r="UF126" s="41"/>
      <c r="UG126" s="41"/>
      <c r="UH126" s="41"/>
      <c r="UI126" s="41"/>
      <c r="UJ126" s="41"/>
      <c r="UK126" s="41"/>
      <c r="UL126" s="41"/>
      <c r="UM126" s="41"/>
      <c r="UN126" s="41"/>
      <c r="UO126" s="41"/>
      <c r="UP126" s="41"/>
      <c r="UQ126" s="41"/>
      <c r="UR126" s="41"/>
      <c r="US126" s="41"/>
      <c r="UT126" s="41"/>
      <c r="UU126" s="41"/>
      <c r="UV126" s="41"/>
      <c r="UW126" s="41"/>
      <c r="UX126" s="41"/>
      <c r="UY126" s="41"/>
      <c r="UZ126" s="41"/>
      <c r="VA126" s="41"/>
      <c r="VB126" s="41"/>
      <c r="VC126" s="41"/>
      <c r="VD126" s="41"/>
      <c r="VE126" s="41"/>
      <c r="VF126" s="41"/>
      <c r="VG126" s="41"/>
      <c r="VH126" s="41"/>
      <c r="VI126" s="41"/>
      <c r="VJ126" s="41"/>
      <c r="VK126" s="41"/>
      <c r="VL126" s="41"/>
      <c r="VM126" s="41"/>
      <c r="VN126" s="41"/>
      <c r="VO126" s="41"/>
      <c r="VP126" s="41"/>
      <c r="VQ126" s="41"/>
      <c r="VR126" s="41"/>
      <c r="VS126" s="41"/>
      <c r="VT126" s="41"/>
      <c r="VU126" s="41"/>
      <c r="VV126" s="41"/>
      <c r="VW126" s="41"/>
      <c r="VX126" s="41"/>
      <c r="VY126" s="41"/>
      <c r="VZ126" s="41"/>
      <c r="WA126" s="41"/>
      <c r="WB126" s="41"/>
      <c r="WC126" s="41"/>
      <c r="WD126" s="41"/>
      <c r="WE126" s="41"/>
      <c r="WF126" s="41"/>
      <c r="WG126" s="41"/>
      <c r="WH126" s="41"/>
      <c r="WI126" s="41"/>
      <c r="WJ126" s="41"/>
      <c r="WK126" s="41"/>
      <c r="WL126" s="41"/>
      <c r="WM126" s="41"/>
      <c r="WN126" s="41"/>
      <c r="WO126" s="41"/>
      <c r="WP126" s="41"/>
      <c r="WQ126" s="41"/>
      <c r="WR126" s="41"/>
      <c r="WS126" s="41"/>
      <c r="WT126" s="41"/>
      <c r="WU126" s="41"/>
      <c r="WV126" s="41"/>
      <c r="WW126" s="41"/>
      <c r="WX126" s="41"/>
      <c r="WY126" s="41"/>
      <c r="WZ126" s="41"/>
      <c r="XA126" s="41"/>
      <c r="XB126" s="41"/>
      <c r="XC126" s="41"/>
      <c r="XD126" s="41"/>
      <c r="XE126" s="41"/>
      <c r="XF126" s="41"/>
      <c r="XG126" s="41"/>
      <c r="XH126" s="41"/>
      <c r="XI126" s="41"/>
      <c r="XJ126" s="41"/>
      <c r="XK126" s="41"/>
      <c r="XL126" s="41"/>
      <c r="XM126" s="41"/>
      <c r="XN126" s="41"/>
      <c r="XO126" s="41"/>
      <c r="XP126" s="41"/>
      <c r="XQ126" s="41"/>
      <c r="XR126" s="41"/>
      <c r="XS126" s="41"/>
      <c r="XT126" s="41"/>
      <c r="XU126" s="41"/>
      <c r="XV126" s="41"/>
      <c r="XW126" s="41"/>
      <c r="XX126" s="41"/>
      <c r="XY126" s="41"/>
      <c r="XZ126" s="41"/>
      <c r="YA126" s="41"/>
      <c r="YB126" s="41"/>
      <c r="YC126" s="41"/>
      <c r="YD126" s="41"/>
      <c r="YE126" s="41"/>
      <c r="YF126" s="41"/>
      <c r="YG126" s="41"/>
      <c r="YH126" s="41"/>
      <c r="YI126" s="41"/>
      <c r="YJ126" s="41"/>
      <c r="YK126" s="41"/>
      <c r="YL126" s="41"/>
      <c r="YM126" s="41"/>
      <c r="YN126" s="41"/>
      <c r="YO126" s="41"/>
      <c r="YP126" s="41"/>
      <c r="YQ126" s="41"/>
      <c r="YR126" s="41"/>
      <c r="YS126" s="41"/>
      <c r="YT126" s="41"/>
      <c r="YU126" s="41"/>
      <c r="YV126" s="41"/>
      <c r="YW126" s="41"/>
      <c r="YX126" s="41"/>
      <c r="YY126" s="41"/>
      <c r="YZ126" s="41"/>
      <c r="ZA126" s="41"/>
      <c r="ZB126" s="41"/>
      <c r="ZC126" s="41"/>
      <c r="ZD126" s="41"/>
      <c r="ZE126" s="41"/>
      <c r="ZF126" s="41"/>
      <c r="ZG126" s="41"/>
      <c r="ZH126" s="41"/>
      <c r="ZI126" s="41"/>
      <c r="ZJ126" s="41"/>
      <c r="ZK126" s="41"/>
      <c r="ZL126" s="41"/>
      <c r="ZM126" s="41"/>
      <c r="ZN126" s="41"/>
      <c r="ZO126" s="41"/>
    </row>
    <row r="127" spans="31:691" ht="17.25" customHeight="1" x14ac:dyDescent="0.3">
      <c r="AE127" s="41"/>
      <c r="AF127" s="41"/>
      <c r="AG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/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/>
      <c r="OJ127" s="41"/>
      <c r="OK127" s="41"/>
      <c r="OL127" s="41"/>
      <c r="OM127" s="41"/>
      <c r="ON127" s="41"/>
      <c r="OO127" s="41"/>
      <c r="OP127" s="41"/>
      <c r="OQ127" s="41"/>
      <c r="OR127" s="41"/>
      <c r="OS127" s="41"/>
      <c r="OT127" s="41"/>
      <c r="OU127" s="41"/>
      <c r="OV127" s="41"/>
      <c r="OW127" s="41"/>
      <c r="OX127" s="41"/>
      <c r="OY127" s="41"/>
      <c r="OZ127" s="41"/>
      <c r="PA127" s="41"/>
      <c r="PB127" s="41"/>
      <c r="PC127" s="41"/>
      <c r="PD127" s="41"/>
      <c r="PE127" s="41"/>
      <c r="PF127" s="41"/>
      <c r="PG127" s="41"/>
      <c r="PH127" s="41"/>
      <c r="PI127" s="41"/>
      <c r="PJ127" s="41"/>
      <c r="PK127" s="41"/>
      <c r="PL127" s="41"/>
      <c r="PM127" s="41"/>
      <c r="PN127" s="41"/>
      <c r="PO127" s="41"/>
      <c r="PP127" s="41"/>
      <c r="PQ127" s="41"/>
      <c r="PR127" s="41"/>
      <c r="PS127" s="41"/>
      <c r="PT127" s="41"/>
      <c r="PU127" s="41"/>
      <c r="PV127" s="41"/>
      <c r="PW127" s="41"/>
      <c r="PX127" s="41"/>
      <c r="PY127" s="41"/>
      <c r="PZ127" s="41"/>
      <c r="QA127" s="41"/>
      <c r="QB127" s="41"/>
      <c r="QC127" s="41"/>
      <c r="QD127" s="41"/>
      <c r="QE127" s="41"/>
      <c r="QF127" s="41"/>
      <c r="QG127" s="41"/>
      <c r="QH127" s="41"/>
      <c r="QI127" s="41"/>
      <c r="QJ127" s="41"/>
      <c r="QK127" s="41"/>
      <c r="QL127" s="41"/>
      <c r="QM127" s="41"/>
      <c r="QN127" s="41"/>
      <c r="QO127" s="41"/>
      <c r="QP127" s="41"/>
      <c r="QQ127" s="41"/>
      <c r="QR127" s="41"/>
      <c r="QS127" s="41"/>
      <c r="QT127" s="41"/>
      <c r="QU127" s="41"/>
      <c r="QV127" s="41"/>
      <c r="QW127" s="41"/>
      <c r="QX127" s="41"/>
      <c r="QY127" s="41"/>
      <c r="QZ127" s="41"/>
      <c r="RA127" s="41"/>
      <c r="RB127" s="41"/>
      <c r="RC127" s="41"/>
      <c r="RD127" s="41"/>
      <c r="RE127" s="41"/>
      <c r="RF127" s="41"/>
      <c r="RG127" s="41"/>
      <c r="RH127" s="41"/>
      <c r="RI127" s="41"/>
      <c r="RJ127" s="41"/>
      <c r="RK127" s="41"/>
      <c r="RL127" s="41"/>
      <c r="RM127" s="41"/>
      <c r="RN127" s="41"/>
      <c r="RO127" s="41"/>
      <c r="RP127" s="41"/>
      <c r="RQ127" s="41"/>
      <c r="RR127" s="41"/>
      <c r="RS127" s="41"/>
      <c r="RT127" s="41"/>
      <c r="RU127" s="41"/>
      <c r="RV127" s="41"/>
      <c r="RW127" s="41"/>
      <c r="RX127" s="41"/>
      <c r="RY127" s="41"/>
      <c r="RZ127" s="41"/>
      <c r="SA127" s="41"/>
      <c r="SB127" s="41"/>
      <c r="SC127" s="41"/>
      <c r="SD127" s="41"/>
      <c r="SE127" s="41"/>
      <c r="SF127" s="41"/>
      <c r="SG127" s="41"/>
      <c r="SH127" s="41"/>
      <c r="SI127" s="41"/>
      <c r="SJ127" s="41"/>
      <c r="SK127" s="41"/>
      <c r="SL127" s="41"/>
      <c r="SM127" s="41"/>
      <c r="SN127" s="41"/>
      <c r="SO127" s="41"/>
      <c r="SP127" s="41"/>
      <c r="SQ127" s="41"/>
      <c r="SR127" s="41"/>
      <c r="SS127" s="41"/>
      <c r="ST127" s="41"/>
      <c r="SU127" s="41"/>
      <c r="SV127" s="41"/>
      <c r="SW127" s="41"/>
      <c r="SX127" s="41"/>
      <c r="SY127" s="41"/>
      <c r="SZ127" s="41"/>
      <c r="TA127" s="41"/>
      <c r="TB127" s="41"/>
      <c r="TC127" s="41"/>
      <c r="TD127" s="41"/>
      <c r="TE127" s="41"/>
      <c r="TF127" s="41"/>
      <c r="TG127" s="41"/>
      <c r="TH127" s="41"/>
      <c r="TI127" s="41"/>
      <c r="TJ127" s="41"/>
      <c r="TK127" s="41"/>
      <c r="TL127" s="41"/>
      <c r="TM127" s="41"/>
      <c r="TN127" s="41"/>
      <c r="TO127" s="41"/>
      <c r="TP127" s="41"/>
      <c r="TQ127" s="41"/>
      <c r="TR127" s="41"/>
      <c r="TS127" s="41"/>
      <c r="TT127" s="41"/>
      <c r="TU127" s="41"/>
      <c r="TV127" s="41"/>
      <c r="TW127" s="41"/>
      <c r="TX127" s="41"/>
      <c r="TY127" s="41"/>
      <c r="TZ127" s="41"/>
      <c r="UA127" s="41"/>
      <c r="UB127" s="41"/>
      <c r="UC127" s="41"/>
      <c r="UD127" s="41"/>
      <c r="UE127" s="41"/>
      <c r="UF127" s="41"/>
      <c r="UG127" s="41"/>
      <c r="UH127" s="41"/>
      <c r="UI127" s="41"/>
      <c r="UJ127" s="41"/>
      <c r="UK127" s="41"/>
      <c r="UL127" s="41"/>
      <c r="UM127" s="41"/>
      <c r="UN127" s="41"/>
      <c r="UO127" s="41"/>
      <c r="UP127" s="41"/>
      <c r="UQ127" s="41"/>
      <c r="UR127" s="41"/>
      <c r="US127" s="41"/>
      <c r="UT127" s="41"/>
      <c r="UU127" s="41"/>
      <c r="UV127" s="41"/>
      <c r="UW127" s="41"/>
      <c r="UX127" s="41"/>
      <c r="UY127" s="41"/>
      <c r="UZ127" s="41"/>
      <c r="VA127" s="41"/>
      <c r="VB127" s="41"/>
      <c r="VC127" s="41"/>
      <c r="VD127" s="41"/>
      <c r="VE127" s="41"/>
      <c r="VF127" s="41"/>
      <c r="VG127" s="41"/>
      <c r="VH127" s="41"/>
      <c r="VI127" s="41"/>
      <c r="VJ127" s="41"/>
      <c r="VK127" s="41"/>
      <c r="VL127" s="41"/>
      <c r="VM127" s="41"/>
      <c r="VN127" s="41"/>
      <c r="VO127" s="41"/>
      <c r="VP127" s="41"/>
      <c r="VQ127" s="41"/>
      <c r="VR127" s="41"/>
      <c r="VS127" s="41"/>
      <c r="VT127" s="41"/>
      <c r="VU127" s="41"/>
      <c r="VV127" s="41"/>
      <c r="VW127" s="41"/>
      <c r="VX127" s="41"/>
      <c r="VY127" s="41"/>
      <c r="VZ127" s="41"/>
      <c r="WA127" s="41"/>
      <c r="WB127" s="41"/>
      <c r="WC127" s="41"/>
      <c r="WD127" s="41"/>
      <c r="WE127" s="41"/>
      <c r="WF127" s="41"/>
      <c r="WG127" s="41"/>
      <c r="WH127" s="41"/>
      <c r="WI127" s="41"/>
      <c r="WJ127" s="41"/>
      <c r="WK127" s="41"/>
      <c r="WL127" s="41"/>
      <c r="WM127" s="41"/>
      <c r="WN127" s="41"/>
      <c r="WO127" s="41"/>
      <c r="WP127" s="41"/>
      <c r="WQ127" s="41"/>
      <c r="WR127" s="41"/>
      <c r="WS127" s="41"/>
      <c r="WT127" s="41"/>
      <c r="WU127" s="41"/>
      <c r="WV127" s="41"/>
      <c r="WW127" s="41"/>
      <c r="WX127" s="41"/>
      <c r="WY127" s="41"/>
      <c r="WZ127" s="41"/>
      <c r="XA127" s="41"/>
      <c r="XB127" s="41"/>
      <c r="XC127" s="41"/>
      <c r="XD127" s="41"/>
      <c r="XE127" s="41"/>
      <c r="XF127" s="41"/>
      <c r="XG127" s="41"/>
      <c r="XH127" s="41"/>
      <c r="XI127" s="41"/>
      <c r="XJ127" s="41"/>
      <c r="XK127" s="41"/>
      <c r="XL127" s="41"/>
      <c r="XM127" s="41"/>
      <c r="XN127" s="41"/>
      <c r="XO127" s="41"/>
      <c r="XP127" s="41"/>
      <c r="XQ127" s="41"/>
      <c r="XR127" s="41"/>
      <c r="XS127" s="41"/>
      <c r="XT127" s="41"/>
      <c r="XU127" s="41"/>
      <c r="XV127" s="41"/>
      <c r="XW127" s="41"/>
      <c r="XX127" s="41"/>
      <c r="XY127" s="41"/>
      <c r="XZ127" s="41"/>
      <c r="YA127" s="41"/>
      <c r="YB127" s="41"/>
      <c r="YC127" s="41"/>
      <c r="YD127" s="41"/>
      <c r="YE127" s="41"/>
      <c r="YF127" s="41"/>
      <c r="YG127" s="41"/>
      <c r="YH127" s="41"/>
      <c r="YI127" s="41"/>
      <c r="YJ127" s="41"/>
      <c r="YK127" s="41"/>
      <c r="YL127" s="41"/>
      <c r="YM127" s="41"/>
      <c r="YN127" s="41"/>
      <c r="YO127" s="41"/>
      <c r="YP127" s="41"/>
      <c r="YQ127" s="41"/>
      <c r="YR127" s="41"/>
      <c r="YS127" s="41"/>
      <c r="YT127" s="41"/>
      <c r="YU127" s="41"/>
      <c r="YV127" s="41"/>
      <c r="YW127" s="41"/>
      <c r="YX127" s="41"/>
      <c r="YY127" s="41"/>
      <c r="YZ127" s="41"/>
      <c r="ZA127" s="41"/>
      <c r="ZB127" s="41"/>
      <c r="ZC127" s="41"/>
      <c r="ZD127" s="41"/>
      <c r="ZE127" s="41"/>
      <c r="ZF127" s="41"/>
      <c r="ZG127" s="41"/>
      <c r="ZH127" s="41"/>
      <c r="ZI127" s="41"/>
      <c r="ZJ127" s="41"/>
      <c r="ZK127" s="41"/>
      <c r="ZL127" s="41"/>
      <c r="ZM127" s="41"/>
      <c r="ZN127" s="41"/>
      <c r="ZO127" s="41"/>
    </row>
    <row r="128" spans="31:691" ht="17.25" customHeight="1" x14ac:dyDescent="0.3">
      <c r="AE128" s="41"/>
      <c r="AF128" s="41"/>
      <c r="AG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/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/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/>
      <c r="LC128" s="41"/>
      <c r="LD128" s="41"/>
      <c r="LE128" s="41"/>
      <c r="LF128" s="41"/>
      <c r="LG128" s="41"/>
      <c r="LH128" s="41"/>
      <c r="LI128" s="41"/>
      <c r="LJ128" s="41"/>
      <c r="LK128" s="41"/>
      <c r="LL128" s="41"/>
      <c r="LM128" s="41"/>
      <c r="LN128" s="41"/>
      <c r="LO128" s="41"/>
      <c r="LP128" s="41"/>
      <c r="LQ128" s="41"/>
      <c r="LR128" s="41"/>
      <c r="LS128" s="41"/>
      <c r="LT128" s="41"/>
      <c r="LU128" s="41"/>
      <c r="LV128" s="41"/>
      <c r="LW128" s="41"/>
      <c r="LX128" s="41"/>
      <c r="LY128" s="41"/>
      <c r="LZ128" s="41"/>
      <c r="MA128" s="41"/>
      <c r="MB128" s="41"/>
      <c r="MC128" s="41"/>
      <c r="MD128" s="41"/>
      <c r="ME128" s="41"/>
      <c r="MF128" s="41"/>
      <c r="MG128" s="41"/>
      <c r="MH128" s="41"/>
      <c r="MI128" s="41"/>
      <c r="MJ128" s="41"/>
      <c r="MK128" s="41"/>
      <c r="ML128" s="41"/>
      <c r="MM128" s="41"/>
      <c r="MN128" s="41"/>
      <c r="MO128" s="41"/>
      <c r="MP128" s="41"/>
      <c r="MQ128" s="41"/>
      <c r="MR128" s="41"/>
      <c r="MS128" s="41"/>
      <c r="MT128" s="41"/>
      <c r="MU128" s="41"/>
      <c r="MV128" s="41"/>
      <c r="MW128" s="41"/>
      <c r="MX128" s="41"/>
      <c r="MY128" s="41"/>
      <c r="MZ128" s="41"/>
      <c r="NA128" s="41"/>
      <c r="NB128" s="41"/>
      <c r="NC128" s="41"/>
      <c r="ND128" s="41"/>
      <c r="NE128" s="41"/>
      <c r="NF128" s="41"/>
      <c r="NG128" s="41"/>
      <c r="NH128" s="41"/>
      <c r="NI128" s="41"/>
      <c r="NJ128" s="41"/>
      <c r="NK128" s="41"/>
      <c r="NL128" s="41"/>
      <c r="NM128" s="41"/>
      <c r="NN128" s="41"/>
      <c r="NO128" s="41"/>
      <c r="NP128" s="41"/>
      <c r="NQ128" s="41"/>
      <c r="NR128" s="41"/>
      <c r="NS128" s="41"/>
      <c r="NT128" s="41"/>
      <c r="NU128" s="41"/>
      <c r="NV128" s="41"/>
      <c r="NW128" s="41"/>
      <c r="NX128" s="41"/>
      <c r="NY128" s="41"/>
      <c r="NZ128" s="41"/>
      <c r="OA128" s="41"/>
      <c r="OB128" s="41"/>
      <c r="OC128" s="41"/>
      <c r="OD128" s="41"/>
      <c r="OE128" s="41"/>
      <c r="OF128" s="41"/>
      <c r="OG128" s="41"/>
      <c r="OH128" s="41"/>
      <c r="OI128" s="41"/>
      <c r="OJ128" s="41"/>
      <c r="OK128" s="41"/>
      <c r="OL128" s="41"/>
      <c r="OM128" s="41"/>
      <c r="ON128" s="41"/>
      <c r="OO128" s="41"/>
      <c r="OP128" s="41"/>
      <c r="OQ128" s="41"/>
      <c r="OR128" s="41"/>
      <c r="OS128" s="41"/>
      <c r="OT128" s="41"/>
      <c r="OU128" s="41"/>
      <c r="OV128" s="41"/>
      <c r="OW128" s="41"/>
      <c r="OX128" s="41"/>
      <c r="OY128" s="41"/>
      <c r="OZ128" s="41"/>
      <c r="PA128" s="41"/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1"/>
      <c r="PN128" s="41"/>
      <c r="PO128" s="41"/>
      <c r="PP128" s="41"/>
      <c r="PQ128" s="41"/>
      <c r="PR128" s="41"/>
      <c r="PS128" s="41"/>
      <c r="PT128" s="41"/>
      <c r="PU128" s="41"/>
      <c r="PV128" s="41"/>
      <c r="PW128" s="41"/>
      <c r="PX128" s="41"/>
      <c r="PY128" s="41"/>
      <c r="PZ128" s="41"/>
      <c r="QA128" s="41"/>
      <c r="QB128" s="41"/>
      <c r="QC128" s="41"/>
      <c r="QD128" s="41"/>
      <c r="QE128" s="41"/>
      <c r="QF128" s="41"/>
      <c r="QG128" s="41"/>
      <c r="QH128" s="41"/>
      <c r="QI128" s="41"/>
      <c r="QJ128" s="41"/>
      <c r="QK128" s="41"/>
      <c r="QL128" s="41"/>
      <c r="QM128" s="41"/>
      <c r="QN128" s="41"/>
      <c r="QO128" s="41"/>
      <c r="QP128" s="41"/>
      <c r="QQ128" s="41"/>
      <c r="QR128" s="41"/>
      <c r="QS128" s="41"/>
      <c r="QT128" s="41"/>
      <c r="QU128" s="41"/>
      <c r="QV128" s="41"/>
      <c r="QW128" s="41"/>
      <c r="QX128" s="41"/>
      <c r="QY128" s="41"/>
      <c r="QZ128" s="41"/>
      <c r="RA128" s="41"/>
      <c r="RB128" s="41"/>
      <c r="RC128" s="41"/>
      <c r="RD128" s="41"/>
      <c r="RE128" s="41"/>
      <c r="RF128" s="41"/>
      <c r="RG128" s="41"/>
      <c r="RH128" s="41"/>
      <c r="RI128" s="41"/>
      <c r="RJ128" s="41"/>
      <c r="RK128" s="41"/>
      <c r="RL128" s="41"/>
      <c r="RM128" s="41"/>
      <c r="RN128" s="41"/>
      <c r="RO128" s="41"/>
      <c r="RP128" s="41"/>
      <c r="RQ128" s="41"/>
      <c r="RR128" s="41"/>
      <c r="RS128" s="41"/>
      <c r="RT128" s="41"/>
      <c r="RU128" s="41"/>
      <c r="RV128" s="41"/>
      <c r="RW128" s="41"/>
      <c r="RX128" s="41"/>
      <c r="RY128" s="41"/>
      <c r="RZ128" s="41"/>
      <c r="SA128" s="41"/>
      <c r="SB128" s="41"/>
      <c r="SC128" s="41"/>
      <c r="SD128" s="41"/>
      <c r="SE128" s="41"/>
      <c r="SF128" s="41"/>
      <c r="SG128" s="41"/>
      <c r="SH128" s="41"/>
      <c r="SI128" s="41"/>
      <c r="SJ128" s="41"/>
      <c r="SK128" s="41"/>
      <c r="SL128" s="41"/>
      <c r="SM128" s="41"/>
      <c r="SN128" s="41"/>
      <c r="SO128" s="41"/>
      <c r="SP128" s="41"/>
      <c r="SQ128" s="41"/>
      <c r="SR128" s="41"/>
      <c r="SS128" s="41"/>
      <c r="ST128" s="41"/>
      <c r="SU128" s="41"/>
      <c r="SV128" s="41"/>
      <c r="SW128" s="41"/>
      <c r="SX128" s="41"/>
      <c r="SY128" s="41"/>
      <c r="SZ128" s="41"/>
      <c r="TA128" s="41"/>
      <c r="TB128" s="41"/>
      <c r="TC128" s="41"/>
      <c r="TD128" s="41"/>
      <c r="TE128" s="41"/>
      <c r="TF128" s="41"/>
      <c r="TG128" s="41"/>
      <c r="TH128" s="41"/>
      <c r="TI128" s="41"/>
      <c r="TJ128" s="41"/>
      <c r="TK128" s="41"/>
      <c r="TL128" s="41"/>
      <c r="TM128" s="41"/>
      <c r="TN128" s="41"/>
      <c r="TO128" s="41"/>
      <c r="TP128" s="41"/>
      <c r="TQ128" s="41"/>
      <c r="TR128" s="41"/>
      <c r="TS128" s="41"/>
      <c r="TT128" s="41"/>
      <c r="TU128" s="41"/>
      <c r="TV128" s="41"/>
      <c r="TW128" s="41"/>
      <c r="TX128" s="41"/>
      <c r="TY128" s="41"/>
      <c r="TZ128" s="41"/>
      <c r="UA128" s="41"/>
      <c r="UB128" s="41"/>
      <c r="UC128" s="41"/>
      <c r="UD128" s="41"/>
      <c r="UE128" s="41"/>
      <c r="UF128" s="41"/>
      <c r="UG128" s="41"/>
      <c r="UH128" s="41"/>
      <c r="UI128" s="41"/>
      <c r="UJ128" s="41"/>
      <c r="UK128" s="41"/>
      <c r="UL128" s="41"/>
      <c r="UM128" s="41"/>
      <c r="UN128" s="41"/>
      <c r="UO128" s="41"/>
      <c r="UP128" s="41"/>
      <c r="UQ128" s="41"/>
      <c r="UR128" s="41"/>
      <c r="US128" s="41"/>
      <c r="UT128" s="41"/>
      <c r="UU128" s="41"/>
      <c r="UV128" s="41"/>
      <c r="UW128" s="41"/>
      <c r="UX128" s="41"/>
      <c r="UY128" s="41"/>
      <c r="UZ128" s="41"/>
      <c r="VA128" s="41"/>
      <c r="VB128" s="41"/>
      <c r="VC128" s="41"/>
      <c r="VD128" s="41"/>
      <c r="VE128" s="41"/>
      <c r="VF128" s="41"/>
      <c r="VG128" s="41"/>
      <c r="VH128" s="41"/>
      <c r="VI128" s="41"/>
      <c r="VJ128" s="41"/>
      <c r="VK128" s="41"/>
      <c r="VL128" s="41"/>
      <c r="VM128" s="41"/>
      <c r="VN128" s="41"/>
      <c r="VO128" s="41"/>
      <c r="VP128" s="41"/>
      <c r="VQ128" s="41"/>
      <c r="VR128" s="41"/>
      <c r="VS128" s="41"/>
      <c r="VT128" s="41"/>
      <c r="VU128" s="41"/>
      <c r="VV128" s="41"/>
      <c r="VW128" s="41"/>
      <c r="VX128" s="41"/>
      <c r="VY128" s="41"/>
      <c r="VZ128" s="41"/>
      <c r="WA128" s="41"/>
      <c r="WB128" s="41"/>
      <c r="WC128" s="41"/>
      <c r="WD128" s="41"/>
      <c r="WE128" s="41"/>
      <c r="WF128" s="41"/>
      <c r="WG128" s="41"/>
      <c r="WH128" s="41"/>
      <c r="WI128" s="41"/>
      <c r="WJ128" s="41"/>
      <c r="WK128" s="41"/>
      <c r="WL128" s="41"/>
      <c r="WM128" s="41"/>
      <c r="WN128" s="41"/>
      <c r="WO128" s="41"/>
      <c r="WP128" s="41"/>
      <c r="WQ128" s="41"/>
      <c r="WR128" s="41"/>
      <c r="WS128" s="41"/>
      <c r="WT128" s="41"/>
      <c r="WU128" s="41"/>
      <c r="WV128" s="41"/>
      <c r="WW128" s="41"/>
      <c r="WX128" s="41"/>
      <c r="WY128" s="41"/>
      <c r="WZ128" s="41"/>
      <c r="XA128" s="41"/>
      <c r="XB128" s="41"/>
      <c r="XC128" s="41"/>
      <c r="XD128" s="41"/>
      <c r="XE128" s="41"/>
      <c r="XF128" s="41"/>
      <c r="XG128" s="41"/>
      <c r="XH128" s="41"/>
      <c r="XI128" s="41"/>
      <c r="XJ128" s="41"/>
      <c r="XK128" s="41"/>
      <c r="XL128" s="41"/>
      <c r="XM128" s="41"/>
      <c r="XN128" s="41"/>
      <c r="XO128" s="41"/>
      <c r="XP128" s="41"/>
      <c r="XQ128" s="41"/>
      <c r="XR128" s="41"/>
      <c r="XS128" s="41"/>
      <c r="XT128" s="41"/>
      <c r="XU128" s="41"/>
      <c r="XV128" s="41"/>
      <c r="XW128" s="41"/>
      <c r="XX128" s="41"/>
      <c r="XY128" s="41"/>
      <c r="XZ128" s="41"/>
      <c r="YA128" s="41"/>
      <c r="YB128" s="41"/>
      <c r="YC128" s="41"/>
      <c r="YD128" s="41"/>
      <c r="YE128" s="41"/>
      <c r="YF128" s="41"/>
      <c r="YG128" s="41"/>
      <c r="YH128" s="41"/>
      <c r="YI128" s="41"/>
      <c r="YJ128" s="41"/>
      <c r="YK128" s="41"/>
      <c r="YL128" s="41"/>
      <c r="YM128" s="41"/>
      <c r="YN128" s="41"/>
      <c r="YO128" s="41"/>
      <c r="YP128" s="41"/>
      <c r="YQ128" s="41"/>
      <c r="YR128" s="41"/>
      <c r="YS128" s="41"/>
      <c r="YT128" s="41"/>
      <c r="YU128" s="41"/>
      <c r="YV128" s="41"/>
      <c r="YW128" s="41"/>
      <c r="YX128" s="41"/>
      <c r="YY128" s="41"/>
      <c r="YZ128" s="41"/>
      <c r="ZA128" s="41"/>
      <c r="ZB128" s="41"/>
      <c r="ZC128" s="41"/>
      <c r="ZD128" s="41"/>
      <c r="ZE128" s="41"/>
      <c r="ZF128" s="41"/>
      <c r="ZG128" s="41"/>
      <c r="ZH128" s="41"/>
      <c r="ZI128" s="41"/>
      <c r="ZJ128" s="41"/>
      <c r="ZK128" s="41"/>
      <c r="ZL128" s="41"/>
      <c r="ZM128" s="41"/>
      <c r="ZN128" s="41"/>
      <c r="ZO128" s="41"/>
    </row>
    <row r="129" spans="31:691" ht="17.25" customHeight="1" x14ac:dyDescent="0.3">
      <c r="AE129" s="41"/>
      <c r="AF129" s="41"/>
      <c r="AG129" s="41"/>
      <c r="IZ129" s="41"/>
      <c r="JA129" s="41"/>
      <c r="JB129" s="41"/>
      <c r="JC129" s="41"/>
      <c r="JD129" s="41"/>
      <c r="JE129" s="41"/>
      <c r="JF129" s="41"/>
      <c r="JG129" s="41"/>
      <c r="JH129" s="41"/>
      <c r="JI129" s="41"/>
      <c r="JJ129" s="41"/>
      <c r="JK129" s="41"/>
      <c r="JL129" s="41"/>
      <c r="JM129" s="41"/>
      <c r="JN129" s="41"/>
      <c r="JO129" s="41"/>
      <c r="JP129" s="41"/>
      <c r="JQ129" s="41"/>
      <c r="JR129" s="41"/>
      <c r="JS129" s="41"/>
      <c r="JT129" s="41"/>
      <c r="JU129" s="41"/>
      <c r="JV129" s="41"/>
      <c r="JW129" s="41"/>
      <c r="JX129" s="41"/>
      <c r="JY129" s="41"/>
      <c r="JZ129" s="41"/>
      <c r="KA129" s="41"/>
      <c r="KB129" s="41"/>
      <c r="KC129" s="41"/>
      <c r="KD129" s="41"/>
      <c r="KE129" s="41"/>
      <c r="KF129" s="41"/>
      <c r="KG129" s="41"/>
      <c r="KH129" s="41"/>
      <c r="KI129" s="41"/>
      <c r="KJ129" s="41"/>
      <c r="KK129" s="41"/>
      <c r="KL129" s="41"/>
      <c r="KM129" s="41"/>
      <c r="KN129" s="41"/>
      <c r="KO129" s="41"/>
      <c r="KP129" s="41"/>
      <c r="KQ129" s="41"/>
      <c r="KR129" s="41"/>
      <c r="KS129" s="41"/>
      <c r="KT129" s="41"/>
      <c r="KU129" s="41"/>
      <c r="KV129" s="41"/>
      <c r="KW129" s="41"/>
      <c r="KX129" s="41"/>
      <c r="KY129" s="41"/>
      <c r="KZ129" s="41"/>
      <c r="LA129" s="41"/>
      <c r="LB129" s="41"/>
      <c r="LC129" s="41"/>
      <c r="LD129" s="41"/>
      <c r="LE129" s="41"/>
      <c r="LF129" s="41"/>
      <c r="LG129" s="41"/>
      <c r="LH129" s="41"/>
      <c r="LI129" s="41"/>
      <c r="LJ129" s="41"/>
      <c r="LK129" s="41"/>
      <c r="LL129" s="41"/>
      <c r="LM129" s="41"/>
      <c r="LN129" s="41"/>
      <c r="LO129" s="41"/>
      <c r="LP129" s="41"/>
      <c r="LQ129" s="41"/>
      <c r="LR129" s="41"/>
      <c r="LS129" s="41"/>
      <c r="LT129" s="41"/>
      <c r="LU129" s="41"/>
      <c r="LV129" s="41"/>
      <c r="LW129" s="41"/>
      <c r="LX129" s="41"/>
      <c r="LY129" s="41"/>
      <c r="LZ129" s="41"/>
      <c r="MA129" s="41"/>
      <c r="MB129" s="41"/>
      <c r="MC129" s="41"/>
      <c r="MD129" s="41"/>
      <c r="ME129" s="41"/>
      <c r="MF129" s="41"/>
      <c r="MG129" s="41"/>
      <c r="MH129" s="41"/>
      <c r="MI129" s="41"/>
      <c r="MJ129" s="41"/>
      <c r="MK129" s="41"/>
      <c r="ML129" s="41"/>
      <c r="MM129" s="41"/>
      <c r="MN129" s="41"/>
      <c r="MO129" s="41"/>
      <c r="MP129" s="41"/>
      <c r="MQ129" s="41"/>
      <c r="MR129" s="41"/>
      <c r="MS129" s="41"/>
      <c r="MT129" s="41"/>
      <c r="MU129" s="41"/>
      <c r="MV129" s="41"/>
      <c r="MW129" s="41"/>
      <c r="MX129" s="41"/>
      <c r="MY129" s="41"/>
      <c r="MZ129" s="41"/>
      <c r="NA129" s="41"/>
      <c r="NB129" s="41"/>
      <c r="NC129" s="41"/>
      <c r="ND129" s="41"/>
      <c r="NE129" s="41"/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/>
      <c r="NX129" s="41"/>
      <c r="NY129" s="41"/>
      <c r="NZ129" s="41"/>
      <c r="OA129" s="41"/>
      <c r="OB129" s="41"/>
      <c r="OC129" s="41"/>
      <c r="OD129" s="41"/>
      <c r="OE129" s="41"/>
      <c r="OF129" s="41"/>
      <c r="OG129" s="41"/>
      <c r="OH129" s="41"/>
      <c r="OI129" s="41"/>
      <c r="OJ129" s="41"/>
      <c r="OK129" s="41"/>
      <c r="OL129" s="41"/>
      <c r="OM129" s="41"/>
      <c r="ON129" s="41"/>
      <c r="OO129" s="41"/>
      <c r="OP129" s="41"/>
      <c r="OQ129" s="41"/>
      <c r="OR129" s="41"/>
      <c r="OS129" s="41"/>
      <c r="OT129" s="41"/>
      <c r="OU129" s="41"/>
      <c r="OV129" s="41"/>
      <c r="OW129" s="41"/>
      <c r="OX129" s="41"/>
      <c r="OY129" s="41"/>
      <c r="OZ129" s="41"/>
      <c r="PA129" s="41"/>
      <c r="PB129" s="41"/>
      <c r="PC129" s="41"/>
      <c r="PD129" s="41"/>
      <c r="PE129" s="41"/>
      <c r="PF129" s="41"/>
      <c r="PG129" s="41"/>
      <c r="PH129" s="41"/>
      <c r="PI129" s="41"/>
      <c r="PJ129" s="41"/>
      <c r="PK129" s="41"/>
      <c r="PL129" s="41"/>
      <c r="PM129" s="41"/>
      <c r="PN129" s="41"/>
      <c r="PO129" s="41"/>
      <c r="PP129" s="41"/>
      <c r="PQ129" s="41"/>
      <c r="PR129" s="41"/>
      <c r="PS129" s="41"/>
      <c r="PT129" s="41"/>
      <c r="PU129" s="41"/>
      <c r="PV129" s="41"/>
      <c r="PW129" s="41"/>
      <c r="PX129" s="41"/>
      <c r="PY129" s="41"/>
      <c r="PZ129" s="41"/>
      <c r="QA129" s="41"/>
      <c r="QB129" s="41"/>
      <c r="QC129" s="41"/>
      <c r="QD129" s="41"/>
      <c r="QE129" s="41"/>
      <c r="QF129" s="41"/>
      <c r="QG129" s="41"/>
      <c r="QH129" s="41"/>
      <c r="QI129" s="41"/>
      <c r="QJ129" s="41"/>
      <c r="QK129" s="41"/>
      <c r="QL129" s="41"/>
      <c r="QM129" s="41"/>
      <c r="QN129" s="41"/>
      <c r="QO129" s="41"/>
      <c r="QP129" s="41"/>
      <c r="QQ129" s="41"/>
      <c r="QR129" s="41"/>
      <c r="QS129" s="41"/>
      <c r="QT129" s="41"/>
      <c r="QU129" s="41"/>
      <c r="QV129" s="41"/>
      <c r="QW129" s="41"/>
      <c r="QX129" s="41"/>
      <c r="QY129" s="41"/>
      <c r="QZ129" s="41"/>
      <c r="RA129" s="41"/>
      <c r="RB129" s="41"/>
      <c r="RC129" s="41"/>
      <c r="RD129" s="41"/>
      <c r="RE129" s="41"/>
      <c r="RF129" s="41"/>
      <c r="RG129" s="41"/>
      <c r="RH129" s="41"/>
      <c r="RI129" s="41"/>
      <c r="RJ129" s="41"/>
      <c r="RK129" s="41"/>
      <c r="RL129" s="41"/>
      <c r="RM129" s="41"/>
      <c r="RN129" s="41"/>
      <c r="RO129" s="41"/>
      <c r="RP129" s="41"/>
      <c r="RQ129" s="41"/>
      <c r="RR129" s="41"/>
      <c r="RS129" s="41"/>
      <c r="RT129" s="41"/>
      <c r="RU129" s="41"/>
      <c r="RV129" s="41"/>
      <c r="RW129" s="41"/>
      <c r="RX129" s="41"/>
      <c r="RY129" s="41"/>
      <c r="RZ129" s="41"/>
      <c r="SA129" s="41"/>
      <c r="SB129" s="41"/>
      <c r="SC129" s="41"/>
      <c r="SD129" s="41"/>
      <c r="SE129" s="41"/>
      <c r="SF129" s="41"/>
      <c r="SG129" s="41"/>
      <c r="SH129" s="41"/>
      <c r="SI129" s="41"/>
      <c r="SJ129" s="41"/>
      <c r="SK129" s="41"/>
      <c r="SL129" s="41"/>
      <c r="SM129" s="41"/>
      <c r="SN129" s="41"/>
      <c r="SO129" s="41"/>
      <c r="SP129" s="41"/>
      <c r="SQ129" s="41"/>
      <c r="SR129" s="41"/>
      <c r="SS129" s="41"/>
      <c r="ST129" s="41"/>
      <c r="SU129" s="41"/>
      <c r="SV129" s="41"/>
      <c r="SW129" s="41"/>
      <c r="SX129" s="41"/>
      <c r="SY129" s="41"/>
      <c r="SZ129" s="41"/>
      <c r="TA129" s="41"/>
      <c r="TB129" s="41"/>
      <c r="TC129" s="41"/>
      <c r="TD129" s="41"/>
      <c r="TE129" s="41"/>
      <c r="TF129" s="41"/>
      <c r="TG129" s="41"/>
      <c r="TH129" s="41"/>
      <c r="TI129" s="41"/>
      <c r="TJ129" s="41"/>
      <c r="TK129" s="41"/>
      <c r="TL129" s="41"/>
      <c r="TM129" s="41"/>
      <c r="TN129" s="41"/>
      <c r="TO129" s="41"/>
      <c r="TP129" s="41"/>
      <c r="TQ129" s="41"/>
      <c r="TR129" s="41"/>
      <c r="TS129" s="41"/>
      <c r="TT129" s="41"/>
      <c r="TU129" s="41"/>
      <c r="TV129" s="41"/>
      <c r="TW129" s="41"/>
      <c r="TX129" s="41"/>
      <c r="TY129" s="41"/>
      <c r="TZ129" s="41"/>
      <c r="UA129" s="41"/>
      <c r="UB129" s="41"/>
      <c r="UC129" s="41"/>
      <c r="UD129" s="41"/>
      <c r="UE129" s="41"/>
      <c r="UF129" s="41"/>
      <c r="UG129" s="41"/>
      <c r="UH129" s="41"/>
      <c r="UI129" s="41"/>
      <c r="UJ129" s="41"/>
      <c r="UK129" s="41"/>
      <c r="UL129" s="41"/>
      <c r="UM129" s="41"/>
      <c r="UN129" s="41"/>
      <c r="UO129" s="41"/>
      <c r="UP129" s="41"/>
      <c r="UQ129" s="41"/>
      <c r="UR129" s="41"/>
      <c r="US129" s="41"/>
      <c r="UT129" s="41"/>
      <c r="UU129" s="41"/>
      <c r="UV129" s="41"/>
      <c r="UW129" s="41"/>
      <c r="UX129" s="41"/>
      <c r="UY129" s="41"/>
      <c r="UZ129" s="41"/>
      <c r="VA129" s="41"/>
      <c r="VB129" s="41"/>
      <c r="VC129" s="41"/>
      <c r="VD129" s="41"/>
      <c r="VE129" s="41"/>
      <c r="VF129" s="41"/>
      <c r="VG129" s="41"/>
      <c r="VH129" s="41"/>
      <c r="VI129" s="41"/>
      <c r="VJ129" s="41"/>
      <c r="VK129" s="41"/>
      <c r="VL129" s="41"/>
      <c r="VM129" s="41"/>
      <c r="VN129" s="41"/>
      <c r="VO129" s="41"/>
      <c r="VP129" s="41"/>
      <c r="VQ129" s="41"/>
      <c r="VR129" s="41"/>
      <c r="VS129" s="41"/>
      <c r="VT129" s="41"/>
      <c r="VU129" s="41"/>
      <c r="VV129" s="41"/>
      <c r="VW129" s="41"/>
      <c r="VX129" s="41"/>
      <c r="VY129" s="41"/>
      <c r="VZ129" s="41"/>
      <c r="WA129" s="41"/>
      <c r="WB129" s="41"/>
      <c r="WC129" s="41"/>
      <c r="WD129" s="41"/>
      <c r="WE129" s="41"/>
      <c r="WF129" s="41"/>
      <c r="WG129" s="41"/>
      <c r="WH129" s="41"/>
      <c r="WI129" s="41"/>
      <c r="WJ129" s="41"/>
      <c r="WK129" s="41"/>
      <c r="WL129" s="41"/>
      <c r="WM129" s="41"/>
      <c r="WN129" s="41"/>
      <c r="WO129" s="41"/>
      <c r="WP129" s="41"/>
      <c r="WQ129" s="41"/>
      <c r="WR129" s="41"/>
      <c r="WS129" s="41"/>
      <c r="WT129" s="41"/>
      <c r="WU129" s="41"/>
      <c r="WV129" s="41"/>
      <c r="WW129" s="41"/>
      <c r="WX129" s="41"/>
      <c r="WY129" s="41"/>
      <c r="WZ129" s="41"/>
      <c r="XA129" s="41"/>
      <c r="XB129" s="41"/>
      <c r="XC129" s="41"/>
      <c r="XD129" s="41"/>
      <c r="XE129" s="41"/>
      <c r="XF129" s="41"/>
      <c r="XG129" s="41"/>
      <c r="XH129" s="41"/>
      <c r="XI129" s="41"/>
      <c r="XJ129" s="41"/>
      <c r="XK129" s="41"/>
      <c r="XL129" s="41"/>
      <c r="XM129" s="41"/>
      <c r="XN129" s="41"/>
      <c r="XO129" s="41"/>
      <c r="XP129" s="41"/>
      <c r="XQ129" s="41"/>
      <c r="XR129" s="41"/>
      <c r="XS129" s="41"/>
      <c r="XT129" s="41"/>
      <c r="XU129" s="41"/>
      <c r="XV129" s="41"/>
      <c r="XW129" s="41"/>
      <c r="XX129" s="41"/>
      <c r="XY129" s="41"/>
      <c r="XZ129" s="41"/>
      <c r="YA129" s="41"/>
      <c r="YB129" s="41"/>
      <c r="YC129" s="41"/>
      <c r="YD129" s="41"/>
      <c r="YE129" s="41"/>
      <c r="YF129" s="41"/>
      <c r="YG129" s="41"/>
      <c r="YH129" s="41"/>
      <c r="YI129" s="41"/>
      <c r="YJ129" s="41"/>
      <c r="YK129" s="41"/>
      <c r="YL129" s="41"/>
      <c r="YM129" s="41"/>
      <c r="YN129" s="41"/>
      <c r="YO129" s="41"/>
      <c r="YP129" s="41"/>
      <c r="YQ129" s="41"/>
      <c r="YR129" s="41"/>
      <c r="YS129" s="41"/>
      <c r="YT129" s="41"/>
      <c r="YU129" s="41"/>
      <c r="YV129" s="41"/>
      <c r="YW129" s="41"/>
      <c r="YX129" s="41"/>
      <c r="YY129" s="41"/>
      <c r="YZ129" s="41"/>
      <c r="ZA129" s="41"/>
      <c r="ZB129" s="41"/>
      <c r="ZC129" s="41"/>
      <c r="ZD129" s="41"/>
      <c r="ZE129" s="41"/>
      <c r="ZF129" s="41"/>
      <c r="ZG129" s="41"/>
      <c r="ZH129" s="41"/>
      <c r="ZI129" s="41"/>
      <c r="ZJ129" s="41"/>
      <c r="ZK129" s="41"/>
      <c r="ZL129" s="41"/>
      <c r="ZM129" s="41"/>
      <c r="ZN129" s="41"/>
      <c r="ZO129" s="41"/>
    </row>
    <row r="130" spans="31:691" ht="17.25" customHeight="1" x14ac:dyDescent="0.3">
      <c r="AE130" s="41"/>
      <c r="AF130" s="41"/>
      <c r="AG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/>
      <c r="JT130" s="41"/>
      <c r="JU130" s="41"/>
      <c r="JV130" s="41"/>
      <c r="JW130" s="41"/>
      <c r="JX130" s="41"/>
      <c r="JY130" s="41"/>
      <c r="JZ130" s="41"/>
      <c r="KA130" s="41"/>
      <c r="KB130" s="41"/>
      <c r="KC130" s="41"/>
      <c r="KD130" s="41"/>
      <c r="KE130" s="41"/>
      <c r="KF130" s="41"/>
      <c r="KG130" s="41"/>
      <c r="KH130" s="41"/>
      <c r="KI130" s="41"/>
      <c r="KJ130" s="41"/>
      <c r="KK130" s="41"/>
      <c r="KL130" s="41"/>
      <c r="KM130" s="41"/>
      <c r="KN130" s="41"/>
      <c r="KO130" s="41"/>
      <c r="KP130" s="41"/>
      <c r="KQ130" s="41"/>
      <c r="KR130" s="41"/>
      <c r="KS130" s="41"/>
      <c r="KT130" s="41"/>
      <c r="KU130" s="41"/>
      <c r="KV130" s="41"/>
      <c r="KW130" s="41"/>
      <c r="KX130" s="41"/>
      <c r="KY130" s="41"/>
      <c r="KZ130" s="41"/>
      <c r="LA130" s="41"/>
      <c r="LB130" s="41"/>
      <c r="LC130" s="41"/>
      <c r="LD130" s="41"/>
      <c r="LE130" s="41"/>
      <c r="LF130" s="41"/>
      <c r="LG130" s="41"/>
      <c r="LH130" s="41"/>
      <c r="LI130" s="41"/>
      <c r="LJ130" s="41"/>
      <c r="LK130" s="41"/>
      <c r="LL130" s="41"/>
      <c r="LM130" s="41"/>
      <c r="LN130" s="41"/>
      <c r="LO130" s="41"/>
      <c r="LP130" s="41"/>
      <c r="LQ130" s="41"/>
      <c r="LR130" s="41"/>
      <c r="LS130" s="41"/>
      <c r="LT130" s="41"/>
      <c r="LU130" s="41"/>
      <c r="LV130" s="41"/>
      <c r="LW130" s="41"/>
      <c r="LX130" s="41"/>
      <c r="LY130" s="41"/>
      <c r="LZ130" s="41"/>
      <c r="MA130" s="41"/>
      <c r="MB130" s="41"/>
      <c r="MC130" s="41"/>
      <c r="MD130" s="41"/>
      <c r="ME130" s="41"/>
      <c r="MF130" s="41"/>
      <c r="MG130" s="41"/>
      <c r="MH130" s="41"/>
      <c r="MI130" s="41"/>
      <c r="MJ130" s="41"/>
      <c r="MK130" s="41"/>
      <c r="ML130" s="41"/>
      <c r="MM130" s="41"/>
      <c r="MN130" s="41"/>
      <c r="MO130" s="41"/>
      <c r="MP130" s="41"/>
      <c r="MQ130" s="41"/>
      <c r="MR130" s="41"/>
      <c r="MS130" s="41"/>
      <c r="MT130" s="41"/>
      <c r="MU130" s="41"/>
      <c r="MV130" s="41"/>
      <c r="MW130" s="41"/>
      <c r="MX130" s="41"/>
      <c r="MY130" s="41"/>
      <c r="MZ130" s="41"/>
      <c r="NA130" s="41"/>
      <c r="NB130" s="41"/>
      <c r="NC130" s="41"/>
      <c r="ND130" s="41"/>
      <c r="NE130" s="41"/>
      <c r="NF130" s="41"/>
      <c r="NG130" s="41"/>
      <c r="NH130" s="41"/>
      <c r="NI130" s="41"/>
      <c r="NJ130" s="41"/>
      <c r="NK130" s="41"/>
      <c r="NL130" s="41"/>
      <c r="NM130" s="41"/>
      <c r="NN130" s="41"/>
      <c r="NO130" s="41"/>
      <c r="NP130" s="41"/>
      <c r="NQ130" s="41"/>
      <c r="NR130" s="41"/>
      <c r="NS130" s="41"/>
      <c r="NT130" s="41"/>
      <c r="NU130" s="41"/>
      <c r="NV130" s="41"/>
      <c r="NW130" s="41"/>
      <c r="NX130" s="41"/>
      <c r="NY130" s="41"/>
      <c r="NZ130" s="41"/>
      <c r="OA130" s="41"/>
      <c r="OB130" s="41"/>
      <c r="OC130" s="41"/>
      <c r="OD130" s="41"/>
      <c r="OE130" s="41"/>
      <c r="OF130" s="41"/>
      <c r="OG130" s="41"/>
      <c r="OH130" s="41"/>
      <c r="OI130" s="41"/>
      <c r="OJ130" s="41"/>
      <c r="OK130" s="41"/>
      <c r="OL130" s="41"/>
      <c r="OM130" s="41"/>
      <c r="ON130" s="41"/>
      <c r="OO130" s="41"/>
      <c r="OP130" s="41"/>
      <c r="OQ130" s="41"/>
      <c r="OR130" s="41"/>
      <c r="OS130" s="41"/>
      <c r="OT130" s="41"/>
      <c r="OU130" s="41"/>
      <c r="OV130" s="41"/>
      <c r="OW130" s="41"/>
      <c r="OX130" s="41"/>
      <c r="OY130" s="41"/>
      <c r="OZ130" s="41"/>
      <c r="PA130" s="41"/>
      <c r="PB130" s="41"/>
      <c r="PC130" s="41"/>
      <c r="PD130" s="41"/>
      <c r="PE130" s="41"/>
      <c r="PF130" s="41"/>
      <c r="PG130" s="41"/>
      <c r="PH130" s="41"/>
      <c r="PI130" s="41"/>
      <c r="PJ130" s="41"/>
      <c r="PK130" s="41"/>
      <c r="PL130" s="41"/>
      <c r="PM130" s="41"/>
      <c r="PN130" s="41"/>
      <c r="PO130" s="41"/>
      <c r="PP130" s="41"/>
      <c r="PQ130" s="41"/>
      <c r="PR130" s="41"/>
      <c r="PS130" s="41"/>
      <c r="PT130" s="41"/>
      <c r="PU130" s="41"/>
      <c r="PV130" s="41"/>
      <c r="PW130" s="41"/>
      <c r="PX130" s="41"/>
      <c r="PY130" s="41"/>
      <c r="PZ130" s="41"/>
      <c r="QA130" s="41"/>
      <c r="QB130" s="41"/>
      <c r="QC130" s="41"/>
      <c r="QD130" s="41"/>
      <c r="QE130" s="41"/>
      <c r="QF130" s="41"/>
      <c r="QG130" s="41"/>
      <c r="QH130" s="41"/>
      <c r="QI130" s="41"/>
      <c r="QJ130" s="41"/>
      <c r="QK130" s="41"/>
      <c r="QL130" s="41"/>
      <c r="QM130" s="41"/>
      <c r="QN130" s="41"/>
      <c r="QO130" s="41"/>
      <c r="QP130" s="41"/>
      <c r="QQ130" s="41"/>
      <c r="QR130" s="41"/>
      <c r="QS130" s="41"/>
      <c r="QT130" s="41"/>
      <c r="QU130" s="41"/>
      <c r="QV130" s="41"/>
      <c r="QW130" s="41"/>
      <c r="QX130" s="41"/>
      <c r="QY130" s="41"/>
      <c r="QZ130" s="41"/>
      <c r="RA130" s="41"/>
      <c r="RB130" s="41"/>
      <c r="RC130" s="41"/>
      <c r="RD130" s="41"/>
      <c r="RE130" s="41"/>
      <c r="RF130" s="41"/>
      <c r="RG130" s="41"/>
      <c r="RH130" s="41"/>
      <c r="RI130" s="41"/>
      <c r="RJ130" s="41"/>
      <c r="RK130" s="41"/>
      <c r="RL130" s="41"/>
      <c r="RM130" s="41"/>
      <c r="RN130" s="41"/>
      <c r="RO130" s="41"/>
      <c r="RP130" s="41"/>
      <c r="RQ130" s="41"/>
      <c r="RR130" s="41"/>
      <c r="RS130" s="41"/>
      <c r="RT130" s="41"/>
      <c r="RU130" s="41"/>
      <c r="RV130" s="41"/>
      <c r="RW130" s="41"/>
      <c r="RX130" s="41"/>
      <c r="RY130" s="41"/>
      <c r="RZ130" s="41"/>
      <c r="SA130" s="41"/>
      <c r="SB130" s="41"/>
      <c r="SC130" s="41"/>
      <c r="SD130" s="41"/>
      <c r="SE130" s="41"/>
      <c r="SF130" s="41"/>
      <c r="SG130" s="41"/>
      <c r="SH130" s="41"/>
      <c r="SI130" s="41"/>
      <c r="SJ130" s="41"/>
      <c r="SK130" s="41"/>
      <c r="SL130" s="41"/>
      <c r="SM130" s="41"/>
      <c r="SN130" s="41"/>
      <c r="SO130" s="41"/>
      <c r="SP130" s="41"/>
      <c r="SQ130" s="41"/>
      <c r="SR130" s="41"/>
      <c r="SS130" s="41"/>
      <c r="ST130" s="41"/>
      <c r="SU130" s="41"/>
      <c r="SV130" s="41"/>
      <c r="SW130" s="41"/>
      <c r="SX130" s="41"/>
      <c r="SY130" s="41"/>
      <c r="SZ130" s="41"/>
      <c r="TA130" s="41"/>
      <c r="TB130" s="41"/>
      <c r="TC130" s="41"/>
      <c r="TD130" s="41"/>
      <c r="TE130" s="41"/>
      <c r="TF130" s="41"/>
      <c r="TG130" s="41"/>
      <c r="TH130" s="41"/>
      <c r="TI130" s="41"/>
      <c r="TJ130" s="41"/>
      <c r="TK130" s="41"/>
      <c r="TL130" s="41"/>
      <c r="TM130" s="41"/>
      <c r="TN130" s="41"/>
      <c r="TO130" s="41"/>
      <c r="TP130" s="41"/>
      <c r="TQ130" s="41"/>
      <c r="TR130" s="41"/>
      <c r="TS130" s="41"/>
      <c r="TT130" s="41"/>
      <c r="TU130" s="41"/>
      <c r="TV130" s="41"/>
      <c r="TW130" s="41"/>
      <c r="TX130" s="41"/>
      <c r="TY130" s="41"/>
      <c r="TZ130" s="41"/>
      <c r="UA130" s="41"/>
      <c r="UB130" s="41"/>
      <c r="UC130" s="41"/>
      <c r="UD130" s="41"/>
      <c r="UE130" s="41"/>
      <c r="UF130" s="41"/>
      <c r="UG130" s="41"/>
      <c r="UH130" s="41"/>
      <c r="UI130" s="41"/>
      <c r="UJ130" s="41"/>
      <c r="UK130" s="41"/>
      <c r="UL130" s="41"/>
      <c r="UM130" s="41"/>
      <c r="UN130" s="41"/>
      <c r="UO130" s="41"/>
      <c r="UP130" s="41"/>
      <c r="UQ130" s="41"/>
      <c r="UR130" s="41"/>
      <c r="US130" s="41"/>
      <c r="UT130" s="41"/>
      <c r="UU130" s="41"/>
      <c r="UV130" s="41"/>
      <c r="UW130" s="41"/>
      <c r="UX130" s="41"/>
      <c r="UY130" s="41"/>
      <c r="UZ130" s="41"/>
      <c r="VA130" s="41"/>
      <c r="VB130" s="41"/>
      <c r="VC130" s="41"/>
      <c r="VD130" s="41"/>
      <c r="VE130" s="41"/>
      <c r="VF130" s="41"/>
      <c r="VG130" s="41"/>
      <c r="VH130" s="41"/>
      <c r="VI130" s="41"/>
      <c r="VJ130" s="41"/>
      <c r="VK130" s="41"/>
      <c r="VL130" s="41"/>
      <c r="VM130" s="41"/>
      <c r="VN130" s="41"/>
      <c r="VO130" s="41"/>
      <c r="VP130" s="41"/>
      <c r="VQ130" s="41"/>
      <c r="VR130" s="41"/>
      <c r="VS130" s="41"/>
      <c r="VT130" s="41"/>
      <c r="VU130" s="41"/>
      <c r="VV130" s="41"/>
      <c r="VW130" s="41"/>
      <c r="VX130" s="41"/>
      <c r="VY130" s="41"/>
      <c r="VZ130" s="41"/>
      <c r="WA130" s="41"/>
      <c r="WB130" s="41"/>
      <c r="WC130" s="41"/>
      <c r="WD130" s="41"/>
      <c r="WE130" s="41"/>
      <c r="WF130" s="41"/>
      <c r="WG130" s="41"/>
      <c r="WH130" s="41"/>
      <c r="WI130" s="41"/>
      <c r="WJ130" s="41"/>
      <c r="WK130" s="41"/>
      <c r="WL130" s="41"/>
      <c r="WM130" s="41"/>
      <c r="WN130" s="41"/>
      <c r="WO130" s="41"/>
      <c r="WP130" s="41"/>
      <c r="WQ130" s="41"/>
      <c r="WR130" s="41"/>
      <c r="WS130" s="41"/>
      <c r="WT130" s="41"/>
      <c r="WU130" s="41"/>
      <c r="WV130" s="41"/>
      <c r="WW130" s="41"/>
      <c r="WX130" s="41"/>
      <c r="WY130" s="41"/>
      <c r="WZ130" s="41"/>
      <c r="XA130" s="41"/>
      <c r="XB130" s="41"/>
      <c r="XC130" s="41"/>
      <c r="XD130" s="41"/>
      <c r="XE130" s="41"/>
      <c r="XF130" s="41"/>
      <c r="XG130" s="41"/>
      <c r="XH130" s="41"/>
      <c r="XI130" s="41"/>
      <c r="XJ130" s="41"/>
      <c r="XK130" s="41"/>
      <c r="XL130" s="41"/>
      <c r="XM130" s="41"/>
      <c r="XN130" s="41"/>
      <c r="XO130" s="41"/>
      <c r="XP130" s="41"/>
      <c r="XQ130" s="41"/>
      <c r="XR130" s="41"/>
      <c r="XS130" s="41"/>
      <c r="XT130" s="41"/>
      <c r="XU130" s="41"/>
      <c r="XV130" s="41"/>
      <c r="XW130" s="41"/>
      <c r="XX130" s="41"/>
      <c r="XY130" s="41"/>
      <c r="XZ130" s="41"/>
      <c r="YA130" s="41"/>
      <c r="YB130" s="41"/>
      <c r="YC130" s="41"/>
      <c r="YD130" s="41"/>
      <c r="YE130" s="41"/>
      <c r="YF130" s="41"/>
      <c r="YG130" s="41"/>
      <c r="YH130" s="41"/>
      <c r="YI130" s="41"/>
      <c r="YJ130" s="41"/>
      <c r="YK130" s="41"/>
      <c r="YL130" s="41"/>
      <c r="YM130" s="41"/>
      <c r="YN130" s="41"/>
      <c r="YO130" s="41"/>
      <c r="YP130" s="41"/>
      <c r="YQ130" s="41"/>
      <c r="YR130" s="41"/>
      <c r="YS130" s="41"/>
      <c r="YT130" s="41"/>
      <c r="YU130" s="41"/>
      <c r="YV130" s="41"/>
      <c r="YW130" s="41"/>
      <c r="YX130" s="41"/>
      <c r="YY130" s="41"/>
      <c r="YZ130" s="41"/>
      <c r="ZA130" s="41"/>
      <c r="ZB130" s="41"/>
      <c r="ZC130" s="41"/>
      <c r="ZD130" s="41"/>
      <c r="ZE130" s="41"/>
      <c r="ZF130" s="41"/>
      <c r="ZG130" s="41"/>
      <c r="ZH130" s="41"/>
      <c r="ZI130" s="41"/>
      <c r="ZJ130" s="41"/>
      <c r="ZK130" s="41"/>
      <c r="ZL130" s="41"/>
      <c r="ZM130" s="41"/>
      <c r="ZN130" s="41"/>
      <c r="ZO130" s="41"/>
    </row>
    <row r="131" spans="31:691" ht="17.25" customHeight="1" x14ac:dyDescent="0.3">
      <c r="AE131" s="41"/>
      <c r="AF131" s="41"/>
      <c r="AG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1"/>
      <c r="OT131" s="41"/>
      <c r="OU131" s="41"/>
      <c r="OV131" s="41"/>
      <c r="OW131" s="41"/>
      <c r="OX131" s="41"/>
      <c r="OY131" s="41"/>
      <c r="OZ131" s="41"/>
      <c r="PA131" s="41"/>
      <c r="PB131" s="41"/>
      <c r="PC131" s="41"/>
      <c r="PD131" s="41"/>
      <c r="PE131" s="41"/>
      <c r="PF131" s="41"/>
      <c r="PG131" s="41"/>
      <c r="PH131" s="41"/>
      <c r="PI131" s="41"/>
      <c r="PJ131" s="41"/>
      <c r="PK131" s="41"/>
      <c r="PL131" s="41"/>
      <c r="PM131" s="41"/>
      <c r="PN131" s="41"/>
      <c r="PO131" s="41"/>
      <c r="PP131" s="41"/>
      <c r="PQ131" s="41"/>
      <c r="PR131" s="41"/>
      <c r="PS131" s="41"/>
      <c r="PT131" s="41"/>
      <c r="PU131" s="41"/>
      <c r="PV131" s="41"/>
      <c r="PW131" s="41"/>
      <c r="PX131" s="41"/>
      <c r="PY131" s="41"/>
      <c r="PZ131" s="41"/>
      <c r="QA131" s="41"/>
      <c r="QB131" s="41"/>
      <c r="QC131" s="41"/>
      <c r="QD131" s="41"/>
      <c r="QE131" s="41"/>
      <c r="QF131" s="41"/>
      <c r="QG131" s="41"/>
      <c r="QH131" s="41"/>
      <c r="QI131" s="41"/>
      <c r="QJ131" s="41"/>
      <c r="QK131" s="41"/>
      <c r="QL131" s="41"/>
      <c r="QM131" s="41"/>
      <c r="QN131" s="41"/>
      <c r="QO131" s="41"/>
      <c r="QP131" s="41"/>
      <c r="QQ131" s="41"/>
      <c r="QR131" s="41"/>
      <c r="QS131" s="41"/>
      <c r="QT131" s="41"/>
      <c r="QU131" s="41"/>
      <c r="QV131" s="41"/>
      <c r="QW131" s="41"/>
      <c r="QX131" s="41"/>
      <c r="QY131" s="41"/>
      <c r="QZ131" s="41"/>
      <c r="RA131" s="41"/>
      <c r="RB131" s="41"/>
      <c r="RC131" s="41"/>
      <c r="RD131" s="41"/>
      <c r="RE131" s="41"/>
      <c r="RF131" s="41"/>
      <c r="RG131" s="41"/>
      <c r="RH131" s="41"/>
      <c r="RI131" s="41"/>
      <c r="RJ131" s="41"/>
      <c r="RK131" s="41"/>
      <c r="RL131" s="41"/>
      <c r="RM131" s="41"/>
      <c r="RN131" s="41"/>
      <c r="RO131" s="41"/>
      <c r="RP131" s="41"/>
      <c r="RQ131" s="41"/>
      <c r="RR131" s="41"/>
      <c r="RS131" s="41"/>
      <c r="RT131" s="41"/>
      <c r="RU131" s="41"/>
      <c r="RV131" s="41"/>
      <c r="RW131" s="41"/>
      <c r="RX131" s="41"/>
      <c r="RY131" s="41"/>
      <c r="RZ131" s="41"/>
      <c r="SA131" s="41"/>
      <c r="SB131" s="41"/>
      <c r="SC131" s="41"/>
      <c r="SD131" s="41"/>
      <c r="SE131" s="41"/>
      <c r="SF131" s="41"/>
      <c r="SG131" s="41"/>
      <c r="SH131" s="41"/>
      <c r="SI131" s="41"/>
      <c r="SJ131" s="41"/>
      <c r="SK131" s="41"/>
      <c r="SL131" s="41"/>
      <c r="SM131" s="41"/>
      <c r="SN131" s="41"/>
      <c r="SO131" s="41"/>
      <c r="SP131" s="41"/>
      <c r="SQ131" s="41"/>
      <c r="SR131" s="41"/>
      <c r="SS131" s="41"/>
      <c r="ST131" s="41"/>
      <c r="SU131" s="41"/>
      <c r="SV131" s="41"/>
      <c r="SW131" s="41"/>
      <c r="SX131" s="41"/>
      <c r="SY131" s="41"/>
      <c r="SZ131" s="41"/>
      <c r="TA131" s="41"/>
      <c r="TB131" s="41"/>
      <c r="TC131" s="41"/>
      <c r="TD131" s="41"/>
      <c r="TE131" s="41"/>
      <c r="TF131" s="41"/>
      <c r="TG131" s="41"/>
      <c r="TH131" s="41"/>
      <c r="TI131" s="41"/>
      <c r="TJ131" s="41"/>
      <c r="TK131" s="41"/>
      <c r="TL131" s="41"/>
      <c r="TM131" s="41"/>
      <c r="TN131" s="41"/>
      <c r="TO131" s="41"/>
      <c r="TP131" s="41"/>
      <c r="TQ131" s="41"/>
      <c r="TR131" s="41"/>
      <c r="TS131" s="41"/>
      <c r="TT131" s="41"/>
      <c r="TU131" s="41"/>
      <c r="TV131" s="41"/>
      <c r="TW131" s="41"/>
      <c r="TX131" s="41"/>
      <c r="TY131" s="41"/>
      <c r="TZ131" s="41"/>
      <c r="UA131" s="41"/>
      <c r="UB131" s="41"/>
      <c r="UC131" s="41"/>
      <c r="UD131" s="41"/>
      <c r="UE131" s="41"/>
      <c r="UF131" s="41"/>
      <c r="UG131" s="41"/>
      <c r="UH131" s="41"/>
      <c r="UI131" s="41"/>
      <c r="UJ131" s="41"/>
      <c r="UK131" s="41"/>
      <c r="UL131" s="41"/>
      <c r="UM131" s="41"/>
      <c r="UN131" s="41"/>
      <c r="UO131" s="41"/>
      <c r="UP131" s="41"/>
      <c r="UQ131" s="41"/>
      <c r="UR131" s="41"/>
      <c r="US131" s="41"/>
      <c r="UT131" s="41"/>
      <c r="UU131" s="41"/>
      <c r="UV131" s="41"/>
      <c r="UW131" s="41"/>
      <c r="UX131" s="41"/>
      <c r="UY131" s="41"/>
      <c r="UZ131" s="41"/>
      <c r="VA131" s="41"/>
      <c r="VB131" s="41"/>
      <c r="VC131" s="41"/>
      <c r="VD131" s="41"/>
      <c r="VE131" s="41"/>
      <c r="VF131" s="41"/>
      <c r="VG131" s="41"/>
      <c r="VH131" s="41"/>
      <c r="VI131" s="41"/>
      <c r="VJ131" s="41"/>
      <c r="VK131" s="41"/>
      <c r="VL131" s="41"/>
      <c r="VM131" s="41"/>
      <c r="VN131" s="41"/>
      <c r="VO131" s="41"/>
      <c r="VP131" s="41"/>
      <c r="VQ131" s="41"/>
      <c r="VR131" s="41"/>
      <c r="VS131" s="41"/>
      <c r="VT131" s="41"/>
      <c r="VU131" s="41"/>
      <c r="VV131" s="41"/>
      <c r="VW131" s="41"/>
      <c r="VX131" s="41"/>
      <c r="VY131" s="41"/>
      <c r="VZ131" s="41"/>
      <c r="WA131" s="41"/>
      <c r="WB131" s="41"/>
      <c r="WC131" s="41"/>
      <c r="WD131" s="41"/>
      <c r="WE131" s="41"/>
      <c r="WF131" s="41"/>
      <c r="WG131" s="41"/>
      <c r="WH131" s="41"/>
      <c r="WI131" s="41"/>
      <c r="WJ131" s="41"/>
      <c r="WK131" s="41"/>
      <c r="WL131" s="41"/>
      <c r="WM131" s="41"/>
      <c r="WN131" s="41"/>
      <c r="WO131" s="41"/>
      <c r="WP131" s="41"/>
      <c r="WQ131" s="41"/>
      <c r="WR131" s="41"/>
      <c r="WS131" s="41"/>
      <c r="WT131" s="41"/>
      <c r="WU131" s="41"/>
      <c r="WV131" s="41"/>
      <c r="WW131" s="41"/>
      <c r="WX131" s="41"/>
      <c r="WY131" s="41"/>
      <c r="WZ131" s="41"/>
      <c r="XA131" s="41"/>
      <c r="XB131" s="41"/>
      <c r="XC131" s="41"/>
      <c r="XD131" s="41"/>
      <c r="XE131" s="41"/>
      <c r="XF131" s="41"/>
      <c r="XG131" s="41"/>
      <c r="XH131" s="41"/>
      <c r="XI131" s="41"/>
      <c r="XJ131" s="41"/>
      <c r="XK131" s="41"/>
      <c r="XL131" s="41"/>
      <c r="XM131" s="41"/>
      <c r="XN131" s="41"/>
      <c r="XO131" s="41"/>
      <c r="XP131" s="41"/>
      <c r="XQ131" s="41"/>
      <c r="XR131" s="41"/>
      <c r="XS131" s="41"/>
      <c r="XT131" s="41"/>
      <c r="XU131" s="41"/>
      <c r="XV131" s="41"/>
      <c r="XW131" s="41"/>
      <c r="XX131" s="41"/>
      <c r="XY131" s="41"/>
      <c r="XZ131" s="41"/>
      <c r="YA131" s="41"/>
      <c r="YB131" s="41"/>
      <c r="YC131" s="41"/>
      <c r="YD131" s="41"/>
      <c r="YE131" s="41"/>
      <c r="YF131" s="41"/>
      <c r="YG131" s="41"/>
      <c r="YH131" s="41"/>
      <c r="YI131" s="41"/>
      <c r="YJ131" s="41"/>
      <c r="YK131" s="41"/>
      <c r="YL131" s="41"/>
      <c r="YM131" s="41"/>
      <c r="YN131" s="41"/>
      <c r="YO131" s="41"/>
      <c r="YP131" s="41"/>
      <c r="YQ131" s="41"/>
      <c r="YR131" s="41"/>
      <c r="YS131" s="41"/>
      <c r="YT131" s="41"/>
      <c r="YU131" s="41"/>
      <c r="YV131" s="41"/>
      <c r="YW131" s="41"/>
      <c r="YX131" s="41"/>
      <c r="YY131" s="41"/>
      <c r="YZ131" s="41"/>
      <c r="ZA131" s="41"/>
      <c r="ZB131" s="41"/>
      <c r="ZC131" s="41"/>
      <c r="ZD131" s="41"/>
      <c r="ZE131" s="41"/>
      <c r="ZF131" s="41"/>
      <c r="ZG131" s="41"/>
      <c r="ZH131" s="41"/>
      <c r="ZI131" s="41"/>
      <c r="ZJ131" s="41"/>
      <c r="ZK131" s="41"/>
      <c r="ZL131" s="41"/>
      <c r="ZM131" s="41"/>
      <c r="ZN131" s="41"/>
      <c r="ZO131" s="41"/>
    </row>
    <row r="132" spans="31:691" ht="17.25" customHeight="1" x14ac:dyDescent="0.3">
      <c r="AE132" s="41"/>
      <c r="AF132" s="41"/>
      <c r="AG132" s="41"/>
      <c r="IZ132" s="41"/>
      <c r="JA132" s="41"/>
      <c r="JB132" s="41"/>
      <c r="JC132" s="41"/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/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/>
      <c r="LX132" s="41"/>
      <c r="LY132" s="41"/>
      <c r="LZ132" s="41"/>
      <c r="MA132" s="41"/>
      <c r="MB132" s="41"/>
      <c r="MC132" s="41"/>
      <c r="MD132" s="41"/>
      <c r="ME132" s="41"/>
      <c r="MF132" s="41"/>
      <c r="MG132" s="41"/>
      <c r="MH132" s="41"/>
      <c r="MI132" s="41"/>
      <c r="MJ132" s="41"/>
      <c r="MK132" s="41"/>
      <c r="ML132" s="41"/>
      <c r="MM132" s="41"/>
      <c r="MN132" s="41"/>
      <c r="MO132" s="41"/>
      <c r="MP132" s="41"/>
      <c r="MQ132" s="41"/>
      <c r="MR132" s="41"/>
      <c r="MS132" s="41"/>
      <c r="MT132" s="41"/>
      <c r="MU132" s="41"/>
      <c r="MV132" s="41"/>
      <c r="MW132" s="41"/>
      <c r="MX132" s="41"/>
      <c r="MY132" s="41"/>
      <c r="MZ132" s="41"/>
      <c r="NA132" s="41"/>
      <c r="NB132" s="41"/>
      <c r="NC132" s="41"/>
      <c r="ND132" s="41"/>
      <c r="NE132" s="41"/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1"/>
      <c r="OT132" s="41"/>
      <c r="OU132" s="41"/>
      <c r="OV132" s="41"/>
      <c r="OW132" s="41"/>
      <c r="OX132" s="41"/>
      <c r="OY132" s="41"/>
      <c r="OZ132" s="41"/>
      <c r="PA132" s="41"/>
      <c r="PB132" s="41"/>
      <c r="PC132" s="41"/>
      <c r="PD132" s="41"/>
      <c r="PE132" s="41"/>
      <c r="PF132" s="41"/>
      <c r="PG132" s="41"/>
      <c r="PH132" s="41"/>
      <c r="PI132" s="41"/>
      <c r="PJ132" s="41"/>
      <c r="PK132" s="41"/>
      <c r="PL132" s="41"/>
      <c r="PM132" s="41"/>
      <c r="PN132" s="41"/>
      <c r="PO132" s="41"/>
      <c r="PP132" s="41"/>
      <c r="PQ132" s="41"/>
      <c r="PR132" s="41"/>
      <c r="PS132" s="41"/>
      <c r="PT132" s="41"/>
      <c r="PU132" s="41"/>
      <c r="PV132" s="41"/>
      <c r="PW132" s="41"/>
      <c r="PX132" s="41"/>
      <c r="PY132" s="41"/>
      <c r="PZ132" s="41"/>
      <c r="QA132" s="41"/>
      <c r="QB132" s="41"/>
      <c r="QC132" s="41"/>
      <c r="QD132" s="41"/>
      <c r="QE132" s="41"/>
      <c r="QF132" s="41"/>
      <c r="QG132" s="41"/>
      <c r="QH132" s="41"/>
      <c r="QI132" s="41"/>
      <c r="QJ132" s="41"/>
      <c r="QK132" s="41"/>
      <c r="QL132" s="41"/>
      <c r="QM132" s="41"/>
      <c r="QN132" s="41"/>
      <c r="QO132" s="41"/>
      <c r="QP132" s="41"/>
      <c r="QQ132" s="41"/>
      <c r="QR132" s="41"/>
      <c r="QS132" s="41"/>
      <c r="QT132" s="41"/>
      <c r="QU132" s="41"/>
      <c r="QV132" s="41"/>
      <c r="QW132" s="41"/>
      <c r="QX132" s="41"/>
      <c r="QY132" s="41"/>
      <c r="QZ132" s="41"/>
      <c r="RA132" s="41"/>
      <c r="RB132" s="41"/>
      <c r="RC132" s="41"/>
      <c r="RD132" s="41"/>
      <c r="RE132" s="41"/>
      <c r="RF132" s="41"/>
      <c r="RG132" s="41"/>
      <c r="RH132" s="41"/>
      <c r="RI132" s="41"/>
      <c r="RJ132" s="41"/>
      <c r="RK132" s="41"/>
      <c r="RL132" s="41"/>
      <c r="RM132" s="41"/>
      <c r="RN132" s="41"/>
      <c r="RO132" s="41"/>
      <c r="RP132" s="41"/>
      <c r="RQ132" s="41"/>
      <c r="RR132" s="41"/>
      <c r="RS132" s="41"/>
      <c r="RT132" s="41"/>
      <c r="RU132" s="41"/>
      <c r="RV132" s="41"/>
      <c r="RW132" s="41"/>
      <c r="RX132" s="41"/>
      <c r="RY132" s="41"/>
      <c r="RZ132" s="41"/>
      <c r="SA132" s="41"/>
      <c r="SB132" s="41"/>
      <c r="SC132" s="41"/>
      <c r="SD132" s="41"/>
      <c r="SE132" s="41"/>
      <c r="SF132" s="41"/>
      <c r="SG132" s="41"/>
      <c r="SH132" s="41"/>
      <c r="SI132" s="41"/>
      <c r="SJ132" s="41"/>
      <c r="SK132" s="41"/>
      <c r="SL132" s="41"/>
      <c r="SM132" s="41"/>
      <c r="SN132" s="41"/>
      <c r="SO132" s="41"/>
      <c r="SP132" s="41"/>
      <c r="SQ132" s="41"/>
      <c r="SR132" s="41"/>
      <c r="SS132" s="41"/>
      <c r="ST132" s="41"/>
      <c r="SU132" s="41"/>
      <c r="SV132" s="41"/>
      <c r="SW132" s="41"/>
      <c r="SX132" s="41"/>
      <c r="SY132" s="41"/>
      <c r="SZ132" s="41"/>
      <c r="TA132" s="41"/>
      <c r="TB132" s="41"/>
      <c r="TC132" s="41"/>
      <c r="TD132" s="41"/>
      <c r="TE132" s="41"/>
      <c r="TF132" s="41"/>
      <c r="TG132" s="41"/>
      <c r="TH132" s="41"/>
      <c r="TI132" s="41"/>
      <c r="TJ132" s="41"/>
      <c r="TK132" s="41"/>
      <c r="TL132" s="41"/>
      <c r="TM132" s="41"/>
      <c r="TN132" s="41"/>
      <c r="TO132" s="41"/>
      <c r="TP132" s="41"/>
      <c r="TQ132" s="41"/>
      <c r="TR132" s="41"/>
      <c r="TS132" s="41"/>
      <c r="TT132" s="41"/>
      <c r="TU132" s="41"/>
      <c r="TV132" s="41"/>
      <c r="TW132" s="41"/>
      <c r="TX132" s="41"/>
      <c r="TY132" s="41"/>
      <c r="TZ132" s="41"/>
      <c r="UA132" s="41"/>
      <c r="UB132" s="41"/>
      <c r="UC132" s="41"/>
      <c r="UD132" s="41"/>
      <c r="UE132" s="41"/>
      <c r="UF132" s="41"/>
      <c r="UG132" s="41"/>
      <c r="UH132" s="41"/>
      <c r="UI132" s="41"/>
      <c r="UJ132" s="41"/>
      <c r="UK132" s="41"/>
      <c r="UL132" s="41"/>
      <c r="UM132" s="41"/>
      <c r="UN132" s="41"/>
      <c r="UO132" s="41"/>
      <c r="UP132" s="41"/>
      <c r="UQ132" s="41"/>
      <c r="UR132" s="41"/>
      <c r="US132" s="41"/>
      <c r="UT132" s="41"/>
      <c r="UU132" s="41"/>
      <c r="UV132" s="41"/>
      <c r="UW132" s="41"/>
      <c r="UX132" s="41"/>
      <c r="UY132" s="41"/>
      <c r="UZ132" s="41"/>
      <c r="VA132" s="41"/>
      <c r="VB132" s="41"/>
      <c r="VC132" s="41"/>
      <c r="VD132" s="41"/>
      <c r="VE132" s="41"/>
      <c r="VF132" s="41"/>
      <c r="VG132" s="41"/>
      <c r="VH132" s="41"/>
      <c r="VI132" s="41"/>
      <c r="VJ132" s="41"/>
      <c r="VK132" s="41"/>
      <c r="VL132" s="41"/>
      <c r="VM132" s="41"/>
      <c r="VN132" s="41"/>
      <c r="VO132" s="41"/>
      <c r="VP132" s="41"/>
      <c r="VQ132" s="41"/>
      <c r="VR132" s="41"/>
      <c r="VS132" s="41"/>
      <c r="VT132" s="41"/>
      <c r="VU132" s="41"/>
      <c r="VV132" s="41"/>
      <c r="VW132" s="41"/>
      <c r="VX132" s="41"/>
      <c r="VY132" s="41"/>
      <c r="VZ132" s="41"/>
      <c r="WA132" s="41"/>
      <c r="WB132" s="41"/>
      <c r="WC132" s="41"/>
      <c r="WD132" s="41"/>
      <c r="WE132" s="41"/>
      <c r="WF132" s="41"/>
      <c r="WG132" s="41"/>
      <c r="WH132" s="41"/>
      <c r="WI132" s="41"/>
      <c r="WJ132" s="41"/>
      <c r="WK132" s="41"/>
      <c r="WL132" s="41"/>
      <c r="WM132" s="41"/>
      <c r="WN132" s="41"/>
      <c r="WO132" s="41"/>
      <c r="WP132" s="41"/>
      <c r="WQ132" s="41"/>
      <c r="WR132" s="41"/>
      <c r="WS132" s="41"/>
      <c r="WT132" s="41"/>
      <c r="WU132" s="41"/>
      <c r="WV132" s="41"/>
      <c r="WW132" s="41"/>
      <c r="WX132" s="41"/>
      <c r="WY132" s="41"/>
      <c r="WZ132" s="41"/>
      <c r="XA132" s="41"/>
      <c r="XB132" s="41"/>
      <c r="XC132" s="41"/>
      <c r="XD132" s="41"/>
      <c r="XE132" s="41"/>
      <c r="XF132" s="41"/>
      <c r="XG132" s="41"/>
      <c r="XH132" s="41"/>
      <c r="XI132" s="41"/>
      <c r="XJ132" s="41"/>
      <c r="XK132" s="41"/>
      <c r="XL132" s="41"/>
      <c r="XM132" s="41"/>
      <c r="XN132" s="41"/>
      <c r="XO132" s="41"/>
      <c r="XP132" s="41"/>
      <c r="XQ132" s="41"/>
      <c r="XR132" s="41"/>
      <c r="XS132" s="41"/>
      <c r="XT132" s="41"/>
      <c r="XU132" s="41"/>
      <c r="XV132" s="41"/>
      <c r="XW132" s="41"/>
      <c r="XX132" s="41"/>
      <c r="XY132" s="41"/>
      <c r="XZ132" s="41"/>
      <c r="YA132" s="41"/>
      <c r="YB132" s="41"/>
      <c r="YC132" s="41"/>
      <c r="YD132" s="41"/>
      <c r="YE132" s="41"/>
      <c r="YF132" s="41"/>
      <c r="YG132" s="41"/>
      <c r="YH132" s="41"/>
      <c r="YI132" s="41"/>
      <c r="YJ132" s="41"/>
      <c r="YK132" s="41"/>
      <c r="YL132" s="41"/>
      <c r="YM132" s="41"/>
      <c r="YN132" s="41"/>
      <c r="YO132" s="41"/>
      <c r="YP132" s="41"/>
      <c r="YQ132" s="41"/>
      <c r="YR132" s="41"/>
      <c r="YS132" s="41"/>
      <c r="YT132" s="41"/>
      <c r="YU132" s="41"/>
      <c r="YV132" s="41"/>
      <c r="YW132" s="41"/>
      <c r="YX132" s="41"/>
      <c r="YY132" s="41"/>
      <c r="YZ132" s="41"/>
      <c r="ZA132" s="41"/>
      <c r="ZB132" s="41"/>
      <c r="ZC132" s="41"/>
      <c r="ZD132" s="41"/>
      <c r="ZE132" s="41"/>
      <c r="ZF132" s="41"/>
      <c r="ZG132" s="41"/>
      <c r="ZH132" s="41"/>
      <c r="ZI132" s="41"/>
      <c r="ZJ132" s="41"/>
      <c r="ZK132" s="41"/>
      <c r="ZL132" s="41"/>
      <c r="ZM132" s="41"/>
      <c r="ZN132" s="41"/>
      <c r="ZO132" s="41"/>
    </row>
    <row r="133" spans="31:691" ht="17.25" customHeight="1" x14ac:dyDescent="0.3">
      <c r="AE133" s="41"/>
      <c r="AF133" s="41"/>
      <c r="AG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/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/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/>
      <c r="MY133" s="41"/>
      <c r="MZ133" s="41"/>
      <c r="NA133" s="41"/>
      <c r="NB133" s="41"/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1"/>
      <c r="OT133" s="41"/>
      <c r="OU133" s="41"/>
      <c r="OV133" s="41"/>
      <c r="OW133" s="41"/>
      <c r="OX133" s="41"/>
      <c r="OY133" s="41"/>
      <c r="OZ133" s="41"/>
      <c r="PA133" s="41"/>
      <c r="PB133" s="41"/>
      <c r="PC133" s="41"/>
      <c r="PD133" s="41"/>
      <c r="PE133" s="41"/>
      <c r="PF133" s="41"/>
      <c r="PG133" s="41"/>
      <c r="PH133" s="41"/>
      <c r="PI133" s="41"/>
      <c r="PJ133" s="41"/>
      <c r="PK133" s="41"/>
      <c r="PL133" s="41"/>
      <c r="PM133" s="41"/>
      <c r="PN133" s="41"/>
      <c r="PO133" s="41"/>
      <c r="PP133" s="41"/>
      <c r="PQ133" s="41"/>
      <c r="PR133" s="41"/>
      <c r="PS133" s="41"/>
      <c r="PT133" s="41"/>
      <c r="PU133" s="41"/>
      <c r="PV133" s="41"/>
      <c r="PW133" s="41"/>
      <c r="PX133" s="41"/>
      <c r="PY133" s="41"/>
      <c r="PZ133" s="41"/>
      <c r="QA133" s="41"/>
      <c r="QB133" s="41"/>
      <c r="QC133" s="41"/>
      <c r="QD133" s="41"/>
      <c r="QE133" s="41"/>
      <c r="QF133" s="41"/>
      <c r="QG133" s="41"/>
      <c r="QH133" s="41"/>
      <c r="QI133" s="41"/>
      <c r="QJ133" s="41"/>
      <c r="QK133" s="41"/>
      <c r="QL133" s="41"/>
      <c r="QM133" s="41"/>
      <c r="QN133" s="41"/>
      <c r="QO133" s="41"/>
      <c r="QP133" s="41"/>
      <c r="QQ133" s="41"/>
      <c r="QR133" s="41"/>
      <c r="QS133" s="41"/>
      <c r="QT133" s="41"/>
      <c r="QU133" s="41"/>
      <c r="QV133" s="41"/>
      <c r="QW133" s="41"/>
      <c r="QX133" s="41"/>
      <c r="QY133" s="41"/>
      <c r="QZ133" s="41"/>
      <c r="RA133" s="41"/>
      <c r="RB133" s="41"/>
      <c r="RC133" s="41"/>
      <c r="RD133" s="41"/>
      <c r="RE133" s="41"/>
      <c r="RF133" s="41"/>
      <c r="RG133" s="41"/>
      <c r="RH133" s="41"/>
      <c r="RI133" s="41"/>
      <c r="RJ133" s="41"/>
      <c r="RK133" s="41"/>
      <c r="RL133" s="41"/>
      <c r="RM133" s="41"/>
      <c r="RN133" s="41"/>
      <c r="RO133" s="41"/>
      <c r="RP133" s="41"/>
      <c r="RQ133" s="41"/>
      <c r="RR133" s="41"/>
      <c r="RS133" s="41"/>
      <c r="RT133" s="41"/>
      <c r="RU133" s="41"/>
      <c r="RV133" s="41"/>
      <c r="RW133" s="41"/>
      <c r="RX133" s="41"/>
      <c r="RY133" s="41"/>
      <c r="RZ133" s="41"/>
      <c r="SA133" s="41"/>
      <c r="SB133" s="41"/>
      <c r="SC133" s="41"/>
      <c r="SD133" s="41"/>
      <c r="SE133" s="41"/>
      <c r="SF133" s="41"/>
      <c r="SG133" s="41"/>
      <c r="SH133" s="41"/>
      <c r="SI133" s="41"/>
      <c r="SJ133" s="41"/>
      <c r="SK133" s="41"/>
      <c r="SL133" s="41"/>
      <c r="SM133" s="41"/>
      <c r="SN133" s="41"/>
      <c r="SO133" s="41"/>
      <c r="SP133" s="41"/>
      <c r="SQ133" s="41"/>
      <c r="SR133" s="41"/>
      <c r="SS133" s="41"/>
      <c r="ST133" s="41"/>
      <c r="SU133" s="41"/>
      <c r="SV133" s="41"/>
      <c r="SW133" s="41"/>
      <c r="SX133" s="41"/>
      <c r="SY133" s="41"/>
      <c r="SZ133" s="41"/>
      <c r="TA133" s="41"/>
      <c r="TB133" s="41"/>
      <c r="TC133" s="41"/>
      <c r="TD133" s="41"/>
      <c r="TE133" s="41"/>
      <c r="TF133" s="41"/>
      <c r="TG133" s="41"/>
      <c r="TH133" s="41"/>
      <c r="TI133" s="41"/>
      <c r="TJ133" s="41"/>
      <c r="TK133" s="41"/>
      <c r="TL133" s="41"/>
      <c r="TM133" s="41"/>
      <c r="TN133" s="41"/>
      <c r="TO133" s="41"/>
      <c r="TP133" s="41"/>
      <c r="TQ133" s="41"/>
      <c r="TR133" s="41"/>
      <c r="TS133" s="41"/>
      <c r="TT133" s="41"/>
      <c r="TU133" s="41"/>
      <c r="TV133" s="41"/>
      <c r="TW133" s="41"/>
      <c r="TX133" s="41"/>
      <c r="TY133" s="41"/>
      <c r="TZ133" s="41"/>
      <c r="UA133" s="41"/>
      <c r="UB133" s="41"/>
      <c r="UC133" s="41"/>
      <c r="UD133" s="41"/>
      <c r="UE133" s="41"/>
      <c r="UF133" s="41"/>
      <c r="UG133" s="41"/>
      <c r="UH133" s="41"/>
      <c r="UI133" s="41"/>
      <c r="UJ133" s="41"/>
      <c r="UK133" s="41"/>
      <c r="UL133" s="41"/>
      <c r="UM133" s="41"/>
      <c r="UN133" s="41"/>
      <c r="UO133" s="41"/>
      <c r="UP133" s="41"/>
      <c r="UQ133" s="41"/>
      <c r="UR133" s="41"/>
      <c r="US133" s="41"/>
      <c r="UT133" s="41"/>
      <c r="UU133" s="41"/>
      <c r="UV133" s="41"/>
      <c r="UW133" s="41"/>
      <c r="UX133" s="41"/>
      <c r="UY133" s="41"/>
      <c r="UZ133" s="41"/>
      <c r="VA133" s="41"/>
      <c r="VB133" s="41"/>
      <c r="VC133" s="41"/>
      <c r="VD133" s="41"/>
      <c r="VE133" s="41"/>
      <c r="VF133" s="41"/>
      <c r="VG133" s="41"/>
      <c r="VH133" s="41"/>
      <c r="VI133" s="41"/>
      <c r="VJ133" s="41"/>
      <c r="VK133" s="41"/>
      <c r="VL133" s="41"/>
      <c r="VM133" s="41"/>
      <c r="VN133" s="41"/>
      <c r="VO133" s="41"/>
      <c r="VP133" s="41"/>
      <c r="VQ133" s="41"/>
      <c r="VR133" s="41"/>
      <c r="VS133" s="41"/>
      <c r="VT133" s="41"/>
      <c r="VU133" s="41"/>
      <c r="VV133" s="41"/>
      <c r="VW133" s="41"/>
      <c r="VX133" s="41"/>
      <c r="VY133" s="41"/>
      <c r="VZ133" s="41"/>
      <c r="WA133" s="41"/>
      <c r="WB133" s="41"/>
      <c r="WC133" s="41"/>
      <c r="WD133" s="41"/>
      <c r="WE133" s="41"/>
      <c r="WF133" s="41"/>
      <c r="WG133" s="41"/>
      <c r="WH133" s="41"/>
      <c r="WI133" s="41"/>
      <c r="WJ133" s="41"/>
      <c r="WK133" s="41"/>
      <c r="WL133" s="41"/>
      <c r="WM133" s="41"/>
      <c r="WN133" s="41"/>
      <c r="WO133" s="41"/>
      <c r="WP133" s="41"/>
      <c r="WQ133" s="41"/>
      <c r="WR133" s="41"/>
      <c r="WS133" s="41"/>
      <c r="WT133" s="41"/>
      <c r="WU133" s="41"/>
      <c r="WV133" s="41"/>
      <c r="WW133" s="41"/>
      <c r="WX133" s="41"/>
      <c r="WY133" s="41"/>
      <c r="WZ133" s="41"/>
      <c r="XA133" s="41"/>
      <c r="XB133" s="41"/>
      <c r="XC133" s="41"/>
      <c r="XD133" s="41"/>
      <c r="XE133" s="41"/>
      <c r="XF133" s="41"/>
      <c r="XG133" s="41"/>
      <c r="XH133" s="41"/>
      <c r="XI133" s="41"/>
      <c r="XJ133" s="41"/>
      <c r="XK133" s="41"/>
      <c r="XL133" s="41"/>
      <c r="XM133" s="41"/>
      <c r="XN133" s="41"/>
      <c r="XO133" s="41"/>
      <c r="XP133" s="41"/>
      <c r="XQ133" s="41"/>
      <c r="XR133" s="41"/>
      <c r="XS133" s="41"/>
      <c r="XT133" s="41"/>
      <c r="XU133" s="41"/>
      <c r="XV133" s="41"/>
      <c r="XW133" s="41"/>
      <c r="XX133" s="41"/>
      <c r="XY133" s="41"/>
      <c r="XZ133" s="41"/>
      <c r="YA133" s="41"/>
      <c r="YB133" s="41"/>
      <c r="YC133" s="41"/>
      <c r="YD133" s="41"/>
      <c r="YE133" s="41"/>
      <c r="YF133" s="41"/>
      <c r="YG133" s="41"/>
      <c r="YH133" s="41"/>
      <c r="YI133" s="41"/>
      <c r="YJ133" s="41"/>
      <c r="YK133" s="41"/>
      <c r="YL133" s="41"/>
      <c r="YM133" s="41"/>
      <c r="YN133" s="41"/>
      <c r="YO133" s="41"/>
      <c r="YP133" s="41"/>
      <c r="YQ133" s="41"/>
      <c r="YR133" s="41"/>
      <c r="YS133" s="41"/>
      <c r="YT133" s="41"/>
      <c r="YU133" s="41"/>
      <c r="YV133" s="41"/>
      <c r="YW133" s="41"/>
      <c r="YX133" s="41"/>
      <c r="YY133" s="41"/>
      <c r="YZ133" s="41"/>
      <c r="ZA133" s="41"/>
      <c r="ZB133" s="41"/>
      <c r="ZC133" s="41"/>
      <c r="ZD133" s="41"/>
      <c r="ZE133" s="41"/>
      <c r="ZF133" s="41"/>
      <c r="ZG133" s="41"/>
      <c r="ZH133" s="41"/>
      <c r="ZI133" s="41"/>
      <c r="ZJ133" s="41"/>
      <c r="ZK133" s="41"/>
      <c r="ZL133" s="41"/>
      <c r="ZM133" s="41"/>
      <c r="ZN133" s="41"/>
      <c r="ZO133" s="41"/>
    </row>
    <row r="134" spans="31:691" ht="17.25" customHeight="1" x14ac:dyDescent="0.3">
      <c r="AE134" s="41"/>
      <c r="AF134" s="41"/>
      <c r="AG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/>
      <c r="JQ134" s="41"/>
      <c r="JR134" s="41"/>
      <c r="JS134" s="41"/>
      <c r="JT134" s="41"/>
      <c r="JU134" s="41"/>
      <c r="JV134" s="41"/>
      <c r="JW134" s="41"/>
      <c r="JX134" s="41"/>
      <c r="JY134" s="41"/>
      <c r="JZ134" s="41"/>
      <c r="KA134" s="41"/>
      <c r="KB134" s="41"/>
      <c r="KC134" s="41"/>
      <c r="KD134" s="41"/>
      <c r="KE134" s="41"/>
      <c r="KF134" s="41"/>
      <c r="KG134" s="41"/>
      <c r="KH134" s="41"/>
      <c r="KI134" s="41"/>
      <c r="KJ134" s="41"/>
      <c r="KK134" s="41"/>
      <c r="KL134" s="41"/>
      <c r="KM134" s="41"/>
      <c r="KN134" s="41"/>
      <c r="KO134" s="41"/>
      <c r="KP134" s="41"/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/>
      <c r="LC134" s="41"/>
      <c r="LD134" s="41"/>
      <c r="LE134" s="41"/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/>
      <c r="LU134" s="41"/>
      <c r="LV134" s="41"/>
      <c r="LW134" s="41"/>
      <c r="LX134" s="41"/>
      <c r="LY134" s="41"/>
      <c r="LZ134" s="41"/>
      <c r="MA134" s="41"/>
      <c r="MB134" s="41"/>
      <c r="MC134" s="41"/>
      <c r="MD134" s="41"/>
      <c r="ME134" s="41"/>
      <c r="MF134" s="41"/>
      <c r="MG134" s="41"/>
      <c r="MH134" s="41"/>
      <c r="MI134" s="41"/>
      <c r="MJ134" s="41"/>
      <c r="MK134" s="41"/>
      <c r="ML134" s="41"/>
      <c r="MM134" s="41"/>
      <c r="MN134" s="41"/>
      <c r="MO134" s="41"/>
      <c r="MP134" s="41"/>
      <c r="MQ134" s="41"/>
      <c r="MR134" s="41"/>
      <c r="MS134" s="41"/>
      <c r="MT134" s="41"/>
      <c r="MU134" s="41"/>
      <c r="MV134" s="41"/>
      <c r="MW134" s="41"/>
      <c r="MX134" s="41"/>
      <c r="MY134" s="41"/>
      <c r="MZ134" s="41"/>
      <c r="NA134" s="41"/>
      <c r="NB134" s="41"/>
      <c r="NC134" s="41"/>
      <c r="ND134" s="41"/>
      <c r="NE134" s="41"/>
      <c r="NF134" s="41"/>
      <c r="NG134" s="41"/>
      <c r="NH134" s="41"/>
      <c r="NI134" s="41"/>
      <c r="NJ134" s="41"/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/>
      <c r="NY134" s="41"/>
      <c r="NZ134" s="41"/>
      <c r="OA134" s="41"/>
      <c r="OB134" s="41"/>
      <c r="OC134" s="41"/>
      <c r="OD134" s="41"/>
      <c r="OE134" s="41"/>
      <c r="OF134" s="41"/>
      <c r="OG134" s="41"/>
      <c r="OH134" s="41"/>
      <c r="OI134" s="41"/>
      <c r="OJ134" s="41"/>
      <c r="OK134" s="41"/>
      <c r="OL134" s="41"/>
      <c r="OM134" s="41"/>
      <c r="ON134" s="41"/>
      <c r="OO134" s="41"/>
      <c r="OP134" s="41"/>
      <c r="OQ134" s="41"/>
      <c r="OR134" s="41"/>
      <c r="OS134" s="41"/>
      <c r="OT134" s="41"/>
      <c r="OU134" s="41"/>
      <c r="OV134" s="41"/>
      <c r="OW134" s="41"/>
      <c r="OX134" s="41"/>
      <c r="OY134" s="41"/>
      <c r="OZ134" s="41"/>
      <c r="PA134" s="41"/>
      <c r="PB134" s="41"/>
      <c r="PC134" s="41"/>
      <c r="PD134" s="41"/>
      <c r="PE134" s="41"/>
      <c r="PF134" s="41"/>
      <c r="PG134" s="41"/>
      <c r="PH134" s="41"/>
      <c r="PI134" s="41"/>
      <c r="PJ134" s="41"/>
      <c r="PK134" s="41"/>
      <c r="PL134" s="41"/>
      <c r="PM134" s="41"/>
      <c r="PN134" s="41"/>
      <c r="PO134" s="41"/>
      <c r="PP134" s="41"/>
      <c r="PQ134" s="41"/>
      <c r="PR134" s="41"/>
      <c r="PS134" s="41"/>
      <c r="PT134" s="41"/>
      <c r="PU134" s="41"/>
      <c r="PV134" s="41"/>
      <c r="PW134" s="41"/>
      <c r="PX134" s="41"/>
      <c r="PY134" s="41"/>
      <c r="PZ134" s="41"/>
      <c r="QA134" s="41"/>
      <c r="QB134" s="41"/>
      <c r="QC134" s="41"/>
      <c r="QD134" s="41"/>
      <c r="QE134" s="41"/>
      <c r="QF134" s="41"/>
      <c r="QG134" s="41"/>
      <c r="QH134" s="41"/>
      <c r="QI134" s="41"/>
      <c r="QJ134" s="41"/>
      <c r="QK134" s="41"/>
      <c r="QL134" s="41"/>
      <c r="QM134" s="41"/>
      <c r="QN134" s="41"/>
      <c r="QO134" s="41"/>
      <c r="QP134" s="41"/>
      <c r="QQ134" s="41"/>
      <c r="QR134" s="41"/>
      <c r="QS134" s="41"/>
      <c r="QT134" s="41"/>
      <c r="QU134" s="41"/>
      <c r="QV134" s="41"/>
      <c r="QW134" s="41"/>
      <c r="QX134" s="41"/>
      <c r="QY134" s="41"/>
      <c r="QZ134" s="41"/>
      <c r="RA134" s="41"/>
      <c r="RB134" s="41"/>
      <c r="RC134" s="41"/>
      <c r="RD134" s="41"/>
      <c r="RE134" s="41"/>
      <c r="RF134" s="41"/>
      <c r="RG134" s="41"/>
      <c r="RH134" s="41"/>
      <c r="RI134" s="41"/>
      <c r="RJ134" s="41"/>
      <c r="RK134" s="41"/>
      <c r="RL134" s="41"/>
      <c r="RM134" s="41"/>
      <c r="RN134" s="41"/>
      <c r="RO134" s="41"/>
      <c r="RP134" s="41"/>
      <c r="RQ134" s="41"/>
      <c r="RR134" s="41"/>
      <c r="RS134" s="41"/>
      <c r="RT134" s="41"/>
      <c r="RU134" s="41"/>
      <c r="RV134" s="41"/>
      <c r="RW134" s="41"/>
      <c r="RX134" s="41"/>
      <c r="RY134" s="41"/>
      <c r="RZ134" s="41"/>
      <c r="SA134" s="41"/>
      <c r="SB134" s="41"/>
      <c r="SC134" s="41"/>
      <c r="SD134" s="41"/>
      <c r="SE134" s="41"/>
      <c r="SF134" s="41"/>
      <c r="SG134" s="41"/>
      <c r="SH134" s="41"/>
      <c r="SI134" s="41"/>
      <c r="SJ134" s="41"/>
      <c r="SK134" s="41"/>
      <c r="SL134" s="41"/>
      <c r="SM134" s="41"/>
      <c r="SN134" s="41"/>
      <c r="SO134" s="41"/>
      <c r="SP134" s="41"/>
      <c r="SQ134" s="41"/>
      <c r="SR134" s="41"/>
      <c r="SS134" s="41"/>
      <c r="ST134" s="41"/>
      <c r="SU134" s="41"/>
      <c r="SV134" s="41"/>
      <c r="SW134" s="41"/>
      <c r="SX134" s="41"/>
      <c r="SY134" s="41"/>
      <c r="SZ134" s="41"/>
      <c r="TA134" s="41"/>
      <c r="TB134" s="41"/>
      <c r="TC134" s="41"/>
      <c r="TD134" s="41"/>
      <c r="TE134" s="41"/>
      <c r="TF134" s="41"/>
      <c r="TG134" s="41"/>
      <c r="TH134" s="41"/>
      <c r="TI134" s="41"/>
      <c r="TJ134" s="41"/>
      <c r="TK134" s="41"/>
      <c r="TL134" s="41"/>
      <c r="TM134" s="41"/>
      <c r="TN134" s="41"/>
      <c r="TO134" s="41"/>
      <c r="TP134" s="41"/>
      <c r="TQ134" s="41"/>
      <c r="TR134" s="41"/>
      <c r="TS134" s="41"/>
      <c r="TT134" s="41"/>
      <c r="TU134" s="41"/>
      <c r="TV134" s="41"/>
      <c r="TW134" s="41"/>
      <c r="TX134" s="41"/>
      <c r="TY134" s="41"/>
      <c r="TZ134" s="41"/>
      <c r="UA134" s="41"/>
      <c r="UB134" s="41"/>
      <c r="UC134" s="41"/>
      <c r="UD134" s="41"/>
      <c r="UE134" s="41"/>
      <c r="UF134" s="41"/>
      <c r="UG134" s="41"/>
      <c r="UH134" s="41"/>
      <c r="UI134" s="41"/>
      <c r="UJ134" s="41"/>
      <c r="UK134" s="41"/>
      <c r="UL134" s="41"/>
      <c r="UM134" s="41"/>
      <c r="UN134" s="41"/>
      <c r="UO134" s="41"/>
      <c r="UP134" s="41"/>
      <c r="UQ134" s="41"/>
      <c r="UR134" s="41"/>
      <c r="US134" s="41"/>
      <c r="UT134" s="41"/>
      <c r="UU134" s="41"/>
      <c r="UV134" s="41"/>
      <c r="UW134" s="41"/>
      <c r="UX134" s="41"/>
      <c r="UY134" s="41"/>
      <c r="UZ134" s="41"/>
      <c r="VA134" s="41"/>
      <c r="VB134" s="41"/>
      <c r="VC134" s="41"/>
      <c r="VD134" s="41"/>
      <c r="VE134" s="41"/>
      <c r="VF134" s="41"/>
      <c r="VG134" s="41"/>
      <c r="VH134" s="41"/>
      <c r="VI134" s="41"/>
      <c r="VJ134" s="41"/>
      <c r="VK134" s="41"/>
      <c r="VL134" s="41"/>
      <c r="VM134" s="41"/>
      <c r="VN134" s="41"/>
      <c r="VO134" s="41"/>
      <c r="VP134" s="41"/>
      <c r="VQ134" s="41"/>
      <c r="VR134" s="41"/>
      <c r="VS134" s="41"/>
      <c r="VT134" s="41"/>
      <c r="VU134" s="41"/>
      <c r="VV134" s="41"/>
      <c r="VW134" s="41"/>
      <c r="VX134" s="41"/>
      <c r="VY134" s="41"/>
      <c r="VZ134" s="41"/>
      <c r="WA134" s="41"/>
      <c r="WB134" s="41"/>
      <c r="WC134" s="41"/>
      <c r="WD134" s="41"/>
      <c r="WE134" s="41"/>
      <c r="WF134" s="41"/>
      <c r="WG134" s="41"/>
      <c r="WH134" s="41"/>
      <c r="WI134" s="41"/>
      <c r="WJ134" s="41"/>
      <c r="WK134" s="41"/>
      <c r="WL134" s="41"/>
      <c r="WM134" s="41"/>
      <c r="WN134" s="41"/>
      <c r="WO134" s="41"/>
      <c r="WP134" s="41"/>
      <c r="WQ134" s="41"/>
      <c r="WR134" s="41"/>
      <c r="WS134" s="41"/>
      <c r="WT134" s="41"/>
      <c r="WU134" s="41"/>
      <c r="WV134" s="41"/>
      <c r="WW134" s="41"/>
      <c r="WX134" s="41"/>
      <c r="WY134" s="41"/>
      <c r="WZ134" s="41"/>
      <c r="XA134" s="41"/>
      <c r="XB134" s="41"/>
      <c r="XC134" s="41"/>
      <c r="XD134" s="41"/>
      <c r="XE134" s="41"/>
      <c r="XF134" s="41"/>
      <c r="XG134" s="41"/>
      <c r="XH134" s="41"/>
      <c r="XI134" s="41"/>
      <c r="XJ134" s="41"/>
      <c r="XK134" s="41"/>
      <c r="XL134" s="41"/>
      <c r="XM134" s="41"/>
      <c r="XN134" s="41"/>
      <c r="XO134" s="41"/>
      <c r="XP134" s="41"/>
      <c r="XQ134" s="41"/>
      <c r="XR134" s="41"/>
      <c r="XS134" s="41"/>
      <c r="XT134" s="41"/>
      <c r="XU134" s="41"/>
      <c r="XV134" s="41"/>
      <c r="XW134" s="41"/>
      <c r="XX134" s="41"/>
      <c r="XY134" s="41"/>
      <c r="XZ134" s="41"/>
      <c r="YA134" s="41"/>
      <c r="YB134" s="41"/>
      <c r="YC134" s="41"/>
      <c r="YD134" s="41"/>
      <c r="YE134" s="41"/>
      <c r="YF134" s="41"/>
      <c r="YG134" s="41"/>
      <c r="YH134" s="41"/>
      <c r="YI134" s="41"/>
      <c r="YJ134" s="41"/>
      <c r="YK134" s="41"/>
      <c r="YL134" s="41"/>
      <c r="YM134" s="41"/>
      <c r="YN134" s="41"/>
      <c r="YO134" s="41"/>
      <c r="YP134" s="41"/>
      <c r="YQ134" s="41"/>
      <c r="YR134" s="41"/>
      <c r="YS134" s="41"/>
      <c r="YT134" s="41"/>
      <c r="YU134" s="41"/>
      <c r="YV134" s="41"/>
      <c r="YW134" s="41"/>
      <c r="YX134" s="41"/>
      <c r="YY134" s="41"/>
      <c r="YZ134" s="41"/>
      <c r="ZA134" s="41"/>
      <c r="ZB134" s="41"/>
      <c r="ZC134" s="41"/>
      <c r="ZD134" s="41"/>
      <c r="ZE134" s="41"/>
      <c r="ZF134" s="41"/>
      <c r="ZG134" s="41"/>
      <c r="ZH134" s="41"/>
      <c r="ZI134" s="41"/>
      <c r="ZJ134" s="41"/>
      <c r="ZK134" s="41"/>
      <c r="ZL134" s="41"/>
      <c r="ZM134" s="41"/>
      <c r="ZN134" s="41"/>
      <c r="ZO134" s="41"/>
    </row>
    <row r="135" spans="31:691" ht="17.25" customHeight="1" x14ac:dyDescent="0.3">
      <c r="AE135" s="41"/>
      <c r="AF135" s="41"/>
      <c r="AG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/>
      <c r="JQ135" s="41"/>
      <c r="JR135" s="41"/>
      <c r="JS135" s="41"/>
      <c r="JT135" s="41"/>
      <c r="JU135" s="41"/>
      <c r="JV135" s="41"/>
      <c r="JW135" s="41"/>
      <c r="JX135" s="41"/>
      <c r="JY135" s="41"/>
      <c r="JZ135" s="41"/>
      <c r="KA135" s="41"/>
      <c r="KB135" s="41"/>
      <c r="KC135" s="41"/>
      <c r="KD135" s="41"/>
      <c r="KE135" s="41"/>
      <c r="KF135" s="41"/>
      <c r="KG135" s="41"/>
      <c r="KH135" s="41"/>
      <c r="KI135" s="41"/>
      <c r="KJ135" s="41"/>
      <c r="KK135" s="41"/>
      <c r="KL135" s="41"/>
      <c r="KM135" s="41"/>
      <c r="KN135" s="41"/>
      <c r="KO135" s="41"/>
      <c r="KP135" s="41"/>
      <c r="KQ135" s="41"/>
      <c r="KR135" s="41"/>
      <c r="KS135" s="41"/>
      <c r="KT135" s="41"/>
      <c r="KU135" s="41"/>
      <c r="KV135" s="41"/>
      <c r="KW135" s="41"/>
      <c r="KX135" s="41"/>
      <c r="KY135" s="41"/>
      <c r="KZ135" s="41"/>
      <c r="LA135" s="41"/>
      <c r="LB135" s="41"/>
      <c r="LC135" s="41"/>
      <c r="LD135" s="41"/>
      <c r="LE135" s="41"/>
      <c r="LF135" s="41"/>
      <c r="LG135" s="41"/>
      <c r="LH135" s="41"/>
      <c r="LI135" s="41"/>
      <c r="LJ135" s="41"/>
      <c r="LK135" s="41"/>
      <c r="LL135" s="41"/>
      <c r="LM135" s="41"/>
      <c r="LN135" s="41"/>
      <c r="LO135" s="41"/>
      <c r="LP135" s="41"/>
      <c r="LQ135" s="41"/>
      <c r="LR135" s="41"/>
      <c r="LS135" s="41"/>
      <c r="LT135" s="41"/>
      <c r="LU135" s="41"/>
      <c r="LV135" s="41"/>
      <c r="LW135" s="41"/>
      <c r="LX135" s="41"/>
      <c r="LY135" s="41"/>
      <c r="LZ135" s="41"/>
      <c r="MA135" s="41"/>
      <c r="MB135" s="41"/>
      <c r="MC135" s="41"/>
      <c r="MD135" s="41"/>
      <c r="ME135" s="41"/>
      <c r="MF135" s="41"/>
      <c r="MG135" s="41"/>
      <c r="MH135" s="41"/>
      <c r="MI135" s="41"/>
      <c r="MJ135" s="41"/>
      <c r="MK135" s="41"/>
      <c r="ML135" s="41"/>
      <c r="MM135" s="41"/>
      <c r="MN135" s="41"/>
      <c r="MO135" s="41"/>
      <c r="MP135" s="41"/>
      <c r="MQ135" s="41"/>
      <c r="MR135" s="41"/>
      <c r="MS135" s="41"/>
      <c r="MT135" s="41"/>
      <c r="MU135" s="41"/>
      <c r="MV135" s="41"/>
      <c r="MW135" s="41"/>
      <c r="MX135" s="41"/>
      <c r="MY135" s="41"/>
      <c r="MZ135" s="41"/>
      <c r="NA135" s="41"/>
      <c r="NB135" s="41"/>
      <c r="NC135" s="41"/>
      <c r="ND135" s="41"/>
      <c r="NE135" s="41"/>
      <c r="NF135" s="41"/>
      <c r="NG135" s="41"/>
      <c r="NH135" s="41"/>
      <c r="NI135" s="41"/>
      <c r="NJ135" s="41"/>
      <c r="NK135" s="41"/>
      <c r="NL135" s="41"/>
      <c r="NM135" s="41"/>
      <c r="NN135" s="41"/>
      <c r="NO135" s="41"/>
      <c r="NP135" s="41"/>
      <c r="NQ135" s="41"/>
      <c r="NR135" s="41"/>
      <c r="NS135" s="41"/>
      <c r="NT135" s="41"/>
      <c r="NU135" s="41"/>
      <c r="NV135" s="41"/>
      <c r="NW135" s="41"/>
      <c r="NX135" s="41"/>
      <c r="NY135" s="41"/>
      <c r="NZ135" s="41"/>
      <c r="OA135" s="41"/>
      <c r="OB135" s="41"/>
      <c r="OC135" s="41"/>
      <c r="OD135" s="41"/>
      <c r="OE135" s="41"/>
      <c r="OF135" s="41"/>
      <c r="OG135" s="41"/>
      <c r="OH135" s="41"/>
      <c r="OI135" s="41"/>
      <c r="OJ135" s="41"/>
      <c r="OK135" s="41"/>
      <c r="OL135" s="41"/>
      <c r="OM135" s="41"/>
      <c r="ON135" s="41"/>
      <c r="OO135" s="41"/>
      <c r="OP135" s="41"/>
      <c r="OQ135" s="41"/>
      <c r="OR135" s="41"/>
      <c r="OS135" s="41"/>
      <c r="OT135" s="41"/>
      <c r="OU135" s="41"/>
      <c r="OV135" s="41"/>
      <c r="OW135" s="41"/>
      <c r="OX135" s="41"/>
      <c r="OY135" s="41"/>
      <c r="OZ135" s="41"/>
      <c r="PA135" s="41"/>
      <c r="PB135" s="41"/>
      <c r="PC135" s="41"/>
      <c r="PD135" s="41"/>
      <c r="PE135" s="41"/>
      <c r="PF135" s="41"/>
      <c r="PG135" s="41"/>
      <c r="PH135" s="41"/>
      <c r="PI135" s="41"/>
      <c r="PJ135" s="41"/>
      <c r="PK135" s="41"/>
      <c r="PL135" s="41"/>
      <c r="PM135" s="41"/>
      <c r="PN135" s="41"/>
      <c r="PO135" s="41"/>
      <c r="PP135" s="41"/>
      <c r="PQ135" s="41"/>
      <c r="PR135" s="41"/>
      <c r="PS135" s="41"/>
      <c r="PT135" s="41"/>
      <c r="PU135" s="41"/>
      <c r="PV135" s="41"/>
      <c r="PW135" s="41"/>
      <c r="PX135" s="41"/>
      <c r="PY135" s="41"/>
      <c r="PZ135" s="41"/>
      <c r="QA135" s="41"/>
      <c r="QB135" s="41"/>
      <c r="QC135" s="41"/>
      <c r="QD135" s="41"/>
      <c r="QE135" s="41"/>
      <c r="QF135" s="41"/>
      <c r="QG135" s="41"/>
      <c r="QH135" s="41"/>
      <c r="QI135" s="41"/>
      <c r="QJ135" s="41"/>
      <c r="QK135" s="41"/>
      <c r="QL135" s="41"/>
      <c r="QM135" s="41"/>
      <c r="QN135" s="41"/>
      <c r="QO135" s="41"/>
      <c r="QP135" s="41"/>
      <c r="QQ135" s="41"/>
      <c r="QR135" s="41"/>
      <c r="QS135" s="41"/>
      <c r="QT135" s="41"/>
      <c r="QU135" s="41"/>
      <c r="QV135" s="41"/>
      <c r="QW135" s="41"/>
      <c r="QX135" s="41"/>
      <c r="QY135" s="41"/>
      <c r="QZ135" s="41"/>
      <c r="RA135" s="41"/>
      <c r="RB135" s="41"/>
      <c r="RC135" s="41"/>
      <c r="RD135" s="41"/>
      <c r="RE135" s="41"/>
      <c r="RF135" s="41"/>
      <c r="RG135" s="41"/>
      <c r="RH135" s="41"/>
      <c r="RI135" s="41"/>
      <c r="RJ135" s="41"/>
      <c r="RK135" s="41"/>
      <c r="RL135" s="41"/>
      <c r="RM135" s="41"/>
      <c r="RN135" s="41"/>
      <c r="RO135" s="41"/>
      <c r="RP135" s="41"/>
      <c r="RQ135" s="41"/>
      <c r="RR135" s="41"/>
      <c r="RS135" s="41"/>
      <c r="RT135" s="41"/>
      <c r="RU135" s="41"/>
      <c r="RV135" s="41"/>
      <c r="RW135" s="41"/>
      <c r="RX135" s="41"/>
      <c r="RY135" s="41"/>
      <c r="RZ135" s="41"/>
      <c r="SA135" s="41"/>
      <c r="SB135" s="41"/>
      <c r="SC135" s="41"/>
      <c r="SD135" s="41"/>
      <c r="SE135" s="41"/>
      <c r="SF135" s="41"/>
      <c r="SG135" s="41"/>
      <c r="SH135" s="41"/>
      <c r="SI135" s="41"/>
      <c r="SJ135" s="41"/>
      <c r="SK135" s="41"/>
      <c r="SL135" s="41"/>
      <c r="SM135" s="41"/>
      <c r="SN135" s="41"/>
      <c r="SO135" s="41"/>
      <c r="SP135" s="41"/>
      <c r="SQ135" s="41"/>
      <c r="SR135" s="41"/>
      <c r="SS135" s="41"/>
      <c r="ST135" s="41"/>
      <c r="SU135" s="41"/>
      <c r="SV135" s="41"/>
      <c r="SW135" s="41"/>
      <c r="SX135" s="41"/>
      <c r="SY135" s="41"/>
      <c r="SZ135" s="41"/>
      <c r="TA135" s="41"/>
      <c r="TB135" s="41"/>
      <c r="TC135" s="41"/>
      <c r="TD135" s="41"/>
      <c r="TE135" s="41"/>
      <c r="TF135" s="41"/>
      <c r="TG135" s="41"/>
      <c r="TH135" s="41"/>
      <c r="TI135" s="41"/>
      <c r="TJ135" s="41"/>
      <c r="TK135" s="41"/>
      <c r="TL135" s="41"/>
      <c r="TM135" s="41"/>
      <c r="TN135" s="41"/>
      <c r="TO135" s="41"/>
      <c r="TP135" s="41"/>
      <c r="TQ135" s="41"/>
      <c r="TR135" s="41"/>
      <c r="TS135" s="41"/>
      <c r="TT135" s="41"/>
      <c r="TU135" s="41"/>
      <c r="TV135" s="41"/>
      <c r="TW135" s="41"/>
      <c r="TX135" s="41"/>
      <c r="TY135" s="41"/>
      <c r="TZ135" s="41"/>
      <c r="UA135" s="41"/>
      <c r="UB135" s="41"/>
      <c r="UC135" s="41"/>
      <c r="UD135" s="41"/>
      <c r="UE135" s="41"/>
      <c r="UF135" s="41"/>
      <c r="UG135" s="41"/>
      <c r="UH135" s="41"/>
      <c r="UI135" s="41"/>
      <c r="UJ135" s="41"/>
      <c r="UK135" s="41"/>
      <c r="UL135" s="41"/>
      <c r="UM135" s="41"/>
      <c r="UN135" s="41"/>
      <c r="UO135" s="41"/>
      <c r="UP135" s="41"/>
      <c r="UQ135" s="41"/>
      <c r="UR135" s="41"/>
      <c r="US135" s="41"/>
      <c r="UT135" s="41"/>
      <c r="UU135" s="41"/>
      <c r="UV135" s="41"/>
      <c r="UW135" s="41"/>
      <c r="UX135" s="41"/>
      <c r="UY135" s="41"/>
      <c r="UZ135" s="41"/>
      <c r="VA135" s="41"/>
      <c r="VB135" s="41"/>
      <c r="VC135" s="41"/>
      <c r="VD135" s="41"/>
      <c r="VE135" s="41"/>
      <c r="VF135" s="41"/>
      <c r="VG135" s="41"/>
      <c r="VH135" s="41"/>
      <c r="VI135" s="41"/>
      <c r="VJ135" s="41"/>
      <c r="VK135" s="41"/>
      <c r="VL135" s="41"/>
      <c r="VM135" s="41"/>
      <c r="VN135" s="41"/>
      <c r="VO135" s="41"/>
      <c r="VP135" s="41"/>
      <c r="VQ135" s="41"/>
      <c r="VR135" s="41"/>
      <c r="VS135" s="41"/>
      <c r="VT135" s="41"/>
      <c r="VU135" s="41"/>
      <c r="VV135" s="41"/>
      <c r="VW135" s="41"/>
      <c r="VX135" s="41"/>
      <c r="VY135" s="41"/>
      <c r="VZ135" s="41"/>
      <c r="WA135" s="41"/>
      <c r="WB135" s="41"/>
      <c r="WC135" s="41"/>
      <c r="WD135" s="41"/>
      <c r="WE135" s="41"/>
      <c r="WF135" s="41"/>
      <c r="WG135" s="41"/>
      <c r="WH135" s="41"/>
      <c r="WI135" s="41"/>
      <c r="WJ135" s="41"/>
      <c r="WK135" s="41"/>
      <c r="WL135" s="41"/>
      <c r="WM135" s="41"/>
      <c r="WN135" s="41"/>
      <c r="WO135" s="41"/>
      <c r="WP135" s="41"/>
      <c r="WQ135" s="41"/>
      <c r="WR135" s="41"/>
      <c r="WS135" s="41"/>
      <c r="WT135" s="41"/>
      <c r="WU135" s="41"/>
      <c r="WV135" s="41"/>
      <c r="WW135" s="41"/>
      <c r="WX135" s="41"/>
      <c r="WY135" s="41"/>
      <c r="WZ135" s="41"/>
      <c r="XA135" s="41"/>
      <c r="XB135" s="41"/>
      <c r="XC135" s="41"/>
      <c r="XD135" s="41"/>
      <c r="XE135" s="41"/>
      <c r="XF135" s="41"/>
      <c r="XG135" s="41"/>
      <c r="XH135" s="41"/>
      <c r="XI135" s="41"/>
      <c r="XJ135" s="41"/>
      <c r="XK135" s="41"/>
      <c r="XL135" s="41"/>
      <c r="XM135" s="41"/>
      <c r="XN135" s="41"/>
      <c r="XO135" s="41"/>
      <c r="XP135" s="41"/>
      <c r="XQ135" s="41"/>
      <c r="XR135" s="41"/>
      <c r="XS135" s="41"/>
      <c r="XT135" s="41"/>
      <c r="XU135" s="41"/>
      <c r="XV135" s="41"/>
      <c r="XW135" s="41"/>
      <c r="XX135" s="41"/>
      <c r="XY135" s="41"/>
      <c r="XZ135" s="41"/>
      <c r="YA135" s="41"/>
      <c r="YB135" s="41"/>
      <c r="YC135" s="41"/>
      <c r="YD135" s="41"/>
      <c r="YE135" s="41"/>
      <c r="YF135" s="41"/>
      <c r="YG135" s="41"/>
      <c r="YH135" s="41"/>
      <c r="YI135" s="41"/>
      <c r="YJ135" s="41"/>
      <c r="YK135" s="41"/>
      <c r="YL135" s="41"/>
      <c r="YM135" s="41"/>
      <c r="YN135" s="41"/>
      <c r="YO135" s="41"/>
      <c r="YP135" s="41"/>
      <c r="YQ135" s="41"/>
      <c r="YR135" s="41"/>
      <c r="YS135" s="41"/>
      <c r="YT135" s="41"/>
      <c r="YU135" s="41"/>
      <c r="YV135" s="41"/>
      <c r="YW135" s="41"/>
      <c r="YX135" s="41"/>
      <c r="YY135" s="41"/>
      <c r="YZ135" s="41"/>
      <c r="ZA135" s="41"/>
      <c r="ZB135" s="41"/>
      <c r="ZC135" s="41"/>
      <c r="ZD135" s="41"/>
      <c r="ZE135" s="41"/>
      <c r="ZF135" s="41"/>
      <c r="ZG135" s="41"/>
      <c r="ZH135" s="41"/>
      <c r="ZI135" s="41"/>
      <c r="ZJ135" s="41"/>
      <c r="ZK135" s="41"/>
      <c r="ZL135" s="41"/>
      <c r="ZM135" s="41"/>
      <c r="ZN135" s="41"/>
      <c r="ZO135" s="41"/>
    </row>
    <row r="136" spans="31:691" ht="17.25" customHeight="1" x14ac:dyDescent="0.3">
      <c r="AE136" s="41"/>
      <c r="AF136" s="41"/>
      <c r="AG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/>
      <c r="JQ136" s="41"/>
      <c r="JR136" s="41"/>
      <c r="JS136" s="41"/>
      <c r="JT136" s="41"/>
      <c r="JU136" s="41"/>
      <c r="JV136" s="41"/>
      <c r="JW136" s="41"/>
      <c r="JX136" s="41"/>
      <c r="JY136" s="41"/>
      <c r="JZ136" s="41"/>
      <c r="KA136" s="41"/>
      <c r="KB136" s="41"/>
      <c r="KC136" s="41"/>
      <c r="KD136" s="41"/>
      <c r="KE136" s="41"/>
      <c r="KF136" s="41"/>
      <c r="KG136" s="41"/>
      <c r="KH136" s="41"/>
      <c r="KI136" s="41"/>
      <c r="KJ136" s="41"/>
      <c r="KK136" s="41"/>
      <c r="KL136" s="41"/>
      <c r="KM136" s="41"/>
      <c r="KN136" s="41"/>
      <c r="KO136" s="41"/>
      <c r="KP136" s="41"/>
      <c r="KQ136" s="41"/>
      <c r="KR136" s="41"/>
      <c r="KS136" s="41"/>
      <c r="KT136" s="41"/>
      <c r="KU136" s="41"/>
      <c r="KV136" s="41"/>
      <c r="KW136" s="41"/>
      <c r="KX136" s="41"/>
      <c r="KY136" s="41"/>
      <c r="KZ136" s="41"/>
      <c r="LA136" s="41"/>
      <c r="LB136" s="41"/>
      <c r="LC136" s="41"/>
      <c r="LD136" s="41"/>
      <c r="LE136" s="41"/>
      <c r="LF136" s="41"/>
      <c r="LG136" s="41"/>
      <c r="LH136" s="41"/>
      <c r="LI136" s="41"/>
      <c r="LJ136" s="41"/>
      <c r="LK136" s="41"/>
      <c r="LL136" s="41"/>
      <c r="LM136" s="41"/>
      <c r="LN136" s="41"/>
      <c r="LO136" s="41"/>
      <c r="LP136" s="41"/>
      <c r="LQ136" s="41"/>
      <c r="LR136" s="41"/>
      <c r="LS136" s="41"/>
      <c r="LT136" s="41"/>
      <c r="LU136" s="41"/>
      <c r="LV136" s="41"/>
      <c r="LW136" s="41"/>
      <c r="LX136" s="41"/>
      <c r="LY136" s="41"/>
      <c r="LZ136" s="41"/>
      <c r="MA136" s="41"/>
      <c r="MB136" s="41"/>
      <c r="MC136" s="41"/>
      <c r="MD136" s="41"/>
      <c r="ME136" s="41"/>
      <c r="MF136" s="41"/>
      <c r="MG136" s="41"/>
      <c r="MH136" s="41"/>
      <c r="MI136" s="41"/>
      <c r="MJ136" s="41"/>
      <c r="MK136" s="41"/>
      <c r="ML136" s="41"/>
      <c r="MM136" s="41"/>
      <c r="MN136" s="41"/>
      <c r="MO136" s="41"/>
      <c r="MP136" s="41"/>
      <c r="MQ136" s="41"/>
      <c r="MR136" s="41"/>
      <c r="MS136" s="41"/>
      <c r="MT136" s="41"/>
      <c r="MU136" s="41"/>
      <c r="MV136" s="41"/>
      <c r="MW136" s="41"/>
      <c r="MX136" s="41"/>
      <c r="MY136" s="41"/>
      <c r="MZ136" s="41"/>
      <c r="NA136" s="41"/>
      <c r="NB136" s="41"/>
      <c r="NC136" s="41"/>
      <c r="ND136" s="41"/>
      <c r="NE136" s="41"/>
      <c r="NF136" s="41"/>
      <c r="NG136" s="41"/>
      <c r="NH136" s="41"/>
      <c r="NI136" s="41"/>
      <c r="NJ136" s="41"/>
      <c r="NK136" s="41"/>
      <c r="NL136" s="41"/>
      <c r="NM136" s="41"/>
      <c r="NN136" s="41"/>
      <c r="NO136" s="41"/>
      <c r="NP136" s="41"/>
      <c r="NQ136" s="41"/>
      <c r="NR136" s="41"/>
      <c r="NS136" s="41"/>
      <c r="NT136" s="41"/>
      <c r="NU136" s="41"/>
      <c r="NV136" s="41"/>
      <c r="NW136" s="41"/>
      <c r="NX136" s="41"/>
      <c r="NY136" s="41"/>
      <c r="NZ136" s="41"/>
      <c r="OA136" s="41"/>
      <c r="OB136" s="41"/>
      <c r="OC136" s="41"/>
      <c r="OD136" s="41"/>
      <c r="OE136" s="41"/>
      <c r="OF136" s="41"/>
      <c r="OG136" s="41"/>
      <c r="OH136" s="41"/>
      <c r="OI136" s="41"/>
      <c r="OJ136" s="41"/>
      <c r="OK136" s="41"/>
      <c r="OL136" s="41"/>
      <c r="OM136" s="41"/>
      <c r="ON136" s="41"/>
      <c r="OO136" s="41"/>
      <c r="OP136" s="41"/>
      <c r="OQ136" s="41"/>
      <c r="OR136" s="41"/>
      <c r="OS136" s="41"/>
      <c r="OT136" s="41"/>
      <c r="OU136" s="41"/>
      <c r="OV136" s="41"/>
      <c r="OW136" s="41"/>
      <c r="OX136" s="41"/>
      <c r="OY136" s="41"/>
      <c r="OZ136" s="41"/>
      <c r="PA136" s="41"/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1"/>
      <c r="PN136" s="41"/>
      <c r="PO136" s="41"/>
      <c r="PP136" s="41"/>
      <c r="PQ136" s="41"/>
      <c r="PR136" s="41"/>
      <c r="PS136" s="41"/>
      <c r="PT136" s="41"/>
      <c r="PU136" s="41"/>
      <c r="PV136" s="41"/>
      <c r="PW136" s="41"/>
      <c r="PX136" s="41"/>
      <c r="PY136" s="41"/>
      <c r="PZ136" s="41"/>
      <c r="QA136" s="41"/>
      <c r="QB136" s="41"/>
      <c r="QC136" s="41"/>
      <c r="QD136" s="41"/>
      <c r="QE136" s="41"/>
      <c r="QF136" s="41"/>
      <c r="QG136" s="41"/>
      <c r="QH136" s="41"/>
      <c r="QI136" s="41"/>
      <c r="QJ136" s="41"/>
      <c r="QK136" s="41"/>
      <c r="QL136" s="41"/>
      <c r="QM136" s="41"/>
      <c r="QN136" s="41"/>
      <c r="QO136" s="41"/>
      <c r="QP136" s="41"/>
      <c r="QQ136" s="41"/>
      <c r="QR136" s="41"/>
      <c r="QS136" s="41"/>
      <c r="QT136" s="41"/>
      <c r="QU136" s="41"/>
      <c r="QV136" s="41"/>
      <c r="QW136" s="41"/>
      <c r="QX136" s="41"/>
      <c r="QY136" s="41"/>
      <c r="QZ136" s="41"/>
      <c r="RA136" s="41"/>
      <c r="RB136" s="41"/>
      <c r="RC136" s="41"/>
      <c r="RD136" s="41"/>
      <c r="RE136" s="41"/>
      <c r="RF136" s="41"/>
      <c r="RG136" s="41"/>
      <c r="RH136" s="41"/>
      <c r="RI136" s="41"/>
      <c r="RJ136" s="41"/>
      <c r="RK136" s="41"/>
      <c r="RL136" s="41"/>
      <c r="RM136" s="41"/>
      <c r="RN136" s="41"/>
      <c r="RO136" s="41"/>
      <c r="RP136" s="41"/>
      <c r="RQ136" s="41"/>
      <c r="RR136" s="41"/>
      <c r="RS136" s="41"/>
      <c r="RT136" s="41"/>
      <c r="RU136" s="41"/>
      <c r="RV136" s="41"/>
      <c r="RW136" s="41"/>
      <c r="RX136" s="41"/>
      <c r="RY136" s="41"/>
      <c r="RZ136" s="41"/>
      <c r="SA136" s="41"/>
      <c r="SB136" s="41"/>
      <c r="SC136" s="41"/>
      <c r="SD136" s="41"/>
      <c r="SE136" s="41"/>
      <c r="SF136" s="41"/>
      <c r="SG136" s="41"/>
      <c r="SH136" s="41"/>
      <c r="SI136" s="41"/>
      <c r="SJ136" s="41"/>
      <c r="SK136" s="41"/>
      <c r="SL136" s="41"/>
      <c r="SM136" s="41"/>
      <c r="SN136" s="41"/>
      <c r="SO136" s="41"/>
      <c r="SP136" s="41"/>
      <c r="SQ136" s="41"/>
      <c r="SR136" s="41"/>
      <c r="SS136" s="41"/>
      <c r="ST136" s="41"/>
      <c r="SU136" s="41"/>
      <c r="SV136" s="41"/>
      <c r="SW136" s="41"/>
      <c r="SX136" s="41"/>
      <c r="SY136" s="41"/>
      <c r="SZ136" s="41"/>
      <c r="TA136" s="41"/>
      <c r="TB136" s="41"/>
      <c r="TC136" s="41"/>
      <c r="TD136" s="41"/>
      <c r="TE136" s="41"/>
      <c r="TF136" s="41"/>
      <c r="TG136" s="41"/>
      <c r="TH136" s="41"/>
      <c r="TI136" s="41"/>
      <c r="TJ136" s="41"/>
      <c r="TK136" s="41"/>
      <c r="TL136" s="41"/>
      <c r="TM136" s="41"/>
      <c r="TN136" s="41"/>
      <c r="TO136" s="41"/>
      <c r="TP136" s="41"/>
      <c r="TQ136" s="41"/>
      <c r="TR136" s="41"/>
      <c r="TS136" s="41"/>
      <c r="TT136" s="41"/>
      <c r="TU136" s="41"/>
      <c r="TV136" s="41"/>
      <c r="TW136" s="41"/>
      <c r="TX136" s="41"/>
      <c r="TY136" s="41"/>
      <c r="TZ136" s="41"/>
      <c r="UA136" s="41"/>
      <c r="UB136" s="41"/>
      <c r="UC136" s="41"/>
      <c r="UD136" s="41"/>
      <c r="UE136" s="41"/>
      <c r="UF136" s="41"/>
      <c r="UG136" s="41"/>
      <c r="UH136" s="41"/>
      <c r="UI136" s="41"/>
      <c r="UJ136" s="41"/>
      <c r="UK136" s="41"/>
      <c r="UL136" s="41"/>
      <c r="UM136" s="41"/>
      <c r="UN136" s="41"/>
      <c r="UO136" s="41"/>
      <c r="UP136" s="41"/>
      <c r="UQ136" s="41"/>
      <c r="UR136" s="41"/>
      <c r="US136" s="41"/>
      <c r="UT136" s="41"/>
      <c r="UU136" s="41"/>
      <c r="UV136" s="41"/>
      <c r="UW136" s="41"/>
      <c r="UX136" s="41"/>
      <c r="UY136" s="41"/>
      <c r="UZ136" s="41"/>
      <c r="VA136" s="41"/>
      <c r="VB136" s="41"/>
      <c r="VC136" s="41"/>
      <c r="VD136" s="41"/>
      <c r="VE136" s="41"/>
      <c r="VF136" s="41"/>
      <c r="VG136" s="41"/>
      <c r="VH136" s="41"/>
      <c r="VI136" s="41"/>
      <c r="VJ136" s="41"/>
      <c r="VK136" s="41"/>
      <c r="VL136" s="41"/>
      <c r="VM136" s="41"/>
      <c r="VN136" s="41"/>
      <c r="VO136" s="41"/>
      <c r="VP136" s="41"/>
      <c r="VQ136" s="41"/>
      <c r="VR136" s="41"/>
      <c r="VS136" s="41"/>
      <c r="VT136" s="41"/>
      <c r="VU136" s="41"/>
      <c r="VV136" s="41"/>
      <c r="VW136" s="41"/>
      <c r="VX136" s="41"/>
      <c r="VY136" s="41"/>
      <c r="VZ136" s="41"/>
      <c r="WA136" s="41"/>
      <c r="WB136" s="41"/>
      <c r="WC136" s="41"/>
      <c r="WD136" s="41"/>
      <c r="WE136" s="41"/>
      <c r="WF136" s="41"/>
      <c r="WG136" s="41"/>
      <c r="WH136" s="41"/>
      <c r="WI136" s="41"/>
      <c r="WJ136" s="41"/>
      <c r="WK136" s="41"/>
      <c r="WL136" s="41"/>
      <c r="WM136" s="41"/>
      <c r="WN136" s="41"/>
      <c r="WO136" s="41"/>
      <c r="WP136" s="41"/>
      <c r="WQ136" s="41"/>
      <c r="WR136" s="41"/>
      <c r="WS136" s="41"/>
      <c r="WT136" s="41"/>
      <c r="WU136" s="41"/>
      <c r="WV136" s="41"/>
      <c r="WW136" s="41"/>
      <c r="WX136" s="41"/>
      <c r="WY136" s="41"/>
      <c r="WZ136" s="41"/>
      <c r="XA136" s="41"/>
      <c r="XB136" s="41"/>
      <c r="XC136" s="41"/>
      <c r="XD136" s="41"/>
      <c r="XE136" s="41"/>
      <c r="XF136" s="41"/>
      <c r="XG136" s="41"/>
      <c r="XH136" s="41"/>
      <c r="XI136" s="41"/>
      <c r="XJ136" s="41"/>
      <c r="XK136" s="41"/>
      <c r="XL136" s="41"/>
      <c r="XM136" s="41"/>
      <c r="XN136" s="41"/>
      <c r="XO136" s="41"/>
      <c r="XP136" s="41"/>
      <c r="XQ136" s="41"/>
      <c r="XR136" s="41"/>
      <c r="XS136" s="41"/>
      <c r="XT136" s="41"/>
      <c r="XU136" s="41"/>
      <c r="XV136" s="41"/>
      <c r="XW136" s="41"/>
      <c r="XX136" s="41"/>
      <c r="XY136" s="41"/>
      <c r="XZ136" s="41"/>
      <c r="YA136" s="41"/>
      <c r="YB136" s="41"/>
      <c r="YC136" s="41"/>
      <c r="YD136" s="41"/>
      <c r="YE136" s="41"/>
      <c r="YF136" s="41"/>
      <c r="YG136" s="41"/>
      <c r="YH136" s="41"/>
      <c r="YI136" s="41"/>
      <c r="YJ136" s="41"/>
      <c r="YK136" s="41"/>
      <c r="YL136" s="41"/>
      <c r="YM136" s="41"/>
      <c r="YN136" s="41"/>
      <c r="YO136" s="41"/>
      <c r="YP136" s="41"/>
      <c r="YQ136" s="41"/>
      <c r="YR136" s="41"/>
      <c r="YS136" s="41"/>
      <c r="YT136" s="41"/>
      <c r="YU136" s="41"/>
      <c r="YV136" s="41"/>
      <c r="YW136" s="41"/>
      <c r="YX136" s="41"/>
      <c r="YY136" s="41"/>
      <c r="YZ136" s="41"/>
      <c r="ZA136" s="41"/>
      <c r="ZB136" s="41"/>
      <c r="ZC136" s="41"/>
      <c r="ZD136" s="41"/>
      <c r="ZE136" s="41"/>
      <c r="ZF136" s="41"/>
      <c r="ZG136" s="41"/>
      <c r="ZH136" s="41"/>
      <c r="ZI136" s="41"/>
      <c r="ZJ136" s="41"/>
      <c r="ZK136" s="41"/>
      <c r="ZL136" s="41"/>
      <c r="ZM136" s="41"/>
      <c r="ZN136" s="41"/>
      <c r="ZO136" s="41"/>
    </row>
    <row r="137" spans="31:691" ht="17.25" customHeight="1" x14ac:dyDescent="0.3">
      <c r="AE137" s="41"/>
      <c r="AF137" s="41"/>
      <c r="AG137" s="41"/>
      <c r="IZ137" s="41"/>
      <c r="JA137" s="41"/>
      <c r="JB137" s="41"/>
      <c r="JC137" s="41"/>
      <c r="JD137" s="41"/>
      <c r="JE137" s="41"/>
      <c r="JF137" s="41"/>
      <c r="JG137" s="41"/>
      <c r="JH137" s="41"/>
      <c r="JI137" s="41"/>
      <c r="JJ137" s="41"/>
      <c r="JK137" s="41"/>
      <c r="JL137" s="41"/>
      <c r="JM137" s="41"/>
      <c r="JN137" s="41"/>
      <c r="JO137" s="41"/>
      <c r="JP137" s="41"/>
      <c r="JQ137" s="41"/>
      <c r="JR137" s="41"/>
      <c r="JS137" s="41"/>
      <c r="JT137" s="41"/>
      <c r="JU137" s="41"/>
      <c r="JV137" s="41"/>
      <c r="JW137" s="41"/>
      <c r="JX137" s="41"/>
      <c r="JY137" s="41"/>
      <c r="JZ137" s="41"/>
      <c r="KA137" s="41"/>
      <c r="KB137" s="41"/>
      <c r="KC137" s="41"/>
      <c r="KD137" s="41"/>
      <c r="KE137" s="41"/>
      <c r="KF137" s="41"/>
      <c r="KG137" s="41"/>
      <c r="KH137" s="41"/>
      <c r="KI137" s="41"/>
      <c r="KJ137" s="41"/>
      <c r="KK137" s="41"/>
      <c r="KL137" s="41"/>
      <c r="KM137" s="41"/>
      <c r="KN137" s="41"/>
      <c r="KO137" s="41"/>
      <c r="KP137" s="41"/>
      <c r="KQ137" s="41"/>
      <c r="KR137" s="41"/>
      <c r="KS137" s="41"/>
      <c r="KT137" s="41"/>
      <c r="KU137" s="41"/>
      <c r="KV137" s="41"/>
      <c r="KW137" s="41"/>
      <c r="KX137" s="41"/>
      <c r="KY137" s="41"/>
      <c r="KZ137" s="41"/>
      <c r="LA137" s="41"/>
      <c r="LB137" s="41"/>
      <c r="LC137" s="41"/>
      <c r="LD137" s="41"/>
      <c r="LE137" s="41"/>
      <c r="LF137" s="41"/>
      <c r="LG137" s="41"/>
      <c r="LH137" s="41"/>
      <c r="LI137" s="41"/>
      <c r="LJ137" s="41"/>
      <c r="LK137" s="41"/>
      <c r="LL137" s="41"/>
      <c r="LM137" s="41"/>
      <c r="LN137" s="41"/>
      <c r="LO137" s="41"/>
      <c r="LP137" s="41"/>
      <c r="LQ137" s="41"/>
      <c r="LR137" s="41"/>
      <c r="LS137" s="41"/>
      <c r="LT137" s="41"/>
      <c r="LU137" s="41"/>
      <c r="LV137" s="41"/>
      <c r="LW137" s="41"/>
      <c r="LX137" s="41"/>
      <c r="LY137" s="41"/>
      <c r="LZ137" s="41"/>
      <c r="MA137" s="41"/>
      <c r="MB137" s="41"/>
      <c r="MC137" s="41"/>
      <c r="MD137" s="41"/>
      <c r="ME137" s="41"/>
      <c r="MF137" s="41"/>
      <c r="MG137" s="41"/>
      <c r="MH137" s="41"/>
      <c r="MI137" s="41"/>
      <c r="MJ137" s="41"/>
      <c r="MK137" s="41"/>
      <c r="ML137" s="41"/>
      <c r="MM137" s="41"/>
      <c r="MN137" s="41"/>
      <c r="MO137" s="41"/>
      <c r="MP137" s="41"/>
      <c r="MQ137" s="41"/>
      <c r="MR137" s="41"/>
      <c r="MS137" s="41"/>
      <c r="MT137" s="41"/>
      <c r="MU137" s="41"/>
      <c r="MV137" s="41"/>
      <c r="MW137" s="41"/>
      <c r="MX137" s="41"/>
      <c r="MY137" s="41"/>
      <c r="MZ137" s="41"/>
      <c r="NA137" s="41"/>
      <c r="NB137" s="41"/>
      <c r="NC137" s="41"/>
      <c r="ND137" s="41"/>
      <c r="NE137" s="41"/>
      <c r="NF137" s="41"/>
      <c r="NG137" s="41"/>
      <c r="NH137" s="41"/>
      <c r="NI137" s="41"/>
      <c r="NJ137" s="41"/>
      <c r="NK137" s="41"/>
      <c r="NL137" s="41"/>
      <c r="NM137" s="41"/>
      <c r="NN137" s="41"/>
      <c r="NO137" s="41"/>
      <c r="NP137" s="41"/>
      <c r="NQ137" s="41"/>
      <c r="NR137" s="41"/>
      <c r="NS137" s="41"/>
      <c r="NT137" s="41"/>
      <c r="NU137" s="41"/>
      <c r="NV137" s="41"/>
      <c r="NW137" s="41"/>
      <c r="NX137" s="41"/>
      <c r="NY137" s="41"/>
      <c r="NZ137" s="41"/>
      <c r="OA137" s="41"/>
      <c r="OB137" s="41"/>
      <c r="OC137" s="41"/>
      <c r="OD137" s="41"/>
      <c r="OE137" s="41"/>
      <c r="OF137" s="41"/>
      <c r="OG137" s="41"/>
      <c r="OH137" s="41"/>
      <c r="OI137" s="41"/>
      <c r="OJ137" s="41"/>
      <c r="OK137" s="41"/>
      <c r="OL137" s="41"/>
      <c r="OM137" s="41"/>
      <c r="ON137" s="41"/>
      <c r="OO137" s="41"/>
      <c r="OP137" s="41"/>
      <c r="OQ137" s="41"/>
      <c r="OR137" s="41"/>
      <c r="OS137" s="41"/>
      <c r="OT137" s="41"/>
      <c r="OU137" s="41"/>
      <c r="OV137" s="41"/>
      <c r="OW137" s="41"/>
      <c r="OX137" s="41"/>
      <c r="OY137" s="41"/>
      <c r="OZ137" s="41"/>
      <c r="PA137" s="41"/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1"/>
      <c r="PN137" s="41"/>
      <c r="PO137" s="41"/>
      <c r="PP137" s="41"/>
      <c r="PQ137" s="41"/>
      <c r="PR137" s="41"/>
      <c r="PS137" s="41"/>
      <c r="PT137" s="41"/>
      <c r="PU137" s="41"/>
      <c r="PV137" s="41"/>
      <c r="PW137" s="41"/>
      <c r="PX137" s="41"/>
      <c r="PY137" s="41"/>
      <c r="PZ137" s="41"/>
      <c r="QA137" s="41"/>
      <c r="QB137" s="41"/>
      <c r="QC137" s="41"/>
      <c r="QD137" s="41"/>
      <c r="QE137" s="41"/>
      <c r="QF137" s="41"/>
      <c r="QG137" s="41"/>
      <c r="QH137" s="41"/>
      <c r="QI137" s="41"/>
      <c r="QJ137" s="41"/>
      <c r="QK137" s="41"/>
      <c r="QL137" s="41"/>
      <c r="QM137" s="41"/>
      <c r="QN137" s="41"/>
      <c r="QO137" s="41"/>
      <c r="QP137" s="41"/>
      <c r="QQ137" s="41"/>
      <c r="QR137" s="41"/>
      <c r="QS137" s="41"/>
      <c r="QT137" s="41"/>
      <c r="QU137" s="41"/>
      <c r="QV137" s="41"/>
      <c r="QW137" s="41"/>
      <c r="QX137" s="41"/>
      <c r="QY137" s="41"/>
      <c r="QZ137" s="41"/>
      <c r="RA137" s="41"/>
      <c r="RB137" s="41"/>
      <c r="RC137" s="41"/>
      <c r="RD137" s="41"/>
      <c r="RE137" s="41"/>
      <c r="RF137" s="41"/>
      <c r="RG137" s="41"/>
      <c r="RH137" s="41"/>
      <c r="RI137" s="41"/>
      <c r="RJ137" s="41"/>
      <c r="RK137" s="41"/>
      <c r="RL137" s="41"/>
      <c r="RM137" s="41"/>
      <c r="RN137" s="41"/>
      <c r="RO137" s="41"/>
      <c r="RP137" s="41"/>
      <c r="RQ137" s="41"/>
      <c r="RR137" s="41"/>
      <c r="RS137" s="41"/>
      <c r="RT137" s="41"/>
      <c r="RU137" s="41"/>
      <c r="RV137" s="41"/>
      <c r="RW137" s="41"/>
      <c r="RX137" s="41"/>
      <c r="RY137" s="41"/>
      <c r="RZ137" s="41"/>
      <c r="SA137" s="41"/>
      <c r="SB137" s="41"/>
      <c r="SC137" s="41"/>
      <c r="SD137" s="41"/>
      <c r="SE137" s="41"/>
      <c r="SF137" s="41"/>
      <c r="SG137" s="41"/>
      <c r="SH137" s="41"/>
      <c r="SI137" s="41"/>
      <c r="SJ137" s="41"/>
      <c r="SK137" s="41"/>
      <c r="SL137" s="41"/>
      <c r="SM137" s="41"/>
      <c r="SN137" s="41"/>
      <c r="SO137" s="41"/>
      <c r="SP137" s="41"/>
      <c r="SQ137" s="41"/>
      <c r="SR137" s="41"/>
      <c r="SS137" s="41"/>
      <c r="ST137" s="41"/>
      <c r="SU137" s="41"/>
      <c r="SV137" s="41"/>
      <c r="SW137" s="41"/>
      <c r="SX137" s="41"/>
      <c r="SY137" s="41"/>
      <c r="SZ137" s="41"/>
      <c r="TA137" s="41"/>
      <c r="TB137" s="41"/>
      <c r="TC137" s="41"/>
      <c r="TD137" s="41"/>
      <c r="TE137" s="41"/>
      <c r="TF137" s="41"/>
      <c r="TG137" s="41"/>
      <c r="TH137" s="41"/>
      <c r="TI137" s="41"/>
      <c r="TJ137" s="41"/>
      <c r="TK137" s="41"/>
      <c r="TL137" s="41"/>
      <c r="TM137" s="41"/>
      <c r="TN137" s="41"/>
      <c r="TO137" s="41"/>
      <c r="TP137" s="41"/>
      <c r="TQ137" s="41"/>
      <c r="TR137" s="41"/>
      <c r="TS137" s="41"/>
      <c r="TT137" s="41"/>
      <c r="TU137" s="41"/>
      <c r="TV137" s="41"/>
      <c r="TW137" s="41"/>
      <c r="TX137" s="41"/>
      <c r="TY137" s="41"/>
      <c r="TZ137" s="41"/>
      <c r="UA137" s="41"/>
      <c r="UB137" s="41"/>
      <c r="UC137" s="41"/>
      <c r="UD137" s="41"/>
      <c r="UE137" s="41"/>
      <c r="UF137" s="41"/>
      <c r="UG137" s="41"/>
      <c r="UH137" s="41"/>
      <c r="UI137" s="41"/>
      <c r="UJ137" s="41"/>
      <c r="UK137" s="41"/>
      <c r="UL137" s="41"/>
      <c r="UM137" s="41"/>
      <c r="UN137" s="41"/>
      <c r="UO137" s="41"/>
      <c r="UP137" s="41"/>
      <c r="UQ137" s="41"/>
      <c r="UR137" s="41"/>
      <c r="US137" s="41"/>
      <c r="UT137" s="41"/>
      <c r="UU137" s="41"/>
      <c r="UV137" s="41"/>
      <c r="UW137" s="41"/>
      <c r="UX137" s="41"/>
      <c r="UY137" s="41"/>
      <c r="UZ137" s="41"/>
      <c r="VA137" s="41"/>
      <c r="VB137" s="41"/>
      <c r="VC137" s="41"/>
      <c r="VD137" s="41"/>
      <c r="VE137" s="41"/>
      <c r="VF137" s="41"/>
      <c r="VG137" s="41"/>
      <c r="VH137" s="41"/>
      <c r="VI137" s="41"/>
      <c r="VJ137" s="41"/>
      <c r="VK137" s="41"/>
      <c r="VL137" s="41"/>
      <c r="VM137" s="41"/>
      <c r="VN137" s="41"/>
      <c r="VO137" s="41"/>
      <c r="VP137" s="41"/>
      <c r="VQ137" s="41"/>
      <c r="VR137" s="41"/>
      <c r="VS137" s="41"/>
      <c r="VT137" s="41"/>
      <c r="VU137" s="41"/>
      <c r="VV137" s="41"/>
      <c r="VW137" s="41"/>
      <c r="VX137" s="41"/>
      <c r="VY137" s="41"/>
      <c r="VZ137" s="41"/>
      <c r="WA137" s="41"/>
      <c r="WB137" s="41"/>
      <c r="WC137" s="41"/>
      <c r="WD137" s="41"/>
      <c r="WE137" s="41"/>
      <c r="WF137" s="41"/>
      <c r="WG137" s="41"/>
      <c r="WH137" s="41"/>
      <c r="WI137" s="41"/>
      <c r="WJ137" s="41"/>
      <c r="WK137" s="41"/>
      <c r="WL137" s="41"/>
      <c r="WM137" s="41"/>
      <c r="WN137" s="41"/>
      <c r="WO137" s="41"/>
      <c r="WP137" s="41"/>
      <c r="WQ137" s="41"/>
      <c r="WR137" s="41"/>
      <c r="WS137" s="41"/>
      <c r="WT137" s="41"/>
      <c r="WU137" s="41"/>
      <c r="WV137" s="41"/>
      <c r="WW137" s="41"/>
      <c r="WX137" s="41"/>
      <c r="WY137" s="41"/>
      <c r="WZ137" s="41"/>
      <c r="XA137" s="41"/>
      <c r="XB137" s="41"/>
      <c r="XC137" s="41"/>
      <c r="XD137" s="41"/>
      <c r="XE137" s="41"/>
      <c r="XF137" s="41"/>
      <c r="XG137" s="41"/>
      <c r="XH137" s="41"/>
      <c r="XI137" s="41"/>
      <c r="XJ137" s="41"/>
      <c r="XK137" s="41"/>
      <c r="XL137" s="41"/>
      <c r="XM137" s="41"/>
      <c r="XN137" s="41"/>
      <c r="XO137" s="41"/>
      <c r="XP137" s="41"/>
      <c r="XQ137" s="41"/>
      <c r="XR137" s="41"/>
      <c r="XS137" s="41"/>
      <c r="XT137" s="41"/>
      <c r="XU137" s="41"/>
      <c r="XV137" s="41"/>
      <c r="XW137" s="41"/>
      <c r="XX137" s="41"/>
      <c r="XY137" s="41"/>
      <c r="XZ137" s="41"/>
      <c r="YA137" s="41"/>
      <c r="YB137" s="41"/>
      <c r="YC137" s="41"/>
      <c r="YD137" s="41"/>
      <c r="YE137" s="41"/>
      <c r="YF137" s="41"/>
      <c r="YG137" s="41"/>
      <c r="YH137" s="41"/>
      <c r="YI137" s="41"/>
      <c r="YJ137" s="41"/>
      <c r="YK137" s="41"/>
      <c r="YL137" s="41"/>
      <c r="YM137" s="41"/>
      <c r="YN137" s="41"/>
      <c r="YO137" s="41"/>
      <c r="YP137" s="41"/>
      <c r="YQ137" s="41"/>
      <c r="YR137" s="41"/>
      <c r="YS137" s="41"/>
      <c r="YT137" s="41"/>
      <c r="YU137" s="41"/>
      <c r="YV137" s="41"/>
      <c r="YW137" s="41"/>
      <c r="YX137" s="41"/>
      <c r="YY137" s="41"/>
      <c r="YZ137" s="41"/>
      <c r="ZA137" s="41"/>
      <c r="ZB137" s="41"/>
      <c r="ZC137" s="41"/>
      <c r="ZD137" s="41"/>
      <c r="ZE137" s="41"/>
      <c r="ZF137" s="41"/>
      <c r="ZG137" s="41"/>
      <c r="ZH137" s="41"/>
      <c r="ZI137" s="41"/>
      <c r="ZJ137" s="41"/>
      <c r="ZK137" s="41"/>
      <c r="ZL137" s="41"/>
      <c r="ZM137" s="41"/>
      <c r="ZN137" s="41"/>
      <c r="ZO137" s="41"/>
    </row>
    <row r="138" spans="31:691" ht="17.25" customHeight="1" x14ac:dyDescent="0.3">
      <c r="AE138" s="41"/>
      <c r="AF138" s="41"/>
      <c r="AG138" s="41"/>
      <c r="IZ138" s="41"/>
      <c r="JA138" s="41"/>
      <c r="JB138" s="41"/>
      <c r="JC138" s="41"/>
      <c r="JD138" s="41"/>
      <c r="JE138" s="41"/>
      <c r="JF138" s="41"/>
      <c r="JG138" s="41"/>
      <c r="JH138" s="41"/>
      <c r="JI138" s="41"/>
      <c r="JJ138" s="41"/>
      <c r="JK138" s="41"/>
      <c r="JL138" s="41"/>
      <c r="JM138" s="41"/>
      <c r="JN138" s="41"/>
      <c r="JO138" s="41"/>
      <c r="JP138" s="41"/>
      <c r="JQ138" s="41"/>
      <c r="JR138" s="41"/>
      <c r="JS138" s="41"/>
      <c r="JT138" s="41"/>
      <c r="JU138" s="41"/>
      <c r="JV138" s="41"/>
      <c r="JW138" s="41"/>
      <c r="JX138" s="41"/>
      <c r="JY138" s="41"/>
      <c r="JZ138" s="41"/>
      <c r="KA138" s="41"/>
      <c r="KB138" s="41"/>
      <c r="KC138" s="41"/>
      <c r="KD138" s="41"/>
      <c r="KE138" s="41"/>
      <c r="KF138" s="41"/>
      <c r="KG138" s="41"/>
      <c r="KH138" s="41"/>
      <c r="KI138" s="41"/>
      <c r="KJ138" s="41"/>
      <c r="KK138" s="41"/>
      <c r="KL138" s="41"/>
      <c r="KM138" s="41"/>
      <c r="KN138" s="41"/>
      <c r="KO138" s="41"/>
      <c r="KP138" s="41"/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/>
      <c r="LB138" s="41"/>
      <c r="LC138" s="41"/>
      <c r="LD138" s="41"/>
      <c r="LE138" s="41"/>
      <c r="LF138" s="41"/>
      <c r="LG138" s="41"/>
      <c r="LH138" s="41"/>
      <c r="LI138" s="41"/>
      <c r="LJ138" s="41"/>
      <c r="LK138" s="41"/>
      <c r="LL138" s="41"/>
      <c r="LM138" s="41"/>
      <c r="LN138" s="41"/>
      <c r="LO138" s="41"/>
      <c r="LP138" s="41"/>
      <c r="LQ138" s="41"/>
      <c r="LR138" s="41"/>
      <c r="LS138" s="41"/>
      <c r="LT138" s="41"/>
      <c r="LU138" s="41"/>
      <c r="LV138" s="41"/>
      <c r="LW138" s="41"/>
      <c r="LX138" s="41"/>
      <c r="LY138" s="41"/>
      <c r="LZ138" s="41"/>
      <c r="MA138" s="41"/>
      <c r="MB138" s="41"/>
      <c r="MC138" s="41"/>
      <c r="MD138" s="41"/>
      <c r="ME138" s="41"/>
      <c r="MF138" s="41"/>
      <c r="MG138" s="41"/>
      <c r="MH138" s="41"/>
      <c r="MI138" s="41"/>
      <c r="MJ138" s="41"/>
      <c r="MK138" s="41"/>
      <c r="ML138" s="41"/>
      <c r="MM138" s="41"/>
      <c r="MN138" s="41"/>
      <c r="MO138" s="41"/>
      <c r="MP138" s="41"/>
      <c r="MQ138" s="41"/>
      <c r="MR138" s="41"/>
      <c r="MS138" s="41"/>
      <c r="MT138" s="41"/>
      <c r="MU138" s="41"/>
      <c r="MV138" s="41"/>
      <c r="MW138" s="41"/>
      <c r="MX138" s="41"/>
      <c r="MY138" s="41"/>
      <c r="MZ138" s="41"/>
      <c r="NA138" s="41"/>
      <c r="NB138" s="41"/>
      <c r="NC138" s="41"/>
      <c r="ND138" s="41"/>
      <c r="NE138" s="41"/>
      <c r="NF138" s="41"/>
      <c r="NG138" s="41"/>
      <c r="NH138" s="41"/>
      <c r="NI138" s="41"/>
      <c r="NJ138" s="41"/>
      <c r="NK138" s="41"/>
      <c r="NL138" s="41"/>
      <c r="NM138" s="41"/>
      <c r="NN138" s="41"/>
      <c r="NO138" s="41"/>
      <c r="NP138" s="41"/>
      <c r="NQ138" s="41"/>
      <c r="NR138" s="41"/>
      <c r="NS138" s="41"/>
      <c r="NT138" s="41"/>
      <c r="NU138" s="41"/>
      <c r="NV138" s="41"/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/>
      <c r="OH138" s="41"/>
      <c r="OI138" s="41"/>
      <c r="OJ138" s="41"/>
      <c r="OK138" s="41"/>
      <c r="OL138" s="41"/>
      <c r="OM138" s="41"/>
      <c r="ON138" s="41"/>
      <c r="OO138" s="41"/>
      <c r="OP138" s="41"/>
      <c r="OQ138" s="41"/>
      <c r="OR138" s="41"/>
      <c r="OS138" s="41"/>
      <c r="OT138" s="41"/>
      <c r="OU138" s="41"/>
      <c r="OV138" s="41"/>
      <c r="OW138" s="41"/>
      <c r="OX138" s="41"/>
      <c r="OY138" s="41"/>
      <c r="OZ138" s="41"/>
      <c r="PA138" s="41"/>
      <c r="PB138" s="41"/>
      <c r="PC138" s="41"/>
      <c r="PD138" s="41"/>
      <c r="PE138" s="41"/>
      <c r="PF138" s="41"/>
      <c r="PG138" s="41"/>
      <c r="PH138" s="41"/>
      <c r="PI138" s="41"/>
      <c r="PJ138" s="41"/>
      <c r="PK138" s="41"/>
      <c r="PL138" s="41"/>
      <c r="PM138" s="41"/>
      <c r="PN138" s="41"/>
      <c r="PO138" s="41"/>
      <c r="PP138" s="41"/>
      <c r="PQ138" s="41"/>
      <c r="PR138" s="41"/>
      <c r="PS138" s="41"/>
      <c r="PT138" s="41"/>
      <c r="PU138" s="41"/>
      <c r="PV138" s="41"/>
      <c r="PW138" s="41"/>
      <c r="PX138" s="41"/>
      <c r="PY138" s="41"/>
      <c r="PZ138" s="41"/>
      <c r="QA138" s="41"/>
      <c r="QB138" s="41"/>
      <c r="QC138" s="41"/>
      <c r="QD138" s="41"/>
      <c r="QE138" s="41"/>
      <c r="QF138" s="41"/>
      <c r="QG138" s="41"/>
      <c r="QH138" s="41"/>
      <c r="QI138" s="41"/>
      <c r="QJ138" s="41"/>
      <c r="QK138" s="41"/>
      <c r="QL138" s="41"/>
      <c r="QM138" s="41"/>
      <c r="QN138" s="41"/>
      <c r="QO138" s="41"/>
      <c r="QP138" s="41"/>
      <c r="QQ138" s="41"/>
      <c r="QR138" s="41"/>
      <c r="QS138" s="41"/>
      <c r="QT138" s="41"/>
      <c r="QU138" s="41"/>
      <c r="QV138" s="41"/>
      <c r="QW138" s="41"/>
      <c r="QX138" s="41"/>
      <c r="QY138" s="41"/>
      <c r="QZ138" s="41"/>
      <c r="RA138" s="41"/>
      <c r="RB138" s="41"/>
      <c r="RC138" s="41"/>
      <c r="RD138" s="41"/>
      <c r="RE138" s="41"/>
      <c r="RF138" s="41"/>
      <c r="RG138" s="41"/>
      <c r="RH138" s="41"/>
      <c r="RI138" s="41"/>
      <c r="RJ138" s="41"/>
      <c r="RK138" s="41"/>
      <c r="RL138" s="41"/>
      <c r="RM138" s="41"/>
      <c r="RN138" s="41"/>
      <c r="RO138" s="41"/>
      <c r="RP138" s="41"/>
      <c r="RQ138" s="41"/>
      <c r="RR138" s="41"/>
      <c r="RS138" s="41"/>
      <c r="RT138" s="41"/>
      <c r="RU138" s="41"/>
      <c r="RV138" s="41"/>
      <c r="RW138" s="41"/>
      <c r="RX138" s="41"/>
      <c r="RY138" s="41"/>
      <c r="RZ138" s="41"/>
      <c r="SA138" s="41"/>
      <c r="SB138" s="41"/>
      <c r="SC138" s="41"/>
      <c r="SD138" s="41"/>
      <c r="SE138" s="41"/>
      <c r="SF138" s="41"/>
      <c r="SG138" s="41"/>
      <c r="SH138" s="41"/>
      <c r="SI138" s="41"/>
      <c r="SJ138" s="41"/>
      <c r="SK138" s="41"/>
      <c r="SL138" s="41"/>
      <c r="SM138" s="41"/>
      <c r="SN138" s="41"/>
      <c r="SO138" s="41"/>
      <c r="SP138" s="41"/>
      <c r="SQ138" s="41"/>
      <c r="SR138" s="41"/>
      <c r="SS138" s="41"/>
      <c r="ST138" s="41"/>
      <c r="SU138" s="41"/>
      <c r="SV138" s="41"/>
      <c r="SW138" s="41"/>
      <c r="SX138" s="41"/>
      <c r="SY138" s="41"/>
      <c r="SZ138" s="41"/>
      <c r="TA138" s="41"/>
      <c r="TB138" s="41"/>
      <c r="TC138" s="41"/>
      <c r="TD138" s="41"/>
      <c r="TE138" s="41"/>
      <c r="TF138" s="41"/>
      <c r="TG138" s="41"/>
      <c r="TH138" s="41"/>
      <c r="TI138" s="41"/>
      <c r="TJ138" s="41"/>
      <c r="TK138" s="41"/>
      <c r="TL138" s="41"/>
      <c r="TM138" s="41"/>
      <c r="TN138" s="41"/>
      <c r="TO138" s="41"/>
      <c r="TP138" s="41"/>
      <c r="TQ138" s="41"/>
      <c r="TR138" s="41"/>
      <c r="TS138" s="41"/>
      <c r="TT138" s="41"/>
      <c r="TU138" s="41"/>
      <c r="TV138" s="41"/>
      <c r="TW138" s="41"/>
      <c r="TX138" s="41"/>
      <c r="TY138" s="41"/>
      <c r="TZ138" s="41"/>
      <c r="UA138" s="41"/>
      <c r="UB138" s="41"/>
      <c r="UC138" s="41"/>
      <c r="UD138" s="41"/>
      <c r="UE138" s="41"/>
      <c r="UF138" s="41"/>
      <c r="UG138" s="41"/>
      <c r="UH138" s="41"/>
      <c r="UI138" s="41"/>
      <c r="UJ138" s="41"/>
      <c r="UK138" s="41"/>
      <c r="UL138" s="41"/>
      <c r="UM138" s="41"/>
      <c r="UN138" s="41"/>
      <c r="UO138" s="41"/>
      <c r="UP138" s="41"/>
      <c r="UQ138" s="41"/>
      <c r="UR138" s="41"/>
      <c r="US138" s="41"/>
      <c r="UT138" s="41"/>
      <c r="UU138" s="41"/>
      <c r="UV138" s="41"/>
      <c r="UW138" s="41"/>
      <c r="UX138" s="41"/>
      <c r="UY138" s="41"/>
      <c r="UZ138" s="41"/>
      <c r="VA138" s="41"/>
      <c r="VB138" s="41"/>
      <c r="VC138" s="41"/>
      <c r="VD138" s="41"/>
      <c r="VE138" s="41"/>
      <c r="VF138" s="41"/>
      <c r="VG138" s="41"/>
      <c r="VH138" s="41"/>
      <c r="VI138" s="41"/>
      <c r="VJ138" s="41"/>
      <c r="VK138" s="41"/>
      <c r="VL138" s="41"/>
      <c r="VM138" s="41"/>
      <c r="VN138" s="41"/>
      <c r="VO138" s="41"/>
      <c r="VP138" s="41"/>
      <c r="VQ138" s="41"/>
      <c r="VR138" s="41"/>
      <c r="VS138" s="41"/>
      <c r="VT138" s="41"/>
      <c r="VU138" s="41"/>
      <c r="VV138" s="41"/>
      <c r="VW138" s="41"/>
      <c r="VX138" s="41"/>
      <c r="VY138" s="41"/>
      <c r="VZ138" s="41"/>
      <c r="WA138" s="41"/>
      <c r="WB138" s="41"/>
      <c r="WC138" s="41"/>
      <c r="WD138" s="41"/>
      <c r="WE138" s="41"/>
      <c r="WF138" s="41"/>
      <c r="WG138" s="41"/>
      <c r="WH138" s="41"/>
      <c r="WI138" s="41"/>
      <c r="WJ138" s="41"/>
      <c r="WK138" s="41"/>
      <c r="WL138" s="41"/>
      <c r="WM138" s="41"/>
      <c r="WN138" s="41"/>
      <c r="WO138" s="41"/>
      <c r="WP138" s="41"/>
      <c r="WQ138" s="41"/>
      <c r="WR138" s="41"/>
      <c r="WS138" s="41"/>
      <c r="WT138" s="41"/>
      <c r="WU138" s="41"/>
      <c r="WV138" s="41"/>
      <c r="WW138" s="41"/>
      <c r="WX138" s="41"/>
      <c r="WY138" s="41"/>
      <c r="WZ138" s="41"/>
      <c r="XA138" s="41"/>
      <c r="XB138" s="41"/>
      <c r="XC138" s="41"/>
      <c r="XD138" s="41"/>
      <c r="XE138" s="41"/>
      <c r="XF138" s="41"/>
      <c r="XG138" s="41"/>
      <c r="XH138" s="41"/>
      <c r="XI138" s="41"/>
      <c r="XJ138" s="41"/>
      <c r="XK138" s="41"/>
      <c r="XL138" s="41"/>
      <c r="XM138" s="41"/>
      <c r="XN138" s="41"/>
      <c r="XO138" s="41"/>
      <c r="XP138" s="41"/>
      <c r="XQ138" s="41"/>
      <c r="XR138" s="41"/>
      <c r="XS138" s="41"/>
      <c r="XT138" s="41"/>
      <c r="XU138" s="41"/>
      <c r="XV138" s="41"/>
      <c r="XW138" s="41"/>
      <c r="XX138" s="41"/>
      <c r="XY138" s="41"/>
      <c r="XZ138" s="41"/>
      <c r="YA138" s="41"/>
      <c r="YB138" s="41"/>
      <c r="YC138" s="41"/>
      <c r="YD138" s="41"/>
      <c r="YE138" s="41"/>
      <c r="YF138" s="41"/>
      <c r="YG138" s="41"/>
      <c r="YH138" s="41"/>
      <c r="YI138" s="41"/>
      <c r="YJ138" s="41"/>
      <c r="YK138" s="41"/>
      <c r="YL138" s="41"/>
      <c r="YM138" s="41"/>
      <c r="YN138" s="41"/>
      <c r="YO138" s="41"/>
      <c r="YP138" s="41"/>
      <c r="YQ138" s="41"/>
      <c r="YR138" s="41"/>
      <c r="YS138" s="41"/>
      <c r="YT138" s="41"/>
      <c r="YU138" s="41"/>
      <c r="YV138" s="41"/>
      <c r="YW138" s="41"/>
      <c r="YX138" s="41"/>
      <c r="YY138" s="41"/>
      <c r="YZ138" s="41"/>
      <c r="ZA138" s="41"/>
      <c r="ZB138" s="41"/>
      <c r="ZC138" s="41"/>
      <c r="ZD138" s="41"/>
      <c r="ZE138" s="41"/>
      <c r="ZF138" s="41"/>
      <c r="ZG138" s="41"/>
      <c r="ZH138" s="41"/>
      <c r="ZI138" s="41"/>
      <c r="ZJ138" s="41"/>
      <c r="ZK138" s="41"/>
      <c r="ZL138" s="41"/>
      <c r="ZM138" s="41"/>
      <c r="ZN138" s="41"/>
      <c r="ZO138" s="41"/>
    </row>
    <row r="139" spans="31:691" ht="17.25" customHeight="1" x14ac:dyDescent="0.3">
      <c r="AE139" s="41"/>
      <c r="AF139" s="41"/>
      <c r="AG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/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/>
      <c r="KD139" s="41"/>
      <c r="KE139" s="41"/>
      <c r="KF139" s="41"/>
      <c r="KG139" s="41"/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/>
      <c r="LC139" s="41"/>
      <c r="LD139" s="41"/>
      <c r="LE139" s="41"/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/>
      <c r="LQ139" s="41"/>
      <c r="LR139" s="41"/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/>
      <c r="MV139" s="41"/>
      <c r="MW139" s="41"/>
      <c r="MX139" s="41"/>
      <c r="MY139" s="41"/>
      <c r="MZ139" s="41"/>
      <c r="NA139" s="41"/>
      <c r="NB139" s="41"/>
      <c r="NC139" s="41"/>
      <c r="ND139" s="41"/>
      <c r="NE139" s="41"/>
      <c r="NF139" s="41"/>
      <c r="NG139" s="41"/>
      <c r="NH139" s="41"/>
      <c r="NI139" s="41"/>
      <c r="NJ139" s="41"/>
      <c r="NK139" s="41"/>
      <c r="NL139" s="41"/>
      <c r="NM139" s="41"/>
      <c r="NN139" s="41"/>
      <c r="NO139" s="41"/>
      <c r="NP139" s="41"/>
      <c r="NQ139" s="41"/>
      <c r="NR139" s="41"/>
      <c r="NS139" s="41"/>
      <c r="NT139" s="41"/>
      <c r="NU139" s="41"/>
      <c r="NV139" s="41"/>
      <c r="NW139" s="41"/>
      <c r="NX139" s="41"/>
      <c r="NY139" s="41"/>
      <c r="NZ139" s="41"/>
      <c r="OA139" s="41"/>
      <c r="OB139" s="41"/>
      <c r="OC139" s="41"/>
      <c r="OD139" s="41"/>
      <c r="OE139" s="41"/>
      <c r="OF139" s="41"/>
      <c r="OG139" s="41"/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1"/>
      <c r="OT139" s="41"/>
      <c r="OU139" s="41"/>
      <c r="OV139" s="41"/>
      <c r="OW139" s="41"/>
      <c r="OX139" s="41"/>
      <c r="OY139" s="41"/>
      <c r="OZ139" s="41"/>
      <c r="PA139" s="41"/>
      <c r="PB139" s="41"/>
      <c r="PC139" s="41"/>
      <c r="PD139" s="41"/>
      <c r="PE139" s="41"/>
      <c r="PF139" s="41"/>
      <c r="PG139" s="41"/>
      <c r="PH139" s="41"/>
      <c r="PI139" s="41"/>
      <c r="PJ139" s="41"/>
      <c r="PK139" s="41"/>
      <c r="PL139" s="41"/>
      <c r="PM139" s="41"/>
      <c r="PN139" s="41"/>
      <c r="PO139" s="41"/>
      <c r="PP139" s="41"/>
      <c r="PQ139" s="41"/>
      <c r="PR139" s="41"/>
      <c r="PS139" s="41"/>
      <c r="PT139" s="41"/>
      <c r="PU139" s="41"/>
      <c r="PV139" s="41"/>
      <c r="PW139" s="41"/>
      <c r="PX139" s="41"/>
      <c r="PY139" s="41"/>
      <c r="PZ139" s="41"/>
      <c r="QA139" s="41"/>
      <c r="QB139" s="41"/>
      <c r="QC139" s="41"/>
      <c r="QD139" s="41"/>
      <c r="QE139" s="41"/>
      <c r="QF139" s="41"/>
      <c r="QG139" s="41"/>
      <c r="QH139" s="41"/>
      <c r="QI139" s="41"/>
      <c r="QJ139" s="41"/>
      <c r="QK139" s="41"/>
      <c r="QL139" s="41"/>
      <c r="QM139" s="41"/>
      <c r="QN139" s="41"/>
      <c r="QO139" s="41"/>
      <c r="QP139" s="41"/>
      <c r="QQ139" s="41"/>
      <c r="QR139" s="41"/>
      <c r="QS139" s="41"/>
      <c r="QT139" s="41"/>
      <c r="QU139" s="41"/>
      <c r="QV139" s="41"/>
      <c r="QW139" s="41"/>
      <c r="QX139" s="41"/>
      <c r="QY139" s="41"/>
      <c r="QZ139" s="41"/>
      <c r="RA139" s="41"/>
      <c r="RB139" s="41"/>
      <c r="RC139" s="41"/>
      <c r="RD139" s="41"/>
      <c r="RE139" s="41"/>
      <c r="RF139" s="41"/>
      <c r="RG139" s="41"/>
      <c r="RH139" s="41"/>
      <c r="RI139" s="41"/>
      <c r="RJ139" s="41"/>
      <c r="RK139" s="41"/>
      <c r="RL139" s="41"/>
      <c r="RM139" s="41"/>
      <c r="RN139" s="41"/>
      <c r="RO139" s="41"/>
      <c r="RP139" s="41"/>
      <c r="RQ139" s="41"/>
      <c r="RR139" s="41"/>
      <c r="RS139" s="41"/>
      <c r="RT139" s="41"/>
      <c r="RU139" s="41"/>
      <c r="RV139" s="41"/>
      <c r="RW139" s="41"/>
      <c r="RX139" s="41"/>
      <c r="RY139" s="41"/>
      <c r="RZ139" s="41"/>
      <c r="SA139" s="41"/>
      <c r="SB139" s="41"/>
      <c r="SC139" s="41"/>
      <c r="SD139" s="41"/>
      <c r="SE139" s="41"/>
      <c r="SF139" s="41"/>
      <c r="SG139" s="41"/>
      <c r="SH139" s="41"/>
      <c r="SI139" s="41"/>
      <c r="SJ139" s="41"/>
      <c r="SK139" s="41"/>
      <c r="SL139" s="41"/>
      <c r="SM139" s="41"/>
      <c r="SN139" s="41"/>
      <c r="SO139" s="41"/>
      <c r="SP139" s="41"/>
      <c r="SQ139" s="41"/>
      <c r="SR139" s="41"/>
      <c r="SS139" s="41"/>
      <c r="ST139" s="41"/>
      <c r="SU139" s="41"/>
      <c r="SV139" s="41"/>
      <c r="SW139" s="41"/>
      <c r="SX139" s="41"/>
      <c r="SY139" s="41"/>
      <c r="SZ139" s="41"/>
      <c r="TA139" s="41"/>
      <c r="TB139" s="41"/>
      <c r="TC139" s="41"/>
      <c r="TD139" s="41"/>
      <c r="TE139" s="41"/>
      <c r="TF139" s="41"/>
      <c r="TG139" s="41"/>
      <c r="TH139" s="41"/>
      <c r="TI139" s="41"/>
      <c r="TJ139" s="41"/>
      <c r="TK139" s="41"/>
      <c r="TL139" s="41"/>
      <c r="TM139" s="41"/>
      <c r="TN139" s="41"/>
      <c r="TO139" s="41"/>
      <c r="TP139" s="41"/>
      <c r="TQ139" s="41"/>
      <c r="TR139" s="41"/>
      <c r="TS139" s="41"/>
      <c r="TT139" s="41"/>
      <c r="TU139" s="41"/>
      <c r="TV139" s="41"/>
      <c r="TW139" s="41"/>
      <c r="TX139" s="41"/>
      <c r="TY139" s="41"/>
      <c r="TZ139" s="41"/>
      <c r="UA139" s="41"/>
      <c r="UB139" s="41"/>
      <c r="UC139" s="41"/>
      <c r="UD139" s="41"/>
      <c r="UE139" s="41"/>
      <c r="UF139" s="41"/>
      <c r="UG139" s="41"/>
      <c r="UH139" s="41"/>
      <c r="UI139" s="41"/>
      <c r="UJ139" s="41"/>
      <c r="UK139" s="41"/>
      <c r="UL139" s="41"/>
      <c r="UM139" s="41"/>
      <c r="UN139" s="41"/>
      <c r="UO139" s="41"/>
      <c r="UP139" s="41"/>
      <c r="UQ139" s="41"/>
      <c r="UR139" s="41"/>
      <c r="US139" s="41"/>
      <c r="UT139" s="41"/>
      <c r="UU139" s="41"/>
      <c r="UV139" s="41"/>
      <c r="UW139" s="41"/>
      <c r="UX139" s="41"/>
      <c r="UY139" s="41"/>
      <c r="UZ139" s="41"/>
      <c r="VA139" s="41"/>
      <c r="VB139" s="41"/>
      <c r="VC139" s="41"/>
      <c r="VD139" s="41"/>
      <c r="VE139" s="41"/>
      <c r="VF139" s="41"/>
      <c r="VG139" s="41"/>
      <c r="VH139" s="41"/>
      <c r="VI139" s="41"/>
      <c r="VJ139" s="41"/>
      <c r="VK139" s="41"/>
      <c r="VL139" s="41"/>
      <c r="VM139" s="41"/>
      <c r="VN139" s="41"/>
      <c r="VO139" s="41"/>
      <c r="VP139" s="41"/>
      <c r="VQ139" s="41"/>
      <c r="VR139" s="41"/>
      <c r="VS139" s="41"/>
      <c r="VT139" s="41"/>
      <c r="VU139" s="41"/>
      <c r="VV139" s="41"/>
      <c r="VW139" s="41"/>
      <c r="VX139" s="41"/>
      <c r="VY139" s="41"/>
      <c r="VZ139" s="41"/>
      <c r="WA139" s="41"/>
      <c r="WB139" s="41"/>
      <c r="WC139" s="41"/>
      <c r="WD139" s="41"/>
      <c r="WE139" s="41"/>
      <c r="WF139" s="41"/>
      <c r="WG139" s="41"/>
      <c r="WH139" s="41"/>
      <c r="WI139" s="41"/>
      <c r="WJ139" s="41"/>
      <c r="WK139" s="41"/>
      <c r="WL139" s="41"/>
      <c r="WM139" s="41"/>
      <c r="WN139" s="41"/>
      <c r="WO139" s="41"/>
      <c r="WP139" s="41"/>
      <c r="WQ139" s="41"/>
      <c r="WR139" s="41"/>
      <c r="WS139" s="41"/>
      <c r="WT139" s="41"/>
      <c r="WU139" s="41"/>
      <c r="WV139" s="41"/>
      <c r="WW139" s="41"/>
      <c r="WX139" s="41"/>
      <c r="WY139" s="41"/>
      <c r="WZ139" s="41"/>
      <c r="XA139" s="41"/>
      <c r="XB139" s="41"/>
      <c r="XC139" s="41"/>
      <c r="XD139" s="41"/>
      <c r="XE139" s="41"/>
      <c r="XF139" s="41"/>
      <c r="XG139" s="41"/>
      <c r="XH139" s="41"/>
      <c r="XI139" s="41"/>
      <c r="XJ139" s="41"/>
      <c r="XK139" s="41"/>
      <c r="XL139" s="41"/>
      <c r="XM139" s="41"/>
      <c r="XN139" s="41"/>
      <c r="XO139" s="41"/>
      <c r="XP139" s="41"/>
      <c r="XQ139" s="41"/>
      <c r="XR139" s="41"/>
      <c r="XS139" s="41"/>
      <c r="XT139" s="41"/>
      <c r="XU139" s="41"/>
      <c r="XV139" s="41"/>
      <c r="XW139" s="41"/>
      <c r="XX139" s="41"/>
      <c r="XY139" s="41"/>
      <c r="XZ139" s="41"/>
      <c r="YA139" s="41"/>
      <c r="YB139" s="41"/>
      <c r="YC139" s="41"/>
      <c r="YD139" s="41"/>
      <c r="YE139" s="41"/>
      <c r="YF139" s="41"/>
      <c r="YG139" s="41"/>
      <c r="YH139" s="41"/>
      <c r="YI139" s="41"/>
      <c r="YJ139" s="41"/>
      <c r="YK139" s="41"/>
      <c r="YL139" s="41"/>
      <c r="YM139" s="41"/>
      <c r="YN139" s="41"/>
      <c r="YO139" s="41"/>
      <c r="YP139" s="41"/>
      <c r="YQ139" s="41"/>
      <c r="YR139" s="41"/>
      <c r="YS139" s="41"/>
      <c r="YT139" s="41"/>
      <c r="YU139" s="41"/>
      <c r="YV139" s="41"/>
      <c r="YW139" s="41"/>
      <c r="YX139" s="41"/>
      <c r="YY139" s="41"/>
      <c r="YZ139" s="41"/>
      <c r="ZA139" s="41"/>
      <c r="ZB139" s="41"/>
      <c r="ZC139" s="41"/>
      <c r="ZD139" s="41"/>
      <c r="ZE139" s="41"/>
      <c r="ZF139" s="41"/>
      <c r="ZG139" s="41"/>
      <c r="ZH139" s="41"/>
      <c r="ZI139" s="41"/>
      <c r="ZJ139" s="41"/>
      <c r="ZK139" s="41"/>
      <c r="ZL139" s="41"/>
      <c r="ZM139" s="41"/>
      <c r="ZN139" s="41"/>
      <c r="ZO139" s="41"/>
    </row>
    <row r="140" spans="31:691" ht="17.25" customHeight="1" x14ac:dyDescent="0.3">
      <c r="AE140" s="41"/>
      <c r="AF140" s="41"/>
      <c r="AG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/>
      <c r="KB140" s="41"/>
      <c r="KC140" s="41"/>
      <c r="KD140" s="41"/>
      <c r="KE140" s="41"/>
      <c r="KF140" s="41"/>
      <c r="KG140" s="41"/>
      <c r="KH140" s="41"/>
      <c r="KI140" s="41"/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/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/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1"/>
      <c r="OT140" s="41"/>
      <c r="OU140" s="41"/>
      <c r="OV140" s="41"/>
      <c r="OW140" s="41"/>
      <c r="OX140" s="41"/>
      <c r="OY140" s="41"/>
      <c r="OZ140" s="41"/>
      <c r="PA140" s="41"/>
      <c r="PB140" s="41"/>
      <c r="PC140" s="41"/>
      <c r="PD140" s="41"/>
      <c r="PE140" s="41"/>
      <c r="PF140" s="41"/>
      <c r="PG140" s="41"/>
      <c r="PH140" s="41"/>
      <c r="PI140" s="41"/>
      <c r="PJ140" s="41"/>
      <c r="PK140" s="41"/>
      <c r="PL140" s="41"/>
      <c r="PM140" s="41"/>
      <c r="PN140" s="41"/>
      <c r="PO140" s="41"/>
      <c r="PP140" s="41"/>
      <c r="PQ140" s="41"/>
      <c r="PR140" s="41"/>
      <c r="PS140" s="41"/>
      <c r="PT140" s="41"/>
      <c r="PU140" s="41"/>
      <c r="PV140" s="41"/>
      <c r="PW140" s="41"/>
      <c r="PX140" s="41"/>
      <c r="PY140" s="41"/>
      <c r="PZ140" s="41"/>
      <c r="QA140" s="41"/>
      <c r="QB140" s="41"/>
      <c r="QC140" s="41"/>
      <c r="QD140" s="41"/>
      <c r="QE140" s="41"/>
      <c r="QF140" s="41"/>
      <c r="QG140" s="41"/>
      <c r="QH140" s="41"/>
      <c r="QI140" s="41"/>
      <c r="QJ140" s="41"/>
      <c r="QK140" s="41"/>
      <c r="QL140" s="41"/>
      <c r="QM140" s="41"/>
      <c r="QN140" s="41"/>
      <c r="QO140" s="41"/>
      <c r="QP140" s="41"/>
      <c r="QQ140" s="41"/>
      <c r="QR140" s="41"/>
      <c r="QS140" s="41"/>
      <c r="QT140" s="41"/>
      <c r="QU140" s="41"/>
      <c r="QV140" s="41"/>
      <c r="QW140" s="41"/>
      <c r="QX140" s="41"/>
      <c r="QY140" s="41"/>
      <c r="QZ140" s="41"/>
      <c r="RA140" s="41"/>
      <c r="RB140" s="41"/>
      <c r="RC140" s="41"/>
      <c r="RD140" s="41"/>
      <c r="RE140" s="41"/>
      <c r="RF140" s="41"/>
      <c r="RG140" s="41"/>
      <c r="RH140" s="41"/>
      <c r="RI140" s="41"/>
      <c r="RJ140" s="41"/>
      <c r="RK140" s="41"/>
      <c r="RL140" s="41"/>
      <c r="RM140" s="41"/>
      <c r="RN140" s="41"/>
      <c r="RO140" s="41"/>
      <c r="RP140" s="41"/>
      <c r="RQ140" s="41"/>
      <c r="RR140" s="41"/>
      <c r="RS140" s="41"/>
      <c r="RT140" s="41"/>
      <c r="RU140" s="41"/>
      <c r="RV140" s="41"/>
      <c r="RW140" s="41"/>
      <c r="RX140" s="41"/>
      <c r="RY140" s="41"/>
      <c r="RZ140" s="41"/>
      <c r="SA140" s="41"/>
      <c r="SB140" s="41"/>
      <c r="SC140" s="41"/>
      <c r="SD140" s="41"/>
      <c r="SE140" s="41"/>
      <c r="SF140" s="41"/>
      <c r="SG140" s="41"/>
      <c r="SH140" s="41"/>
      <c r="SI140" s="41"/>
      <c r="SJ140" s="41"/>
      <c r="SK140" s="41"/>
      <c r="SL140" s="41"/>
      <c r="SM140" s="41"/>
      <c r="SN140" s="41"/>
      <c r="SO140" s="41"/>
      <c r="SP140" s="41"/>
      <c r="SQ140" s="41"/>
      <c r="SR140" s="41"/>
      <c r="SS140" s="41"/>
      <c r="ST140" s="41"/>
      <c r="SU140" s="41"/>
      <c r="SV140" s="41"/>
      <c r="SW140" s="41"/>
      <c r="SX140" s="41"/>
      <c r="SY140" s="41"/>
      <c r="SZ140" s="41"/>
      <c r="TA140" s="41"/>
      <c r="TB140" s="41"/>
      <c r="TC140" s="41"/>
      <c r="TD140" s="41"/>
      <c r="TE140" s="41"/>
      <c r="TF140" s="41"/>
      <c r="TG140" s="41"/>
      <c r="TH140" s="41"/>
      <c r="TI140" s="41"/>
      <c r="TJ140" s="41"/>
      <c r="TK140" s="41"/>
      <c r="TL140" s="41"/>
      <c r="TM140" s="41"/>
      <c r="TN140" s="41"/>
      <c r="TO140" s="41"/>
      <c r="TP140" s="41"/>
      <c r="TQ140" s="41"/>
      <c r="TR140" s="41"/>
      <c r="TS140" s="41"/>
      <c r="TT140" s="41"/>
      <c r="TU140" s="41"/>
      <c r="TV140" s="41"/>
      <c r="TW140" s="41"/>
      <c r="TX140" s="41"/>
      <c r="TY140" s="41"/>
      <c r="TZ140" s="41"/>
      <c r="UA140" s="41"/>
      <c r="UB140" s="41"/>
      <c r="UC140" s="41"/>
      <c r="UD140" s="41"/>
      <c r="UE140" s="41"/>
      <c r="UF140" s="41"/>
      <c r="UG140" s="41"/>
      <c r="UH140" s="41"/>
      <c r="UI140" s="41"/>
      <c r="UJ140" s="41"/>
      <c r="UK140" s="41"/>
      <c r="UL140" s="41"/>
      <c r="UM140" s="41"/>
      <c r="UN140" s="41"/>
      <c r="UO140" s="41"/>
      <c r="UP140" s="41"/>
      <c r="UQ140" s="41"/>
      <c r="UR140" s="41"/>
      <c r="US140" s="41"/>
      <c r="UT140" s="41"/>
      <c r="UU140" s="41"/>
      <c r="UV140" s="41"/>
      <c r="UW140" s="41"/>
      <c r="UX140" s="41"/>
      <c r="UY140" s="41"/>
      <c r="UZ140" s="41"/>
      <c r="VA140" s="41"/>
      <c r="VB140" s="41"/>
      <c r="VC140" s="41"/>
      <c r="VD140" s="41"/>
      <c r="VE140" s="41"/>
      <c r="VF140" s="41"/>
      <c r="VG140" s="41"/>
      <c r="VH140" s="41"/>
      <c r="VI140" s="41"/>
      <c r="VJ140" s="41"/>
      <c r="VK140" s="41"/>
      <c r="VL140" s="41"/>
      <c r="VM140" s="41"/>
      <c r="VN140" s="41"/>
      <c r="VO140" s="41"/>
      <c r="VP140" s="41"/>
      <c r="VQ140" s="41"/>
      <c r="VR140" s="41"/>
      <c r="VS140" s="41"/>
      <c r="VT140" s="41"/>
      <c r="VU140" s="41"/>
      <c r="VV140" s="41"/>
      <c r="VW140" s="41"/>
      <c r="VX140" s="41"/>
      <c r="VY140" s="41"/>
      <c r="VZ140" s="41"/>
      <c r="WA140" s="41"/>
      <c r="WB140" s="41"/>
      <c r="WC140" s="41"/>
      <c r="WD140" s="41"/>
      <c r="WE140" s="41"/>
      <c r="WF140" s="41"/>
      <c r="WG140" s="41"/>
      <c r="WH140" s="41"/>
      <c r="WI140" s="41"/>
      <c r="WJ140" s="41"/>
      <c r="WK140" s="41"/>
      <c r="WL140" s="41"/>
      <c r="WM140" s="41"/>
      <c r="WN140" s="41"/>
      <c r="WO140" s="41"/>
      <c r="WP140" s="41"/>
      <c r="WQ140" s="41"/>
      <c r="WR140" s="41"/>
      <c r="WS140" s="41"/>
      <c r="WT140" s="41"/>
      <c r="WU140" s="41"/>
      <c r="WV140" s="41"/>
      <c r="WW140" s="41"/>
      <c r="WX140" s="41"/>
      <c r="WY140" s="41"/>
      <c r="WZ140" s="41"/>
      <c r="XA140" s="41"/>
      <c r="XB140" s="41"/>
      <c r="XC140" s="41"/>
      <c r="XD140" s="41"/>
      <c r="XE140" s="41"/>
      <c r="XF140" s="41"/>
      <c r="XG140" s="41"/>
      <c r="XH140" s="41"/>
      <c r="XI140" s="41"/>
      <c r="XJ140" s="41"/>
      <c r="XK140" s="41"/>
      <c r="XL140" s="41"/>
      <c r="XM140" s="41"/>
      <c r="XN140" s="41"/>
      <c r="XO140" s="41"/>
      <c r="XP140" s="41"/>
      <c r="XQ140" s="41"/>
      <c r="XR140" s="41"/>
      <c r="XS140" s="41"/>
      <c r="XT140" s="41"/>
      <c r="XU140" s="41"/>
      <c r="XV140" s="41"/>
      <c r="XW140" s="41"/>
      <c r="XX140" s="41"/>
      <c r="XY140" s="41"/>
      <c r="XZ140" s="41"/>
      <c r="YA140" s="41"/>
      <c r="YB140" s="41"/>
      <c r="YC140" s="41"/>
      <c r="YD140" s="41"/>
      <c r="YE140" s="41"/>
      <c r="YF140" s="41"/>
      <c r="YG140" s="41"/>
      <c r="YH140" s="41"/>
      <c r="YI140" s="41"/>
      <c r="YJ140" s="41"/>
      <c r="YK140" s="41"/>
      <c r="YL140" s="41"/>
      <c r="YM140" s="41"/>
      <c r="YN140" s="41"/>
      <c r="YO140" s="41"/>
      <c r="YP140" s="41"/>
      <c r="YQ140" s="41"/>
      <c r="YR140" s="41"/>
      <c r="YS140" s="41"/>
      <c r="YT140" s="41"/>
      <c r="YU140" s="41"/>
      <c r="YV140" s="41"/>
      <c r="YW140" s="41"/>
      <c r="YX140" s="41"/>
      <c r="YY140" s="41"/>
      <c r="YZ140" s="41"/>
      <c r="ZA140" s="41"/>
      <c r="ZB140" s="41"/>
      <c r="ZC140" s="41"/>
      <c r="ZD140" s="41"/>
      <c r="ZE140" s="41"/>
      <c r="ZF140" s="41"/>
      <c r="ZG140" s="41"/>
      <c r="ZH140" s="41"/>
      <c r="ZI140" s="41"/>
      <c r="ZJ140" s="41"/>
      <c r="ZK140" s="41"/>
      <c r="ZL140" s="41"/>
      <c r="ZM140" s="41"/>
      <c r="ZN140" s="41"/>
      <c r="ZO140" s="41"/>
    </row>
    <row r="141" spans="31:691" ht="17.25" customHeight="1" x14ac:dyDescent="0.3">
      <c r="AE141" s="41"/>
      <c r="AF141" s="41"/>
      <c r="AG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/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/>
      <c r="OA141" s="41"/>
      <c r="OB141" s="41"/>
      <c r="OC141" s="41"/>
      <c r="OD141" s="41"/>
      <c r="OE141" s="41"/>
      <c r="OF141" s="41"/>
      <c r="OG141" s="41"/>
      <c r="OH141" s="41"/>
      <c r="OI141" s="41"/>
      <c r="OJ141" s="41"/>
      <c r="OK141" s="41"/>
      <c r="OL141" s="41"/>
      <c r="OM141" s="41"/>
      <c r="ON141" s="41"/>
      <c r="OO141" s="41"/>
      <c r="OP141" s="41"/>
      <c r="OQ141" s="41"/>
      <c r="OR141" s="41"/>
      <c r="OS141" s="41"/>
      <c r="OT141" s="41"/>
      <c r="OU141" s="41"/>
      <c r="OV141" s="41"/>
      <c r="OW141" s="41"/>
      <c r="OX141" s="41"/>
      <c r="OY141" s="41"/>
      <c r="OZ141" s="41"/>
      <c r="PA141" s="41"/>
      <c r="PB141" s="41"/>
      <c r="PC141" s="41"/>
      <c r="PD141" s="41"/>
      <c r="PE141" s="41"/>
      <c r="PF141" s="41"/>
      <c r="PG141" s="41"/>
      <c r="PH141" s="41"/>
      <c r="PI141" s="41"/>
      <c r="PJ141" s="41"/>
      <c r="PK141" s="41"/>
      <c r="PL141" s="41"/>
      <c r="PM141" s="41"/>
      <c r="PN141" s="41"/>
      <c r="PO141" s="41"/>
      <c r="PP141" s="41"/>
      <c r="PQ141" s="41"/>
      <c r="PR141" s="41"/>
      <c r="PS141" s="41"/>
      <c r="PT141" s="41"/>
      <c r="PU141" s="41"/>
      <c r="PV141" s="41"/>
      <c r="PW141" s="41"/>
      <c r="PX141" s="41"/>
      <c r="PY141" s="41"/>
      <c r="PZ141" s="41"/>
      <c r="QA141" s="41"/>
      <c r="QB141" s="41"/>
      <c r="QC141" s="41"/>
      <c r="QD141" s="41"/>
      <c r="QE141" s="41"/>
      <c r="QF141" s="41"/>
      <c r="QG141" s="41"/>
      <c r="QH141" s="41"/>
      <c r="QI141" s="41"/>
      <c r="QJ141" s="41"/>
      <c r="QK141" s="41"/>
      <c r="QL141" s="41"/>
      <c r="QM141" s="41"/>
      <c r="QN141" s="41"/>
      <c r="QO141" s="41"/>
      <c r="QP141" s="41"/>
      <c r="QQ141" s="41"/>
      <c r="QR141" s="41"/>
      <c r="QS141" s="41"/>
      <c r="QT141" s="41"/>
      <c r="QU141" s="41"/>
      <c r="QV141" s="41"/>
      <c r="QW141" s="41"/>
      <c r="QX141" s="41"/>
      <c r="QY141" s="41"/>
      <c r="QZ141" s="41"/>
      <c r="RA141" s="41"/>
      <c r="RB141" s="41"/>
      <c r="RC141" s="41"/>
      <c r="RD141" s="41"/>
      <c r="RE141" s="41"/>
      <c r="RF141" s="41"/>
      <c r="RG141" s="41"/>
      <c r="RH141" s="41"/>
      <c r="RI141" s="41"/>
      <c r="RJ141" s="41"/>
      <c r="RK141" s="41"/>
      <c r="RL141" s="41"/>
      <c r="RM141" s="41"/>
      <c r="RN141" s="41"/>
      <c r="RO141" s="41"/>
      <c r="RP141" s="41"/>
      <c r="RQ141" s="41"/>
      <c r="RR141" s="41"/>
      <c r="RS141" s="41"/>
      <c r="RT141" s="41"/>
      <c r="RU141" s="41"/>
      <c r="RV141" s="41"/>
      <c r="RW141" s="41"/>
      <c r="RX141" s="41"/>
      <c r="RY141" s="41"/>
      <c r="RZ141" s="41"/>
      <c r="SA141" s="41"/>
      <c r="SB141" s="41"/>
      <c r="SC141" s="41"/>
      <c r="SD141" s="41"/>
      <c r="SE141" s="41"/>
      <c r="SF141" s="41"/>
      <c r="SG141" s="41"/>
      <c r="SH141" s="41"/>
      <c r="SI141" s="41"/>
      <c r="SJ141" s="41"/>
      <c r="SK141" s="41"/>
      <c r="SL141" s="41"/>
      <c r="SM141" s="41"/>
      <c r="SN141" s="41"/>
      <c r="SO141" s="41"/>
      <c r="SP141" s="41"/>
      <c r="SQ141" s="41"/>
      <c r="SR141" s="41"/>
      <c r="SS141" s="41"/>
      <c r="ST141" s="41"/>
      <c r="SU141" s="41"/>
      <c r="SV141" s="41"/>
      <c r="SW141" s="41"/>
      <c r="SX141" s="41"/>
      <c r="SY141" s="41"/>
      <c r="SZ141" s="41"/>
      <c r="TA141" s="41"/>
      <c r="TB141" s="41"/>
      <c r="TC141" s="41"/>
      <c r="TD141" s="41"/>
      <c r="TE141" s="41"/>
      <c r="TF141" s="41"/>
      <c r="TG141" s="41"/>
      <c r="TH141" s="41"/>
      <c r="TI141" s="41"/>
      <c r="TJ141" s="41"/>
      <c r="TK141" s="41"/>
      <c r="TL141" s="41"/>
      <c r="TM141" s="41"/>
      <c r="TN141" s="41"/>
      <c r="TO141" s="41"/>
      <c r="TP141" s="41"/>
      <c r="TQ141" s="41"/>
      <c r="TR141" s="41"/>
      <c r="TS141" s="41"/>
      <c r="TT141" s="41"/>
      <c r="TU141" s="41"/>
      <c r="TV141" s="41"/>
      <c r="TW141" s="41"/>
      <c r="TX141" s="41"/>
      <c r="TY141" s="41"/>
      <c r="TZ141" s="41"/>
      <c r="UA141" s="41"/>
      <c r="UB141" s="41"/>
      <c r="UC141" s="41"/>
      <c r="UD141" s="41"/>
      <c r="UE141" s="41"/>
      <c r="UF141" s="41"/>
      <c r="UG141" s="41"/>
      <c r="UH141" s="41"/>
      <c r="UI141" s="41"/>
      <c r="UJ141" s="41"/>
      <c r="UK141" s="41"/>
      <c r="UL141" s="41"/>
      <c r="UM141" s="41"/>
      <c r="UN141" s="41"/>
      <c r="UO141" s="41"/>
      <c r="UP141" s="41"/>
      <c r="UQ141" s="41"/>
      <c r="UR141" s="41"/>
      <c r="US141" s="41"/>
      <c r="UT141" s="41"/>
      <c r="UU141" s="41"/>
      <c r="UV141" s="41"/>
      <c r="UW141" s="41"/>
      <c r="UX141" s="41"/>
      <c r="UY141" s="41"/>
      <c r="UZ141" s="41"/>
      <c r="VA141" s="41"/>
      <c r="VB141" s="41"/>
      <c r="VC141" s="41"/>
      <c r="VD141" s="41"/>
      <c r="VE141" s="41"/>
      <c r="VF141" s="41"/>
      <c r="VG141" s="41"/>
      <c r="VH141" s="41"/>
      <c r="VI141" s="41"/>
      <c r="VJ141" s="41"/>
      <c r="VK141" s="41"/>
      <c r="VL141" s="41"/>
      <c r="VM141" s="41"/>
      <c r="VN141" s="41"/>
      <c r="VO141" s="41"/>
      <c r="VP141" s="41"/>
      <c r="VQ141" s="41"/>
      <c r="VR141" s="41"/>
      <c r="VS141" s="41"/>
      <c r="VT141" s="41"/>
      <c r="VU141" s="41"/>
      <c r="VV141" s="41"/>
      <c r="VW141" s="41"/>
      <c r="VX141" s="41"/>
      <c r="VY141" s="41"/>
      <c r="VZ141" s="41"/>
      <c r="WA141" s="41"/>
      <c r="WB141" s="41"/>
      <c r="WC141" s="41"/>
      <c r="WD141" s="41"/>
      <c r="WE141" s="41"/>
      <c r="WF141" s="41"/>
      <c r="WG141" s="41"/>
      <c r="WH141" s="41"/>
      <c r="WI141" s="41"/>
      <c r="WJ141" s="41"/>
      <c r="WK141" s="41"/>
      <c r="WL141" s="41"/>
      <c r="WM141" s="41"/>
      <c r="WN141" s="41"/>
      <c r="WO141" s="41"/>
      <c r="WP141" s="41"/>
      <c r="WQ141" s="41"/>
      <c r="WR141" s="41"/>
      <c r="WS141" s="41"/>
      <c r="WT141" s="41"/>
      <c r="WU141" s="41"/>
      <c r="WV141" s="41"/>
      <c r="WW141" s="41"/>
      <c r="WX141" s="41"/>
      <c r="WY141" s="41"/>
      <c r="WZ141" s="41"/>
      <c r="XA141" s="41"/>
      <c r="XB141" s="41"/>
      <c r="XC141" s="41"/>
      <c r="XD141" s="41"/>
      <c r="XE141" s="41"/>
      <c r="XF141" s="41"/>
      <c r="XG141" s="41"/>
      <c r="XH141" s="41"/>
      <c r="XI141" s="41"/>
      <c r="XJ141" s="41"/>
      <c r="XK141" s="41"/>
      <c r="XL141" s="41"/>
      <c r="XM141" s="41"/>
      <c r="XN141" s="41"/>
      <c r="XO141" s="41"/>
      <c r="XP141" s="41"/>
      <c r="XQ141" s="41"/>
      <c r="XR141" s="41"/>
      <c r="XS141" s="41"/>
      <c r="XT141" s="41"/>
      <c r="XU141" s="41"/>
      <c r="XV141" s="41"/>
      <c r="XW141" s="41"/>
      <c r="XX141" s="41"/>
      <c r="XY141" s="41"/>
      <c r="XZ141" s="41"/>
      <c r="YA141" s="41"/>
      <c r="YB141" s="41"/>
      <c r="YC141" s="41"/>
      <c r="YD141" s="41"/>
      <c r="YE141" s="41"/>
      <c r="YF141" s="41"/>
      <c r="YG141" s="41"/>
      <c r="YH141" s="41"/>
      <c r="YI141" s="41"/>
      <c r="YJ141" s="41"/>
      <c r="YK141" s="41"/>
      <c r="YL141" s="41"/>
      <c r="YM141" s="41"/>
      <c r="YN141" s="41"/>
      <c r="YO141" s="41"/>
      <c r="YP141" s="41"/>
      <c r="YQ141" s="41"/>
      <c r="YR141" s="41"/>
      <c r="YS141" s="41"/>
      <c r="YT141" s="41"/>
      <c r="YU141" s="41"/>
      <c r="YV141" s="41"/>
      <c r="YW141" s="41"/>
      <c r="YX141" s="41"/>
      <c r="YY141" s="41"/>
      <c r="YZ141" s="41"/>
      <c r="ZA141" s="41"/>
      <c r="ZB141" s="41"/>
      <c r="ZC141" s="41"/>
      <c r="ZD141" s="41"/>
      <c r="ZE141" s="41"/>
      <c r="ZF141" s="41"/>
      <c r="ZG141" s="41"/>
      <c r="ZH141" s="41"/>
      <c r="ZI141" s="41"/>
      <c r="ZJ141" s="41"/>
      <c r="ZK141" s="41"/>
      <c r="ZL141" s="41"/>
      <c r="ZM141" s="41"/>
      <c r="ZN141" s="41"/>
      <c r="ZO141" s="41"/>
    </row>
    <row r="142" spans="31:691" ht="17.25" customHeight="1" x14ac:dyDescent="0.3">
      <c r="AE142" s="41"/>
      <c r="AF142" s="41"/>
      <c r="AG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/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/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1"/>
      <c r="OT142" s="41"/>
      <c r="OU142" s="41"/>
      <c r="OV142" s="41"/>
      <c r="OW142" s="41"/>
      <c r="OX142" s="41"/>
      <c r="OY142" s="41"/>
      <c r="OZ142" s="41"/>
      <c r="PA142" s="41"/>
      <c r="PB142" s="41"/>
      <c r="PC142" s="41"/>
      <c r="PD142" s="41"/>
      <c r="PE142" s="41"/>
      <c r="PF142" s="41"/>
      <c r="PG142" s="41"/>
      <c r="PH142" s="41"/>
      <c r="PI142" s="41"/>
      <c r="PJ142" s="41"/>
      <c r="PK142" s="41"/>
      <c r="PL142" s="41"/>
      <c r="PM142" s="41"/>
      <c r="PN142" s="41"/>
      <c r="PO142" s="41"/>
      <c r="PP142" s="41"/>
      <c r="PQ142" s="41"/>
      <c r="PR142" s="41"/>
      <c r="PS142" s="41"/>
      <c r="PT142" s="41"/>
      <c r="PU142" s="41"/>
      <c r="PV142" s="41"/>
      <c r="PW142" s="41"/>
      <c r="PX142" s="41"/>
      <c r="PY142" s="41"/>
      <c r="PZ142" s="41"/>
      <c r="QA142" s="41"/>
      <c r="QB142" s="41"/>
      <c r="QC142" s="41"/>
      <c r="QD142" s="41"/>
      <c r="QE142" s="41"/>
      <c r="QF142" s="41"/>
      <c r="QG142" s="41"/>
      <c r="QH142" s="41"/>
      <c r="QI142" s="41"/>
      <c r="QJ142" s="41"/>
      <c r="QK142" s="41"/>
      <c r="QL142" s="41"/>
      <c r="QM142" s="41"/>
      <c r="QN142" s="41"/>
      <c r="QO142" s="41"/>
      <c r="QP142" s="41"/>
      <c r="QQ142" s="41"/>
      <c r="QR142" s="41"/>
      <c r="QS142" s="41"/>
      <c r="QT142" s="41"/>
      <c r="QU142" s="41"/>
      <c r="QV142" s="41"/>
      <c r="QW142" s="41"/>
      <c r="QX142" s="41"/>
      <c r="QY142" s="41"/>
      <c r="QZ142" s="41"/>
      <c r="RA142" s="41"/>
      <c r="RB142" s="41"/>
      <c r="RC142" s="41"/>
      <c r="RD142" s="41"/>
      <c r="RE142" s="41"/>
      <c r="RF142" s="41"/>
      <c r="RG142" s="41"/>
      <c r="RH142" s="41"/>
      <c r="RI142" s="41"/>
      <c r="RJ142" s="41"/>
      <c r="RK142" s="41"/>
      <c r="RL142" s="41"/>
      <c r="RM142" s="41"/>
      <c r="RN142" s="41"/>
      <c r="RO142" s="41"/>
      <c r="RP142" s="41"/>
      <c r="RQ142" s="41"/>
      <c r="RR142" s="41"/>
      <c r="RS142" s="41"/>
      <c r="RT142" s="41"/>
      <c r="RU142" s="41"/>
      <c r="RV142" s="41"/>
      <c r="RW142" s="41"/>
      <c r="RX142" s="41"/>
      <c r="RY142" s="41"/>
      <c r="RZ142" s="41"/>
      <c r="SA142" s="41"/>
      <c r="SB142" s="41"/>
      <c r="SC142" s="41"/>
      <c r="SD142" s="41"/>
      <c r="SE142" s="41"/>
      <c r="SF142" s="41"/>
      <c r="SG142" s="41"/>
      <c r="SH142" s="41"/>
      <c r="SI142" s="41"/>
      <c r="SJ142" s="41"/>
      <c r="SK142" s="41"/>
      <c r="SL142" s="41"/>
      <c r="SM142" s="41"/>
      <c r="SN142" s="41"/>
      <c r="SO142" s="41"/>
      <c r="SP142" s="41"/>
      <c r="SQ142" s="41"/>
      <c r="SR142" s="41"/>
      <c r="SS142" s="41"/>
      <c r="ST142" s="41"/>
      <c r="SU142" s="41"/>
      <c r="SV142" s="41"/>
      <c r="SW142" s="41"/>
      <c r="SX142" s="41"/>
      <c r="SY142" s="41"/>
      <c r="SZ142" s="41"/>
      <c r="TA142" s="41"/>
      <c r="TB142" s="41"/>
      <c r="TC142" s="41"/>
      <c r="TD142" s="41"/>
      <c r="TE142" s="41"/>
      <c r="TF142" s="41"/>
      <c r="TG142" s="41"/>
      <c r="TH142" s="41"/>
      <c r="TI142" s="41"/>
      <c r="TJ142" s="41"/>
      <c r="TK142" s="41"/>
      <c r="TL142" s="41"/>
      <c r="TM142" s="41"/>
      <c r="TN142" s="41"/>
      <c r="TO142" s="41"/>
      <c r="TP142" s="41"/>
      <c r="TQ142" s="41"/>
      <c r="TR142" s="41"/>
      <c r="TS142" s="41"/>
      <c r="TT142" s="41"/>
      <c r="TU142" s="41"/>
      <c r="TV142" s="41"/>
      <c r="TW142" s="41"/>
      <c r="TX142" s="41"/>
      <c r="TY142" s="41"/>
      <c r="TZ142" s="41"/>
      <c r="UA142" s="41"/>
      <c r="UB142" s="41"/>
      <c r="UC142" s="41"/>
      <c r="UD142" s="41"/>
      <c r="UE142" s="41"/>
      <c r="UF142" s="41"/>
      <c r="UG142" s="41"/>
      <c r="UH142" s="41"/>
      <c r="UI142" s="41"/>
      <c r="UJ142" s="41"/>
      <c r="UK142" s="41"/>
      <c r="UL142" s="41"/>
      <c r="UM142" s="41"/>
      <c r="UN142" s="41"/>
      <c r="UO142" s="41"/>
      <c r="UP142" s="41"/>
      <c r="UQ142" s="41"/>
      <c r="UR142" s="41"/>
      <c r="US142" s="41"/>
      <c r="UT142" s="41"/>
      <c r="UU142" s="41"/>
      <c r="UV142" s="41"/>
      <c r="UW142" s="41"/>
      <c r="UX142" s="41"/>
      <c r="UY142" s="41"/>
      <c r="UZ142" s="41"/>
      <c r="VA142" s="41"/>
      <c r="VB142" s="41"/>
      <c r="VC142" s="41"/>
      <c r="VD142" s="41"/>
      <c r="VE142" s="41"/>
      <c r="VF142" s="41"/>
      <c r="VG142" s="41"/>
      <c r="VH142" s="41"/>
      <c r="VI142" s="41"/>
      <c r="VJ142" s="41"/>
      <c r="VK142" s="41"/>
      <c r="VL142" s="41"/>
      <c r="VM142" s="41"/>
      <c r="VN142" s="41"/>
      <c r="VO142" s="41"/>
      <c r="VP142" s="41"/>
      <c r="VQ142" s="41"/>
      <c r="VR142" s="41"/>
      <c r="VS142" s="41"/>
      <c r="VT142" s="41"/>
      <c r="VU142" s="41"/>
      <c r="VV142" s="41"/>
      <c r="VW142" s="41"/>
      <c r="VX142" s="41"/>
      <c r="VY142" s="41"/>
      <c r="VZ142" s="41"/>
      <c r="WA142" s="41"/>
      <c r="WB142" s="41"/>
      <c r="WC142" s="41"/>
      <c r="WD142" s="41"/>
      <c r="WE142" s="41"/>
      <c r="WF142" s="41"/>
      <c r="WG142" s="41"/>
      <c r="WH142" s="41"/>
      <c r="WI142" s="41"/>
      <c r="WJ142" s="41"/>
      <c r="WK142" s="41"/>
      <c r="WL142" s="41"/>
      <c r="WM142" s="41"/>
      <c r="WN142" s="41"/>
      <c r="WO142" s="41"/>
      <c r="WP142" s="41"/>
      <c r="WQ142" s="41"/>
      <c r="WR142" s="41"/>
      <c r="WS142" s="41"/>
      <c r="WT142" s="41"/>
      <c r="WU142" s="41"/>
      <c r="WV142" s="41"/>
      <c r="WW142" s="41"/>
      <c r="WX142" s="41"/>
      <c r="WY142" s="41"/>
      <c r="WZ142" s="41"/>
      <c r="XA142" s="41"/>
      <c r="XB142" s="41"/>
      <c r="XC142" s="41"/>
      <c r="XD142" s="41"/>
      <c r="XE142" s="41"/>
      <c r="XF142" s="41"/>
      <c r="XG142" s="41"/>
      <c r="XH142" s="41"/>
      <c r="XI142" s="41"/>
      <c r="XJ142" s="41"/>
      <c r="XK142" s="41"/>
      <c r="XL142" s="41"/>
      <c r="XM142" s="41"/>
      <c r="XN142" s="41"/>
      <c r="XO142" s="41"/>
      <c r="XP142" s="41"/>
      <c r="XQ142" s="41"/>
      <c r="XR142" s="41"/>
      <c r="XS142" s="41"/>
      <c r="XT142" s="41"/>
      <c r="XU142" s="41"/>
      <c r="XV142" s="41"/>
      <c r="XW142" s="41"/>
      <c r="XX142" s="41"/>
      <c r="XY142" s="41"/>
      <c r="XZ142" s="41"/>
      <c r="YA142" s="41"/>
      <c r="YB142" s="41"/>
      <c r="YC142" s="41"/>
      <c r="YD142" s="41"/>
      <c r="YE142" s="41"/>
      <c r="YF142" s="41"/>
      <c r="YG142" s="41"/>
      <c r="YH142" s="41"/>
      <c r="YI142" s="41"/>
      <c r="YJ142" s="41"/>
      <c r="YK142" s="41"/>
      <c r="YL142" s="41"/>
      <c r="YM142" s="41"/>
      <c r="YN142" s="41"/>
      <c r="YO142" s="41"/>
      <c r="YP142" s="41"/>
      <c r="YQ142" s="41"/>
      <c r="YR142" s="41"/>
      <c r="YS142" s="41"/>
      <c r="YT142" s="41"/>
      <c r="YU142" s="41"/>
      <c r="YV142" s="41"/>
      <c r="YW142" s="41"/>
      <c r="YX142" s="41"/>
      <c r="YY142" s="41"/>
      <c r="YZ142" s="41"/>
      <c r="ZA142" s="41"/>
      <c r="ZB142" s="41"/>
      <c r="ZC142" s="41"/>
      <c r="ZD142" s="41"/>
      <c r="ZE142" s="41"/>
      <c r="ZF142" s="41"/>
      <c r="ZG142" s="41"/>
      <c r="ZH142" s="41"/>
      <c r="ZI142" s="41"/>
      <c r="ZJ142" s="41"/>
      <c r="ZK142" s="41"/>
      <c r="ZL142" s="41"/>
      <c r="ZM142" s="41"/>
      <c r="ZN142" s="41"/>
      <c r="ZO142" s="41"/>
    </row>
    <row r="143" spans="31:691" ht="17.25" customHeight="1" x14ac:dyDescent="0.3">
      <c r="AE143" s="41"/>
      <c r="AF143" s="41"/>
      <c r="AG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/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/>
      <c r="LQ143" s="41"/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/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/>
      <c r="NT143" s="41"/>
      <c r="NU143" s="41"/>
      <c r="NV143" s="41"/>
      <c r="NW143" s="41"/>
      <c r="NX143" s="41"/>
      <c r="NY143" s="41"/>
      <c r="NZ143" s="41"/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1"/>
      <c r="OT143" s="41"/>
      <c r="OU143" s="41"/>
      <c r="OV143" s="41"/>
      <c r="OW143" s="41"/>
      <c r="OX143" s="41"/>
      <c r="OY143" s="41"/>
      <c r="OZ143" s="41"/>
      <c r="PA143" s="41"/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1"/>
      <c r="PN143" s="41"/>
      <c r="PO143" s="41"/>
      <c r="PP143" s="41"/>
      <c r="PQ143" s="41"/>
      <c r="PR143" s="41"/>
      <c r="PS143" s="41"/>
      <c r="PT143" s="41"/>
      <c r="PU143" s="41"/>
      <c r="PV143" s="41"/>
      <c r="PW143" s="41"/>
      <c r="PX143" s="41"/>
      <c r="PY143" s="41"/>
      <c r="PZ143" s="41"/>
      <c r="QA143" s="41"/>
      <c r="QB143" s="41"/>
      <c r="QC143" s="41"/>
      <c r="QD143" s="41"/>
      <c r="QE143" s="41"/>
      <c r="QF143" s="41"/>
      <c r="QG143" s="41"/>
      <c r="QH143" s="41"/>
      <c r="QI143" s="41"/>
      <c r="QJ143" s="41"/>
      <c r="QK143" s="41"/>
      <c r="QL143" s="41"/>
      <c r="QM143" s="41"/>
      <c r="QN143" s="41"/>
      <c r="QO143" s="41"/>
      <c r="QP143" s="41"/>
      <c r="QQ143" s="41"/>
      <c r="QR143" s="41"/>
      <c r="QS143" s="41"/>
      <c r="QT143" s="41"/>
      <c r="QU143" s="41"/>
      <c r="QV143" s="41"/>
      <c r="QW143" s="41"/>
      <c r="QX143" s="41"/>
      <c r="QY143" s="41"/>
      <c r="QZ143" s="41"/>
      <c r="RA143" s="41"/>
      <c r="RB143" s="41"/>
      <c r="RC143" s="41"/>
      <c r="RD143" s="41"/>
      <c r="RE143" s="41"/>
      <c r="RF143" s="41"/>
      <c r="RG143" s="41"/>
      <c r="RH143" s="41"/>
      <c r="RI143" s="41"/>
      <c r="RJ143" s="41"/>
      <c r="RK143" s="41"/>
      <c r="RL143" s="41"/>
      <c r="RM143" s="41"/>
      <c r="RN143" s="41"/>
      <c r="RO143" s="41"/>
      <c r="RP143" s="41"/>
      <c r="RQ143" s="41"/>
      <c r="RR143" s="41"/>
      <c r="RS143" s="41"/>
      <c r="RT143" s="41"/>
      <c r="RU143" s="41"/>
      <c r="RV143" s="41"/>
      <c r="RW143" s="41"/>
      <c r="RX143" s="41"/>
      <c r="RY143" s="41"/>
      <c r="RZ143" s="41"/>
      <c r="SA143" s="41"/>
      <c r="SB143" s="41"/>
      <c r="SC143" s="41"/>
      <c r="SD143" s="41"/>
      <c r="SE143" s="41"/>
      <c r="SF143" s="41"/>
      <c r="SG143" s="41"/>
      <c r="SH143" s="41"/>
      <c r="SI143" s="41"/>
      <c r="SJ143" s="41"/>
      <c r="SK143" s="41"/>
      <c r="SL143" s="41"/>
      <c r="SM143" s="41"/>
      <c r="SN143" s="41"/>
      <c r="SO143" s="41"/>
      <c r="SP143" s="41"/>
      <c r="SQ143" s="41"/>
      <c r="SR143" s="41"/>
      <c r="SS143" s="41"/>
      <c r="ST143" s="41"/>
      <c r="SU143" s="41"/>
      <c r="SV143" s="41"/>
      <c r="SW143" s="41"/>
      <c r="SX143" s="41"/>
      <c r="SY143" s="41"/>
      <c r="SZ143" s="41"/>
      <c r="TA143" s="41"/>
      <c r="TB143" s="41"/>
      <c r="TC143" s="41"/>
      <c r="TD143" s="41"/>
      <c r="TE143" s="41"/>
      <c r="TF143" s="41"/>
      <c r="TG143" s="41"/>
      <c r="TH143" s="41"/>
      <c r="TI143" s="41"/>
      <c r="TJ143" s="41"/>
      <c r="TK143" s="41"/>
      <c r="TL143" s="41"/>
      <c r="TM143" s="41"/>
      <c r="TN143" s="41"/>
      <c r="TO143" s="41"/>
      <c r="TP143" s="41"/>
      <c r="TQ143" s="41"/>
      <c r="TR143" s="41"/>
      <c r="TS143" s="41"/>
      <c r="TT143" s="41"/>
      <c r="TU143" s="41"/>
      <c r="TV143" s="41"/>
      <c r="TW143" s="41"/>
      <c r="TX143" s="41"/>
      <c r="TY143" s="41"/>
      <c r="TZ143" s="41"/>
      <c r="UA143" s="41"/>
      <c r="UB143" s="41"/>
      <c r="UC143" s="41"/>
      <c r="UD143" s="41"/>
      <c r="UE143" s="41"/>
      <c r="UF143" s="41"/>
      <c r="UG143" s="41"/>
      <c r="UH143" s="41"/>
      <c r="UI143" s="41"/>
      <c r="UJ143" s="41"/>
      <c r="UK143" s="41"/>
      <c r="UL143" s="41"/>
      <c r="UM143" s="41"/>
      <c r="UN143" s="41"/>
      <c r="UO143" s="41"/>
      <c r="UP143" s="41"/>
      <c r="UQ143" s="41"/>
      <c r="UR143" s="41"/>
      <c r="US143" s="41"/>
      <c r="UT143" s="41"/>
      <c r="UU143" s="41"/>
      <c r="UV143" s="41"/>
      <c r="UW143" s="41"/>
      <c r="UX143" s="41"/>
      <c r="UY143" s="41"/>
      <c r="UZ143" s="41"/>
      <c r="VA143" s="41"/>
      <c r="VB143" s="41"/>
      <c r="VC143" s="41"/>
      <c r="VD143" s="41"/>
      <c r="VE143" s="41"/>
      <c r="VF143" s="41"/>
      <c r="VG143" s="41"/>
      <c r="VH143" s="41"/>
      <c r="VI143" s="41"/>
      <c r="VJ143" s="41"/>
      <c r="VK143" s="41"/>
      <c r="VL143" s="41"/>
      <c r="VM143" s="41"/>
      <c r="VN143" s="41"/>
      <c r="VO143" s="41"/>
      <c r="VP143" s="41"/>
      <c r="VQ143" s="41"/>
      <c r="VR143" s="41"/>
      <c r="VS143" s="41"/>
      <c r="VT143" s="41"/>
      <c r="VU143" s="41"/>
      <c r="VV143" s="41"/>
      <c r="VW143" s="41"/>
      <c r="VX143" s="41"/>
      <c r="VY143" s="41"/>
      <c r="VZ143" s="41"/>
      <c r="WA143" s="41"/>
      <c r="WB143" s="41"/>
      <c r="WC143" s="41"/>
      <c r="WD143" s="41"/>
      <c r="WE143" s="41"/>
      <c r="WF143" s="41"/>
      <c r="WG143" s="41"/>
      <c r="WH143" s="41"/>
      <c r="WI143" s="41"/>
      <c r="WJ143" s="41"/>
      <c r="WK143" s="41"/>
      <c r="WL143" s="41"/>
      <c r="WM143" s="41"/>
      <c r="WN143" s="41"/>
      <c r="WO143" s="41"/>
      <c r="WP143" s="41"/>
      <c r="WQ143" s="41"/>
      <c r="WR143" s="41"/>
      <c r="WS143" s="41"/>
      <c r="WT143" s="41"/>
      <c r="WU143" s="41"/>
      <c r="WV143" s="41"/>
      <c r="WW143" s="41"/>
      <c r="WX143" s="41"/>
      <c r="WY143" s="41"/>
      <c r="WZ143" s="41"/>
      <c r="XA143" s="41"/>
      <c r="XB143" s="41"/>
      <c r="XC143" s="41"/>
      <c r="XD143" s="41"/>
      <c r="XE143" s="41"/>
      <c r="XF143" s="41"/>
      <c r="XG143" s="41"/>
      <c r="XH143" s="41"/>
      <c r="XI143" s="41"/>
      <c r="XJ143" s="41"/>
      <c r="XK143" s="41"/>
      <c r="XL143" s="41"/>
      <c r="XM143" s="41"/>
      <c r="XN143" s="41"/>
      <c r="XO143" s="41"/>
      <c r="XP143" s="41"/>
      <c r="XQ143" s="41"/>
      <c r="XR143" s="41"/>
      <c r="XS143" s="41"/>
      <c r="XT143" s="41"/>
      <c r="XU143" s="41"/>
      <c r="XV143" s="41"/>
      <c r="XW143" s="41"/>
      <c r="XX143" s="41"/>
      <c r="XY143" s="41"/>
      <c r="XZ143" s="41"/>
      <c r="YA143" s="41"/>
      <c r="YB143" s="41"/>
      <c r="YC143" s="41"/>
      <c r="YD143" s="41"/>
      <c r="YE143" s="41"/>
      <c r="YF143" s="41"/>
      <c r="YG143" s="41"/>
      <c r="YH143" s="41"/>
      <c r="YI143" s="41"/>
      <c r="YJ143" s="41"/>
      <c r="YK143" s="41"/>
      <c r="YL143" s="41"/>
      <c r="YM143" s="41"/>
      <c r="YN143" s="41"/>
      <c r="YO143" s="41"/>
      <c r="YP143" s="41"/>
      <c r="YQ143" s="41"/>
      <c r="YR143" s="41"/>
      <c r="YS143" s="41"/>
      <c r="YT143" s="41"/>
      <c r="YU143" s="41"/>
      <c r="YV143" s="41"/>
      <c r="YW143" s="41"/>
      <c r="YX143" s="41"/>
      <c r="YY143" s="41"/>
      <c r="YZ143" s="41"/>
      <c r="ZA143" s="41"/>
      <c r="ZB143" s="41"/>
      <c r="ZC143" s="41"/>
      <c r="ZD143" s="41"/>
      <c r="ZE143" s="41"/>
      <c r="ZF143" s="41"/>
      <c r="ZG143" s="41"/>
      <c r="ZH143" s="41"/>
      <c r="ZI143" s="41"/>
      <c r="ZJ143" s="41"/>
      <c r="ZK143" s="41"/>
      <c r="ZL143" s="41"/>
      <c r="ZM143" s="41"/>
      <c r="ZN143" s="41"/>
      <c r="ZO143" s="41"/>
    </row>
    <row r="144" spans="31:691" ht="17.25" customHeight="1" x14ac:dyDescent="0.3">
      <c r="AE144" s="41"/>
      <c r="AF144" s="41"/>
      <c r="AG144" s="41"/>
      <c r="IZ144" s="41"/>
      <c r="JA144" s="41"/>
      <c r="JB144" s="41"/>
      <c r="JC144" s="41"/>
      <c r="JD144" s="41"/>
      <c r="JE144" s="41"/>
      <c r="JF144" s="41"/>
      <c r="JG144" s="41"/>
      <c r="JH144" s="41"/>
      <c r="JI144" s="41"/>
      <c r="JJ144" s="41"/>
      <c r="JK144" s="41"/>
      <c r="JL144" s="41"/>
      <c r="JM144" s="41"/>
      <c r="JN144" s="41"/>
      <c r="JO144" s="41"/>
      <c r="JP144" s="41"/>
      <c r="JQ144" s="41"/>
      <c r="JR144" s="41"/>
      <c r="JS144" s="41"/>
      <c r="JT144" s="41"/>
      <c r="JU144" s="41"/>
      <c r="JV144" s="41"/>
      <c r="JW144" s="41"/>
      <c r="JX144" s="41"/>
      <c r="JY144" s="41"/>
      <c r="JZ144" s="41"/>
      <c r="KA144" s="41"/>
      <c r="KB144" s="41"/>
      <c r="KC144" s="41"/>
      <c r="KD144" s="41"/>
      <c r="KE144" s="41"/>
      <c r="KF144" s="41"/>
      <c r="KG144" s="41"/>
      <c r="KH144" s="41"/>
      <c r="KI144" s="41"/>
      <c r="KJ144" s="41"/>
      <c r="KK144" s="41"/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/>
      <c r="LC144" s="41"/>
      <c r="LD144" s="41"/>
      <c r="LE144" s="41"/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/>
      <c r="LX144" s="41"/>
      <c r="LY144" s="41"/>
      <c r="LZ144" s="41"/>
      <c r="MA144" s="41"/>
      <c r="MB144" s="41"/>
      <c r="MC144" s="41"/>
      <c r="MD144" s="41"/>
      <c r="ME144" s="41"/>
      <c r="MF144" s="41"/>
      <c r="MG144" s="41"/>
      <c r="MH144" s="41"/>
      <c r="MI144" s="41"/>
      <c r="MJ144" s="41"/>
      <c r="MK144" s="41"/>
      <c r="ML144" s="41"/>
      <c r="MM144" s="41"/>
      <c r="MN144" s="41"/>
      <c r="MO144" s="41"/>
      <c r="MP144" s="41"/>
      <c r="MQ144" s="41"/>
      <c r="MR144" s="41"/>
      <c r="MS144" s="41"/>
      <c r="MT144" s="41"/>
      <c r="MU144" s="41"/>
      <c r="MV144" s="41"/>
      <c r="MW144" s="41"/>
      <c r="MX144" s="41"/>
      <c r="MY144" s="41"/>
      <c r="MZ144" s="41"/>
      <c r="NA144" s="41"/>
      <c r="NB144" s="41"/>
      <c r="NC144" s="41"/>
      <c r="ND144" s="41"/>
      <c r="NE144" s="41"/>
      <c r="NF144" s="41"/>
      <c r="NG144" s="41"/>
      <c r="NH144" s="41"/>
      <c r="NI144" s="41"/>
      <c r="NJ144" s="41"/>
      <c r="NK144" s="41"/>
      <c r="NL144" s="41"/>
      <c r="NM144" s="41"/>
      <c r="NN144" s="41"/>
      <c r="NO144" s="41"/>
      <c r="NP144" s="41"/>
      <c r="NQ144" s="41"/>
      <c r="NR144" s="41"/>
      <c r="NS144" s="41"/>
      <c r="NT144" s="41"/>
      <c r="NU144" s="41"/>
      <c r="NV144" s="41"/>
      <c r="NW144" s="41"/>
      <c r="NX144" s="41"/>
      <c r="NY144" s="41"/>
      <c r="NZ144" s="41"/>
      <c r="OA144" s="41"/>
      <c r="OB144" s="41"/>
      <c r="OC144" s="41"/>
      <c r="OD144" s="41"/>
      <c r="OE144" s="41"/>
      <c r="OF144" s="41"/>
      <c r="OG144" s="41"/>
      <c r="OH144" s="41"/>
      <c r="OI144" s="41"/>
      <c r="OJ144" s="41"/>
      <c r="OK144" s="41"/>
      <c r="OL144" s="41"/>
      <c r="OM144" s="41"/>
      <c r="ON144" s="41"/>
      <c r="OO144" s="41"/>
      <c r="OP144" s="41"/>
      <c r="OQ144" s="41"/>
      <c r="OR144" s="41"/>
      <c r="OS144" s="41"/>
      <c r="OT144" s="41"/>
      <c r="OU144" s="41"/>
      <c r="OV144" s="41"/>
      <c r="OW144" s="41"/>
      <c r="OX144" s="41"/>
      <c r="OY144" s="41"/>
      <c r="OZ144" s="41"/>
      <c r="PA144" s="41"/>
      <c r="PB144" s="41"/>
      <c r="PC144" s="41"/>
      <c r="PD144" s="41"/>
      <c r="PE144" s="41"/>
      <c r="PF144" s="41"/>
      <c r="PG144" s="41"/>
      <c r="PH144" s="41"/>
      <c r="PI144" s="41"/>
      <c r="PJ144" s="41"/>
      <c r="PK144" s="41"/>
      <c r="PL144" s="41"/>
      <c r="PM144" s="41"/>
      <c r="PN144" s="41"/>
      <c r="PO144" s="41"/>
      <c r="PP144" s="41"/>
      <c r="PQ144" s="41"/>
      <c r="PR144" s="41"/>
      <c r="PS144" s="41"/>
      <c r="PT144" s="41"/>
      <c r="PU144" s="41"/>
      <c r="PV144" s="41"/>
      <c r="PW144" s="41"/>
      <c r="PX144" s="41"/>
      <c r="PY144" s="41"/>
      <c r="PZ144" s="41"/>
      <c r="QA144" s="41"/>
      <c r="QB144" s="41"/>
      <c r="QC144" s="41"/>
      <c r="QD144" s="41"/>
      <c r="QE144" s="41"/>
      <c r="QF144" s="41"/>
      <c r="QG144" s="41"/>
      <c r="QH144" s="41"/>
      <c r="QI144" s="41"/>
      <c r="QJ144" s="41"/>
      <c r="QK144" s="41"/>
      <c r="QL144" s="41"/>
      <c r="QM144" s="41"/>
      <c r="QN144" s="41"/>
      <c r="QO144" s="41"/>
      <c r="QP144" s="41"/>
      <c r="QQ144" s="41"/>
      <c r="QR144" s="41"/>
      <c r="QS144" s="41"/>
      <c r="QT144" s="41"/>
      <c r="QU144" s="41"/>
      <c r="QV144" s="41"/>
      <c r="QW144" s="41"/>
      <c r="QX144" s="41"/>
      <c r="QY144" s="41"/>
      <c r="QZ144" s="41"/>
      <c r="RA144" s="41"/>
      <c r="RB144" s="41"/>
      <c r="RC144" s="41"/>
      <c r="RD144" s="41"/>
      <c r="RE144" s="41"/>
      <c r="RF144" s="41"/>
      <c r="RG144" s="41"/>
      <c r="RH144" s="41"/>
      <c r="RI144" s="41"/>
      <c r="RJ144" s="41"/>
      <c r="RK144" s="41"/>
      <c r="RL144" s="41"/>
      <c r="RM144" s="41"/>
      <c r="RN144" s="41"/>
      <c r="RO144" s="41"/>
      <c r="RP144" s="41"/>
      <c r="RQ144" s="41"/>
      <c r="RR144" s="41"/>
      <c r="RS144" s="41"/>
      <c r="RT144" s="41"/>
      <c r="RU144" s="41"/>
      <c r="RV144" s="41"/>
      <c r="RW144" s="41"/>
      <c r="RX144" s="41"/>
      <c r="RY144" s="41"/>
      <c r="RZ144" s="41"/>
      <c r="SA144" s="41"/>
      <c r="SB144" s="41"/>
      <c r="SC144" s="41"/>
      <c r="SD144" s="41"/>
      <c r="SE144" s="41"/>
      <c r="SF144" s="41"/>
      <c r="SG144" s="41"/>
      <c r="SH144" s="41"/>
      <c r="SI144" s="41"/>
      <c r="SJ144" s="41"/>
      <c r="SK144" s="41"/>
      <c r="SL144" s="41"/>
      <c r="SM144" s="41"/>
      <c r="SN144" s="41"/>
      <c r="SO144" s="41"/>
      <c r="SP144" s="41"/>
      <c r="SQ144" s="41"/>
      <c r="SR144" s="41"/>
      <c r="SS144" s="41"/>
      <c r="ST144" s="41"/>
      <c r="SU144" s="41"/>
      <c r="SV144" s="41"/>
      <c r="SW144" s="41"/>
      <c r="SX144" s="41"/>
      <c r="SY144" s="41"/>
      <c r="SZ144" s="41"/>
      <c r="TA144" s="41"/>
      <c r="TB144" s="41"/>
      <c r="TC144" s="41"/>
      <c r="TD144" s="41"/>
      <c r="TE144" s="41"/>
      <c r="TF144" s="41"/>
      <c r="TG144" s="41"/>
      <c r="TH144" s="41"/>
      <c r="TI144" s="41"/>
      <c r="TJ144" s="41"/>
      <c r="TK144" s="41"/>
      <c r="TL144" s="41"/>
      <c r="TM144" s="41"/>
      <c r="TN144" s="41"/>
      <c r="TO144" s="41"/>
      <c r="TP144" s="41"/>
      <c r="TQ144" s="41"/>
      <c r="TR144" s="41"/>
      <c r="TS144" s="41"/>
      <c r="TT144" s="41"/>
      <c r="TU144" s="41"/>
      <c r="TV144" s="41"/>
      <c r="TW144" s="41"/>
      <c r="TX144" s="41"/>
      <c r="TY144" s="41"/>
      <c r="TZ144" s="41"/>
      <c r="UA144" s="41"/>
      <c r="UB144" s="41"/>
      <c r="UC144" s="41"/>
      <c r="UD144" s="41"/>
      <c r="UE144" s="41"/>
      <c r="UF144" s="41"/>
      <c r="UG144" s="41"/>
      <c r="UH144" s="41"/>
      <c r="UI144" s="41"/>
      <c r="UJ144" s="41"/>
      <c r="UK144" s="41"/>
      <c r="UL144" s="41"/>
      <c r="UM144" s="41"/>
      <c r="UN144" s="41"/>
      <c r="UO144" s="41"/>
      <c r="UP144" s="41"/>
      <c r="UQ144" s="41"/>
      <c r="UR144" s="41"/>
      <c r="US144" s="41"/>
      <c r="UT144" s="41"/>
      <c r="UU144" s="41"/>
      <c r="UV144" s="41"/>
      <c r="UW144" s="41"/>
      <c r="UX144" s="41"/>
      <c r="UY144" s="41"/>
      <c r="UZ144" s="41"/>
      <c r="VA144" s="41"/>
      <c r="VB144" s="41"/>
      <c r="VC144" s="41"/>
      <c r="VD144" s="41"/>
      <c r="VE144" s="41"/>
      <c r="VF144" s="41"/>
      <c r="VG144" s="41"/>
      <c r="VH144" s="41"/>
      <c r="VI144" s="41"/>
      <c r="VJ144" s="41"/>
      <c r="VK144" s="41"/>
      <c r="VL144" s="41"/>
      <c r="VM144" s="41"/>
      <c r="VN144" s="41"/>
      <c r="VO144" s="41"/>
      <c r="VP144" s="41"/>
      <c r="VQ144" s="41"/>
      <c r="VR144" s="41"/>
      <c r="VS144" s="41"/>
      <c r="VT144" s="41"/>
      <c r="VU144" s="41"/>
      <c r="VV144" s="41"/>
      <c r="VW144" s="41"/>
      <c r="VX144" s="41"/>
      <c r="VY144" s="41"/>
      <c r="VZ144" s="41"/>
      <c r="WA144" s="41"/>
      <c r="WB144" s="41"/>
      <c r="WC144" s="41"/>
      <c r="WD144" s="41"/>
      <c r="WE144" s="41"/>
      <c r="WF144" s="41"/>
      <c r="WG144" s="41"/>
      <c r="WH144" s="41"/>
      <c r="WI144" s="41"/>
      <c r="WJ144" s="41"/>
      <c r="WK144" s="41"/>
      <c r="WL144" s="41"/>
      <c r="WM144" s="41"/>
      <c r="WN144" s="41"/>
      <c r="WO144" s="41"/>
      <c r="WP144" s="41"/>
      <c r="WQ144" s="41"/>
      <c r="WR144" s="41"/>
      <c r="WS144" s="41"/>
      <c r="WT144" s="41"/>
      <c r="WU144" s="41"/>
      <c r="WV144" s="41"/>
      <c r="WW144" s="41"/>
      <c r="WX144" s="41"/>
      <c r="WY144" s="41"/>
      <c r="WZ144" s="41"/>
      <c r="XA144" s="41"/>
      <c r="XB144" s="41"/>
      <c r="XC144" s="41"/>
      <c r="XD144" s="41"/>
      <c r="XE144" s="41"/>
      <c r="XF144" s="41"/>
      <c r="XG144" s="41"/>
      <c r="XH144" s="41"/>
      <c r="XI144" s="41"/>
      <c r="XJ144" s="41"/>
      <c r="XK144" s="41"/>
      <c r="XL144" s="41"/>
      <c r="XM144" s="41"/>
      <c r="XN144" s="41"/>
      <c r="XO144" s="41"/>
      <c r="XP144" s="41"/>
      <c r="XQ144" s="41"/>
      <c r="XR144" s="41"/>
      <c r="XS144" s="41"/>
      <c r="XT144" s="41"/>
      <c r="XU144" s="41"/>
      <c r="XV144" s="41"/>
      <c r="XW144" s="41"/>
      <c r="XX144" s="41"/>
      <c r="XY144" s="41"/>
      <c r="XZ144" s="41"/>
      <c r="YA144" s="41"/>
      <c r="YB144" s="41"/>
      <c r="YC144" s="41"/>
      <c r="YD144" s="41"/>
      <c r="YE144" s="41"/>
      <c r="YF144" s="41"/>
      <c r="YG144" s="41"/>
      <c r="YH144" s="41"/>
      <c r="YI144" s="41"/>
      <c r="YJ144" s="41"/>
      <c r="YK144" s="41"/>
      <c r="YL144" s="41"/>
      <c r="YM144" s="41"/>
      <c r="YN144" s="41"/>
      <c r="YO144" s="41"/>
      <c r="YP144" s="41"/>
      <c r="YQ144" s="41"/>
      <c r="YR144" s="41"/>
      <c r="YS144" s="41"/>
      <c r="YT144" s="41"/>
      <c r="YU144" s="41"/>
      <c r="YV144" s="41"/>
      <c r="YW144" s="41"/>
      <c r="YX144" s="41"/>
      <c r="YY144" s="41"/>
      <c r="YZ144" s="41"/>
      <c r="ZA144" s="41"/>
      <c r="ZB144" s="41"/>
      <c r="ZC144" s="41"/>
      <c r="ZD144" s="41"/>
      <c r="ZE144" s="41"/>
      <c r="ZF144" s="41"/>
      <c r="ZG144" s="41"/>
      <c r="ZH144" s="41"/>
      <c r="ZI144" s="41"/>
      <c r="ZJ144" s="41"/>
      <c r="ZK144" s="41"/>
      <c r="ZL144" s="41"/>
      <c r="ZM144" s="41"/>
      <c r="ZN144" s="41"/>
      <c r="ZO144" s="41"/>
    </row>
    <row r="145" spans="31:691" ht="17.25" customHeight="1" x14ac:dyDescent="0.3">
      <c r="AE145" s="41"/>
      <c r="AF145" s="41"/>
      <c r="AG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/>
      <c r="JR145" s="41"/>
      <c r="JS145" s="41"/>
      <c r="JT145" s="41"/>
      <c r="JU145" s="41"/>
      <c r="JV145" s="41"/>
      <c r="JW145" s="41"/>
      <c r="JX145" s="41"/>
      <c r="JY145" s="41"/>
      <c r="JZ145" s="41"/>
      <c r="KA145" s="41"/>
      <c r="KB145" s="41"/>
      <c r="KC145" s="41"/>
      <c r="KD145" s="41"/>
      <c r="KE145" s="41"/>
      <c r="KF145" s="41"/>
      <c r="KG145" s="41"/>
      <c r="KH145" s="41"/>
      <c r="KI145" s="41"/>
      <c r="KJ145" s="41"/>
      <c r="KK145" s="41"/>
      <c r="KL145" s="41"/>
      <c r="KM145" s="41"/>
      <c r="KN145" s="41"/>
      <c r="KO145" s="41"/>
      <c r="KP145" s="41"/>
      <c r="KQ145" s="41"/>
      <c r="KR145" s="41"/>
      <c r="KS145" s="41"/>
      <c r="KT145" s="41"/>
      <c r="KU145" s="41"/>
      <c r="KV145" s="41"/>
      <c r="KW145" s="41"/>
      <c r="KX145" s="41"/>
      <c r="KY145" s="41"/>
      <c r="KZ145" s="41"/>
      <c r="LA145" s="41"/>
      <c r="LB145" s="41"/>
      <c r="LC145" s="41"/>
      <c r="LD145" s="41"/>
      <c r="LE145" s="41"/>
      <c r="LF145" s="41"/>
      <c r="LG145" s="41"/>
      <c r="LH145" s="41"/>
      <c r="LI145" s="41"/>
      <c r="LJ145" s="41"/>
      <c r="LK145" s="41"/>
      <c r="LL145" s="41"/>
      <c r="LM145" s="41"/>
      <c r="LN145" s="41"/>
      <c r="LO145" s="41"/>
      <c r="LP145" s="41"/>
      <c r="LQ145" s="41"/>
      <c r="LR145" s="41"/>
      <c r="LS145" s="41"/>
      <c r="LT145" s="41"/>
      <c r="LU145" s="41"/>
      <c r="LV145" s="41"/>
      <c r="LW145" s="41"/>
      <c r="LX145" s="41"/>
      <c r="LY145" s="41"/>
      <c r="LZ145" s="41"/>
      <c r="MA145" s="41"/>
      <c r="MB145" s="41"/>
      <c r="MC145" s="41"/>
      <c r="MD145" s="41"/>
      <c r="ME145" s="41"/>
      <c r="MF145" s="41"/>
      <c r="MG145" s="41"/>
      <c r="MH145" s="41"/>
      <c r="MI145" s="41"/>
      <c r="MJ145" s="41"/>
      <c r="MK145" s="41"/>
      <c r="ML145" s="41"/>
      <c r="MM145" s="41"/>
      <c r="MN145" s="41"/>
      <c r="MO145" s="41"/>
      <c r="MP145" s="41"/>
      <c r="MQ145" s="41"/>
      <c r="MR145" s="41"/>
      <c r="MS145" s="41"/>
      <c r="MT145" s="41"/>
      <c r="MU145" s="41"/>
      <c r="MV145" s="41"/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/>
      <c r="NS145" s="41"/>
      <c r="NT145" s="41"/>
      <c r="NU145" s="41"/>
      <c r="NV145" s="41"/>
      <c r="NW145" s="41"/>
      <c r="NX145" s="41"/>
      <c r="NY145" s="41"/>
      <c r="NZ145" s="41"/>
      <c r="OA145" s="41"/>
      <c r="OB145" s="41"/>
      <c r="OC145" s="41"/>
      <c r="OD145" s="41"/>
      <c r="OE145" s="41"/>
      <c r="OF145" s="41"/>
      <c r="OG145" s="41"/>
      <c r="OH145" s="41"/>
      <c r="OI145" s="41"/>
      <c r="OJ145" s="41"/>
      <c r="OK145" s="41"/>
      <c r="OL145" s="41"/>
      <c r="OM145" s="41"/>
      <c r="ON145" s="41"/>
      <c r="OO145" s="41"/>
      <c r="OP145" s="41"/>
      <c r="OQ145" s="41"/>
      <c r="OR145" s="41"/>
      <c r="OS145" s="41"/>
      <c r="OT145" s="41"/>
      <c r="OU145" s="41"/>
      <c r="OV145" s="41"/>
      <c r="OW145" s="41"/>
      <c r="OX145" s="41"/>
      <c r="OY145" s="41"/>
      <c r="OZ145" s="41"/>
      <c r="PA145" s="41"/>
      <c r="PB145" s="41"/>
      <c r="PC145" s="41"/>
      <c r="PD145" s="41"/>
      <c r="PE145" s="41"/>
      <c r="PF145" s="41"/>
      <c r="PG145" s="41"/>
      <c r="PH145" s="41"/>
      <c r="PI145" s="41"/>
      <c r="PJ145" s="41"/>
      <c r="PK145" s="41"/>
      <c r="PL145" s="41"/>
      <c r="PM145" s="41"/>
      <c r="PN145" s="41"/>
      <c r="PO145" s="41"/>
      <c r="PP145" s="41"/>
      <c r="PQ145" s="41"/>
      <c r="PR145" s="41"/>
      <c r="PS145" s="41"/>
      <c r="PT145" s="41"/>
      <c r="PU145" s="41"/>
      <c r="PV145" s="41"/>
      <c r="PW145" s="41"/>
      <c r="PX145" s="41"/>
      <c r="PY145" s="41"/>
      <c r="PZ145" s="41"/>
      <c r="QA145" s="41"/>
      <c r="QB145" s="41"/>
      <c r="QC145" s="41"/>
      <c r="QD145" s="41"/>
      <c r="QE145" s="41"/>
      <c r="QF145" s="41"/>
      <c r="QG145" s="41"/>
      <c r="QH145" s="41"/>
      <c r="QI145" s="41"/>
      <c r="QJ145" s="41"/>
      <c r="QK145" s="41"/>
      <c r="QL145" s="41"/>
      <c r="QM145" s="41"/>
      <c r="QN145" s="41"/>
      <c r="QO145" s="41"/>
      <c r="QP145" s="41"/>
      <c r="QQ145" s="41"/>
      <c r="QR145" s="41"/>
      <c r="QS145" s="41"/>
      <c r="QT145" s="41"/>
      <c r="QU145" s="41"/>
      <c r="QV145" s="41"/>
      <c r="QW145" s="41"/>
      <c r="QX145" s="41"/>
      <c r="QY145" s="41"/>
      <c r="QZ145" s="41"/>
      <c r="RA145" s="41"/>
      <c r="RB145" s="41"/>
      <c r="RC145" s="41"/>
      <c r="RD145" s="41"/>
      <c r="RE145" s="41"/>
      <c r="RF145" s="41"/>
      <c r="RG145" s="41"/>
      <c r="RH145" s="41"/>
      <c r="RI145" s="41"/>
      <c r="RJ145" s="41"/>
      <c r="RK145" s="41"/>
      <c r="RL145" s="41"/>
      <c r="RM145" s="41"/>
      <c r="RN145" s="41"/>
      <c r="RO145" s="41"/>
      <c r="RP145" s="41"/>
      <c r="RQ145" s="41"/>
      <c r="RR145" s="41"/>
      <c r="RS145" s="41"/>
      <c r="RT145" s="41"/>
      <c r="RU145" s="41"/>
      <c r="RV145" s="41"/>
      <c r="RW145" s="41"/>
      <c r="RX145" s="41"/>
      <c r="RY145" s="41"/>
      <c r="RZ145" s="41"/>
      <c r="SA145" s="41"/>
      <c r="SB145" s="41"/>
      <c r="SC145" s="41"/>
      <c r="SD145" s="41"/>
      <c r="SE145" s="41"/>
      <c r="SF145" s="41"/>
      <c r="SG145" s="41"/>
      <c r="SH145" s="41"/>
      <c r="SI145" s="41"/>
      <c r="SJ145" s="41"/>
      <c r="SK145" s="41"/>
      <c r="SL145" s="41"/>
      <c r="SM145" s="41"/>
      <c r="SN145" s="41"/>
      <c r="SO145" s="41"/>
      <c r="SP145" s="41"/>
      <c r="SQ145" s="41"/>
      <c r="SR145" s="41"/>
      <c r="SS145" s="41"/>
      <c r="ST145" s="41"/>
      <c r="SU145" s="41"/>
      <c r="SV145" s="41"/>
      <c r="SW145" s="41"/>
      <c r="SX145" s="41"/>
      <c r="SY145" s="41"/>
      <c r="SZ145" s="41"/>
      <c r="TA145" s="41"/>
      <c r="TB145" s="41"/>
      <c r="TC145" s="41"/>
      <c r="TD145" s="41"/>
      <c r="TE145" s="41"/>
      <c r="TF145" s="41"/>
      <c r="TG145" s="41"/>
      <c r="TH145" s="41"/>
      <c r="TI145" s="41"/>
      <c r="TJ145" s="41"/>
      <c r="TK145" s="41"/>
      <c r="TL145" s="41"/>
      <c r="TM145" s="41"/>
      <c r="TN145" s="41"/>
      <c r="TO145" s="41"/>
      <c r="TP145" s="41"/>
      <c r="TQ145" s="41"/>
      <c r="TR145" s="41"/>
      <c r="TS145" s="41"/>
      <c r="TT145" s="41"/>
      <c r="TU145" s="41"/>
      <c r="TV145" s="41"/>
      <c r="TW145" s="41"/>
      <c r="TX145" s="41"/>
      <c r="TY145" s="41"/>
      <c r="TZ145" s="41"/>
      <c r="UA145" s="41"/>
      <c r="UB145" s="41"/>
      <c r="UC145" s="41"/>
      <c r="UD145" s="41"/>
      <c r="UE145" s="41"/>
      <c r="UF145" s="41"/>
      <c r="UG145" s="41"/>
      <c r="UH145" s="41"/>
      <c r="UI145" s="41"/>
      <c r="UJ145" s="41"/>
      <c r="UK145" s="41"/>
      <c r="UL145" s="41"/>
      <c r="UM145" s="41"/>
      <c r="UN145" s="41"/>
      <c r="UO145" s="41"/>
      <c r="UP145" s="41"/>
      <c r="UQ145" s="41"/>
      <c r="UR145" s="41"/>
      <c r="US145" s="41"/>
      <c r="UT145" s="41"/>
      <c r="UU145" s="41"/>
      <c r="UV145" s="41"/>
      <c r="UW145" s="41"/>
      <c r="UX145" s="41"/>
      <c r="UY145" s="41"/>
      <c r="UZ145" s="41"/>
      <c r="VA145" s="41"/>
      <c r="VB145" s="41"/>
      <c r="VC145" s="41"/>
      <c r="VD145" s="41"/>
      <c r="VE145" s="41"/>
      <c r="VF145" s="41"/>
      <c r="VG145" s="41"/>
      <c r="VH145" s="41"/>
      <c r="VI145" s="41"/>
      <c r="VJ145" s="41"/>
      <c r="VK145" s="41"/>
      <c r="VL145" s="41"/>
      <c r="VM145" s="41"/>
      <c r="VN145" s="41"/>
      <c r="VO145" s="41"/>
      <c r="VP145" s="41"/>
      <c r="VQ145" s="41"/>
      <c r="VR145" s="41"/>
      <c r="VS145" s="41"/>
      <c r="VT145" s="41"/>
      <c r="VU145" s="41"/>
      <c r="VV145" s="41"/>
      <c r="VW145" s="41"/>
      <c r="VX145" s="41"/>
      <c r="VY145" s="41"/>
      <c r="VZ145" s="41"/>
      <c r="WA145" s="41"/>
      <c r="WB145" s="41"/>
      <c r="WC145" s="41"/>
      <c r="WD145" s="41"/>
      <c r="WE145" s="41"/>
      <c r="WF145" s="41"/>
      <c r="WG145" s="41"/>
      <c r="WH145" s="41"/>
      <c r="WI145" s="41"/>
      <c r="WJ145" s="41"/>
      <c r="WK145" s="41"/>
      <c r="WL145" s="41"/>
      <c r="WM145" s="41"/>
      <c r="WN145" s="41"/>
      <c r="WO145" s="41"/>
      <c r="WP145" s="41"/>
      <c r="WQ145" s="41"/>
      <c r="WR145" s="41"/>
      <c r="WS145" s="41"/>
      <c r="WT145" s="41"/>
      <c r="WU145" s="41"/>
      <c r="WV145" s="41"/>
      <c r="WW145" s="41"/>
      <c r="WX145" s="41"/>
      <c r="WY145" s="41"/>
      <c r="WZ145" s="41"/>
      <c r="XA145" s="41"/>
      <c r="XB145" s="41"/>
      <c r="XC145" s="41"/>
      <c r="XD145" s="41"/>
      <c r="XE145" s="41"/>
      <c r="XF145" s="41"/>
      <c r="XG145" s="41"/>
      <c r="XH145" s="41"/>
      <c r="XI145" s="41"/>
      <c r="XJ145" s="41"/>
      <c r="XK145" s="41"/>
      <c r="XL145" s="41"/>
      <c r="XM145" s="41"/>
      <c r="XN145" s="41"/>
      <c r="XO145" s="41"/>
      <c r="XP145" s="41"/>
      <c r="XQ145" s="41"/>
      <c r="XR145" s="41"/>
      <c r="XS145" s="41"/>
      <c r="XT145" s="41"/>
      <c r="XU145" s="41"/>
      <c r="XV145" s="41"/>
      <c r="XW145" s="41"/>
      <c r="XX145" s="41"/>
      <c r="XY145" s="41"/>
      <c r="XZ145" s="41"/>
      <c r="YA145" s="41"/>
      <c r="YB145" s="41"/>
      <c r="YC145" s="41"/>
      <c r="YD145" s="41"/>
      <c r="YE145" s="41"/>
      <c r="YF145" s="41"/>
      <c r="YG145" s="41"/>
      <c r="YH145" s="41"/>
      <c r="YI145" s="41"/>
      <c r="YJ145" s="41"/>
      <c r="YK145" s="41"/>
      <c r="YL145" s="41"/>
      <c r="YM145" s="41"/>
      <c r="YN145" s="41"/>
      <c r="YO145" s="41"/>
      <c r="YP145" s="41"/>
      <c r="YQ145" s="41"/>
      <c r="YR145" s="41"/>
      <c r="YS145" s="41"/>
      <c r="YT145" s="41"/>
      <c r="YU145" s="41"/>
      <c r="YV145" s="41"/>
      <c r="YW145" s="41"/>
      <c r="YX145" s="41"/>
      <c r="YY145" s="41"/>
      <c r="YZ145" s="41"/>
      <c r="ZA145" s="41"/>
      <c r="ZB145" s="41"/>
      <c r="ZC145" s="41"/>
      <c r="ZD145" s="41"/>
      <c r="ZE145" s="41"/>
      <c r="ZF145" s="41"/>
      <c r="ZG145" s="41"/>
      <c r="ZH145" s="41"/>
      <c r="ZI145" s="41"/>
      <c r="ZJ145" s="41"/>
      <c r="ZK145" s="41"/>
      <c r="ZL145" s="41"/>
      <c r="ZM145" s="41"/>
      <c r="ZN145" s="41"/>
      <c r="ZO145" s="41"/>
    </row>
    <row r="146" spans="31:691" ht="17.25" customHeight="1" x14ac:dyDescent="0.3">
      <c r="AE146" s="41"/>
      <c r="AF146" s="41"/>
      <c r="AG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/>
      <c r="JM146" s="41"/>
      <c r="JN146" s="41"/>
      <c r="JO146" s="41"/>
      <c r="JP146" s="41"/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/>
      <c r="KE146" s="41"/>
      <c r="KF146" s="41"/>
      <c r="KG146" s="41"/>
      <c r="KH146" s="41"/>
      <c r="KI146" s="41"/>
      <c r="KJ146" s="41"/>
      <c r="KK146" s="41"/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/>
      <c r="LB146" s="41"/>
      <c r="LC146" s="41"/>
      <c r="LD146" s="41"/>
      <c r="LE146" s="41"/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/>
      <c r="LQ146" s="41"/>
      <c r="LR146" s="41"/>
      <c r="LS146" s="41"/>
      <c r="LT146" s="41"/>
      <c r="LU146" s="41"/>
      <c r="LV146" s="41"/>
      <c r="LW146" s="41"/>
      <c r="LX146" s="41"/>
      <c r="LY146" s="41"/>
      <c r="LZ146" s="41"/>
      <c r="MA146" s="41"/>
      <c r="MB146" s="41"/>
      <c r="MC146" s="41"/>
      <c r="MD146" s="41"/>
      <c r="ME146" s="41"/>
      <c r="MF146" s="41"/>
      <c r="MG146" s="41"/>
      <c r="MH146" s="41"/>
      <c r="MI146" s="41"/>
      <c r="MJ146" s="41"/>
      <c r="MK146" s="41"/>
      <c r="ML146" s="41"/>
      <c r="MM146" s="41"/>
      <c r="MN146" s="41"/>
      <c r="MO146" s="41"/>
      <c r="MP146" s="41"/>
      <c r="MQ146" s="41"/>
      <c r="MR146" s="41"/>
      <c r="MS146" s="41"/>
      <c r="MT146" s="41"/>
      <c r="MU146" s="41"/>
      <c r="MV146" s="41"/>
      <c r="MW146" s="41"/>
      <c r="MX146" s="41"/>
      <c r="MY146" s="41"/>
      <c r="MZ146" s="41"/>
      <c r="NA146" s="41"/>
      <c r="NB146" s="41"/>
      <c r="NC146" s="41"/>
      <c r="ND146" s="41"/>
      <c r="NE146" s="41"/>
      <c r="NF146" s="41"/>
      <c r="NG146" s="41"/>
      <c r="NH146" s="41"/>
      <c r="NI146" s="41"/>
      <c r="NJ146" s="41"/>
      <c r="NK146" s="41"/>
      <c r="NL146" s="41"/>
      <c r="NM146" s="41"/>
      <c r="NN146" s="41"/>
      <c r="NO146" s="41"/>
      <c r="NP146" s="41"/>
      <c r="NQ146" s="41"/>
      <c r="NR146" s="41"/>
      <c r="NS146" s="41"/>
      <c r="NT146" s="41"/>
      <c r="NU146" s="41"/>
      <c r="NV146" s="41"/>
      <c r="NW146" s="41"/>
      <c r="NX146" s="41"/>
      <c r="NY146" s="41"/>
      <c r="NZ146" s="41"/>
      <c r="OA146" s="41"/>
      <c r="OB146" s="41"/>
      <c r="OC146" s="41"/>
      <c r="OD146" s="41"/>
      <c r="OE146" s="41"/>
      <c r="OF146" s="41"/>
      <c r="OG146" s="41"/>
      <c r="OH146" s="41"/>
      <c r="OI146" s="41"/>
      <c r="OJ146" s="41"/>
      <c r="OK146" s="41"/>
      <c r="OL146" s="41"/>
      <c r="OM146" s="41"/>
      <c r="ON146" s="41"/>
      <c r="OO146" s="41"/>
      <c r="OP146" s="41"/>
      <c r="OQ146" s="41"/>
      <c r="OR146" s="41"/>
      <c r="OS146" s="41"/>
      <c r="OT146" s="41"/>
      <c r="OU146" s="41"/>
      <c r="OV146" s="41"/>
      <c r="OW146" s="41"/>
      <c r="OX146" s="41"/>
      <c r="OY146" s="41"/>
      <c r="OZ146" s="41"/>
      <c r="PA146" s="41"/>
      <c r="PB146" s="41"/>
      <c r="PC146" s="41"/>
      <c r="PD146" s="41"/>
      <c r="PE146" s="41"/>
      <c r="PF146" s="41"/>
      <c r="PG146" s="41"/>
      <c r="PH146" s="41"/>
      <c r="PI146" s="41"/>
      <c r="PJ146" s="41"/>
      <c r="PK146" s="41"/>
      <c r="PL146" s="41"/>
      <c r="PM146" s="41"/>
      <c r="PN146" s="41"/>
      <c r="PO146" s="41"/>
      <c r="PP146" s="41"/>
      <c r="PQ146" s="41"/>
      <c r="PR146" s="41"/>
      <c r="PS146" s="41"/>
      <c r="PT146" s="41"/>
      <c r="PU146" s="41"/>
      <c r="PV146" s="41"/>
      <c r="PW146" s="41"/>
      <c r="PX146" s="41"/>
      <c r="PY146" s="41"/>
      <c r="PZ146" s="41"/>
      <c r="QA146" s="41"/>
      <c r="QB146" s="41"/>
      <c r="QC146" s="41"/>
      <c r="QD146" s="41"/>
      <c r="QE146" s="41"/>
      <c r="QF146" s="41"/>
      <c r="QG146" s="41"/>
      <c r="QH146" s="41"/>
      <c r="QI146" s="41"/>
      <c r="QJ146" s="41"/>
      <c r="QK146" s="41"/>
      <c r="QL146" s="41"/>
      <c r="QM146" s="41"/>
      <c r="QN146" s="41"/>
      <c r="QO146" s="41"/>
      <c r="QP146" s="41"/>
      <c r="QQ146" s="41"/>
      <c r="QR146" s="41"/>
      <c r="QS146" s="41"/>
      <c r="QT146" s="41"/>
      <c r="QU146" s="41"/>
      <c r="QV146" s="41"/>
      <c r="QW146" s="41"/>
      <c r="QX146" s="41"/>
      <c r="QY146" s="41"/>
      <c r="QZ146" s="41"/>
      <c r="RA146" s="41"/>
      <c r="RB146" s="41"/>
      <c r="RC146" s="41"/>
      <c r="RD146" s="41"/>
      <c r="RE146" s="41"/>
      <c r="RF146" s="41"/>
      <c r="RG146" s="41"/>
      <c r="RH146" s="41"/>
      <c r="RI146" s="41"/>
      <c r="RJ146" s="41"/>
      <c r="RK146" s="41"/>
      <c r="RL146" s="41"/>
      <c r="RM146" s="41"/>
      <c r="RN146" s="41"/>
      <c r="RO146" s="41"/>
      <c r="RP146" s="41"/>
      <c r="RQ146" s="41"/>
      <c r="RR146" s="41"/>
      <c r="RS146" s="41"/>
      <c r="RT146" s="41"/>
      <c r="RU146" s="41"/>
      <c r="RV146" s="41"/>
      <c r="RW146" s="41"/>
      <c r="RX146" s="41"/>
      <c r="RY146" s="41"/>
      <c r="RZ146" s="41"/>
      <c r="SA146" s="41"/>
      <c r="SB146" s="41"/>
      <c r="SC146" s="41"/>
      <c r="SD146" s="41"/>
      <c r="SE146" s="41"/>
      <c r="SF146" s="41"/>
      <c r="SG146" s="41"/>
      <c r="SH146" s="41"/>
      <c r="SI146" s="41"/>
      <c r="SJ146" s="41"/>
      <c r="SK146" s="41"/>
      <c r="SL146" s="41"/>
      <c r="SM146" s="41"/>
      <c r="SN146" s="41"/>
      <c r="SO146" s="41"/>
      <c r="SP146" s="41"/>
      <c r="SQ146" s="41"/>
      <c r="SR146" s="41"/>
      <c r="SS146" s="41"/>
      <c r="ST146" s="41"/>
      <c r="SU146" s="41"/>
      <c r="SV146" s="41"/>
      <c r="SW146" s="41"/>
      <c r="SX146" s="41"/>
      <c r="SY146" s="41"/>
      <c r="SZ146" s="41"/>
      <c r="TA146" s="41"/>
      <c r="TB146" s="41"/>
      <c r="TC146" s="41"/>
      <c r="TD146" s="41"/>
      <c r="TE146" s="41"/>
      <c r="TF146" s="41"/>
      <c r="TG146" s="41"/>
      <c r="TH146" s="41"/>
      <c r="TI146" s="41"/>
      <c r="TJ146" s="41"/>
      <c r="TK146" s="41"/>
      <c r="TL146" s="41"/>
      <c r="TM146" s="41"/>
      <c r="TN146" s="41"/>
      <c r="TO146" s="41"/>
      <c r="TP146" s="41"/>
      <c r="TQ146" s="41"/>
      <c r="TR146" s="41"/>
      <c r="TS146" s="41"/>
      <c r="TT146" s="41"/>
      <c r="TU146" s="41"/>
      <c r="TV146" s="41"/>
      <c r="TW146" s="41"/>
      <c r="TX146" s="41"/>
      <c r="TY146" s="41"/>
      <c r="TZ146" s="41"/>
      <c r="UA146" s="41"/>
      <c r="UB146" s="41"/>
      <c r="UC146" s="41"/>
      <c r="UD146" s="41"/>
      <c r="UE146" s="41"/>
      <c r="UF146" s="41"/>
      <c r="UG146" s="41"/>
      <c r="UH146" s="41"/>
      <c r="UI146" s="41"/>
      <c r="UJ146" s="41"/>
      <c r="UK146" s="41"/>
      <c r="UL146" s="41"/>
      <c r="UM146" s="41"/>
      <c r="UN146" s="41"/>
      <c r="UO146" s="41"/>
      <c r="UP146" s="41"/>
      <c r="UQ146" s="41"/>
      <c r="UR146" s="41"/>
      <c r="US146" s="41"/>
      <c r="UT146" s="41"/>
      <c r="UU146" s="41"/>
      <c r="UV146" s="41"/>
      <c r="UW146" s="41"/>
      <c r="UX146" s="41"/>
      <c r="UY146" s="41"/>
      <c r="UZ146" s="41"/>
      <c r="VA146" s="41"/>
      <c r="VB146" s="41"/>
      <c r="VC146" s="41"/>
      <c r="VD146" s="41"/>
      <c r="VE146" s="41"/>
      <c r="VF146" s="41"/>
      <c r="VG146" s="41"/>
      <c r="VH146" s="41"/>
      <c r="VI146" s="41"/>
      <c r="VJ146" s="41"/>
      <c r="VK146" s="41"/>
      <c r="VL146" s="41"/>
      <c r="VM146" s="41"/>
      <c r="VN146" s="41"/>
      <c r="VO146" s="41"/>
      <c r="VP146" s="41"/>
      <c r="VQ146" s="41"/>
      <c r="VR146" s="41"/>
      <c r="VS146" s="41"/>
      <c r="VT146" s="41"/>
      <c r="VU146" s="41"/>
      <c r="VV146" s="41"/>
      <c r="VW146" s="41"/>
      <c r="VX146" s="41"/>
      <c r="VY146" s="41"/>
      <c r="VZ146" s="41"/>
      <c r="WA146" s="41"/>
      <c r="WB146" s="41"/>
      <c r="WC146" s="41"/>
      <c r="WD146" s="41"/>
      <c r="WE146" s="41"/>
      <c r="WF146" s="41"/>
      <c r="WG146" s="41"/>
      <c r="WH146" s="41"/>
      <c r="WI146" s="41"/>
      <c r="WJ146" s="41"/>
      <c r="WK146" s="41"/>
      <c r="WL146" s="41"/>
      <c r="WM146" s="41"/>
      <c r="WN146" s="41"/>
      <c r="WO146" s="41"/>
      <c r="WP146" s="41"/>
      <c r="WQ146" s="41"/>
      <c r="WR146" s="41"/>
      <c r="WS146" s="41"/>
      <c r="WT146" s="41"/>
      <c r="WU146" s="41"/>
      <c r="WV146" s="41"/>
      <c r="WW146" s="41"/>
      <c r="WX146" s="41"/>
      <c r="WY146" s="41"/>
      <c r="WZ146" s="41"/>
      <c r="XA146" s="41"/>
      <c r="XB146" s="41"/>
      <c r="XC146" s="41"/>
      <c r="XD146" s="41"/>
      <c r="XE146" s="41"/>
      <c r="XF146" s="41"/>
      <c r="XG146" s="41"/>
      <c r="XH146" s="41"/>
      <c r="XI146" s="41"/>
      <c r="XJ146" s="41"/>
      <c r="XK146" s="41"/>
      <c r="XL146" s="41"/>
      <c r="XM146" s="41"/>
      <c r="XN146" s="41"/>
      <c r="XO146" s="41"/>
      <c r="XP146" s="41"/>
      <c r="XQ146" s="41"/>
      <c r="XR146" s="41"/>
      <c r="XS146" s="41"/>
      <c r="XT146" s="41"/>
      <c r="XU146" s="41"/>
      <c r="XV146" s="41"/>
      <c r="XW146" s="41"/>
      <c r="XX146" s="41"/>
      <c r="XY146" s="41"/>
      <c r="XZ146" s="41"/>
      <c r="YA146" s="41"/>
      <c r="YB146" s="41"/>
      <c r="YC146" s="41"/>
      <c r="YD146" s="41"/>
      <c r="YE146" s="41"/>
      <c r="YF146" s="41"/>
      <c r="YG146" s="41"/>
      <c r="YH146" s="41"/>
      <c r="YI146" s="41"/>
      <c r="YJ146" s="41"/>
      <c r="YK146" s="41"/>
      <c r="YL146" s="41"/>
      <c r="YM146" s="41"/>
      <c r="YN146" s="41"/>
      <c r="YO146" s="41"/>
      <c r="YP146" s="41"/>
      <c r="YQ146" s="41"/>
      <c r="YR146" s="41"/>
      <c r="YS146" s="41"/>
      <c r="YT146" s="41"/>
      <c r="YU146" s="41"/>
      <c r="YV146" s="41"/>
      <c r="YW146" s="41"/>
      <c r="YX146" s="41"/>
      <c r="YY146" s="41"/>
      <c r="YZ146" s="41"/>
      <c r="ZA146" s="41"/>
      <c r="ZB146" s="41"/>
      <c r="ZC146" s="41"/>
      <c r="ZD146" s="41"/>
      <c r="ZE146" s="41"/>
      <c r="ZF146" s="41"/>
      <c r="ZG146" s="41"/>
      <c r="ZH146" s="41"/>
      <c r="ZI146" s="41"/>
      <c r="ZJ146" s="41"/>
      <c r="ZK146" s="41"/>
      <c r="ZL146" s="41"/>
      <c r="ZM146" s="41"/>
      <c r="ZN146" s="41"/>
      <c r="ZO146" s="41"/>
    </row>
    <row r="147" spans="31:691" ht="17.25" customHeight="1" x14ac:dyDescent="0.3">
      <c r="AE147" s="41"/>
      <c r="AF147" s="41"/>
      <c r="AG147" s="41"/>
      <c r="IZ147" s="41"/>
      <c r="JA147" s="41"/>
      <c r="JB147" s="41"/>
      <c r="JC147" s="41"/>
      <c r="JD147" s="41"/>
      <c r="JE147" s="41"/>
      <c r="JF147" s="41"/>
      <c r="JG147" s="41"/>
      <c r="JH147" s="41"/>
      <c r="JI147" s="41"/>
      <c r="JJ147" s="41"/>
      <c r="JK147" s="41"/>
      <c r="JL147" s="41"/>
      <c r="JM147" s="41"/>
      <c r="JN147" s="41"/>
      <c r="JO147" s="41"/>
      <c r="JP147" s="41"/>
      <c r="JQ147" s="41"/>
      <c r="JR147" s="41"/>
      <c r="JS147" s="41"/>
      <c r="JT147" s="41"/>
      <c r="JU147" s="41"/>
      <c r="JV147" s="41"/>
      <c r="JW147" s="41"/>
      <c r="JX147" s="41"/>
      <c r="JY147" s="41"/>
      <c r="JZ147" s="41"/>
      <c r="KA147" s="41"/>
      <c r="KB147" s="41"/>
      <c r="KC147" s="41"/>
      <c r="KD147" s="41"/>
      <c r="KE147" s="41"/>
      <c r="KF147" s="41"/>
      <c r="KG147" s="41"/>
      <c r="KH147" s="41"/>
      <c r="KI147" s="41"/>
      <c r="KJ147" s="41"/>
      <c r="KK147" s="41"/>
      <c r="KL147" s="41"/>
      <c r="KM147" s="41"/>
      <c r="KN147" s="41"/>
      <c r="KO147" s="41"/>
      <c r="KP147" s="41"/>
      <c r="KQ147" s="41"/>
      <c r="KR147" s="41"/>
      <c r="KS147" s="41"/>
      <c r="KT147" s="41"/>
      <c r="KU147" s="41"/>
      <c r="KV147" s="41"/>
      <c r="KW147" s="41"/>
      <c r="KX147" s="41"/>
      <c r="KY147" s="41"/>
      <c r="KZ147" s="41"/>
      <c r="LA147" s="41"/>
      <c r="LB147" s="41"/>
      <c r="LC147" s="41"/>
      <c r="LD147" s="41"/>
      <c r="LE147" s="41"/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/>
      <c r="LY147" s="41"/>
      <c r="LZ147" s="41"/>
      <c r="MA147" s="41"/>
      <c r="MB147" s="41"/>
      <c r="MC147" s="41"/>
      <c r="MD147" s="41"/>
      <c r="ME147" s="41"/>
      <c r="MF147" s="41"/>
      <c r="MG147" s="41"/>
      <c r="MH147" s="41"/>
      <c r="MI147" s="41"/>
      <c r="MJ147" s="41"/>
      <c r="MK147" s="41"/>
      <c r="ML147" s="41"/>
      <c r="MM147" s="41"/>
      <c r="MN147" s="41"/>
      <c r="MO147" s="41"/>
      <c r="MP147" s="41"/>
      <c r="MQ147" s="41"/>
      <c r="MR147" s="41"/>
      <c r="MS147" s="41"/>
      <c r="MT147" s="41"/>
      <c r="MU147" s="41"/>
      <c r="MV147" s="41"/>
      <c r="MW147" s="41"/>
      <c r="MX147" s="41"/>
      <c r="MY147" s="41"/>
      <c r="MZ147" s="41"/>
      <c r="NA147" s="41"/>
      <c r="NB147" s="41"/>
      <c r="NC147" s="41"/>
      <c r="ND147" s="41"/>
      <c r="NE147" s="41"/>
      <c r="NF147" s="41"/>
      <c r="NG147" s="41"/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/>
      <c r="NY147" s="41"/>
      <c r="NZ147" s="41"/>
      <c r="OA147" s="41"/>
      <c r="OB147" s="41"/>
      <c r="OC147" s="41"/>
      <c r="OD147" s="41"/>
      <c r="OE147" s="41"/>
      <c r="OF147" s="41"/>
      <c r="OG147" s="41"/>
      <c r="OH147" s="41"/>
      <c r="OI147" s="41"/>
      <c r="OJ147" s="41"/>
      <c r="OK147" s="41"/>
      <c r="OL147" s="41"/>
      <c r="OM147" s="41"/>
      <c r="ON147" s="41"/>
      <c r="OO147" s="41"/>
      <c r="OP147" s="41"/>
      <c r="OQ147" s="41"/>
      <c r="OR147" s="41"/>
      <c r="OS147" s="41"/>
      <c r="OT147" s="41"/>
      <c r="OU147" s="41"/>
      <c r="OV147" s="41"/>
      <c r="OW147" s="41"/>
      <c r="OX147" s="41"/>
      <c r="OY147" s="41"/>
      <c r="OZ147" s="41"/>
      <c r="PA147" s="41"/>
      <c r="PB147" s="41"/>
      <c r="PC147" s="41"/>
      <c r="PD147" s="41"/>
      <c r="PE147" s="41"/>
      <c r="PF147" s="41"/>
      <c r="PG147" s="41"/>
      <c r="PH147" s="41"/>
      <c r="PI147" s="41"/>
      <c r="PJ147" s="41"/>
      <c r="PK147" s="41"/>
      <c r="PL147" s="41"/>
      <c r="PM147" s="41"/>
      <c r="PN147" s="41"/>
      <c r="PO147" s="41"/>
      <c r="PP147" s="41"/>
      <c r="PQ147" s="41"/>
      <c r="PR147" s="41"/>
      <c r="PS147" s="41"/>
      <c r="PT147" s="41"/>
      <c r="PU147" s="41"/>
      <c r="PV147" s="41"/>
      <c r="PW147" s="41"/>
      <c r="PX147" s="41"/>
      <c r="PY147" s="41"/>
      <c r="PZ147" s="41"/>
      <c r="QA147" s="41"/>
      <c r="QB147" s="41"/>
      <c r="QC147" s="41"/>
      <c r="QD147" s="41"/>
      <c r="QE147" s="41"/>
      <c r="QF147" s="41"/>
      <c r="QG147" s="41"/>
      <c r="QH147" s="41"/>
      <c r="QI147" s="41"/>
      <c r="QJ147" s="41"/>
      <c r="QK147" s="41"/>
      <c r="QL147" s="41"/>
      <c r="QM147" s="41"/>
      <c r="QN147" s="41"/>
      <c r="QO147" s="41"/>
      <c r="QP147" s="41"/>
      <c r="QQ147" s="41"/>
      <c r="QR147" s="41"/>
      <c r="QS147" s="41"/>
      <c r="QT147" s="41"/>
      <c r="QU147" s="41"/>
      <c r="QV147" s="41"/>
      <c r="QW147" s="41"/>
      <c r="QX147" s="41"/>
      <c r="QY147" s="41"/>
      <c r="QZ147" s="41"/>
      <c r="RA147" s="41"/>
      <c r="RB147" s="41"/>
      <c r="RC147" s="41"/>
      <c r="RD147" s="41"/>
      <c r="RE147" s="41"/>
      <c r="RF147" s="41"/>
      <c r="RG147" s="41"/>
      <c r="RH147" s="41"/>
      <c r="RI147" s="41"/>
      <c r="RJ147" s="41"/>
      <c r="RK147" s="41"/>
      <c r="RL147" s="41"/>
      <c r="RM147" s="41"/>
      <c r="RN147" s="41"/>
      <c r="RO147" s="41"/>
      <c r="RP147" s="41"/>
      <c r="RQ147" s="41"/>
      <c r="RR147" s="41"/>
      <c r="RS147" s="41"/>
      <c r="RT147" s="41"/>
      <c r="RU147" s="41"/>
      <c r="RV147" s="41"/>
      <c r="RW147" s="41"/>
      <c r="RX147" s="41"/>
      <c r="RY147" s="41"/>
      <c r="RZ147" s="41"/>
      <c r="SA147" s="41"/>
      <c r="SB147" s="41"/>
      <c r="SC147" s="41"/>
      <c r="SD147" s="41"/>
      <c r="SE147" s="41"/>
      <c r="SF147" s="41"/>
      <c r="SG147" s="41"/>
      <c r="SH147" s="41"/>
      <c r="SI147" s="41"/>
      <c r="SJ147" s="41"/>
      <c r="SK147" s="41"/>
      <c r="SL147" s="41"/>
      <c r="SM147" s="41"/>
      <c r="SN147" s="41"/>
      <c r="SO147" s="41"/>
      <c r="SP147" s="41"/>
      <c r="SQ147" s="41"/>
      <c r="SR147" s="41"/>
      <c r="SS147" s="41"/>
      <c r="ST147" s="41"/>
      <c r="SU147" s="41"/>
      <c r="SV147" s="41"/>
      <c r="SW147" s="41"/>
      <c r="SX147" s="41"/>
      <c r="SY147" s="41"/>
      <c r="SZ147" s="41"/>
      <c r="TA147" s="41"/>
      <c r="TB147" s="41"/>
      <c r="TC147" s="41"/>
      <c r="TD147" s="41"/>
      <c r="TE147" s="41"/>
      <c r="TF147" s="41"/>
      <c r="TG147" s="41"/>
      <c r="TH147" s="41"/>
      <c r="TI147" s="41"/>
      <c r="TJ147" s="41"/>
      <c r="TK147" s="41"/>
      <c r="TL147" s="41"/>
      <c r="TM147" s="41"/>
      <c r="TN147" s="41"/>
      <c r="TO147" s="41"/>
      <c r="TP147" s="41"/>
      <c r="TQ147" s="41"/>
      <c r="TR147" s="41"/>
      <c r="TS147" s="41"/>
      <c r="TT147" s="41"/>
      <c r="TU147" s="41"/>
      <c r="TV147" s="41"/>
      <c r="TW147" s="41"/>
      <c r="TX147" s="41"/>
      <c r="TY147" s="41"/>
      <c r="TZ147" s="41"/>
      <c r="UA147" s="41"/>
      <c r="UB147" s="41"/>
      <c r="UC147" s="41"/>
      <c r="UD147" s="41"/>
      <c r="UE147" s="41"/>
      <c r="UF147" s="41"/>
      <c r="UG147" s="41"/>
      <c r="UH147" s="41"/>
      <c r="UI147" s="41"/>
      <c r="UJ147" s="41"/>
      <c r="UK147" s="41"/>
      <c r="UL147" s="41"/>
      <c r="UM147" s="41"/>
      <c r="UN147" s="41"/>
      <c r="UO147" s="41"/>
      <c r="UP147" s="41"/>
      <c r="UQ147" s="41"/>
      <c r="UR147" s="41"/>
      <c r="US147" s="41"/>
      <c r="UT147" s="41"/>
      <c r="UU147" s="41"/>
      <c r="UV147" s="41"/>
      <c r="UW147" s="41"/>
      <c r="UX147" s="41"/>
      <c r="UY147" s="41"/>
      <c r="UZ147" s="41"/>
      <c r="VA147" s="41"/>
      <c r="VB147" s="41"/>
      <c r="VC147" s="41"/>
      <c r="VD147" s="41"/>
      <c r="VE147" s="41"/>
      <c r="VF147" s="41"/>
      <c r="VG147" s="41"/>
      <c r="VH147" s="41"/>
      <c r="VI147" s="41"/>
      <c r="VJ147" s="41"/>
      <c r="VK147" s="41"/>
      <c r="VL147" s="41"/>
      <c r="VM147" s="41"/>
      <c r="VN147" s="41"/>
      <c r="VO147" s="41"/>
      <c r="VP147" s="41"/>
      <c r="VQ147" s="41"/>
      <c r="VR147" s="41"/>
      <c r="VS147" s="41"/>
      <c r="VT147" s="41"/>
      <c r="VU147" s="41"/>
      <c r="VV147" s="41"/>
      <c r="VW147" s="41"/>
      <c r="VX147" s="41"/>
      <c r="VY147" s="41"/>
      <c r="VZ147" s="41"/>
      <c r="WA147" s="41"/>
      <c r="WB147" s="41"/>
      <c r="WC147" s="41"/>
      <c r="WD147" s="41"/>
      <c r="WE147" s="41"/>
      <c r="WF147" s="41"/>
      <c r="WG147" s="41"/>
      <c r="WH147" s="41"/>
      <c r="WI147" s="41"/>
      <c r="WJ147" s="41"/>
      <c r="WK147" s="41"/>
      <c r="WL147" s="41"/>
      <c r="WM147" s="41"/>
      <c r="WN147" s="41"/>
      <c r="WO147" s="41"/>
      <c r="WP147" s="41"/>
      <c r="WQ147" s="41"/>
      <c r="WR147" s="41"/>
      <c r="WS147" s="41"/>
      <c r="WT147" s="41"/>
      <c r="WU147" s="41"/>
      <c r="WV147" s="41"/>
      <c r="WW147" s="41"/>
      <c r="WX147" s="41"/>
      <c r="WY147" s="41"/>
      <c r="WZ147" s="41"/>
      <c r="XA147" s="41"/>
      <c r="XB147" s="41"/>
      <c r="XC147" s="41"/>
      <c r="XD147" s="41"/>
      <c r="XE147" s="41"/>
      <c r="XF147" s="41"/>
      <c r="XG147" s="41"/>
      <c r="XH147" s="41"/>
      <c r="XI147" s="41"/>
      <c r="XJ147" s="41"/>
      <c r="XK147" s="41"/>
      <c r="XL147" s="41"/>
      <c r="XM147" s="41"/>
      <c r="XN147" s="41"/>
      <c r="XO147" s="41"/>
      <c r="XP147" s="41"/>
      <c r="XQ147" s="41"/>
      <c r="XR147" s="41"/>
      <c r="XS147" s="41"/>
      <c r="XT147" s="41"/>
      <c r="XU147" s="41"/>
      <c r="XV147" s="41"/>
      <c r="XW147" s="41"/>
      <c r="XX147" s="41"/>
      <c r="XY147" s="41"/>
      <c r="XZ147" s="41"/>
      <c r="YA147" s="41"/>
      <c r="YB147" s="41"/>
      <c r="YC147" s="41"/>
      <c r="YD147" s="41"/>
      <c r="YE147" s="41"/>
      <c r="YF147" s="41"/>
      <c r="YG147" s="41"/>
      <c r="YH147" s="41"/>
      <c r="YI147" s="41"/>
      <c r="YJ147" s="41"/>
      <c r="YK147" s="41"/>
      <c r="YL147" s="41"/>
      <c r="YM147" s="41"/>
      <c r="YN147" s="41"/>
      <c r="YO147" s="41"/>
      <c r="YP147" s="41"/>
      <c r="YQ147" s="41"/>
      <c r="YR147" s="41"/>
      <c r="YS147" s="41"/>
      <c r="YT147" s="41"/>
      <c r="YU147" s="41"/>
      <c r="YV147" s="41"/>
      <c r="YW147" s="41"/>
      <c r="YX147" s="41"/>
      <c r="YY147" s="41"/>
      <c r="YZ147" s="41"/>
      <c r="ZA147" s="41"/>
      <c r="ZB147" s="41"/>
      <c r="ZC147" s="41"/>
      <c r="ZD147" s="41"/>
      <c r="ZE147" s="41"/>
      <c r="ZF147" s="41"/>
      <c r="ZG147" s="41"/>
      <c r="ZH147" s="41"/>
      <c r="ZI147" s="41"/>
      <c r="ZJ147" s="41"/>
      <c r="ZK147" s="41"/>
      <c r="ZL147" s="41"/>
      <c r="ZM147" s="41"/>
      <c r="ZN147" s="41"/>
      <c r="ZO147" s="41"/>
    </row>
    <row r="148" spans="31:691" ht="17.25" customHeight="1" x14ac:dyDescent="0.3">
      <c r="AE148" s="41"/>
      <c r="AF148" s="41"/>
      <c r="AG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/>
      <c r="JQ148" s="41"/>
      <c r="JR148" s="41"/>
      <c r="JS148" s="41"/>
      <c r="JT148" s="41"/>
      <c r="JU148" s="41"/>
      <c r="JV148" s="41"/>
      <c r="JW148" s="41"/>
      <c r="JX148" s="41"/>
      <c r="JY148" s="41"/>
      <c r="JZ148" s="41"/>
      <c r="KA148" s="41"/>
      <c r="KB148" s="41"/>
      <c r="KC148" s="41"/>
      <c r="KD148" s="41"/>
      <c r="KE148" s="41"/>
      <c r="KF148" s="41"/>
      <c r="KG148" s="41"/>
      <c r="KH148" s="41"/>
      <c r="KI148" s="41"/>
      <c r="KJ148" s="41"/>
      <c r="KK148" s="41"/>
      <c r="KL148" s="41"/>
      <c r="KM148" s="41"/>
      <c r="KN148" s="41"/>
      <c r="KO148" s="41"/>
      <c r="KP148" s="41"/>
      <c r="KQ148" s="41"/>
      <c r="KR148" s="41"/>
      <c r="KS148" s="41"/>
      <c r="KT148" s="41"/>
      <c r="KU148" s="41"/>
      <c r="KV148" s="41"/>
      <c r="KW148" s="41"/>
      <c r="KX148" s="41"/>
      <c r="KY148" s="41"/>
      <c r="KZ148" s="41"/>
      <c r="LA148" s="41"/>
      <c r="LB148" s="41"/>
      <c r="LC148" s="41"/>
      <c r="LD148" s="41"/>
      <c r="LE148" s="41"/>
      <c r="LF148" s="41"/>
      <c r="LG148" s="41"/>
      <c r="LH148" s="41"/>
      <c r="LI148" s="41"/>
      <c r="LJ148" s="41"/>
      <c r="LK148" s="41"/>
      <c r="LL148" s="41"/>
      <c r="LM148" s="41"/>
      <c r="LN148" s="41"/>
      <c r="LO148" s="41"/>
      <c r="LP148" s="41"/>
      <c r="LQ148" s="41"/>
      <c r="LR148" s="41"/>
      <c r="LS148" s="41"/>
      <c r="LT148" s="41"/>
      <c r="LU148" s="41"/>
      <c r="LV148" s="41"/>
      <c r="LW148" s="41"/>
      <c r="LX148" s="41"/>
      <c r="LY148" s="41"/>
      <c r="LZ148" s="41"/>
      <c r="MA148" s="41"/>
      <c r="MB148" s="41"/>
      <c r="MC148" s="41"/>
      <c r="MD148" s="41"/>
      <c r="ME148" s="41"/>
      <c r="MF148" s="41"/>
      <c r="MG148" s="41"/>
      <c r="MH148" s="41"/>
      <c r="MI148" s="41"/>
      <c r="MJ148" s="41"/>
      <c r="MK148" s="41"/>
      <c r="ML148" s="41"/>
      <c r="MM148" s="41"/>
      <c r="MN148" s="41"/>
      <c r="MO148" s="41"/>
      <c r="MP148" s="41"/>
      <c r="MQ148" s="41"/>
      <c r="MR148" s="41"/>
      <c r="MS148" s="41"/>
      <c r="MT148" s="41"/>
      <c r="MU148" s="41"/>
      <c r="MV148" s="41"/>
      <c r="MW148" s="41"/>
      <c r="MX148" s="41"/>
      <c r="MY148" s="41"/>
      <c r="MZ148" s="41"/>
      <c r="NA148" s="41"/>
      <c r="NB148" s="41"/>
      <c r="NC148" s="41"/>
      <c r="ND148" s="41"/>
      <c r="NE148" s="41"/>
      <c r="NF148" s="41"/>
      <c r="NG148" s="41"/>
      <c r="NH148" s="41"/>
      <c r="NI148" s="41"/>
      <c r="NJ148" s="41"/>
      <c r="NK148" s="41"/>
      <c r="NL148" s="41"/>
      <c r="NM148" s="41"/>
      <c r="NN148" s="41"/>
      <c r="NO148" s="41"/>
      <c r="NP148" s="41"/>
      <c r="NQ148" s="41"/>
      <c r="NR148" s="41"/>
      <c r="NS148" s="41"/>
      <c r="NT148" s="41"/>
      <c r="NU148" s="41"/>
      <c r="NV148" s="41"/>
      <c r="NW148" s="41"/>
      <c r="NX148" s="41"/>
      <c r="NY148" s="41"/>
      <c r="NZ148" s="41"/>
      <c r="OA148" s="41"/>
      <c r="OB148" s="41"/>
      <c r="OC148" s="41"/>
      <c r="OD148" s="41"/>
      <c r="OE148" s="41"/>
      <c r="OF148" s="41"/>
      <c r="OG148" s="41"/>
      <c r="OH148" s="41"/>
      <c r="OI148" s="41"/>
      <c r="OJ148" s="41"/>
      <c r="OK148" s="41"/>
      <c r="OL148" s="41"/>
      <c r="OM148" s="41"/>
      <c r="ON148" s="41"/>
      <c r="OO148" s="41"/>
      <c r="OP148" s="41"/>
      <c r="OQ148" s="41"/>
      <c r="OR148" s="41"/>
      <c r="OS148" s="41"/>
      <c r="OT148" s="41"/>
      <c r="OU148" s="41"/>
      <c r="OV148" s="41"/>
      <c r="OW148" s="41"/>
      <c r="OX148" s="41"/>
      <c r="OY148" s="41"/>
      <c r="OZ148" s="41"/>
      <c r="PA148" s="41"/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1"/>
      <c r="PN148" s="41"/>
      <c r="PO148" s="41"/>
      <c r="PP148" s="41"/>
      <c r="PQ148" s="41"/>
      <c r="PR148" s="41"/>
      <c r="PS148" s="41"/>
      <c r="PT148" s="41"/>
      <c r="PU148" s="41"/>
      <c r="PV148" s="41"/>
      <c r="PW148" s="41"/>
      <c r="PX148" s="41"/>
      <c r="PY148" s="41"/>
      <c r="PZ148" s="41"/>
      <c r="QA148" s="41"/>
      <c r="QB148" s="41"/>
      <c r="QC148" s="41"/>
      <c r="QD148" s="41"/>
      <c r="QE148" s="41"/>
      <c r="QF148" s="41"/>
      <c r="QG148" s="41"/>
      <c r="QH148" s="41"/>
      <c r="QI148" s="41"/>
      <c r="QJ148" s="41"/>
      <c r="QK148" s="41"/>
      <c r="QL148" s="41"/>
      <c r="QM148" s="41"/>
      <c r="QN148" s="41"/>
      <c r="QO148" s="41"/>
      <c r="QP148" s="41"/>
      <c r="QQ148" s="41"/>
      <c r="QR148" s="41"/>
      <c r="QS148" s="41"/>
      <c r="QT148" s="41"/>
      <c r="QU148" s="41"/>
      <c r="QV148" s="41"/>
      <c r="QW148" s="41"/>
      <c r="QX148" s="41"/>
      <c r="QY148" s="41"/>
      <c r="QZ148" s="41"/>
      <c r="RA148" s="41"/>
      <c r="RB148" s="41"/>
      <c r="RC148" s="41"/>
      <c r="RD148" s="41"/>
      <c r="RE148" s="41"/>
      <c r="RF148" s="41"/>
      <c r="RG148" s="41"/>
      <c r="RH148" s="41"/>
      <c r="RI148" s="41"/>
      <c r="RJ148" s="41"/>
      <c r="RK148" s="41"/>
      <c r="RL148" s="41"/>
      <c r="RM148" s="41"/>
      <c r="RN148" s="41"/>
      <c r="RO148" s="41"/>
      <c r="RP148" s="41"/>
      <c r="RQ148" s="41"/>
      <c r="RR148" s="41"/>
      <c r="RS148" s="41"/>
      <c r="RT148" s="41"/>
      <c r="RU148" s="41"/>
      <c r="RV148" s="41"/>
      <c r="RW148" s="41"/>
      <c r="RX148" s="41"/>
      <c r="RY148" s="41"/>
      <c r="RZ148" s="41"/>
      <c r="SA148" s="41"/>
      <c r="SB148" s="41"/>
      <c r="SC148" s="41"/>
      <c r="SD148" s="41"/>
      <c r="SE148" s="41"/>
      <c r="SF148" s="41"/>
      <c r="SG148" s="41"/>
      <c r="SH148" s="41"/>
      <c r="SI148" s="41"/>
      <c r="SJ148" s="41"/>
      <c r="SK148" s="41"/>
      <c r="SL148" s="41"/>
      <c r="SM148" s="41"/>
      <c r="SN148" s="41"/>
      <c r="SO148" s="41"/>
      <c r="SP148" s="41"/>
      <c r="SQ148" s="41"/>
      <c r="SR148" s="41"/>
      <c r="SS148" s="41"/>
      <c r="ST148" s="41"/>
      <c r="SU148" s="41"/>
      <c r="SV148" s="41"/>
      <c r="SW148" s="41"/>
      <c r="SX148" s="41"/>
      <c r="SY148" s="41"/>
      <c r="SZ148" s="41"/>
      <c r="TA148" s="41"/>
      <c r="TB148" s="41"/>
      <c r="TC148" s="41"/>
      <c r="TD148" s="41"/>
      <c r="TE148" s="41"/>
      <c r="TF148" s="41"/>
      <c r="TG148" s="41"/>
      <c r="TH148" s="41"/>
      <c r="TI148" s="41"/>
      <c r="TJ148" s="41"/>
      <c r="TK148" s="41"/>
      <c r="TL148" s="41"/>
      <c r="TM148" s="41"/>
      <c r="TN148" s="41"/>
      <c r="TO148" s="41"/>
      <c r="TP148" s="41"/>
      <c r="TQ148" s="41"/>
      <c r="TR148" s="41"/>
      <c r="TS148" s="41"/>
      <c r="TT148" s="41"/>
      <c r="TU148" s="41"/>
      <c r="TV148" s="41"/>
      <c r="TW148" s="41"/>
      <c r="TX148" s="41"/>
      <c r="TY148" s="41"/>
      <c r="TZ148" s="41"/>
      <c r="UA148" s="41"/>
      <c r="UB148" s="41"/>
      <c r="UC148" s="41"/>
      <c r="UD148" s="41"/>
      <c r="UE148" s="41"/>
      <c r="UF148" s="41"/>
      <c r="UG148" s="41"/>
      <c r="UH148" s="41"/>
      <c r="UI148" s="41"/>
      <c r="UJ148" s="41"/>
      <c r="UK148" s="41"/>
      <c r="UL148" s="41"/>
      <c r="UM148" s="41"/>
      <c r="UN148" s="41"/>
      <c r="UO148" s="41"/>
      <c r="UP148" s="41"/>
      <c r="UQ148" s="41"/>
      <c r="UR148" s="41"/>
      <c r="US148" s="41"/>
      <c r="UT148" s="41"/>
      <c r="UU148" s="41"/>
      <c r="UV148" s="41"/>
      <c r="UW148" s="41"/>
      <c r="UX148" s="41"/>
      <c r="UY148" s="41"/>
      <c r="UZ148" s="41"/>
      <c r="VA148" s="41"/>
      <c r="VB148" s="41"/>
      <c r="VC148" s="41"/>
      <c r="VD148" s="41"/>
      <c r="VE148" s="41"/>
      <c r="VF148" s="41"/>
      <c r="VG148" s="41"/>
      <c r="VH148" s="41"/>
      <c r="VI148" s="41"/>
      <c r="VJ148" s="41"/>
      <c r="VK148" s="41"/>
      <c r="VL148" s="41"/>
      <c r="VM148" s="41"/>
      <c r="VN148" s="41"/>
      <c r="VO148" s="41"/>
      <c r="VP148" s="41"/>
      <c r="VQ148" s="41"/>
      <c r="VR148" s="41"/>
      <c r="VS148" s="41"/>
      <c r="VT148" s="41"/>
      <c r="VU148" s="41"/>
      <c r="VV148" s="41"/>
      <c r="VW148" s="41"/>
      <c r="VX148" s="41"/>
      <c r="VY148" s="41"/>
      <c r="VZ148" s="41"/>
      <c r="WA148" s="41"/>
      <c r="WB148" s="41"/>
      <c r="WC148" s="41"/>
      <c r="WD148" s="41"/>
      <c r="WE148" s="41"/>
      <c r="WF148" s="41"/>
      <c r="WG148" s="41"/>
      <c r="WH148" s="41"/>
      <c r="WI148" s="41"/>
      <c r="WJ148" s="41"/>
      <c r="WK148" s="41"/>
      <c r="WL148" s="41"/>
      <c r="WM148" s="41"/>
      <c r="WN148" s="41"/>
      <c r="WO148" s="41"/>
      <c r="WP148" s="41"/>
      <c r="WQ148" s="41"/>
      <c r="WR148" s="41"/>
      <c r="WS148" s="41"/>
      <c r="WT148" s="41"/>
      <c r="WU148" s="41"/>
      <c r="WV148" s="41"/>
      <c r="WW148" s="41"/>
      <c r="WX148" s="41"/>
      <c r="WY148" s="41"/>
      <c r="WZ148" s="41"/>
      <c r="XA148" s="41"/>
      <c r="XB148" s="41"/>
      <c r="XC148" s="41"/>
      <c r="XD148" s="41"/>
      <c r="XE148" s="41"/>
      <c r="XF148" s="41"/>
      <c r="XG148" s="41"/>
      <c r="XH148" s="41"/>
      <c r="XI148" s="41"/>
      <c r="XJ148" s="41"/>
      <c r="XK148" s="41"/>
      <c r="XL148" s="41"/>
      <c r="XM148" s="41"/>
      <c r="XN148" s="41"/>
      <c r="XO148" s="41"/>
      <c r="XP148" s="41"/>
      <c r="XQ148" s="41"/>
      <c r="XR148" s="41"/>
      <c r="XS148" s="41"/>
      <c r="XT148" s="41"/>
      <c r="XU148" s="41"/>
      <c r="XV148" s="41"/>
      <c r="XW148" s="41"/>
      <c r="XX148" s="41"/>
      <c r="XY148" s="41"/>
      <c r="XZ148" s="41"/>
      <c r="YA148" s="41"/>
      <c r="YB148" s="41"/>
      <c r="YC148" s="41"/>
      <c r="YD148" s="41"/>
      <c r="YE148" s="41"/>
      <c r="YF148" s="41"/>
      <c r="YG148" s="41"/>
      <c r="YH148" s="41"/>
      <c r="YI148" s="41"/>
      <c r="YJ148" s="41"/>
      <c r="YK148" s="41"/>
      <c r="YL148" s="41"/>
      <c r="YM148" s="41"/>
      <c r="YN148" s="41"/>
      <c r="YO148" s="41"/>
      <c r="YP148" s="41"/>
      <c r="YQ148" s="41"/>
      <c r="YR148" s="41"/>
      <c r="YS148" s="41"/>
      <c r="YT148" s="41"/>
      <c r="YU148" s="41"/>
      <c r="YV148" s="41"/>
      <c r="YW148" s="41"/>
      <c r="YX148" s="41"/>
      <c r="YY148" s="41"/>
      <c r="YZ148" s="41"/>
      <c r="ZA148" s="41"/>
      <c r="ZB148" s="41"/>
      <c r="ZC148" s="41"/>
      <c r="ZD148" s="41"/>
      <c r="ZE148" s="41"/>
      <c r="ZF148" s="41"/>
      <c r="ZG148" s="41"/>
      <c r="ZH148" s="41"/>
      <c r="ZI148" s="41"/>
      <c r="ZJ148" s="41"/>
      <c r="ZK148" s="41"/>
      <c r="ZL148" s="41"/>
      <c r="ZM148" s="41"/>
      <c r="ZN148" s="41"/>
      <c r="ZO148" s="41"/>
    </row>
    <row r="149" spans="31:691" ht="17.25" customHeight="1" x14ac:dyDescent="0.3">
      <c r="AE149" s="41"/>
      <c r="AF149" s="41"/>
      <c r="AG149" s="41"/>
      <c r="IZ149" s="41"/>
      <c r="JA149" s="41"/>
      <c r="JB149" s="41"/>
      <c r="JC149" s="41"/>
      <c r="JD149" s="41"/>
      <c r="JE149" s="41"/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/>
      <c r="JR149" s="41"/>
      <c r="JS149" s="41"/>
      <c r="JT149" s="41"/>
      <c r="JU149" s="41"/>
      <c r="JV149" s="41"/>
      <c r="JW149" s="41"/>
      <c r="JX149" s="41"/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/>
      <c r="KJ149" s="41"/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/>
      <c r="KX149" s="41"/>
      <c r="KY149" s="41"/>
      <c r="KZ149" s="41"/>
      <c r="LA149" s="41"/>
      <c r="LB149" s="41"/>
      <c r="LC149" s="41"/>
      <c r="LD149" s="41"/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/>
      <c r="LY149" s="41"/>
      <c r="LZ149" s="41"/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/>
      <c r="MX149" s="41"/>
      <c r="MY149" s="41"/>
      <c r="MZ149" s="41"/>
      <c r="NA149" s="41"/>
      <c r="NB149" s="41"/>
      <c r="NC149" s="41"/>
      <c r="ND149" s="41"/>
      <c r="NE149" s="41"/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/>
      <c r="NZ149" s="41"/>
      <c r="OA149" s="41"/>
      <c r="OB149" s="41"/>
      <c r="OC149" s="41"/>
      <c r="OD149" s="41"/>
      <c r="OE149" s="41"/>
      <c r="OF149" s="41"/>
      <c r="OG149" s="41"/>
      <c r="OH149" s="41"/>
      <c r="OI149" s="41"/>
      <c r="OJ149" s="41"/>
      <c r="OK149" s="41"/>
      <c r="OL149" s="41"/>
      <c r="OM149" s="41"/>
      <c r="ON149" s="41"/>
      <c r="OO149" s="41"/>
      <c r="OP149" s="41"/>
      <c r="OQ149" s="41"/>
      <c r="OR149" s="41"/>
      <c r="OS149" s="41"/>
      <c r="OT149" s="41"/>
      <c r="OU149" s="41"/>
      <c r="OV149" s="41"/>
      <c r="OW149" s="41"/>
      <c r="OX149" s="41"/>
      <c r="OY149" s="41"/>
      <c r="OZ149" s="41"/>
      <c r="PA149" s="41"/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1"/>
      <c r="PN149" s="41"/>
      <c r="PO149" s="41"/>
      <c r="PP149" s="41"/>
      <c r="PQ149" s="41"/>
      <c r="PR149" s="41"/>
      <c r="PS149" s="41"/>
      <c r="PT149" s="41"/>
      <c r="PU149" s="41"/>
      <c r="PV149" s="41"/>
      <c r="PW149" s="41"/>
      <c r="PX149" s="41"/>
      <c r="PY149" s="41"/>
      <c r="PZ149" s="41"/>
      <c r="QA149" s="41"/>
      <c r="QB149" s="41"/>
      <c r="QC149" s="41"/>
      <c r="QD149" s="41"/>
      <c r="QE149" s="41"/>
      <c r="QF149" s="41"/>
      <c r="QG149" s="41"/>
      <c r="QH149" s="41"/>
      <c r="QI149" s="41"/>
      <c r="QJ149" s="41"/>
      <c r="QK149" s="41"/>
      <c r="QL149" s="41"/>
      <c r="QM149" s="41"/>
      <c r="QN149" s="41"/>
      <c r="QO149" s="41"/>
      <c r="QP149" s="41"/>
      <c r="QQ149" s="41"/>
      <c r="QR149" s="41"/>
      <c r="QS149" s="41"/>
      <c r="QT149" s="41"/>
      <c r="QU149" s="41"/>
      <c r="QV149" s="41"/>
      <c r="QW149" s="41"/>
      <c r="QX149" s="41"/>
      <c r="QY149" s="41"/>
      <c r="QZ149" s="41"/>
      <c r="RA149" s="41"/>
      <c r="RB149" s="41"/>
      <c r="RC149" s="41"/>
      <c r="RD149" s="41"/>
      <c r="RE149" s="41"/>
      <c r="RF149" s="41"/>
      <c r="RG149" s="41"/>
      <c r="RH149" s="41"/>
      <c r="RI149" s="41"/>
      <c r="RJ149" s="41"/>
      <c r="RK149" s="41"/>
      <c r="RL149" s="41"/>
      <c r="RM149" s="41"/>
      <c r="RN149" s="41"/>
      <c r="RO149" s="41"/>
      <c r="RP149" s="41"/>
      <c r="RQ149" s="41"/>
      <c r="RR149" s="41"/>
      <c r="RS149" s="41"/>
      <c r="RT149" s="41"/>
      <c r="RU149" s="41"/>
      <c r="RV149" s="41"/>
      <c r="RW149" s="41"/>
      <c r="RX149" s="41"/>
      <c r="RY149" s="41"/>
      <c r="RZ149" s="41"/>
      <c r="SA149" s="41"/>
      <c r="SB149" s="41"/>
      <c r="SC149" s="41"/>
      <c r="SD149" s="41"/>
      <c r="SE149" s="41"/>
      <c r="SF149" s="41"/>
      <c r="SG149" s="41"/>
      <c r="SH149" s="41"/>
      <c r="SI149" s="41"/>
      <c r="SJ149" s="41"/>
      <c r="SK149" s="41"/>
      <c r="SL149" s="41"/>
      <c r="SM149" s="41"/>
      <c r="SN149" s="41"/>
      <c r="SO149" s="41"/>
      <c r="SP149" s="41"/>
      <c r="SQ149" s="41"/>
      <c r="SR149" s="41"/>
      <c r="SS149" s="41"/>
      <c r="ST149" s="41"/>
      <c r="SU149" s="41"/>
      <c r="SV149" s="41"/>
      <c r="SW149" s="41"/>
      <c r="SX149" s="41"/>
      <c r="SY149" s="41"/>
      <c r="SZ149" s="41"/>
      <c r="TA149" s="41"/>
      <c r="TB149" s="41"/>
      <c r="TC149" s="41"/>
      <c r="TD149" s="41"/>
      <c r="TE149" s="41"/>
      <c r="TF149" s="41"/>
      <c r="TG149" s="41"/>
      <c r="TH149" s="41"/>
      <c r="TI149" s="41"/>
      <c r="TJ149" s="41"/>
      <c r="TK149" s="41"/>
      <c r="TL149" s="41"/>
      <c r="TM149" s="41"/>
      <c r="TN149" s="41"/>
      <c r="TO149" s="41"/>
      <c r="TP149" s="41"/>
      <c r="TQ149" s="41"/>
      <c r="TR149" s="41"/>
      <c r="TS149" s="41"/>
      <c r="TT149" s="41"/>
      <c r="TU149" s="41"/>
      <c r="TV149" s="41"/>
      <c r="TW149" s="41"/>
      <c r="TX149" s="41"/>
      <c r="TY149" s="41"/>
      <c r="TZ149" s="41"/>
      <c r="UA149" s="41"/>
      <c r="UB149" s="41"/>
      <c r="UC149" s="41"/>
      <c r="UD149" s="41"/>
      <c r="UE149" s="41"/>
      <c r="UF149" s="41"/>
      <c r="UG149" s="41"/>
      <c r="UH149" s="41"/>
      <c r="UI149" s="41"/>
      <c r="UJ149" s="41"/>
      <c r="UK149" s="41"/>
      <c r="UL149" s="41"/>
      <c r="UM149" s="41"/>
      <c r="UN149" s="41"/>
      <c r="UO149" s="41"/>
      <c r="UP149" s="41"/>
      <c r="UQ149" s="41"/>
      <c r="UR149" s="41"/>
      <c r="US149" s="41"/>
      <c r="UT149" s="41"/>
      <c r="UU149" s="41"/>
      <c r="UV149" s="41"/>
      <c r="UW149" s="41"/>
      <c r="UX149" s="41"/>
      <c r="UY149" s="41"/>
      <c r="UZ149" s="41"/>
      <c r="VA149" s="41"/>
      <c r="VB149" s="41"/>
      <c r="VC149" s="41"/>
      <c r="VD149" s="41"/>
      <c r="VE149" s="41"/>
      <c r="VF149" s="41"/>
      <c r="VG149" s="41"/>
      <c r="VH149" s="41"/>
      <c r="VI149" s="41"/>
      <c r="VJ149" s="41"/>
      <c r="VK149" s="41"/>
      <c r="VL149" s="41"/>
      <c r="VM149" s="41"/>
      <c r="VN149" s="41"/>
      <c r="VO149" s="41"/>
      <c r="VP149" s="41"/>
      <c r="VQ149" s="41"/>
      <c r="VR149" s="41"/>
      <c r="VS149" s="41"/>
      <c r="VT149" s="41"/>
      <c r="VU149" s="41"/>
      <c r="VV149" s="41"/>
      <c r="VW149" s="41"/>
      <c r="VX149" s="41"/>
      <c r="VY149" s="41"/>
      <c r="VZ149" s="41"/>
      <c r="WA149" s="41"/>
      <c r="WB149" s="41"/>
      <c r="WC149" s="41"/>
      <c r="WD149" s="41"/>
      <c r="WE149" s="41"/>
      <c r="WF149" s="41"/>
      <c r="WG149" s="41"/>
      <c r="WH149" s="41"/>
      <c r="WI149" s="41"/>
      <c r="WJ149" s="41"/>
      <c r="WK149" s="41"/>
      <c r="WL149" s="41"/>
      <c r="WM149" s="41"/>
      <c r="WN149" s="41"/>
      <c r="WO149" s="41"/>
      <c r="WP149" s="41"/>
      <c r="WQ149" s="41"/>
      <c r="WR149" s="41"/>
      <c r="WS149" s="41"/>
      <c r="WT149" s="41"/>
      <c r="WU149" s="41"/>
      <c r="WV149" s="41"/>
      <c r="WW149" s="41"/>
      <c r="WX149" s="41"/>
      <c r="WY149" s="41"/>
      <c r="WZ149" s="41"/>
      <c r="XA149" s="41"/>
      <c r="XB149" s="41"/>
      <c r="XC149" s="41"/>
      <c r="XD149" s="41"/>
      <c r="XE149" s="41"/>
      <c r="XF149" s="41"/>
      <c r="XG149" s="41"/>
      <c r="XH149" s="41"/>
      <c r="XI149" s="41"/>
      <c r="XJ149" s="41"/>
      <c r="XK149" s="41"/>
      <c r="XL149" s="41"/>
      <c r="XM149" s="41"/>
      <c r="XN149" s="41"/>
      <c r="XO149" s="41"/>
      <c r="XP149" s="41"/>
      <c r="XQ149" s="41"/>
      <c r="XR149" s="41"/>
      <c r="XS149" s="41"/>
      <c r="XT149" s="41"/>
      <c r="XU149" s="41"/>
      <c r="XV149" s="41"/>
      <c r="XW149" s="41"/>
      <c r="XX149" s="41"/>
      <c r="XY149" s="41"/>
      <c r="XZ149" s="41"/>
      <c r="YA149" s="41"/>
      <c r="YB149" s="41"/>
      <c r="YC149" s="41"/>
      <c r="YD149" s="41"/>
      <c r="YE149" s="41"/>
      <c r="YF149" s="41"/>
      <c r="YG149" s="41"/>
      <c r="YH149" s="41"/>
      <c r="YI149" s="41"/>
      <c r="YJ149" s="41"/>
      <c r="YK149" s="41"/>
      <c r="YL149" s="41"/>
      <c r="YM149" s="41"/>
      <c r="YN149" s="41"/>
      <c r="YO149" s="41"/>
      <c r="YP149" s="41"/>
      <c r="YQ149" s="41"/>
      <c r="YR149" s="41"/>
      <c r="YS149" s="41"/>
      <c r="YT149" s="41"/>
      <c r="YU149" s="41"/>
      <c r="YV149" s="41"/>
      <c r="YW149" s="41"/>
      <c r="YX149" s="41"/>
      <c r="YY149" s="41"/>
      <c r="YZ149" s="41"/>
      <c r="ZA149" s="41"/>
      <c r="ZB149" s="41"/>
      <c r="ZC149" s="41"/>
      <c r="ZD149" s="41"/>
      <c r="ZE149" s="41"/>
      <c r="ZF149" s="41"/>
      <c r="ZG149" s="41"/>
      <c r="ZH149" s="41"/>
      <c r="ZI149" s="41"/>
      <c r="ZJ149" s="41"/>
      <c r="ZK149" s="41"/>
      <c r="ZL149" s="41"/>
      <c r="ZM149" s="41"/>
      <c r="ZN149" s="41"/>
      <c r="ZO149" s="41"/>
    </row>
    <row r="150" spans="31:691" ht="17.25" customHeight="1" x14ac:dyDescent="0.3">
      <c r="AE150" s="41"/>
      <c r="AF150" s="41"/>
      <c r="AG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/>
      <c r="JM150" s="41"/>
      <c r="JN150" s="41"/>
      <c r="JO150" s="41"/>
      <c r="JP150" s="41"/>
      <c r="JQ150" s="41"/>
      <c r="JR150" s="41"/>
      <c r="JS150" s="41"/>
      <c r="JT150" s="41"/>
      <c r="JU150" s="41"/>
      <c r="JV150" s="41"/>
      <c r="JW150" s="41"/>
      <c r="JX150" s="41"/>
      <c r="JY150" s="41"/>
      <c r="JZ150" s="41"/>
      <c r="KA150" s="41"/>
      <c r="KB150" s="41"/>
      <c r="KC150" s="41"/>
      <c r="KD150" s="41"/>
      <c r="KE150" s="41"/>
      <c r="KF150" s="41"/>
      <c r="KG150" s="41"/>
      <c r="KH150" s="41"/>
      <c r="KI150" s="41"/>
      <c r="KJ150" s="41"/>
      <c r="KK150" s="41"/>
      <c r="KL150" s="41"/>
      <c r="KM150" s="41"/>
      <c r="KN150" s="41"/>
      <c r="KO150" s="41"/>
      <c r="KP150" s="41"/>
      <c r="KQ150" s="41"/>
      <c r="KR150" s="41"/>
      <c r="KS150" s="41"/>
      <c r="KT150" s="41"/>
      <c r="KU150" s="41"/>
      <c r="KV150" s="41"/>
      <c r="KW150" s="41"/>
      <c r="KX150" s="41"/>
      <c r="KY150" s="41"/>
      <c r="KZ150" s="41"/>
      <c r="LA150" s="41"/>
      <c r="LB150" s="41"/>
      <c r="LC150" s="41"/>
      <c r="LD150" s="41"/>
      <c r="LE150" s="41"/>
      <c r="LF150" s="41"/>
      <c r="LG150" s="41"/>
      <c r="LH150" s="41"/>
      <c r="LI150" s="41"/>
      <c r="LJ150" s="41"/>
      <c r="LK150" s="41"/>
      <c r="LL150" s="41"/>
      <c r="LM150" s="41"/>
      <c r="LN150" s="41"/>
      <c r="LO150" s="41"/>
      <c r="LP150" s="41"/>
      <c r="LQ150" s="41"/>
      <c r="LR150" s="41"/>
      <c r="LS150" s="41"/>
      <c r="LT150" s="41"/>
      <c r="LU150" s="41"/>
      <c r="LV150" s="41"/>
      <c r="LW150" s="41"/>
      <c r="LX150" s="41"/>
      <c r="LY150" s="41"/>
      <c r="LZ150" s="41"/>
      <c r="MA150" s="41"/>
      <c r="MB150" s="41"/>
      <c r="MC150" s="41"/>
      <c r="MD150" s="41"/>
      <c r="ME150" s="41"/>
      <c r="MF150" s="41"/>
      <c r="MG150" s="41"/>
      <c r="MH150" s="41"/>
      <c r="MI150" s="41"/>
      <c r="MJ150" s="41"/>
      <c r="MK150" s="41"/>
      <c r="ML150" s="41"/>
      <c r="MM150" s="41"/>
      <c r="MN150" s="41"/>
      <c r="MO150" s="41"/>
      <c r="MP150" s="41"/>
      <c r="MQ150" s="41"/>
      <c r="MR150" s="41"/>
      <c r="MS150" s="41"/>
      <c r="MT150" s="41"/>
      <c r="MU150" s="41"/>
      <c r="MV150" s="41"/>
      <c r="MW150" s="41"/>
      <c r="MX150" s="41"/>
      <c r="MY150" s="41"/>
      <c r="MZ150" s="41"/>
      <c r="NA150" s="41"/>
      <c r="NB150" s="41"/>
      <c r="NC150" s="41"/>
      <c r="ND150" s="41"/>
      <c r="NE150" s="41"/>
      <c r="NF150" s="41"/>
      <c r="NG150" s="41"/>
      <c r="NH150" s="41"/>
      <c r="NI150" s="41"/>
      <c r="NJ150" s="41"/>
      <c r="NK150" s="41"/>
      <c r="NL150" s="41"/>
      <c r="NM150" s="41"/>
      <c r="NN150" s="41"/>
      <c r="NO150" s="41"/>
      <c r="NP150" s="41"/>
      <c r="NQ150" s="41"/>
      <c r="NR150" s="41"/>
      <c r="NS150" s="41"/>
      <c r="NT150" s="41"/>
      <c r="NU150" s="41"/>
      <c r="NV150" s="41"/>
      <c r="NW150" s="41"/>
      <c r="NX150" s="41"/>
      <c r="NY150" s="41"/>
      <c r="NZ150" s="41"/>
      <c r="OA150" s="41"/>
      <c r="OB150" s="41"/>
      <c r="OC150" s="41"/>
      <c r="OD150" s="41"/>
      <c r="OE150" s="41"/>
      <c r="OF150" s="41"/>
      <c r="OG150" s="41"/>
      <c r="OH150" s="41"/>
      <c r="OI150" s="41"/>
      <c r="OJ150" s="41"/>
      <c r="OK150" s="41"/>
      <c r="OL150" s="41"/>
      <c r="OM150" s="41"/>
      <c r="ON150" s="41"/>
      <c r="OO150" s="41"/>
      <c r="OP150" s="41"/>
      <c r="OQ150" s="41"/>
      <c r="OR150" s="41"/>
      <c r="OS150" s="41"/>
      <c r="OT150" s="41"/>
      <c r="OU150" s="41"/>
      <c r="OV150" s="41"/>
      <c r="OW150" s="41"/>
      <c r="OX150" s="41"/>
      <c r="OY150" s="41"/>
      <c r="OZ150" s="41"/>
      <c r="PA150" s="41"/>
      <c r="PB150" s="41"/>
      <c r="PC150" s="41"/>
      <c r="PD150" s="41"/>
      <c r="PE150" s="41"/>
      <c r="PF150" s="41"/>
      <c r="PG150" s="41"/>
      <c r="PH150" s="41"/>
      <c r="PI150" s="41"/>
      <c r="PJ150" s="41"/>
      <c r="PK150" s="41"/>
      <c r="PL150" s="41"/>
      <c r="PM150" s="41"/>
      <c r="PN150" s="41"/>
      <c r="PO150" s="41"/>
      <c r="PP150" s="41"/>
      <c r="PQ150" s="41"/>
      <c r="PR150" s="41"/>
      <c r="PS150" s="41"/>
      <c r="PT150" s="41"/>
      <c r="PU150" s="41"/>
      <c r="PV150" s="41"/>
      <c r="PW150" s="41"/>
      <c r="PX150" s="41"/>
      <c r="PY150" s="41"/>
      <c r="PZ150" s="41"/>
      <c r="QA150" s="41"/>
      <c r="QB150" s="41"/>
      <c r="QC150" s="41"/>
      <c r="QD150" s="41"/>
      <c r="QE150" s="41"/>
      <c r="QF150" s="41"/>
      <c r="QG150" s="41"/>
      <c r="QH150" s="41"/>
      <c r="QI150" s="41"/>
      <c r="QJ150" s="41"/>
      <c r="QK150" s="41"/>
      <c r="QL150" s="41"/>
      <c r="QM150" s="41"/>
      <c r="QN150" s="41"/>
      <c r="QO150" s="41"/>
      <c r="QP150" s="41"/>
      <c r="QQ150" s="41"/>
      <c r="QR150" s="41"/>
      <c r="QS150" s="41"/>
      <c r="QT150" s="41"/>
      <c r="QU150" s="41"/>
      <c r="QV150" s="41"/>
      <c r="QW150" s="41"/>
      <c r="QX150" s="41"/>
      <c r="QY150" s="41"/>
      <c r="QZ150" s="41"/>
      <c r="RA150" s="41"/>
      <c r="RB150" s="41"/>
      <c r="RC150" s="41"/>
      <c r="RD150" s="41"/>
      <c r="RE150" s="41"/>
      <c r="RF150" s="41"/>
      <c r="RG150" s="41"/>
      <c r="RH150" s="41"/>
      <c r="RI150" s="41"/>
      <c r="RJ150" s="41"/>
      <c r="RK150" s="41"/>
      <c r="RL150" s="41"/>
      <c r="RM150" s="41"/>
      <c r="RN150" s="41"/>
      <c r="RO150" s="41"/>
      <c r="RP150" s="41"/>
      <c r="RQ150" s="41"/>
      <c r="RR150" s="41"/>
      <c r="RS150" s="41"/>
      <c r="RT150" s="41"/>
      <c r="RU150" s="41"/>
      <c r="RV150" s="41"/>
      <c r="RW150" s="41"/>
      <c r="RX150" s="41"/>
      <c r="RY150" s="41"/>
      <c r="RZ150" s="41"/>
      <c r="SA150" s="41"/>
      <c r="SB150" s="41"/>
      <c r="SC150" s="41"/>
      <c r="SD150" s="41"/>
      <c r="SE150" s="41"/>
      <c r="SF150" s="41"/>
      <c r="SG150" s="41"/>
      <c r="SH150" s="41"/>
      <c r="SI150" s="41"/>
      <c r="SJ150" s="41"/>
      <c r="SK150" s="41"/>
      <c r="SL150" s="41"/>
      <c r="SM150" s="41"/>
      <c r="SN150" s="41"/>
      <c r="SO150" s="41"/>
      <c r="SP150" s="41"/>
      <c r="SQ150" s="41"/>
      <c r="SR150" s="41"/>
      <c r="SS150" s="41"/>
      <c r="ST150" s="41"/>
      <c r="SU150" s="41"/>
      <c r="SV150" s="41"/>
      <c r="SW150" s="41"/>
      <c r="SX150" s="41"/>
      <c r="SY150" s="41"/>
      <c r="SZ150" s="41"/>
      <c r="TA150" s="41"/>
      <c r="TB150" s="41"/>
      <c r="TC150" s="41"/>
      <c r="TD150" s="41"/>
      <c r="TE150" s="41"/>
      <c r="TF150" s="41"/>
      <c r="TG150" s="41"/>
      <c r="TH150" s="41"/>
      <c r="TI150" s="41"/>
      <c r="TJ150" s="41"/>
      <c r="TK150" s="41"/>
      <c r="TL150" s="41"/>
      <c r="TM150" s="41"/>
      <c r="TN150" s="41"/>
      <c r="TO150" s="41"/>
      <c r="TP150" s="41"/>
      <c r="TQ150" s="41"/>
      <c r="TR150" s="41"/>
      <c r="TS150" s="41"/>
      <c r="TT150" s="41"/>
      <c r="TU150" s="41"/>
      <c r="TV150" s="41"/>
      <c r="TW150" s="41"/>
      <c r="TX150" s="41"/>
      <c r="TY150" s="41"/>
      <c r="TZ150" s="41"/>
      <c r="UA150" s="41"/>
      <c r="UB150" s="41"/>
      <c r="UC150" s="41"/>
      <c r="UD150" s="41"/>
      <c r="UE150" s="41"/>
      <c r="UF150" s="41"/>
      <c r="UG150" s="41"/>
      <c r="UH150" s="41"/>
      <c r="UI150" s="41"/>
      <c r="UJ150" s="41"/>
      <c r="UK150" s="41"/>
      <c r="UL150" s="41"/>
      <c r="UM150" s="41"/>
      <c r="UN150" s="41"/>
      <c r="UO150" s="41"/>
      <c r="UP150" s="41"/>
      <c r="UQ150" s="41"/>
      <c r="UR150" s="41"/>
      <c r="US150" s="41"/>
      <c r="UT150" s="41"/>
      <c r="UU150" s="41"/>
      <c r="UV150" s="41"/>
      <c r="UW150" s="41"/>
      <c r="UX150" s="41"/>
      <c r="UY150" s="41"/>
      <c r="UZ150" s="41"/>
      <c r="VA150" s="41"/>
      <c r="VB150" s="41"/>
      <c r="VC150" s="41"/>
      <c r="VD150" s="41"/>
      <c r="VE150" s="41"/>
      <c r="VF150" s="41"/>
      <c r="VG150" s="41"/>
      <c r="VH150" s="41"/>
      <c r="VI150" s="41"/>
      <c r="VJ150" s="41"/>
      <c r="VK150" s="41"/>
      <c r="VL150" s="41"/>
      <c r="VM150" s="41"/>
      <c r="VN150" s="41"/>
      <c r="VO150" s="41"/>
      <c r="VP150" s="41"/>
      <c r="VQ150" s="41"/>
      <c r="VR150" s="41"/>
      <c r="VS150" s="41"/>
      <c r="VT150" s="41"/>
      <c r="VU150" s="41"/>
      <c r="VV150" s="41"/>
      <c r="VW150" s="41"/>
      <c r="VX150" s="41"/>
      <c r="VY150" s="41"/>
      <c r="VZ150" s="41"/>
      <c r="WA150" s="41"/>
      <c r="WB150" s="41"/>
      <c r="WC150" s="41"/>
      <c r="WD150" s="41"/>
      <c r="WE150" s="41"/>
      <c r="WF150" s="41"/>
      <c r="WG150" s="41"/>
      <c r="WH150" s="41"/>
      <c r="WI150" s="41"/>
      <c r="WJ150" s="41"/>
      <c r="WK150" s="41"/>
      <c r="WL150" s="41"/>
      <c r="WM150" s="41"/>
      <c r="WN150" s="41"/>
      <c r="WO150" s="41"/>
      <c r="WP150" s="41"/>
      <c r="WQ150" s="41"/>
      <c r="WR150" s="41"/>
      <c r="WS150" s="41"/>
      <c r="WT150" s="41"/>
      <c r="WU150" s="41"/>
      <c r="WV150" s="41"/>
      <c r="WW150" s="41"/>
      <c r="WX150" s="41"/>
      <c r="WY150" s="41"/>
      <c r="WZ150" s="41"/>
      <c r="XA150" s="41"/>
      <c r="XB150" s="41"/>
      <c r="XC150" s="41"/>
      <c r="XD150" s="41"/>
      <c r="XE150" s="41"/>
      <c r="XF150" s="41"/>
      <c r="XG150" s="41"/>
      <c r="XH150" s="41"/>
      <c r="XI150" s="41"/>
      <c r="XJ150" s="41"/>
      <c r="XK150" s="41"/>
      <c r="XL150" s="41"/>
      <c r="XM150" s="41"/>
      <c r="XN150" s="41"/>
      <c r="XO150" s="41"/>
      <c r="XP150" s="41"/>
      <c r="XQ150" s="41"/>
      <c r="XR150" s="41"/>
      <c r="XS150" s="41"/>
      <c r="XT150" s="41"/>
      <c r="XU150" s="41"/>
      <c r="XV150" s="41"/>
      <c r="XW150" s="41"/>
      <c r="XX150" s="41"/>
      <c r="XY150" s="41"/>
      <c r="XZ150" s="41"/>
      <c r="YA150" s="41"/>
      <c r="YB150" s="41"/>
      <c r="YC150" s="41"/>
      <c r="YD150" s="41"/>
      <c r="YE150" s="41"/>
      <c r="YF150" s="41"/>
      <c r="YG150" s="41"/>
      <c r="YH150" s="41"/>
      <c r="YI150" s="41"/>
      <c r="YJ150" s="41"/>
      <c r="YK150" s="41"/>
      <c r="YL150" s="41"/>
      <c r="YM150" s="41"/>
      <c r="YN150" s="41"/>
      <c r="YO150" s="41"/>
      <c r="YP150" s="41"/>
      <c r="YQ150" s="41"/>
      <c r="YR150" s="41"/>
      <c r="YS150" s="41"/>
      <c r="YT150" s="41"/>
      <c r="YU150" s="41"/>
      <c r="YV150" s="41"/>
      <c r="YW150" s="41"/>
      <c r="YX150" s="41"/>
      <c r="YY150" s="41"/>
      <c r="YZ150" s="41"/>
      <c r="ZA150" s="41"/>
      <c r="ZB150" s="41"/>
      <c r="ZC150" s="41"/>
      <c r="ZD150" s="41"/>
      <c r="ZE150" s="41"/>
      <c r="ZF150" s="41"/>
      <c r="ZG150" s="41"/>
      <c r="ZH150" s="41"/>
      <c r="ZI150" s="41"/>
      <c r="ZJ150" s="41"/>
      <c r="ZK150" s="41"/>
      <c r="ZL150" s="41"/>
      <c r="ZM150" s="41"/>
      <c r="ZN150" s="41"/>
      <c r="ZO150" s="41"/>
    </row>
    <row r="151" spans="31:691" ht="17.25" customHeight="1" x14ac:dyDescent="0.3">
      <c r="AE151" s="41"/>
      <c r="AF151" s="41"/>
      <c r="AG151" s="41"/>
      <c r="IZ151" s="41"/>
      <c r="JA151" s="41"/>
      <c r="JB151" s="41"/>
      <c r="JC151" s="41"/>
      <c r="JD151" s="41"/>
      <c r="JE151" s="41"/>
      <c r="JF151" s="41"/>
      <c r="JG151" s="41"/>
      <c r="JH151" s="41"/>
      <c r="JI151" s="41"/>
      <c r="JJ151" s="41"/>
      <c r="JK151" s="41"/>
      <c r="JL151" s="41"/>
      <c r="JM151" s="41"/>
      <c r="JN151" s="41"/>
      <c r="JO151" s="41"/>
      <c r="JP151" s="41"/>
      <c r="JQ151" s="41"/>
      <c r="JR151" s="41"/>
      <c r="JS151" s="41"/>
      <c r="JT151" s="41"/>
      <c r="JU151" s="41"/>
      <c r="JV151" s="41"/>
      <c r="JW151" s="41"/>
      <c r="JX151" s="41"/>
      <c r="JY151" s="41"/>
      <c r="JZ151" s="41"/>
      <c r="KA151" s="41"/>
      <c r="KB151" s="41"/>
      <c r="KC151" s="41"/>
      <c r="KD151" s="41"/>
      <c r="KE151" s="41"/>
      <c r="KF151" s="41"/>
      <c r="KG151" s="41"/>
      <c r="KH151" s="41"/>
      <c r="KI151" s="41"/>
      <c r="KJ151" s="41"/>
      <c r="KK151" s="41"/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/>
      <c r="LB151" s="41"/>
      <c r="LC151" s="41"/>
      <c r="LD151" s="41"/>
      <c r="LE151" s="41"/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/>
      <c r="LQ151" s="41"/>
      <c r="LR151" s="41"/>
      <c r="LS151" s="41"/>
      <c r="LT151" s="41"/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/>
      <c r="MF151" s="41"/>
      <c r="MG151" s="41"/>
      <c r="MH151" s="41"/>
      <c r="MI151" s="41"/>
      <c r="MJ151" s="41"/>
      <c r="MK151" s="41"/>
      <c r="ML151" s="41"/>
      <c r="MM151" s="41"/>
      <c r="MN151" s="41"/>
      <c r="MO151" s="41"/>
      <c r="MP151" s="41"/>
      <c r="MQ151" s="41"/>
      <c r="MR151" s="41"/>
      <c r="MS151" s="41"/>
      <c r="MT151" s="41"/>
      <c r="MU151" s="41"/>
      <c r="MV151" s="41"/>
      <c r="MW151" s="41"/>
      <c r="MX151" s="41"/>
      <c r="MY151" s="41"/>
      <c r="MZ151" s="41"/>
      <c r="NA151" s="41"/>
      <c r="NB151" s="41"/>
      <c r="NC151" s="41"/>
      <c r="ND151" s="41"/>
      <c r="NE151" s="41"/>
      <c r="NF151" s="41"/>
      <c r="NG151" s="41"/>
      <c r="NH151" s="41"/>
      <c r="NI151" s="41"/>
      <c r="NJ151" s="41"/>
      <c r="NK151" s="41"/>
      <c r="NL151" s="41"/>
      <c r="NM151" s="41"/>
      <c r="NN151" s="41"/>
      <c r="NO151" s="41"/>
      <c r="NP151" s="41"/>
      <c r="NQ151" s="41"/>
      <c r="NR151" s="41"/>
      <c r="NS151" s="41"/>
      <c r="NT151" s="41"/>
      <c r="NU151" s="41"/>
      <c r="NV151" s="41"/>
      <c r="NW151" s="41"/>
      <c r="NX151" s="41"/>
      <c r="NY151" s="41"/>
      <c r="NZ151" s="41"/>
      <c r="OA151" s="41"/>
      <c r="OB151" s="41"/>
      <c r="OC151" s="41"/>
      <c r="OD151" s="41"/>
      <c r="OE151" s="41"/>
      <c r="OF151" s="41"/>
      <c r="OG151" s="41"/>
      <c r="OH151" s="41"/>
      <c r="OI151" s="41"/>
      <c r="OJ151" s="41"/>
      <c r="OK151" s="41"/>
      <c r="OL151" s="41"/>
      <c r="OM151" s="41"/>
      <c r="ON151" s="41"/>
      <c r="OO151" s="41"/>
      <c r="OP151" s="41"/>
      <c r="OQ151" s="41"/>
      <c r="OR151" s="41"/>
      <c r="OS151" s="41"/>
      <c r="OT151" s="41"/>
      <c r="OU151" s="41"/>
      <c r="OV151" s="41"/>
      <c r="OW151" s="41"/>
      <c r="OX151" s="41"/>
      <c r="OY151" s="41"/>
      <c r="OZ151" s="41"/>
      <c r="PA151" s="41"/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1"/>
      <c r="PN151" s="41"/>
      <c r="PO151" s="41"/>
      <c r="PP151" s="41"/>
      <c r="PQ151" s="41"/>
      <c r="PR151" s="41"/>
      <c r="PS151" s="41"/>
      <c r="PT151" s="41"/>
      <c r="PU151" s="41"/>
      <c r="PV151" s="41"/>
      <c r="PW151" s="41"/>
      <c r="PX151" s="41"/>
      <c r="PY151" s="41"/>
      <c r="PZ151" s="41"/>
      <c r="QA151" s="41"/>
      <c r="QB151" s="41"/>
      <c r="QC151" s="41"/>
      <c r="QD151" s="41"/>
      <c r="QE151" s="41"/>
      <c r="QF151" s="41"/>
      <c r="QG151" s="41"/>
      <c r="QH151" s="41"/>
      <c r="QI151" s="41"/>
      <c r="QJ151" s="41"/>
      <c r="QK151" s="41"/>
      <c r="QL151" s="41"/>
      <c r="QM151" s="41"/>
      <c r="QN151" s="41"/>
      <c r="QO151" s="41"/>
      <c r="QP151" s="41"/>
      <c r="QQ151" s="41"/>
      <c r="QR151" s="41"/>
      <c r="QS151" s="41"/>
      <c r="QT151" s="41"/>
      <c r="QU151" s="41"/>
      <c r="QV151" s="41"/>
      <c r="QW151" s="41"/>
      <c r="QX151" s="41"/>
      <c r="QY151" s="41"/>
      <c r="QZ151" s="41"/>
      <c r="RA151" s="41"/>
      <c r="RB151" s="41"/>
      <c r="RC151" s="41"/>
      <c r="RD151" s="41"/>
      <c r="RE151" s="41"/>
      <c r="RF151" s="41"/>
      <c r="RG151" s="41"/>
      <c r="RH151" s="41"/>
      <c r="RI151" s="41"/>
      <c r="RJ151" s="41"/>
      <c r="RK151" s="41"/>
      <c r="RL151" s="41"/>
      <c r="RM151" s="41"/>
      <c r="RN151" s="41"/>
      <c r="RO151" s="41"/>
      <c r="RP151" s="41"/>
      <c r="RQ151" s="41"/>
      <c r="RR151" s="41"/>
      <c r="RS151" s="41"/>
      <c r="RT151" s="41"/>
      <c r="RU151" s="41"/>
      <c r="RV151" s="41"/>
      <c r="RW151" s="41"/>
      <c r="RX151" s="41"/>
      <c r="RY151" s="41"/>
      <c r="RZ151" s="41"/>
      <c r="SA151" s="41"/>
      <c r="SB151" s="41"/>
      <c r="SC151" s="41"/>
      <c r="SD151" s="41"/>
      <c r="SE151" s="41"/>
      <c r="SF151" s="41"/>
      <c r="SG151" s="41"/>
      <c r="SH151" s="41"/>
      <c r="SI151" s="41"/>
      <c r="SJ151" s="41"/>
      <c r="SK151" s="41"/>
      <c r="SL151" s="41"/>
      <c r="SM151" s="41"/>
      <c r="SN151" s="41"/>
      <c r="SO151" s="41"/>
      <c r="SP151" s="41"/>
      <c r="SQ151" s="41"/>
      <c r="SR151" s="41"/>
      <c r="SS151" s="41"/>
      <c r="ST151" s="41"/>
      <c r="SU151" s="41"/>
      <c r="SV151" s="41"/>
      <c r="SW151" s="41"/>
      <c r="SX151" s="41"/>
      <c r="SY151" s="41"/>
      <c r="SZ151" s="41"/>
      <c r="TA151" s="41"/>
      <c r="TB151" s="41"/>
      <c r="TC151" s="41"/>
      <c r="TD151" s="41"/>
      <c r="TE151" s="41"/>
      <c r="TF151" s="41"/>
      <c r="TG151" s="41"/>
      <c r="TH151" s="41"/>
      <c r="TI151" s="41"/>
      <c r="TJ151" s="41"/>
      <c r="TK151" s="41"/>
      <c r="TL151" s="41"/>
      <c r="TM151" s="41"/>
      <c r="TN151" s="41"/>
      <c r="TO151" s="41"/>
      <c r="TP151" s="41"/>
      <c r="TQ151" s="41"/>
      <c r="TR151" s="41"/>
      <c r="TS151" s="41"/>
      <c r="TT151" s="41"/>
      <c r="TU151" s="41"/>
      <c r="TV151" s="41"/>
      <c r="TW151" s="41"/>
      <c r="TX151" s="41"/>
      <c r="TY151" s="41"/>
      <c r="TZ151" s="41"/>
      <c r="UA151" s="41"/>
      <c r="UB151" s="41"/>
      <c r="UC151" s="41"/>
      <c r="UD151" s="41"/>
      <c r="UE151" s="41"/>
      <c r="UF151" s="41"/>
      <c r="UG151" s="41"/>
      <c r="UH151" s="41"/>
      <c r="UI151" s="41"/>
      <c r="UJ151" s="41"/>
      <c r="UK151" s="41"/>
      <c r="UL151" s="41"/>
      <c r="UM151" s="41"/>
      <c r="UN151" s="41"/>
      <c r="UO151" s="41"/>
      <c r="UP151" s="41"/>
      <c r="UQ151" s="41"/>
      <c r="UR151" s="41"/>
      <c r="US151" s="41"/>
      <c r="UT151" s="41"/>
      <c r="UU151" s="41"/>
      <c r="UV151" s="41"/>
      <c r="UW151" s="41"/>
      <c r="UX151" s="41"/>
      <c r="UY151" s="41"/>
      <c r="UZ151" s="41"/>
      <c r="VA151" s="41"/>
      <c r="VB151" s="41"/>
      <c r="VC151" s="41"/>
      <c r="VD151" s="41"/>
      <c r="VE151" s="41"/>
      <c r="VF151" s="41"/>
      <c r="VG151" s="41"/>
      <c r="VH151" s="41"/>
      <c r="VI151" s="41"/>
      <c r="VJ151" s="41"/>
      <c r="VK151" s="41"/>
      <c r="VL151" s="41"/>
      <c r="VM151" s="41"/>
      <c r="VN151" s="41"/>
      <c r="VO151" s="41"/>
      <c r="VP151" s="41"/>
      <c r="VQ151" s="41"/>
      <c r="VR151" s="41"/>
      <c r="VS151" s="41"/>
      <c r="VT151" s="41"/>
      <c r="VU151" s="41"/>
      <c r="VV151" s="41"/>
      <c r="VW151" s="41"/>
      <c r="VX151" s="41"/>
      <c r="VY151" s="41"/>
      <c r="VZ151" s="41"/>
      <c r="WA151" s="41"/>
      <c r="WB151" s="41"/>
      <c r="WC151" s="41"/>
      <c r="WD151" s="41"/>
      <c r="WE151" s="41"/>
      <c r="WF151" s="41"/>
      <c r="WG151" s="41"/>
      <c r="WH151" s="41"/>
      <c r="WI151" s="41"/>
      <c r="WJ151" s="41"/>
      <c r="WK151" s="41"/>
      <c r="WL151" s="41"/>
      <c r="WM151" s="41"/>
      <c r="WN151" s="41"/>
      <c r="WO151" s="41"/>
      <c r="WP151" s="41"/>
      <c r="WQ151" s="41"/>
      <c r="WR151" s="41"/>
      <c r="WS151" s="41"/>
      <c r="WT151" s="41"/>
      <c r="WU151" s="41"/>
      <c r="WV151" s="41"/>
      <c r="WW151" s="41"/>
      <c r="WX151" s="41"/>
      <c r="WY151" s="41"/>
      <c r="WZ151" s="41"/>
      <c r="XA151" s="41"/>
      <c r="XB151" s="41"/>
      <c r="XC151" s="41"/>
      <c r="XD151" s="41"/>
      <c r="XE151" s="41"/>
      <c r="XF151" s="41"/>
      <c r="XG151" s="41"/>
      <c r="XH151" s="41"/>
      <c r="XI151" s="41"/>
      <c r="XJ151" s="41"/>
      <c r="XK151" s="41"/>
      <c r="XL151" s="41"/>
      <c r="XM151" s="41"/>
      <c r="XN151" s="41"/>
      <c r="XO151" s="41"/>
      <c r="XP151" s="41"/>
      <c r="XQ151" s="41"/>
      <c r="XR151" s="41"/>
      <c r="XS151" s="41"/>
      <c r="XT151" s="41"/>
      <c r="XU151" s="41"/>
      <c r="XV151" s="41"/>
      <c r="XW151" s="41"/>
      <c r="XX151" s="41"/>
      <c r="XY151" s="41"/>
      <c r="XZ151" s="41"/>
      <c r="YA151" s="41"/>
      <c r="YB151" s="41"/>
      <c r="YC151" s="41"/>
      <c r="YD151" s="41"/>
      <c r="YE151" s="41"/>
      <c r="YF151" s="41"/>
      <c r="YG151" s="41"/>
      <c r="YH151" s="41"/>
      <c r="YI151" s="41"/>
      <c r="YJ151" s="41"/>
      <c r="YK151" s="41"/>
      <c r="YL151" s="41"/>
      <c r="YM151" s="41"/>
      <c r="YN151" s="41"/>
      <c r="YO151" s="41"/>
      <c r="YP151" s="41"/>
      <c r="YQ151" s="41"/>
      <c r="YR151" s="41"/>
      <c r="YS151" s="41"/>
      <c r="YT151" s="41"/>
      <c r="YU151" s="41"/>
      <c r="YV151" s="41"/>
      <c r="YW151" s="41"/>
      <c r="YX151" s="41"/>
      <c r="YY151" s="41"/>
      <c r="YZ151" s="41"/>
      <c r="ZA151" s="41"/>
      <c r="ZB151" s="41"/>
      <c r="ZC151" s="41"/>
      <c r="ZD151" s="41"/>
      <c r="ZE151" s="41"/>
      <c r="ZF151" s="41"/>
      <c r="ZG151" s="41"/>
      <c r="ZH151" s="41"/>
      <c r="ZI151" s="41"/>
      <c r="ZJ151" s="41"/>
      <c r="ZK151" s="41"/>
      <c r="ZL151" s="41"/>
      <c r="ZM151" s="41"/>
      <c r="ZN151" s="41"/>
      <c r="ZO151" s="41"/>
    </row>
    <row r="152" spans="31:691" ht="17.25" customHeight="1" x14ac:dyDescent="0.3">
      <c r="AE152" s="41"/>
      <c r="AF152" s="41"/>
      <c r="AG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/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/>
      <c r="KH152" s="41"/>
      <c r="KI152" s="41"/>
      <c r="KJ152" s="41"/>
      <c r="KK152" s="41"/>
      <c r="KL152" s="41"/>
      <c r="KM152" s="41"/>
      <c r="KN152" s="41"/>
      <c r="KO152" s="41"/>
      <c r="KP152" s="41"/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/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/>
      <c r="LT152" s="41"/>
      <c r="LU152" s="41"/>
      <c r="LV152" s="41"/>
      <c r="LW152" s="41"/>
      <c r="LX152" s="41"/>
      <c r="LY152" s="41"/>
      <c r="LZ152" s="41"/>
      <c r="MA152" s="41"/>
      <c r="MB152" s="41"/>
      <c r="MC152" s="41"/>
      <c r="MD152" s="41"/>
      <c r="ME152" s="41"/>
      <c r="MF152" s="41"/>
      <c r="MG152" s="41"/>
      <c r="MH152" s="41"/>
      <c r="MI152" s="41"/>
      <c r="MJ152" s="41"/>
      <c r="MK152" s="41"/>
      <c r="ML152" s="41"/>
      <c r="MM152" s="41"/>
      <c r="MN152" s="41"/>
      <c r="MO152" s="41"/>
      <c r="MP152" s="41"/>
      <c r="MQ152" s="41"/>
      <c r="MR152" s="41"/>
      <c r="MS152" s="41"/>
      <c r="MT152" s="41"/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/>
      <c r="OJ152" s="41"/>
      <c r="OK152" s="41"/>
      <c r="OL152" s="41"/>
      <c r="OM152" s="41"/>
      <c r="ON152" s="41"/>
      <c r="OO152" s="41"/>
      <c r="OP152" s="41"/>
      <c r="OQ152" s="41"/>
      <c r="OR152" s="41"/>
      <c r="OS152" s="41"/>
      <c r="OT152" s="41"/>
      <c r="OU152" s="41"/>
      <c r="OV152" s="41"/>
      <c r="OW152" s="41"/>
      <c r="OX152" s="41"/>
      <c r="OY152" s="41"/>
      <c r="OZ152" s="41"/>
      <c r="PA152" s="41"/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1"/>
      <c r="PN152" s="41"/>
      <c r="PO152" s="41"/>
      <c r="PP152" s="41"/>
      <c r="PQ152" s="41"/>
      <c r="PR152" s="41"/>
      <c r="PS152" s="41"/>
      <c r="PT152" s="41"/>
      <c r="PU152" s="41"/>
      <c r="PV152" s="41"/>
      <c r="PW152" s="41"/>
      <c r="PX152" s="41"/>
      <c r="PY152" s="41"/>
      <c r="PZ152" s="41"/>
      <c r="QA152" s="41"/>
      <c r="QB152" s="41"/>
      <c r="QC152" s="41"/>
      <c r="QD152" s="41"/>
      <c r="QE152" s="41"/>
      <c r="QF152" s="41"/>
      <c r="QG152" s="41"/>
      <c r="QH152" s="41"/>
      <c r="QI152" s="41"/>
      <c r="QJ152" s="41"/>
      <c r="QK152" s="41"/>
      <c r="QL152" s="41"/>
      <c r="QM152" s="41"/>
      <c r="QN152" s="41"/>
      <c r="QO152" s="41"/>
      <c r="QP152" s="41"/>
      <c r="QQ152" s="41"/>
      <c r="QR152" s="41"/>
      <c r="QS152" s="41"/>
      <c r="QT152" s="41"/>
      <c r="QU152" s="41"/>
      <c r="QV152" s="41"/>
      <c r="QW152" s="41"/>
      <c r="QX152" s="41"/>
      <c r="QY152" s="41"/>
      <c r="QZ152" s="41"/>
      <c r="RA152" s="41"/>
      <c r="RB152" s="41"/>
      <c r="RC152" s="41"/>
      <c r="RD152" s="41"/>
      <c r="RE152" s="41"/>
      <c r="RF152" s="41"/>
      <c r="RG152" s="41"/>
      <c r="RH152" s="41"/>
      <c r="RI152" s="41"/>
      <c r="RJ152" s="41"/>
      <c r="RK152" s="41"/>
      <c r="RL152" s="41"/>
      <c r="RM152" s="41"/>
      <c r="RN152" s="41"/>
      <c r="RO152" s="41"/>
      <c r="RP152" s="41"/>
      <c r="RQ152" s="41"/>
      <c r="RR152" s="41"/>
      <c r="RS152" s="41"/>
      <c r="RT152" s="41"/>
      <c r="RU152" s="41"/>
      <c r="RV152" s="41"/>
      <c r="RW152" s="41"/>
      <c r="RX152" s="41"/>
      <c r="RY152" s="41"/>
      <c r="RZ152" s="41"/>
      <c r="SA152" s="41"/>
      <c r="SB152" s="41"/>
      <c r="SC152" s="41"/>
      <c r="SD152" s="41"/>
      <c r="SE152" s="41"/>
      <c r="SF152" s="41"/>
      <c r="SG152" s="41"/>
      <c r="SH152" s="41"/>
      <c r="SI152" s="41"/>
      <c r="SJ152" s="41"/>
      <c r="SK152" s="41"/>
      <c r="SL152" s="41"/>
      <c r="SM152" s="41"/>
      <c r="SN152" s="41"/>
      <c r="SO152" s="41"/>
      <c r="SP152" s="41"/>
      <c r="SQ152" s="41"/>
      <c r="SR152" s="41"/>
      <c r="SS152" s="41"/>
      <c r="ST152" s="41"/>
      <c r="SU152" s="41"/>
      <c r="SV152" s="41"/>
      <c r="SW152" s="41"/>
      <c r="SX152" s="41"/>
      <c r="SY152" s="41"/>
      <c r="SZ152" s="41"/>
      <c r="TA152" s="41"/>
      <c r="TB152" s="41"/>
      <c r="TC152" s="41"/>
      <c r="TD152" s="41"/>
      <c r="TE152" s="41"/>
      <c r="TF152" s="41"/>
      <c r="TG152" s="41"/>
      <c r="TH152" s="41"/>
      <c r="TI152" s="41"/>
      <c r="TJ152" s="41"/>
      <c r="TK152" s="41"/>
      <c r="TL152" s="41"/>
      <c r="TM152" s="41"/>
      <c r="TN152" s="41"/>
      <c r="TO152" s="41"/>
      <c r="TP152" s="41"/>
      <c r="TQ152" s="41"/>
      <c r="TR152" s="41"/>
      <c r="TS152" s="41"/>
      <c r="TT152" s="41"/>
      <c r="TU152" s="41"/>
      <c r="TV152" s="41"/>
      <c r="TW152" s="41"/>
      <c r="TX152" s="41"/>
      <c r="TY152" s="41"/>
      <c r="TZ152" s="41"/>
      <c r="UA152" s="41"/>
      <c r="UB152" s="41"/>
      <c r="UC152" s="41"/>
      <c r="UD152" s="41"/>
      <c r="UE152" s="41"/>
      <c r="UF152" s="41"/>
      <c r="UG152" s="41"/>
      <c r="UH152" s="41"/>
      <c r="UI152" s="41"/>
      <c r="UJ152" s="41"/>
      <c r="UK152" s="41"/>
      <c r="UL152" s="41"/>
      <c r="UM152" s="41"/>
      <c r="UN152" s="41"/>
      <c r="UO152" s="41"/>
      <c r="UP152" s="41"/>
      <c r="UQ152" s="41"/>
      <c r="UR152" s="41"/>
      <c r="US152" s="41"/>
      <c r="UT152" s="41"/>
      <c r="UU152" s="41"/>
      <c r="UV152" s="41"/>
      <c r="UW152" s="41"/>
      <c r="UX152" s="41"/>
      <c r="UY152" s="41"/>
      <c r="UZ152" s="41"/>
      <c r="VA152" s="41"/>
      <c r="VB152" s="41"/>
      <c r="VC152" s="41"/>
      <c r="VD152" s="41"/>
      <c r="VE152" s="41"/>
      <c r="VF152" s="41"/>
      <c r="VG152" s="41"/>
      <c r="VH152" s="41"/>
      <c r="VI152" s="41"/>
      <c r="VJ152" s="41"/>
      <c r="VK152" s="41"/>
      <c r="VL152" s="41"/>
      <c r="VM152" s="41"/>
      <c r="VN152" s="41"/>
      <c r="VO152" s="41"/>
      <c r="VP152" s="41"/>
      <c r="VQ152" s="41"/>
      <c r="VR152" s="41"/>
      <c r="VS152" s="41"/>
      <c r="VT152" s="41"/>
      <c r="VU152" s="41"/>
      <c r="VV152" s="41"/>
      <c r="VW152" s="41"/>
      <c r="VX152" s="41"/>
      <c r="VY152" s="41"/>
      <c r="VZ152" s="41"/>
      <c r="WA152" s="41"/>
      <c r="WB152" s="41"/>
      <c r="WC152" s="41"/>
      <c r="WD152" s="41"/>
      <c r="WE152" s="41"/>
      <c r="WF152" s="41"/>
      <c r="WG152" s="41"/>
      <c r="WH152" s="41"/>
      <c r="WI152" s="41"/>
      <c r="WJ152" s="41"/>
      <c r="WK152" s="41"/>
      <c r="WL152" s="41"/>
      <c r="WM152" s="41"/>
      <c r="WN152" s="41"/>
      <c r="WO152" s="41"/>
      <c r="WP152" s="41"/>
      <c r="WQ152" s="41"/>
      <c r="WR152" s="41"/>
      <c r="WS152" s="41"/>
      <c r="WT152" s="41"/>
      <c r="WU152" s="41"/>
      <c r="WV152" s="41"/>
      <c r="WW152" s="41"/>
      <c r="WX152" s="41"/>
      <c r="WY152" s="41"/>
      <c r="WZ152" s="41"/>
      <c r="XA152" s="41"/>
      <c r="XB152" s="41"/>
      <c r="XC152" s="41"/>
      <c r="XD152" s="41"/>
      <c r="XE152" s="41"/>
      <c r="XF152" s="41"/>
      <c r="XG152" s="41"/>
      <c r="XH152" s="41"/>
      <c r="XI152" s="41"/>
      <c r="XJ152" s="41"/>
      <c r="XK152" s="41"/>
      <c r="XL152" s="41"/>
      <c r="XM152" s="41"/>
      <c r="XN152" s="41"/>
      <c r="XO152" s="41"/>
      <c r="XP152" s="41"/>
      <c r="XQ152" s="41"/>
      <c r="XR152" s="41"/>
      <c r="XS152" s="41"/>
      <c r="XT152" s="41"/>
      <c r="XU152" s="41"/>
      <c r="XV152" s="41"/>
      <c r="XW152" s="41"/>
      <c r="XX152" s="41"/>
      <c r="XY152" s="41"/>
      <c r="XZ152" s="41"/>
      <c r="YA152" s="41"/>
      <c r="YB152" s="41"/>
      <c r="YC152" s="41"/>
      <c r="YD152" s="41"/>
      <c r="YE152" s="41"/>
      <c r="YF152" s="41"/>
      <c r="YG152" s="41"/>
      <c r="YH152" s="41"/>
      <c r="YI152" s="41"/>
      <c r="YJ152" s="41"/>
      <c r="YK152" s="41"/>
      <c r="YL152" s="41"/>
      <c r="YM152" s="41"/>
      <c r="YN152" s="41"/>
      <c r="YO152" s="41"/>
      <c r="YP152" s="41"/>
      <c r="YQ152" s="41"/>
      <c r="YR152" s="41"/>
      <c r="YS152" s="41"/>
      <c r="YT152" s="41"/>
      <c r="YU152" s="41"/>
      <c r="YV152" s="41"/>
      <c r="YW152" s="41"/>
      <c r="YX152" s="41"/>
      <c r="YY152" s="41"/>
      <c r="YZ152" s="41"/>
      <c r="ZA152" s="41"/>
      <c r="ZB152" s="41"/>
      <c r="ZC152" s="41"/>
      <c r="ZD152" s="41"/>
      <c r="ZE152" s="41"/>
      <c r="ZF152" s="41"/>
      <c r="ZG152" s="41"/>
      <c r="ZH152" s="41"/>
      <c r="ZI152" s="41"/>
      <c r="ZJ152" s="41"/>
      <c r="ZK152" s="41"/>
      <c r="ZL152" s="41"/>
      <c r="ZM152" s="41"/>
      <c r="ZN152" s="41"/>
      <c r="ZO152" s="41"/>
    </row>
    <row r="153" spans="31:691" ht="17.25" customHeight="1" x14ac:dyDescent="0.3">
      <c r="AE153" s="41"/>
      <c r="AF153" s="41"/>
      <c r="AG153" s="41"/>
      <c r="IZ153" s="41"/>
      <c r="JA153" s="41"/>
      <c r="JB153" s="41"/>
      <c r="JC153" s="41"/>
      <c r="JD153" s="41"/>
      <c r="JE153" s="41"/>
      <c r="JF153" s="41"/>
      <c r="JG153" s="41"/>
      <c r="JH153" s="41"/>
      <c r="JI153" s="41"/>
      <c r="JJ153" s="41"/>
      <c r="JK153" s="41"/>
      <c r="JL153" s="41"/>
      <c r="JM153" s="41"/>
      <c r="JN153" s="41"/>
      <c r="JO153" s="41"/>
      <c r="JP153" s="41"/>
      <c r="JQ153" s="41"/>
      <c r="JR153" s="41"/>
      <c r="JS153" s="41"/>
      <c r="JT153" s="41"/>
      <c r="JU153" s="41"/>
      <c r="JV153" s="41"/>
      <c r="JW153" s="41"/>
      <c r="JX153" s="41"/>
      <c r="JY153" s="41"/>
      <c r="JZ153" s="41"/>
      <c r="KA153" s="41"/>
      <c r="KB153" s="41"/>
      <c r="KC153" s="41"/>
      <c r="KD153" s="41"/>
      <c r="KE153" s="41"/>
      <c r="KF153" s="41"/>
      <c r="KG153" s="41"/>
      <c r="KH153" s="41"/>
      <c r="KI153" s="41"/>
      <c r="KJ153" s="41"/>
      <c r="KK153" s="41"/>
      <c r="KL153" s="41"/>
      <c r="KM153" s="41"/>
      <c r="KN153" s="41"/>
      <c r="KO153" s="41"/>
      <c r="KP153" s="41"/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/>
      <c r="LB153" s="41"/>
      <c r="LC153" s="41"/>
      <c r="LD153" s="41"/>
      <c r="LE153" s="41"/>
      <c r="LF153" s="41"/>
      <c r="LG153" s="41"/>
      <c r="LH153" s="41"/>
      <c r="LI153" s="41"/>
      <c r="LJ153" s="41"/>
      <c r="LK153" s="41"/>
      <c r="LL153" s="41"/>
      <c r="LM153" s="41"/>
      <c r="LN153" s="41"/>
      <c r="LO153" s="41"/>
      <c r="LP153" s="41"/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/>
      <c r="MF153" s="41"/>
      <c r="MG153" s="41"/>
      <c r="MH153" s="41"/>
      <c r="MI153" s="41"/>
      <c r="MJ153" s="41"/>
      <c r="MK153" s="41"/>
      <c r="ML153" s="41"/>
      <c r="MM153" s="41"/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/>
      <c r="NV153" s="41"/>
      <c r="NW153" s="41"/>
      <c r="NX153" s="41"/>
      <c r="NY153" s="41"/>
      <c r="NZ153" s="41"/>
      <c r="OA153" s="41"/>
      <c r="OB153" s="41"/>
      <c r="OC153" s="41"/>
      <c r="OD153" s="41"/>
      <c r="OE153" s="41"/>
      <c r="OF153" s="41"/>
      <c r="OG153" s="41"/>
      <c r="OH153" s="41"/>
      <c r="OI153" s="41"/>
      <c r="OJ153" s="41"/>
      <c r="OK153" s="41"/>
      <c r="OL153" s="41"/>
      <c r="OM153" s="41"/>
      <c r="ON153" s="41"/>
      <c r="OO153" s="41"/>
      <c r="OP153" s="41"/>
      <c r="OQ153" s="41"/>
      <c r="OR153" s="41"/>
      <c r="OS153" s="41"/>
      <c r="OT153" s="41"/>
      <c r="OU153" s="41"/>
      <c r="OV153" s="41"/>
      <c r="OW153" s="41"/>
      <c r="OX153" s="41"/>
      <c r="OY153" s="41"/>
      <c r="OZ153" s="41"/>
      <c r="PA153" s="41"/>
      <c r="PB153" s="41"/>
      <c r="PC153" s="41"/>
      <c r="PD153" s="41"/>
      <c r="PE153" s="41"/>
      <c r="PF153" s="41"/>
      <c r="PG153" s="41"/>
      <c r="PH153" s="41"/>
      <c r="PI153" s="41"/>
      <c r="PJ153" s="41"/>
      <c r="PK153" s="41"/>
      <c r="PL153" s="41"/>
      <c r="PM153" s="41"/>
      <c r="PN153" s="41"/>
      <c r="PO153" s="41"/>
      <c r="PP153" s="41"/>
      <c r="PQ153" s="41"/>
      <c r="PR153" s="41"/>
      <c r="PS153" s="41"/>
      <c r="PT153" s="41"/>
      <c r="PU153" s="41"/>
      <c r="PV153" s="41"/>
      <c r="PW153" s="41"/>
      <c r="PX153" s="41"/>
      <c r="PY153" s="41"/>
      <c r="PZ153" s="41"/>
      <c r="QA153" s="41"/>
      <c r="QB153" s="41"/>
      <c r="QC153" s="41"/>
      <c r="QD153" s="41"/>
      <c r="QE153" s="41"/>
      <c r="QF153" s="41"/>
      <c r="QG153" s="41"/>
      <c r="QH153" s="41"/>
      <c r="QI153" s="41"/>
      <c r="QJ153" s="41"/>
      <c r="QK153" s="41"/>
      <c r="QL153" s="41"/>
      <c r="QM153" s="41"/>
      <c r="QN153" s="41"/>
      <c r="QO153" s="41"/>
      <c r="QP153" s="41"/>
      <c r="QQ153" s="41"/>
      <c r="QR153" s="41"/>
      <c r="QS153" s="41"/>
      <c r="QT153" s="41"/>
      <c r="QU153" s="41"/>
      <c r="QV153" s="41"/>
      <c r="QW153" s="41"/>
      <c r="QX153" s="41"/>
      <c r="QY153" s="41"/>
      <c r="QZ153" s="41"/>
      <c r="RA153" s="41"/>
      <c r="RB153" s="41"/>
      <c r="RC153" s="41"/>
      <c r="RD153" s="41"/>
      <c r="RE153" s="41"/>
      <c r="RF153" s="41"/>
      <c r="RG153" s="41"/>
      <c r="RH153" s="41"/>
      <c r="RI153" s="41"/>
      <c r="RJ153" s="41"/>
      <c r="RK153" s="41"/>
      <c r="RL153" s="41"/>
      <c r="RM153" s="41"/>
      <c r="RN153" s="41"/>
      <c r="RO153" s="41"/>
      <c r="RP153" s="41"/>
      <c r="RQ153" s="41"/>
      <c r="RR153" s="41"/>
      <c r="RS153" s="41"/>
      <c r="RT153" s="41"/>
      <c r="RU153" s="41"/>
      <c r="RV153" s="41"/>
      <c r="RW153" s="41"/>
      <c r="RX153" s="41"/>
      <c r="RY153" s="41"/>
      <c r="RZ153" s="41"/>
      <c r="SA153" s="41"/>
      <c r="SB153" s="41"/>
      <c r="SC153" s="41"/>
      <c r="SD153" s="41"/>
      <c r="SE153" s="41"/>
      <c r="SF153" s="41"/>
      <c r="SG153" s="41"/>
      <c r="SH153" s="41"/>
      <c r="SI153" s="41"/>
      <c r="SJ153" s="41"/>
      <c r="SK153" s="41"/>
      <c r="SL153" s="41"/>
      <c r="SM153" s="41"/>
      <c r="SN153" s="41"/>
      <c r="SO153" s="41"/>
      <c r="SP153" s="41"/>
      <c r="SQ153" s="41"/>
      <c r="SR153" s="41"/>
      <c r="SS153" s="41"/>
      <c r="ST153" s="41"/>
      <c r="SU153" s="41"/>
      <c r="SV153" s="41"/>
      <c r="SW153" s="41"/>
      <c r="SX153" s="41"/>
      <c r="SY153" s="41"/>
      <c r="SZ153" s="41"/>
      <c r="TA153" s="41"/>
      <c r="TB153" s="41"/>
      <c r="TC153" s="41"/>
      <c r="TD153" s="41"/>
      <c r="TE153" s="41"/>
      <c r="TF153" s="41"/>
      <c r="TG153" s="41"/>
      <c r="TH153" s="41"/>
      <c r="TI153" s="41"/>
      <c r="TJ153" s="41"/>
      <c r="TK153" s="41"/>
      <c r="TL153" s="41"/>
      <c r="TM153" s="41"/>
      <c r="TN153" s="41"/>
      <c r="TO153" s="41"/>
      <c r="TP153" s="41"/>
      <c r="TQ153" s="41"/>
      <c r="TR153" s="41"/>
      <c r="TS153" s="41"/>
      <c r="TT153" s="41"/>
      <c r="TU153" s="41"/>
      <c r="TV153" s="41"/>
      <c r="TW153" s="41"/>
      <c r="TX153" s="41"/>
      <c r="TY153" s="41"/>
      <c r="TZ153" s="41"/>
      <c r="UA153" s="41"/>
      <c r="UB153" s="41"/>
      <c r="UC153" s="41"/>
      <c r="UD153" s="41"/>
      <c r="UE153" s="41"/>
      <c r="UF153" s="41"/>
      <c r="UG153" s="41"/>
      <c r="UH153" s="41"/>
      <c r="UI153" s="41"/>
      <c r="UJ153" s="41"/>
      <c r="UK153" s="41"/>
      <c r="UL153" s="41"/>
      <c r="UM153" s="41"/>
      <c r="UN153" s="41"/>
      <c r="UO153" s="41"/>
      <c r="UP153" s="41"/>
      <c r="UQ153" s="41"/>
      <c r="UR153" s="41"/>
      <c r="US153" s="41"/>
      <c r="UT153" s="41"/>
      <c r="UU153" s="41"/>
      <c r="UV153" s="41"/>
      <c r="UW153" s="41"/>
      <c r="UX153" s="41"/>
      <c r="UY153" s="41"/>
      <c r="UZ153" s="41"/>
      <c r="VA153" s="41"/>
      <c r="VB153" s="41"/>
      <c r="VC153" s="41"/>
      <c r="VD153" s="41"/>
      <c r="VE153" s="41"/>
      <c r="VF153" s="41"/>
      <c r="VG153" s="41"/>
      <c r="VH153" s="41"/>
      <c r="VI153" s="41"/>
      <c r="VJ153" s="41"/>
      <c r="VK153" s="41"/>
      <c r="VL153" s="41"/>
      <c r="VM153" s="41"/>
      <c r="VN153" s="41"/>
      <c r="VO153" s="41"/>
      <c r="VP153" s="41"/>
      <c r="VQ153" s="41"/>
      <c r="VR153" s="41"/>
      <c r="VS153" s="41"/>
      <c r="VT153" s="41"/>
      <c r="VU153" s="41"/>
      <c r="VV153" s="41"/>
      <c r="VW153" s="41"/>
      <c r="VX153" s="41"/>
      <c r="VY153" s="41"/>
      <c r="VZ153" s="41"/>
      <c r="WA153" s="41"/>
      <c r="WB153" s="41"/>
      <c r="WC153" s="41"/>
      <c r="WD153" s="41"/>
      <c r="WE153" s="41"/>
      <c r="WF153" s="41"/>
      <c r="WG153" s="41"/>
      <c r="WH153" s="41"/>
      <c r="WI153" s="41"/>
      <c r="WJ153" s="41"/>
      <c r="WK153" s="41"/>
      <c r="WL153" s="41"/>
      <c r="WM153" s="41"/>
      <c r="WN153" s="41"/>
      <c r="WO153" s="41"/>
      <c r="WP153" s="41"/>
      <c r="WQ153" s="41"/>
      <c r="WR153" s="41"/>
      <c r="WS153" s="41"/>
      <c r="WT153" s="41"/>
      <c r="WU153" s="41"/>
      <c r="WV153" s="41"/>
      <c r="WW153" s="41"/>
      <c r="WX153" s="41"/>
      <c r="WY153" s="41"/>
      <c r="WZ153" s="41"/>
      <c r="XA153" s="41"/>
      <c r="XB153" s="41"/>
      <c r="XC153" s="41"/>
      <c r="XD153" s="41"/>
      <c r="XE153" s="41"/>
      <c r="XF153" s="41"/>
      <c r="XG153" s="41"/>
      <c r="XH153" s="41"/>
      <c r="XI153" s="41"/>
      <c r="XJ153" s="41"/>
      <c r="XK153" s="41"/>
      <c r="XL153" s="41"/>
      <c r="XM153" s="41"/>
      <c r="XN153" s="41"/>
      <c r="XO153" s="41"/>
      <c r="XP153" s="41"/>
      <c r="XQ153" s="41"/>
      <c r="XR153" s="41"/>
      <c r="XS153" s="41"/>
      <c r="XT153" s="41"/>
      <c r="XU153" s="41"/>
      <c r="XV153" s="41"/>
      <c r="XW153" s="41"/>
      <c r="XX153" s="41"/>
      <c r="XY153" s="41"/>
      <c r="XZ153" s="41"/>
      <c r="YA153" s="41"/>
      <c r="YB153" s="41"/>
      <c r="YC153" s="41"/>
      <c r="YD153" s="41"/>
      <c r="YE153" s="41"/>
      <c r="YF153" s="41"/>
      <c r="YG153" s="41"/>
      <c r="YH153" s="41"/>
      <c r="YI153" s="41"/>
      <c r="YJ153" s="41"/>
      <c r="YK153" s="41"/>
      <c r="YL153" s="41"/>
      <c r="YM153" s="41"/>
      <c r="YN153" s="41"/>
      <c r="YO153" s="41"/>
      <c r="YP153" s="41"/>
      <c r="YQ153" s="41"/>
      <c r="YR153" s="41"/>
      <c r="YS153" s="41"/>
      <c r="YT153" s="41"/>
      <c r="YU153" s="41"/>
      <c r="YV153" s="41"/>
      <c r="YW153" s="41"/>
      <c r="YX153" s="41"/>
      <c r="YY153" s="41"/>
      <c r="YZ153" s="41"/>
      <c r="ZA153" s="41"/>
      <c r="ZB153" s="41"/>
      <c r="ZC153" s="41"/>
      <c r="ZD153" s="41"/>
      <c r="ZE153" s="41"/>
      <c r="ZF153" s="41"/>
      <c r="ZG153" s="41"/>
      <c r="ZH153" s="41"/>
      <c r="ZI153" s="41"/>
      <c r="ZJ153" s="41"/>
      <c r="ZK153" s="41"/>
      <c r="ZL153" s="41"/>
      <c r="ZM153" s="41"/>
      <c r="ZN153" s="41"/>
      <c r="ZO153" s="41"/>
    </row>
    <row r="154" spans="31:691" ht="17.25" customHeight="1" x14ac:dyDescent="0.3">
      <c r="AE154" s="41"/>
      <c r="AF154" s="41"/>
      <c r="AG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1"/>
      <c r="OT154" s="41"/>
      <c r="OU154" s="41"/>
      <c r="OV154" s="41"/>
      <c r="OW154" s="41"/>
      <c r="OX154" s="41"/>
      <c r="OY154" s="41"/>
      <c r="OZ154" s="41"/>
      <c r="PA154" s="41"/>
      <c r="PB154" s="41"/>
      <c r="PC154" s="41"/>
      <c r="PD154" s="41"/>
      <c r="PE154" s="41"/>
      <c r="PF154" s="41"/>
      <c r="PG154" s="41"/>
      <c r="PH154" s="41"/>
      <c r="PI154" s="41"/>
      <c r="PJ154" s="41"/>
      <c r="PK154" s="41"/>
      <c r="PL154" s="41"/>
      <c r="PM154" s="41"/>
      <c r="PN154" s="41"/>
      <c r="PO154" s="41"/>
      <c r="PP154" s="41"/>
      <c r="PQ154" s="41"/>
      <c r="PR154" s="41"/>
      <c r="PS154" s="41"/>
      <c r="PT154" s="41"/>
      <c r="PU154" s="41"/>
      <c r="PV154" s="41"/>
      <c r="PW154" s="41"/>
      <c r="PX154" s="41"/>
      <c r="PY154" s="41"/>
      <c r="PZ154" s="41"/>
      <c r="QA154" s="41"/>
      <c r="QB154" s="41"/>
      <c r="QC154" s="41"/>
      <c r="QD154" s="41"/>
      <c r="QE154" s="41"/>
      <c r="QF154" s="41"/>
      <c r="QG154" s="41"/>
      <c r="QH154" s="41"/>
      <c r="QI154" s="41"/>
      <c r="QJ154" s="41"/>
      <c r="QK154" s="41"/>
      <c r="QL154" s="41"/>
      <c r="QM154" s="41"/>
      <c r="QN154" s="41"/>
      <c r="QO154" s="41"/>
      <c r="QP154" s="41"/>
      <c r="QQ154" s="41"/>
      <c r="QR154" s="41"/>
      <c r="QS154" s="41"/>
      <c r="QT154" s="41"/>
      <c r="QU154" s="41"/>
      <c r="QV154" s="41"/>
      <c r="QW154" s="41"/>
      <c r="QX154" s="41"/>
      <c r="QY154" s="41"/>
      <c r="QZ154" s="41"/>
      <c r="RA154" s="41"/>
      <c r="RB154" s="41"/>
      <c r="RC154" s="41"/>
      <c r="RD154" s="41"/>
      <c r="RE154" s="41"/>
      <c r="RF154" s="41"/>
      <c r="RG154" s="41"/>
      <c r="RH154" s="41"/>
      <c r="RI154" s="41"/>
      <c r="RJ154" s="41"/>
      <c r="RK154" s="41"/>
      <c r="RL154" s="41"/>
      <c r="RM154" s="41"/>
      <c r="RN154" s="41"/>
      <c r="RO154" s="41"/>
      <c r="RP154" s="41"/>
      <c r="RQ154" s="41"/>
      <c r="RR154" s="41"/>
      <c r="RS154" s="41"/>
      <c r="RT154" s="41"/>
      <c r="RU154" s="41"/>
      <c r="RV154" s="41"/>
      <c r="RW154" s="41"/>
      <c r="RX154" s="41"/>
      <c r="RY154" s="41"/>
      <c r="RZ154" s="41"/>
      <c r="SA154" s="41"/>
      <c r="SB154" s="41"/>
      <c r="SC154" s="41"/>
      <c r="SD154" s="41"/>
      <c r="SE154" s="41"/>
      <c r="SF154" s="41"/>
      <c r="SG154" s="41"/>
      <c r="SH154" s="41"/>
      <c r="SI154" s="41"/>
      <c r="SJ154" s="41"/>
      <c r="SK154" s="41"/>
      <c r="SL154" s="41"/>
      <c r="SM154" s="41"/>
      <c r="SN154" s="41"/>
      <c r="SO154" s="41"/>
      <c r="SP154" s="41"/>
      <c r="SQ154" s="41"/>
      <c r="SR154" s="41"/>
      <c r="SS154" s="41"/>
      <c r="ST154" s="41"/>
      <c r="SU154" s="41"/>
      <c r="SV154" s="41"/>
      <c r="SW154" s="41"/>
      <c r="SX154" s="41"/>
      <c r="SY154" s="41"/>
      <c r="SZ154" s="41"/>
      <c r="TA154" s="41"/>
      <c r="TB154" s="41"/>
      <c r="TC154" s="41"/>
      <c r="TD154" s="41"/>
      <c r="TE154" s="41"/>
      <c r="TF154" s="41"/>
      <c r="TG154" s="41"/>
      <c r="TH154" s="41"/>
      <c r="TI154" s="41"/>
      <c r="TJ154" s="41"/>
      <c r="TK154" s="41"/>
      <c r="TL154" s="41"/>
      <c r="TM154" s="41"/>
      <c r="TN154" s="41"/>
      <c r="TO154" s="41"/>
      <c r="TP154" s="41"/>
      <c r="TQ154" s="41"/>
      <c r="TR154" s="41"/>
      <c r="TS154" s="41"/>
      <c r="TT154" s="41"/>
      <c r="TU154" s="41"/>
      <c r="TV154" s="41"/>
      <c r="TW154" s="41"/>
      <c r="TX154" s="41"/>
      <c r="TY154" s="41"/>
      <c r="TZ154" s="41"/>
      <c r="UA154" s="41"/>
      <c r="UB154" s="41"/>
      <c r="UC154" s="41"/>
      <c r="UD154" s="41"/>
      <c r="UE154" s="41"/>
      <c r="UF154" s="41"/>
      <c r="UG154" s="41"/>
      <c r="UH154" s="41"/>
      <c r="UI154" s="41"/>
      <c r="UJ154" s="41"/>
      <c r="UK154" s="41"/>
      <c r="UL154" s="41"/>
      <c r="UM154" s="41"/>
      <c r="UN154" s="41"/>
      <c r="UO154" s="41"/>
      <c r="UP154" s="41"/>
      <c r="UQ154" s="41"/>
      <c r="UR154" s="41"/>
      <c r="US154" s="41"/>
      <c r="UT154" s="41"/>
      <c r="UU154" s="41"/>
      <c r="UV154" s="41"/>
      <c r="UW154" s="41"/>
      <c r="UX154" s="41"/>
      <c r="UY154" s="41"/>
      <c r="UZ154" s="41"/>
      <c r="VA154" s="41"/>
      <c r="VB154" s="41"/>
      <c r="VC154" s="41"/>
      <c r="VD154" s="41"/>
      <c r="VE154" s="41"/>
      <c r="VF154" s="41"/>
      <c r="VG154" s="41"/>
      <c r="VH154" s="41"/>
      <c r="VI154" s="41"/>
      <c r="VJ154" s="41"/>
      <c r="VK154" s="41"/>
      <c r="VL154" s="41"/>
      <c r="VM154" s="41"/>
      <c r="VN154" s="41"/>
      <c r="VO154" s="41"/>
      <c r="VP154" s="41"/>
      <c r="VQ154" s="41"/>
      <c r="VR154" s="41"/>
      <c r="VS154" s="41"/>
      <c r="VT154" s="41"/>
      <c r="VU154" s="41"/>
      <c r="VV154" s="41"/>
      <c r="VW154" s="41"/>
      <c r="VX154" s="41"/>
      <c r="VY154" s="41"/>
      <c r="VZ154" s="41"/>
      <c r="WA154" s="41"/>
      <c r="WB154" s="41"/>
      <c r="WC154" s="41"/>
      <c r="WD154" s="41"/>
      <c r="WE154" s="41"/>
      <c r="WF154" s="41"/>
      <c r="WG154" s="41"/>
      <c r="WH154" s="41"/>
      <c r="WI154" s="41"/>
      <c r="WJ154" s="41"/>
      <c r="WK154" s="41"/>
      <c r="WL154" s="41"/>
      <c r="WM154" s="41"/>
      <c r="WN154" s="41"/>
      <c r="WO154" s="41"/>
      <c r="WP154" s="41"/>
      <c r="WQ154" s="41"/>
      <c r="WR154" s="41"/>
      <c r="WS154" s="41"/>
      <c r="WT154" s="41"/>
      <c r="WU154" s="41"/>
      <c r="WV154" s="41"/>
      <c r="WW154" s="41"/>
      <c r="WX154" s="41"/>
      <c r="WY154" s="41"/>
      <c r="WZ154" s="41"/>
      <c r="XA154" s="41"/>
      <c r="XB154" s="41"/>
      <c r="XC154" s="41"/>
      <c r="XD154" s="41"/>
      <c r="XE154" s="41"/>
      <c r="XF154" s="41"/>
      <c r="XG154" s="41"/>
      <c r="XH154" s="41"/>
      <c r="XI154" s="41"/>
      <c r="XJ154" s="41"/>
      <c r="XK154" s="41"/>
      <c r="XL154" s="41"/>
      <c r="XM154" s="41"/>
      <c r="XN154" s="41"/>
      <c r="XO154" s="41"/>
      <c r="XP154" s="41"/>
      <c r="XQ154" s="41"/>
      <c r="XR154" s="41"/>
      <c r="XS154" s="41"/>
      <c r="XT154" s="41"/>
      <c r="XU154" s="41"/>
      <c r="XV154" s="41"/>
      <c r="XW154" s="41"/>
      <c r="XX154" s="41"/>
      <c r="XY154" s="41"/>
      <c r="XZ154" s="41"/>
      <c r="YA154" s="41"/>
      <c r="YB154" s="41"/>
      <c r="YC154" s="41"/>
      <c r="YD154" s="41"/>
      <c r="YE154" s="41"/>
      <c r="YF154" s="41"/>
      <c r="YG154" s="41"/>
      <c r="YH154" s="41"/>
      <c r="YI154" s="41"/>
      <c r="YJ154" s="41"/>
      <c r="YK154" s="41"/>
      <c r="YL154" s="41"/>
      <c r="YM154" s="41"/>
      <c r="YN154" s="41"/>
      <c r="YO154" s="41"/>
      <c r="YP154" s="41"/>
      <c r="YQ154" s="41"/>
      <c r="YR154" s="41"/>
      <c r="YS154" s="41"/>
      <c r="YT154" s="41"/>
      <c r="YU154" s="41"/>
      <c r="YV154" s="41"/>
      <c r="YW154" s="41"/>
      <c r="YX154" s="41"/>
      <c r="YY154" s="41"/>
      <c r="YZ154" s="41"/>
      <c r="ZA154" s="41"/>
      <c r="ZB154" s="41"/>
      <c r="ZC154" s="41"/>
      <c r="ZD154" s="41"/>
      <c r="ZE154" s="41"/>
      <c r="ZF154" s="41"/>
      <c r="ZG154" s="41"/>
      <c r="ZH154" s="41"/>
      <c r="ZI154" s="41"/>
      <c r="ZJ154" s="41"/>
      <c r="ZK154" s="41"/>
      <c r="ZL154" s="41"/>
      <c r="ZM154" s="41"/>
      <c r="ZN154" s="41"/>
      <c r="ZO154" s="41"/>
    </row>
    <row r="155" spans="31:691" ht="17.25" customHeight="1" x14ac:dyDescent="0.3">
      <c r="AE155" s="41"/>
      <c r="AF155" s="41"/>
      <c r="AG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/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/>
      <c r="MN155" s="41"/>
      <c r="MO155" s="41"/>
      <c r="MP155" s="41"/>
      <c r="MQ155" s="41"/>
      <c r="MR155" s="41"/>
      <c r="MS155" s="41"/>
      <c r="MT155" s="41"/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1"/>
      <c r="OT155" s="41"/>
      <c r="OU155" s="41"/>
      <c r="OV155" s="41"/>
      <c r="OW155" s="41"/>
      <c r="OX155" s="41"/>
      <c r="OY155" s="41"/>
      <c r="OZ155" s="41"/>
      <c r="PA155" s="41"/>
      <c r="PB155" s="41"/>
      <c r="PC155" s="41"/>
      <c r="PD155" s="41"/>
      <c r="PE155" s="41"/>
      <c r="PF155" s="41"/>
      <c r="PG155" s="41"/>
      <c r="PH155" s="41"/>
      <c r="PI155" s="41"/>
      <c r="PJ155" s="41"/>
      <c r="PK155" s="41"/>
      <c r="PL155" s="41"/>
      <c r="PM155" s="41"/>
      <c r="PN155" s="41"/>
      <c r="PO155" s="41"/>
      <c r="PP155" s="41"/>
      <c r="PQ155" s="41"/>
      <c r="PR155" s="41"/>
      <c r="PS155" s="41"/>
      <c r="PT155" s="41"/>
      <c r="PU155" s="41"/>
      <c r="PV155" s="41"/>
      <c r="PW155" s="41"/>
      <c r="PX155" s="41"/>
      <c r="PY155" s="41"/>
      <c r="PZ155" s="41"/>
      <c r="QA155" s="41"/>
      <c r="QB155" s="41"/>
      <c r="QC155" s="41"/>
      <c r="QD155" s="41"/>
      <c r="QE155" s="41"/>
      <c r="QF155" s="41"/>
      <c r="QG155" s="41"/>
      <c r="QH155" s="41"/>
      <c r="QI155" s="41"/>
      <c r="QJ155" s="41"/>
      <c r="QK155" s="41"/>
      <c r="QL155" s="41"/>
      <c r="QM155" s="41"/>
      <c r="QN155" s="41"/>
      <c r="QO155" s="41"/>
      <c r="QP155" s="41"/>
      <c r="QQ155" s="41"/>
      <c r="QR155" s="41"/>
      <c r="QS155" s="41"/>
      <c r="QT155" s="41"/>
      <c r="QU155" s="41"/>
      <c r="QV155" s="41"/>
      <c r="QW155" s="41"/>
      <c r="QX155" s="41"/>
      <c r="QY155" s="41"/>
      <c r="QZ155" s="41"/>
      <c r="RA155" s="41"/>
      <c r="RB155" s="41"/>
      <c r="RC155" s="41"/>
      <c r="RD155" s="41"/>
      <c r="RE155" s="41"/>
      <c r="RF155" s="41"/>
      <c r="RG155" s="41"/>
      <c r="RH155" s="41"/>
      <c r="RI155" s="41"/>
      <c r="RJ155" s="41"/>
      <c r="RK155" s="41"/>
      <c r="RL155" s="41"/>
      <c r="RM155" s="41"/>
      <c r="RN155" s="41"/>
      <c r="RO155" s="41"/>
      <c r="RP155" s="41"/>
      <c r="RQ155" s="41"/>
      <c r="RR155" s="41"/>
      <c r="RS155" s="41"/>
      <c r="RT155" s="41"/>
      <c r="RU155" s="41"/>
      <c r="RV155" s="41"/>
      <c r="RW155" s="41"/>
      <c r="RX155" s="41"/>
      <c r="RY155" s="41"/>
      <c r="RZ155" s="41"/>
      <c r="SA155" s="41"/>
      <c r="SB155" s="41"/>
      <c r="SC155" s="41"/>
      <c r="SD155" s="41"/>
      <c r="SE155" s="41"/>
      <c r="SF155" s="41"/>
      <c r="SG155" s="41"/>
      <c r="SH155" s="41"/>
      <c r="SI155" s="41"/>
      <c r="SJ155" s="41"/>
      <c r="SK155" s="41"/>
      <c r="SL155" s="41"/>
      <c r="SM155" s="41"/>
      <c r="SN155" s="41"/>
      <c r="SO155" s="41"/>
      <c r="SP155" s="41"/>
      <c r="SQ155" s="41"/>
      <c r="SR155" s="41"/>
      <c r="SS155" s="41"/>
      <c r="ST155" s="41"/>
      <c r="SU155" s="41"/>
      <c r="SV155" s="41"/>
      <c r="SW155" s="41"/>
      <c r="SX155" s="41"/>
      <c r="SY155" s="41"/>
      <c r="SZ155" s="41"/>
      <c r="TA155" s="41"/>
      <c r="TB155" s="41"/>
      <c r="TC155" s="41"/>
      <c r="TD155" s="41"/>
      <c r="TE155" s="41"/>
      <c r="TF155" s="41"/>
      <c r="TG155" s="41"/>
      <c r="TH155" s="41"/>
      <c r="TI155" s="41"/>
      <c r="TJ155" s="41"/>
      <c r="TK155" s="41"/>
      <c r="TL155" s="41"/>
      <c r="TM155" s="41"/>
      <c r="TN155" s="41"/>
      <c r="TO155" s="41"/>
      <c r="TP155" s="41"/>
      <c r="TQ155" s="41"/>
      <c r="TR155" s="41"/>
      <c r="TS155" s="41"/>
      <c r="TT155" s="41"/>
      <c r="TU155" s="41"/>
      <c r="TV155" s="41"/>
      <c r="TW155" s="41"/>
      <c r="TX155" s="41"/>
      <c r="TY155" s="41"/>
      <c r="TZ155" s="41"/>
      <c r="UA155" s="41"/>
      <c r="UB155" s="41"/>
      <c r="UC155" s="41"/>
      <c r="UD155" s="41"/>
      <c r="UE155" s="41"/>
      <c r="UF155" s="41"/>
      <c r="UG155" s="41"/>
      <c r="UH155" s="41"/>
      <c r="UI155" s="41"/>
      <c r="UJ155" s="41"/>
      <c r="UK155" s="41"/>
      <c r="UL155" s="41"/>
      <c r="UM155" s="41"/>
      <c r="UN155" s="41"/>
      <c r="UO155" s="41"/>
      <c r="UP155" s="41"/>
      <c r="UQ155" s="41"/>
      <c r="UR155" s="41"/>
      <c r="US155" s="41"/>
      <c r="UT155" s="41"/>
      <c r="UU155" s="41"/>
      <c r="UV155" s="41"/>
      <c r="UW155" s="41"/>
      <c r="UX155" s="41"/>
      <c r="UY155" s="41"/>
      <c r="UZ155" s="41"/>
      <c r="VA155" s="41"/>
      <c r="VB155" s="41"/>
      <c r="VC155" s="41"/>
      <c r="VD155" s="41"/>
      <c r="VE155" s="41"/>
      <c r="VF155" s="41"/>
      <c r="VG155" s="41"/>
      <c r="VH155" s="41"/>
      <c r="VI155" s="41"/>
      <c r="VJ155" s="41"/>
      <c r="VK155" s="41"/>
      <c r="VL155" s="41"/>
      <c r="VM155" s="41"/>
      <c r="VN155" s="41"/>
      <c r="VO155" s="41"/>
      <c r="VP155" s="41"/>
      <c r="VQ155" s="41"/>
      <c r="VR155" s="41"/>
      <c r="VS155" s="41"/>
      <c r="VT155" s="41"/>
      <c r="VU155" s="41"/>
      <c r="VV155" s="41"/>
      <c r="VW155" s="41"/>
      <c r="VX155" s="41"/>
      <c r="VY155" s="41"/>
      <c r="VZ155" s="41"/>
      <c r="WA155" s="41"/>
      <c r="WB155" s="41"/>
      <c r="WC155" s="41"/>
      <c r="WD155" s="41"/>
      <c r="WE155" s="41"/>
      <c r="WF155" s="41"/>
      <c r="WG155" s="41"/>
      <c r="WH155" s="41"/>
      <c r="WI155" s="41"/>
      <c r="WJ155" s="41"/>
      <c r="WK155" s="41"/>
      <c r="WL155" s="41"/>
      <c r="WM155" s="41"/>
      <c r="WN155" s="41"/>
      <c r="WO155" s="41"/>
      <c r="WP155" s="41"/>
      <c r="WQ155" s="41"/>
      <c r="WR155" s="41"/>
      <c r="WS155" s="41"/>
      <c r="WT155" s="41"/>
      <c r="WU155" s="41"/>
      <c r="WV155" s="41"/>
      <c r="WW155" s="41"/>
      <c r="WX155" s="41"/>
      <c r="WY155" s="41"/>
      <c r="WZ155" s="41"/>
      <c r="XA155" s="41"/>
      <c r="XB155" s="41"/>
      <c r="XC155" s="41"/>
      <c r="XD155" s="41"/>
      <c r="XE155" s="41"/>
      <c r="XF155" s="41"/>
      <c r="XG155" s="41"/>
      <c r="XH155" s="41"/>
      <c r="XI155" s="41"/>
      <c r="XJ155" s="41"/>
      <c r="XK155" s="41"/>
      <c r="XL155" s="41"/>
      <c r="XM155" s="41"/>
      <c r="XN155" s="41"/>
      <c r="XO155" s="41"/>
      <c r="XP155" s="41"/>
      <c r="XQ155" s="41"/>
      <c r="XR155" s="41"/>
      <c r="XS155" s="41"/>
      <c r="XT155" s="41"/>
      <c r="XU155" s="41"/>
      <c r="XV155" s="41"/>
      <c r="XW155" s="41"/>
      <c r="XX155" s="41"/>
      <c r="XY155" s="41"/>
      <c r="XZ155" s="41"/>
      <c r="YA155" s="41"/>
      <c r="YB155" s="41"/>
      <c r="YC155" s="41"/>
      <c r="YD155" s="41"/>
      <c r="YE155" s="41"/>
      <c r="YF155" s="41"/>
      <c r="YG155" s="41"/>
      <c r="YH155" s="41"/>
      <c r="YI155" s="41"/>
      <c r="YJ155" s="41"/>
      <c r="YK155" s="41"/>
      <c r="YL155" s="41"/>
      <c r="YM155" s="41"/>
      <c r="YN155" s="41"/>
      <c r="YO155" s="41"/>
      <c r="YP155" s="41"/>
      <c r="YQ155" s="41"/>
      <c r="YR155" s="41"/>
      <c r="YS155" s="41"/>
      <c r="YT155" s="41"/>
      <c r="YU155" s="41"/>
      <c r="YV155" s="41"/>
      <c r="YW155" s="41"/>
      <c r="YX155" s="41"/>
      <c r="YY155" s="41"/>
      <c r="YZ155" s="41"/>
      <c r="ZA155" s="41"/>
      <c r="ZB155" s="41"/>
      <c r="ZC155" s="41"/>
      <c r="ZD155" s="41"/>
      <c r="ZE155" s="41"/>
      <c r="ZF155" s="41"/>
      <c r="ZG155" s="41"/>
      <c r="ZH155" s="41"/>
      <c r="ZI155" s="41"/>
      <c r="ZJ155" s="41"/>
      <c r="ZK155" s="41"/>
      <c r="ZL155" s="41"/>
      <c r="ZM155" s="41"/>
      <c r="ZN155" s="41"/>
      <c r="ZO155" s="41"/>
    </row>
    <row r="156" spans="31:691" ht="17.25" customHeight="1" x14ac:dyDescent="0.3">
      <c r="AE156" s="41"/>
      <c r="AF156" s="41"/>
      <c r="AG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/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/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/>
      <c r="OO156" s="41"/>
      <c r="OP156" s="41"/>
      <c r="OQ156" s="41"/>
      <c r="OR156" s="41"/>
      <c r="OS156" s="41"/>
      <c r="OT156" s="41"/>
      <c r="OU156" s="41"/>
      <c r="OV156" s="41"/>
      <c r="OW156" s="41"/>
      <c r="OX156" s="41"/>
      <c r="OY156" s="41"/>
      <c r="OZ156" s="41"/>
      <c r="PA156" s="41"/>
      <c r="PB156" s="41"/>
      <c r="PC156" s="41"/>
      <c r="PD156" s="41"/>
      <c r="PE156" s="41"/>
      <c r="PF156" s="41"/>
      <c r="PG156" s="41"/>
      <c r="PH156" s="41"/>
      <c r="PI156" s="41"/>
      <c r="PJ156" s="41"/>
      <c r="PK156" s="41"/>
      <c r="PL156" s="41"/>
      <c r="PM156" s="41"/>
      <c r="PN156" s="41"/>
      <c r="PO156" s="41"/>
      <c r="PP156" s="41"/>
      <c r="PQ156" s="41"/>
      <c r="PR156" s="41"/>
      <c r="PS156" s="41"/>
      <c r="PT156" s="41"/>
      <c r="PU156" s="41"/>
      <c r="PV156" s="41"/>
      <c r="PW156" s="41"/>
      <c r="PX156" s="41"/>
      <c r="PY156" s="41"/>
      <c r="PZ156" s="41"/>
      <c r="QA156" s="41"/>
      <c r="QB156" s="41"/>
      <c r="QC156" s="41"/>
      <c r="QD156" s="41"/>
      <c r="QE156" s="41"/>
      <c r="QF156" s="41"/>
      <c r="QG156" s="41"/>
      <c r="QH156" s="41"/>
      <c r="QI156" s="41"/>
      <c r="QJ156" s="41"/>
      <c r="QK156" s="41"/>
      <c r="QL156" s="41"/>
      <c r="QM156" s="41"/>
      <c r="QN156" s="41"/>
      <c r="QO156" s="41"/>
      <c r="QP156" s="41"/>
      <c r="QQ156" s="41"/>
      <c r="QR156" s="41"/>
      <c r="QS156" s="41"/>
      <c r="QT156" s="41"/>
      <c r="QU156" s="41"/>
      <c r="QV156" s="41"/>
      <c r="QW156" s="41"/>
      <c r="QX156" s="41"/>
      <c r="QY156" s="41"/>
      <c r="QZ156" s="41"/>
      <c r="RA156" s="41"/>
      <c r="RB156" s="41"/>
      <c r="RC156" s="41"/>
      <c r="RD156" s="41"/>
      <c r="RE156" s="41"/>
      <c r="RF156" s="41"/>
      <c r="RG156" s="41"/>
      <c r="RH156" s="41"/>
      <c r="RI156" s="41"/>
      <c r="RJ156" s="41"/>
      <c r="RK156" s="41"/>
      <c r="RL156" s="41"/>
      <c r="RM156" s="41"/>
      <c r="RN156" s="41"/>
      <c r="RO156" s="41"/>
      <c r="RP156" s="41"/>
      <c r="RQ156" s="41"/>
      <c r="RR156" s="41"/>
      <c r="RS156" s="41"/>
      <c r="RT156" s="41"/>
      <c r="RU156" s="41"/>
      <c r="RV156" s="41"/>
      <c r="RW156" s="41"/>
      <c r="RX156" s="41"/>
      <c r="RY156" s="41"/>
      <c r="RZ156" s="41"/>
      <c r="SA156" s="41"/>
      <c r="SB156" s="41"/>
      <c r="SC156" s="41"/>
      <c r="SD156" s="41"/>
      <c r="SE156" s="41"/>
      <c r="SF156" s="41"/>
      <c r="SG156" s="41"/>
      <c r="SH156" s="41"/>
      <c r="SI156" s="41"/>
      <c r="SJ156" s="41"/>
      <c r="SK156" s="41"/>
      <c r="SL156" s="41"/>
      <c r="SM156" s="41"/>
      <c r="SN156" s="41"/>
      <c r="SO156" s="41"/>
      <c r="SP156" s="41"/>
      <c r="SQ156" s="41"/>
      <c r="SR156" s="41"/>
      <c r="SS156" s="41"/>
      <c r="ST156" s="41"/>
      <c r="SU156" s="41"/>
      <c r="SV156" s="41"/>
      <c r="SW156" s="41"/>
      <c r="SX156" s="41"/>
      <c r="SY156" s="41"/>
      <c r="SZ156" s="41"/>
      <c r="TA156" s="41"/>
      <c r="TB156" s="41"/>
      <c r="TC156" s="41"/>
      <c r="TD156" s="41"/>
      <c r="TE156" s="41"/>
      <c r="TF156" s="41"/>
      <c r="TG156" s="41"/>
      <c r="TH156" s="41"/>
      <c r="TI156" s="41"/>
      <c r="TJ156" s="41"/>
      <c r="TK156" s="41"/>
      <c r="TL156" s="41"/>
      <c r="TM156" s="41"/>
      <c r="TN156" s="41"/>
      <c r="TO156" s="41"/>
      <c r="TP156" s="41"/>
      <c r="TQ156" s="41"/>
      <c r="TR156" s="41"/>
      <c r="TS156" s="41"/>
      <c r="TT156" s="41"/>
      <c r="TU156" s="41"/>
      <c r="TV156" s="41"/>
      <c r="TW156" s="41"/>
      <c r="TX156" s="41"/>
      <c r="TY156" s="41"/>
      <c r="TZ156" s="41"/>
      <c r="UA156" s="41"/>
      <c r="UB156" s="41"/>
      <c r="UC156" s="41"/>
      <c r="UD156" s="41"/>
      <c r="UE156" s="41"/>
      <c r="UF156" s="41"/>
      <c r="UG156" s="41"/>
      <c r="UH156" s="41"/>
      <c r="UI156" s="41"/>
      <c r="UJ156" s="41"/>
      <c r="UK156" s="41"/>
      <c r="UL156" s="41"/>
      <c r="UM156" s="41"/>
      <c r="UN156" s="41"/>
      <c r="UO156" s="41"/>
      <c r="UP156" s="41"/>
      <c r="UQ156" s="41"/>
      <c r="UR156" s="41"/>
      <c r="US156" s="41"/>
      <c r="UT156" s="41"/>
      <c r="UU156" s="41"/>
      <c r="UV156" s="41"/>
      <c r="UW156" s="41"/>
      <c r="UX156" s="41"/>
      <c r="UY156" s="41"/>
      <c r="UZ156" s="41"/>
      <c r="VA156" s="41"/>
      <c r="VB156" s="41"/>
      <c r="VC156" s="41"/>
      <c r="VD156" s="41"/>
      <c r="VE156" s="41"/>
      <c r="VF156" s="41"/>
      <c r="VG156" s="41"/>
      <c r="VH156" s="41"/>
      <c r="VI156" s="41"/>
      <c r="VJ156" s="41"/>
      <c r="VK156" s="41"/>
      <c r="VL156" s="41"/>
      <c r="VM156" s="41"/>
      <c r="VN156" s="41"/>
      <c r="VO156" s="41"/>
      <c r="VP156" s="41"/>
      <c r="VQ156" s="41"/>
      <c r="VR156" s="41"/>
      <c r="VS156" s="41"/>
      <c r="VT156" s="41"/>
      <c r="VU156" s="41"/>
      <c r="VV156" s="41"/>
      <c r="VW156" s="41"/>
      <c r="VX156" s="41"/>
      <c r="VY156" s="41"/>
      <c r="VZ156" s="41"/>
      <c r="WA156" s="41"/>
      <c r="WB156" s="41"/>
      <c r="WC156" s="41"/>
      <c r="WD156" s="41"/>
      <c r="WE156" s="41"/>
      <c r="WF156" s="41"/>
      <c r="WG156" s="41"/>
      <c r="WH156" s="41"/>
      <c r="WI156" s="41"/>
      <c r="WJ156" s="41"/>
      <c r="WK156" s="41"/>
      <c r="WL156" s="41"/>
      <c r="WM156" s="41"/>
      <c r="WN156" s="41"/>
      <c r="WO156" s="41"/>
      <c r="WP156" s="41"/>
      <c r="WQ156" s="41"/>
      <c r="WR156" s="41"/>
      <c r="WS156" s="41"/>
      <c r="WT156" s="41"/>
      <c r="WU156" s="41"/>
      <c r="WV156" s="41"/>
      <c r="WW156" s="41"/>
      <c r="WX156" s="41"/>
      <c r="WY156" s="41"/>
      <c r="WZ156" s="41"/>
      <c r="XA156" s="41"/>
      <c r="XB156" s="41"/>
      <c r="XC156" s="41"/>
      <c r="XD156" s="41"/>
      <c r="XE156" s="41"/>
      <c r="XF156" s="41"/>
      <c r="XG156" s="41"/>
      <c r="XH156" s="41"/>
      <c r="XI156" s="41"/>
      <c r="XJ156" s="41"/>
      <c r="XK156" s="41"/>
      <c r="XL156" s="41"/>
      <c r="XM156" s="41"/>
      <c r="XN156" s="41"/>
      <c r="XO156" s="41"/>
      <c r="XP156" s="41"/>
      <c r="XQ156" s="41"/>
      <c r="XR156" s="41"/>
      <c r="XS156" s="41"/>
      <c r="XT156" s="41"/>
      <c r="XU156" s="41"/>
      <c r="XV156" s="41"/>
      <c r="XW156" s="41"/>
      <c r="XX156" s="41"/>
      <c r="XY156" s="41"/>
      <c r="XZ156" s="41"/>
      <c r="YA156" s="41"/>
      <c r="YB156" s="41"/>
      <c r="YC156" s="41"/>
      <c r="YD156" s="41"/>
      <c r="YE156" s="41"/>
      <c r="YF156" s="41"/>
      <c r="YG156" s="41"/>
      <c r="YH156" s="41"/>
      <c r="YI156" s="41"/>
      <c r="YJ156" s="41"/>
      <c r="YK156" s="41"/>
      <c r="YL156" s="41"/>
      <c r="YM156" s="41"/>
      <c r="YN156" s="41"/>
      <c r="YO156" s="41"/>
      <c r="YP156" s="41"/>
      <c r="YQ156" s="41"/>
      <c r="YR156" s="41"/>
      <c r="YS156" s="41"/>
      <c r="YT156" s="41"/>
      <c r="YU156" s="41"/>
      <c r="YV156" s="41"/>
      <c r="YW156" s="41"/>
      <c r="YX156" s="41"/>
      <c r="YY156" s="41"/>
      <c r="YZ156" s="41"/>
      <c r="ZA156" s="41"/>
      <c r="ZB156" s="41"/>
      <c r="ZC156" s="41"/>
      <c r="ZD156" s="41"/>
      <c r="ZE156" s="41"/>
      <c r="ZF156" s="41"/>
      <c r="ZG156" s="41"/>
      <c r="ZH156" s="41"/>
      <c r="ZI156" s="41"/>
      <c r="ZJ156" s="41"/>
      <c r="ZK156" s="41"/>
      <c r="ZL156" s="41"/>
      <c r="ZM156" s="41"/>
      <c r="ZN156" s="41"/>
      <c r="ZO156" s="41"/>
    </row>
    <row r="157" spans="31:691" ht="17.25" customHeight="1" x14ac:dyDescent="0.3">
      <c r="AE157" s="41"/>
      <c r="AF157" s="41"/>
      <c r="AG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/>
      <c r="KB157" s="41"/>
      <c r="KC157" s="41"/>
      <c r="KD157" s="41"/>
      <c r="KE157" s="41"/>
      <c r="KF157" s="41"/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/>
      <c r="MD157" s="41"/>
      <c r="ME157" s="41"/>
      <c r="MF157" s="41"/>
      <c r="MG157" s="41"/>
      <c r="MH157" s="41"/>
      <c r="MI157" s="41"/>
      <c r="MJ157" s="41"/>
      <c r="MK157" s="41"/>
      <c r="ML157" s="41"/>
      <c r="MM157" s="41"/>
      <c r="MN157" s="41"/>
      <c r="MO157" s="41"/>
      <c r="MP157" s="41"/>
      <c r="MQ157" s="41"/>
      <c r="MR157" s="41"/>
      <c r="MS157" s="41"/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/>
      <c r="NX157" s="41"/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/>
      <c r="OO157" s="41"/>
      <c r="OP157" s="41"/>
      <c r="OQ157" s="41"/>
      <c r="OR157" s="41"/>
      <c r="OS157" s="41"/>
      <c r="OT157" s="41"/>
      <c r="OU157" s="41"/>
      <c r="OV157" s="41"/>
      <c r="OW157" s="41"/>
      <c r="OX157" s="41"/>
      <c r="OY157" s="41"/>
      <c r="OZ157" s="41"/>
      <c r="PA157" s="41"/>
      <c r="PB157" s="41"/>
      <c r="PC157" s="41"/>
      <c r="PD157" s="41"/>
      <c r="PE157" s="41"/>
      <c r="PF157" s="41"/>
      <c r="PG157" s="41"/>
      <c r="PH157" s="41"/>
      <c r="PI157" s="41"/>
      <c r="PJ157" s="41"/>
      <c r="PK157" s="41"/>
      <c r="PL157" s="41"/>
      <c r="PM157" s="41"/>
      <c r="PN157" s="41"/>
      <c r="PO157" s="41"/>
      <c r="PP157" s="41"/>
      <c r="PQ157" s="41"/>
      <c r="PR157" s="41"/>
      <c r="PS157" s="41"/>
      <c r="PT157" s="41"/>
      <c r="PU157" s="41"/>
      <c r="PV157" s="41"/>
      <c r="PW157" s="41"/>
      <c r="PX157" s="41"/>
      <c r="PY157" s="41"/>
      <c r="PZ157" s="41"/>
      <c r="QA157" s="41"/>
      <c r="QB157" s="41"/>
      <c r="QC157" s="41"/>
      <c r="QD157" s="41"/>
      <c r="QE157" s="41"/>
      <c r="QF157" s="41"/>
      <c r="QG157" s="41"/>
      <c r="QH157" s="41"/>
      <c r="QI157" s="41"/>
      <c r="QJ157" s="41"/>
      <c r="QK157" s="41"/>
      <c r="QL157" s="41"/>
      <c r="QM157" s="41"/>
      <c r="QN157" s="41"/>
      <c r="QO157" s="41"/>
      <c r="QP157" s="41"/>
      <c r="QQ157" s="41"/>
      <c r="QR157" s="41"/>
      <c r="QS157" s="41"/>
      <c r="QT157" s="41"/>
      <c r="QU157" s="41"/>
      <c r="QV157" s="41"/>
      <c r="QW157" s="41"/>
      <c r="QX157" s="41"/>
      <c r="QY157" s="41"/>
      <c r="QZ157" s="41"/>
      <c r="RA157" s="41"/>
      <c r="RB157" s="41"/>
      <c r="RC157" s="41"/>
      <c r="RD157" s="41"/>
      <c r="RE157" s="41"/>
      <c r="RF157" s="41"/>
      <c r="RG157" s="41"/>
      <c r="RH157" s="41"/>
      <c r="RI157" s="41"/>
      <c r="RJ157" s="41"/>
      <c r="RK157" s="41"/>
      <c r="RL157" s="41"/>
      <c r="RM157" s="41"/>
      <c r="RN157" s="41"/>
      <c r="RO157" s="41"/>
      <c r="RP157" s="41"/>
      <c r="RQ157" s="41"/>
      <c r="RR157" s="41"/>
      <c r="RS157" s="41"/>
      <c r="RT157" s="41"/>
      <c r="RU157" s="41"/>
      <c r="RV157" s="41"/>
      <c r="RW157" s="41"/>
      <c r="RX157" s="41"/>
      <c r="RY157" s="41"/>
      <c r="RZ157" s="41"/>
      <c r="SA157" s="41"/>
      <c r="SB157" s="41"/>
      <c r="SC157" s="41"/>
      <c r="SD157" s="41"/>
      <c r="SE157" s="41"/>
      <c r="SF157" s="41"/>
      <c r="SG157" s="41"/>
      <c r="SH157" s="41"/>
      <c r="SI157" s="41"/>
      <c r="SJ157" s="41"/>
      <c r="SK157" s="41"/>
      <c r="SL157" s="41"/>
      <c r="SM157" s="41"/>
      <c r="SN157" s="41"/>
      <c r="SO157" s="41"/>
      <c r="SP157" s="41"/>
      <c r="SQ157" s="41"/>
      <c r="SR157" s="41"/>
      <c r="SS157" s="41"/>
      <c r="ST157" s="41"/>
      <c r="SU157" s="41"/>
      <c r="SV157" s="41"/>
      <c r="SW157" s="41"/>
      <c r="SX157" s="41"/>
      <c r="SY157" s="41"/>
      <c r="SZ157" s="41"/>
      <c r="TA157" s="41"/>
      <c r="TB157" s="41"/>
      <c r="TC157" s="41"/>
      <c r="TD157" s="41"/>
      <c r="TE157" s="41"/>
      <c r="TF157" s="41"/>
      <c r="TG157" s="41"/>
      <c r="TH157" s="41"/>
      <c r="TI157" s="41"/>
      <c r="TJ157" s="41"/>
      <c r="TK157" s="41"/>
      <c r="TL157" s="41"/>
      <c r="TM157" s="41"/>
      <c r="TN157" s="41"/>
      <c r="TO157" s="41"/>
      <c r="TP157" s="41"/>
      <c r="TQ157" s="41"/>
      <c r="TR157" s="41"/>
      <c r="TS157" s="41"/>
      <c r="TT157" s="41"/>
      <c r="TU157" s="41"/>
      <c r="TV157" s="41"/>
      <c r="TW157" s="41"/>
      <c r="TX157" s="41"/>
      <c r="TY157" s="41"/>
      <c r="TZ157" s="41"/>
      <c r="UA157" s="41"/>
      <c r="UB157" s="41"/>
      <c r="UC157" s="41"/>
      <c r="UD157" s="41"/>
      <c r="UE157" s="41"/>
      <c r="UF157" s="41"/>
      <c r="UG157" s="41"/>
      <c r="UH157" s="41"/>
      <c r="UI157" s="41"/>
      <c r="UJ157" s="41"/>
      <c r="UK157" s="41"/>
      <c r="UL157" s="41"/>
      <c r="UM157" s="41"/>
      <c r="UN157" s="41"/>
      <c r="UO157" s="41"/>
      <c r="UP157" s="41"/>
      <c r="UQ157" s="41"/>
      <c r="UR157" s="41"/>
      <c r="US157" s="41"/>
      <c r="UT157" s="41"/>
      <c r="UU157" s="41"/>
      <c r="UV157" s="41"/>
      <c r="UW157" s="41"/>
      <c r="UX157" s="41"/>
      <c r="UY157" s="41"/>
      <c r="UZ157" s="41"/>
      <c r="VA157" s="41"/>
      <c r="VB157" s="41"/>
      <c r="VC157" s="41"/>
      <c r="VD157" s="41"/>
      <c r="VE157" s="41"/>
      <c r="VF157" s="41"/>
      <c r="VG157" s="41"/>
      <c r="VH157" s="41"/>
      <c r="VI157" s="41"/>
      <c r="VJ157" s="41"/>
      <c r="VK157" s="41"/>
      <c r="VL157" s="41"/>
      <c r="VM157" s="41"/>
      <c r="VN157" s="41"/>
      <c r="VO157" s="41"/>
      <c r="VP157" s="41"/>
      <c r="VQ157" s="41"/>
      <c r="VR157" s="41"/>
      <c r="VS157" s="41"/>
      <c r="VT157" s="41"/>
      <c r="VU157" s="41"/>
      <c r="VV157" s="41"/>
      <c r="VW157" s="41"/>
      <c r="VX157" s="41"/>
      <c r="VY157" s="41"/>
      <c r="VZ157" s="41"/>
      <c r="WA157" s="41"/>
      <c r="WB157" s="41"/>
      <c r="WC157" s="41"/>
      <c r="WD157" s="41"/>
      <c r="WE157" s="41"/>
      <c r="WF157" s="41"/>
      <c r="WG157" s="41"/>
      <c r="WH157" s="41"/>
      <c r="WI157" s="41"/>
      <c r="WJ157" s="41"/>
      <c r="WK157" s="41"/>
      <c r="WL157" s="41"/>
      <c r="WM157" s="41"/>
      <c r="WN157" s="41"/>
      <c r="WO157" s="41"/>
      <c r="WP157" s="41"/>
      <c r="WQ157" s="41"/>
      <c r="WR157" s="41"/>
      <c r="WS157" s="41"/>
      <c r="WT157" s="41"/>
      <c r="WU157" s="41"/>
      <c r="WV157" s="41"/>
      <c r="WW157" s="41"/>
      <c r="WX157" s="41"/>
      <c r="WY157" s="41"/>
      <c r="WZ157" s="41"/>
      <c r="XA157" s="41"/>
      <c r="XB157" s="41"/>
      <c r="XC157" s="41"/>
      <c r="XD157" s="41"/>
      <c r="XE157" s="41"/>
      <c r="XF157" s="41"/>
      <c r="XG157" s="41"/>
      <c r="XH157" s="41"/>
      <c r="XI157" s="41"/>
      <c r="XJ157" s="41"/>
      <c r="XK157" s="41"/>
      <c r="XL157" s="41"/>
      <c r="XM157" s="41"/>
      <c r="XN157" s="41"/>
      <c r="XO157" s="41"/>
      <c r="XP157" s="41"/>
      <c r="XQ157" s="41"/>
      <c r="XR157" s="41"/>
      <c r="XS157" s="41"/>
      <c r="XT157" s="41"/>
      <c r="XU157" s="41"/>
      <c r="XV157" s="41"/>
      <c r="XW157" s="41"/>
      <c r="XX157" s="41"/>
      <c r="XY157" s="41"/>
      <c r="XZ157" s="41"/>
      <c r="YA157" s="41"/>
      <c r="YB157" s="41"/>
      <c r="YC157" s="41"/>
      <c r="YD157" s="41"/>
      <c r="YE157" s="41"/>
      <c r="YF157" s="41"/>
      <c r="YG157" s="41"/>
      <c r="YH157" s="41"/>
      <c r="YI157" s="41"/>
      <c r="YJ157" s="41"/>
      <c r="YK157" s="41"/>
      <c r="YL157" s="41"/>
      <c r="YM157" s="41"/>
      <c r="YN157" s="41"/>
      <c r="YO157" s="41"/>
      <c r="YP157" s="41"/>
      <c r="YQ157" s="41"/>
      <c r="YR157" s="41"/>
      <c r="YS157" s="41"/>
      <c r="YT157" s="41"/>
      <c r="YU157" s="41"/>
      <c r="YV157" s="41"/>
      <c r="YW157" s="41"/>
      <c r="YX157" s="41"/>
      <c r="YY157" s="41"/>
      <c r="YZ157" s="41"/>
      <c r="ZA157" s="41"/>
      <c r="ZB157" s="41"/>
      <c r="ZC157" s="41"/>
      <c r="ZD157" s="41"/>
      <c r="ZE157" s="41"/>
      <c r="ZF157" s="41"/>
      <c r="ZG157" s="41"/>
      <c r="ZH157" s="41"/>
      <c r="ZI157" s="41"/>
      <c r="ZJ157" s="41"/>
      <c r="ZK157" s="41"/>
      <c r="ZL157" s="41"/>
      <c r="ZM157" s="41"/>
      <c r="ZN157" s="41"/>
      <c r="ZO157" s="41"/>
    </row>
    <row r="158" spans="31:691" ht="17.25" customHeight="1" x14ac:dyDescent="0.3">
      <c r="AE158" s="41"/>
      <c r="AF158" s="41"/>
      <c r="AG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1"/>
      <c r="OT158" s="41"/>
      <c r="OU158" s="41"/>
      <c r="OV158" s="41"/>
      <c r="OW158" s="41"/>
      <c r="OX158" s="41"/>
      <c r="OY158" s="41"/>
      <c r="OZ158" s="41"/>
      <c r="PA158" s="41"/>
      <c r="PB158" s="41"/>
      <c r="PC158" s="41"/>
      <c r="PD158" s="41"/>
      <c r="PE158" s="41"/>
      <c r="PF158" s="41"/>
      <c r="PG158" s="41"/>
      <c r="PH158" s="41"/>
      <c r="PI158" s="41"/>
      <c r="PJ158" s="41"/>
      <c r="PK158" s="41"/>
      <c r="PL158" s="41"/>
      <c r="PM158" s="41"/>
      <c r="PN158" s="41"/>
      <c r="PO158" s="41"/>
      <c r="PP158" s="41"/>
      <c r="PQ158" s="41"/>
      <c r="PR158" s="41"/>
      <c r="PS158" s="41"/>
      <c r="PT158" s="41"/>
      <c r="PU158" s="41"/>
      <c r="PV158" s="41"/>
      <c r="PW158" s="41"/>
      <c r="PX158" s="41"/>
      <c r="PY158" s="41"/>
      <c r="PZ158" s="41"/>
      <c r="QA158" s="41"/>
      <c r="QB158" s="41"/>
      <c r="QC158" s="41"/>
      <c r="QD158" s="41"/>
      <c r="QE158" s="41"/>
      <c r="QF158" s="41"/>
      <c r="QG158" s="41"/>
      <c r="QH158" s="41"/>
      <c r="QI158" s="41"/>
      <c r="QJ158" s="41"/>
      <c r="QK158" s="41"/>
      <c r="QL158" s="41"/>
      <c r="QM158" s="41"/>
      <c r="QN158" s="41"/>
      <c r="QO158" s="41"/>
      <c r="QP158" s="41"/>
      <c r="QQ158" s="41"/>
      <c r="QR158" s="41"/>
      <c r="QS158" s="41"/>
      <c r="QT158" s="41"/>
      <c r="QU158" s="41"/>
      <c r="QV158" s="41"/>
      <c r="QW158" s="41"/>
      <c r="QX158" s="41"/>
      <c r="QY158" s="41"/>
      <c r="QZ158" s="41"/>
      <c r="RA158" s="41"/>
      <c r="RB158" s="41"/>
      <c r="RC158" s="41"/>
      <c r="RD158" s="41"/>
      <c r="RE158" s="41"/>
      <c r="RF158" s="41"/>
      <c r="RG158" s="41"/>
      <c r="RH158" s="41"/>
      <c r="RI158" s="41"/>
      <c r="RJ158" s="41"/>
      <c r="RK158" s="41"/>
      <c r="RL158" s="41"/>
      <c r="RM158" s="41"/>
      <c r="RN158" s="41"/>
      <c r="RO158" s="41"/>
      <c r="RP158" s="41"/>
      <c r="RQ158" s="41"/>
      <c r="RR158" s="41"/>
      <c r="RS158" s="41"/>
      <c r="RT158" s="41"/>
      <c r="RU158" s="41"/>
      <c r="RV158" s="41"/>
      <c r="RW158" s="41"/>
      <c r="RX158" s="41"/>
      <c r="RY158" s="41"/>
      <c r="RZ158" s="41"/>
      <c r="SA158" s="41"/>
      <c r="SB158" s="41"/>
      <c r="SC158" s="41"/>
      <c r="SD158" s="41"/>
      <c r="SE158" s="41"/>
      <c r="SF158" s="41"/>
      <c r="SG158" s="41"/>
      <c r="SH158" s="41"/>
      <c r="SI158" s="41"/>
      <c r="SJ158" s="41"/>
      <c r="SK158" s="41"/>
      <c r="SL158" s="41"/>
      <c r="SM158" s="41"/>
      <c r="SN158" s="41"/>
      <c r="SO158" s="41"/>
      <c r="SP158" s="41"/>
      <c r="SQ158" s="41"/>
      <c r="SR158" s="41"/>
      <c r="SS158" s="41"/>
      <c r="ST158" s="41"/>
      <c r="SU158" s="41"/>
      <c r="SV158" s="41"/>
      <c r="SW158" s="41"/>
      <c r="SX158" s="41"/>
      <c r="SY158" s="41"/>
      <c r="SZ158" s="41"/>
      <c r="TA158" s="41"/>
      <c r="TB158" s="41"/>
      <c r="TC158" s="41"/>
      <c r="TD158" s="41"/>
      <c r="TE158" s="41"/>
      <c r="TF158" s="41"/>
      <c r="TG158" s="41"/>
      <c r="TH158" s="41"/>
      <c r="TI158" s="41"/>
      <c r="TJ158" s="41"/>
      <c r="TK158" s="41"/>
      <c r="TL158" s="41"/>
      <c r="TM158" s="41"/>
      <c r="TN158" s="41"/>
      <c r="TO158" s="41"/>
      <c r="TP158" s="41"/>
      <c r="TQ158" s="41"/>
      <c r="TR158" s="41"/>
      <c r="TS158" s="41"/>
      <c r="TT158" s="41"/>
      <c r="TU158" s="41"/>
      <c r="TV158" s="41"/>
      <c r="TW158" s="41"/>
      <c r="TX158" s="41"/>
      <c r="TY158" s="41"/>
      <c r="TZ158" s="41"/>
      <c r="UA158" s="41"/>
      <c r="UB158" s="41"/>
      <c r="UC158" s="41"/>
      <c r="UD158" s="41"/>
      <c r="UE158" s="41"/>
      <c r="UF158" s="41"/>
      <c r="UG158" s="41"/>
      <c r="UH158" s="41"/>
      <c r="UI158" s="41"/>
      <c r="UJ158" s="41"/>
      <c r="UK158" s="41"/>
      <c r="UL158" s="41"/>
      <c r="UM158" s="41"/>
      <c r="UN158" s="41"/>
      <c r="UO158" s="41"/>
      <c r="UP158" s="41"/>
      <c r="UQ158" s="41"/>
      <c r="UR158" s="41"/>
      <c r="US158" s="41"/>
      <c r="UT158" s="41"/>
      <c r="UU158" s="41"/>
      <c r="UV158" s="41"/>
      <c r="UW158" s="41"/>
      <c r="UX158" s="41"/>
      <c r="UY158" s="41"/>
      <c r="UZ158" s="41"/>
      <c r="VA158" s="41"/>
      <c r="VB158" s="41"/>
      <c r="VC158" s="41"/>
      <c r="VD158" s="41"/>
      <c r="VE158" s="41"/>
      <c r="VF158" s="41"/>
      <c r="VG158" s="41"/>
      <c r="VH158" s="41"/>
      <c r="VI158" s="41"/>
      <c r="VJ158" s="41"/>
      <c r="VK158" s="41"/>
      <c r="VL158" s="41"/>
      <c r="VM158" s="41"/>
      <c r="VN158" s="41"/>
      <c r="VO158" s="41"/>
      <c r="VP158" s="41"/>
      <c r="VQ158" s="41"/>
      <c r="VR158" s="41"/>
      <c r="VS158" s="41"/>
      <c r="VT158" s="41"/>
      <c r="VU158" s="41"/>
      <c r="VV158" s="41"/>
      <c r="VW158" s="41"/>
      <c r="VX158" s="41"/>
      <c r="VY158" s="41"/>
      <c r="VZ158" s="41"/>
      <c r="WA158" s="41"/>
      <c r="WB158" s="41"/>
      <c r="WC158" s="41"/>
      <c r="WD158" s="41"/>
      <c r="WE158" s="41"/>
      <c r="WF158" s="41"/>
      <c r="WG158" s="41"/>
      <c r="WH158" s="41"/>
      <c r="WI158" s="41"/>
      <c r="WJ158" s="41"/>
      <c r="WK158" s="41"/>
      <c r="WL158" s="41"/>
      <c r="WM158" s="41"/>
      <c r="WN158" s="41"/>
      <c r="WO158" s="41"/>
      <c r="WP158" s="41"/>
      <c r="WQ158" s="41"/>
      <c r="WR158" s="41"/>
      <c r="WS158" s="41"/>
      <c r="WT158" s="41"/>
      <c r="WU158" s="41"/>
      <c r="WV158" s="41"/>
      <c r="WW158" s="41"/>
      <c r="WX158" s="41"/>
      <c r="WY158" s="41"/>
      <c r="WZ158" s="41"/>
      <c r="XA158" s="41"/>
      <c r="XB158" s="41"/>
      <c r="XC158" s="41"/>
      <c r="XD158" s="41"/>
      <c r="XE158" s="41"/>
      <c r="XF158" s="41"/>
      <c r="XG158" s="41"/>
      <c r="XH158" s="41"/>
      <c r="XI158" s="41"/>
      <c r="XJ158" s="41"/>
      <c r="XK158" s="41"/>
      <c r="XL158" s="41"/>
      <c r="XM158" s="41"/>
      <c r="XN158" s="41"/>
      <c r="XO158" s="41"/>
      <c r="XP158" s="41"/>
      <c r="XQ158" s="41"/>
      <c r="XR158" s="41"/>
      <c r="XS158" s="41"/>
      <c r="XT158" s="41"/>
      <c r="XU158" s="41"/>
      <c r="XV158" s="41"/>
      <c r="XW158" s="41"/>
      <c r="XX158" s="41"/>
      <c r="XY158" s="41"/>
      <c r="XZ158" s="41"/>
      <c r="YA158" s="41"/>
      <c r="YB158" s="41"/>
      <c r="YC158" s="41"/>
      <c r="YD158" s="41"/>
      <c r="YE158" s="41"/>
      <c r="YF158" s="41"/>
      <c r="YG158" s="41"/>
      <c r="YH158" s="41"/>
      <c r="YI158" s="41"/>
      <c r="YJ158" s="41"/>
      <c r="YK158" s="41"/>
      <c r="YL158" s="41"/>
      <c r="YM158" s="41"/>
      <c r="YN158" s="41"/>
      <c r="YO158" s="41"/>
      <c r="YP158" s="41"/>
      <c r="YQ158" s="41"/>
      <c r="YR158" s="41"/>
      <c r="YS158" s="41"/>
      <c r="YT158" s="41"/>
      <c r="YU158" s="41"/>
      <c r="YV158" s="41"/>
      <c r="YW158" s="41"/>
      <c r="YX158" s="41"/>
      <c r="YY158" s="41"/>
      <c r="YZ158" s="41"/>
      <c r="ZA158" s="41"/>
      <c r="ZB158" s="41"/>
      <c r="ZC158" s="41"/>
      <c r="ZD158" s="41"/>
      <c r="ZE158" s="41"/>
      <c r="ZF158" s="41"/>
      <c r="ZG158" s="41"/>
      <c r="ZH158" s="41"/>
      <c r="ZI158" s="41"/>
      <c r="ZJ158" s="41"/>
      <c r="ZK158" s="41"/>
      <c r="ZL158" s="41"/>
      <c r="ZM158" s="41"/>
      <c r="ZN158" s="41"/>
      <c r="ZO158" s="41"/>
    </row>
    <row r="159" spans="31:691" ht="17.25" customHeight="1" x14ac:dyDescent="0.3">
      <c r="AE159" s="41"/>
      <c r="AF159" s="41"/>
      <c r="AG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1"/>
      <c r="OT159" s="41"/>
      <c r="OU159" s="41"/>
      <c r="OV159" s="41"/>
      <c r="OW159" s="41"/>
      <c r="OX159" s="41"/>
      <c r="OY159" s="41"/>
      <c r="OZ159" s="41"/>
      <c r="PA159" s="41"/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1"/>
      <c r="PN159" s="41"/>
      <c r="PO159" s="41"/>
      <c r="PP159" s="41"/>
      <c r="PQ159" s="41"/>
      <c r="PR159" s="41"/>
      <c r="PS159" s="41"/>
      <c r="PT159" s="41"/>
      <c r="PU159" s="41"/>
      <c r="PV159" s="41"/>
      <c r="PW159" s="41"/>
      <c r="PX159" s="41"/>
      <c r="PY159" s="41"/>
      <c r="PZ159" s="41"/>
      <c r="QA159" s="41"/>
      <c r="QB159" s="41"/>
      <c r="QC159" s="41"/>
      <c r="QD159" s="41"/>
      <c r="QE159" s="41"/>
      <c r="QF159" s="41"/>
      <c r="QG159" s="41"/>
      <c r="QH159" s="41"/>
      <c r="QI159" s="41"/>
      <c r="QJ159" s="41"/>
      <c r="QK159" s="41"/>
      <c r="QL159" s="41"/>
      <c r="QM159" s="41"/>
      <c r="QN159" s="41"/>
      <c r="QO159" s="41"/>
      <c r="QP159" s="41"/>
      <c r="QQ159" s="41"/>
      <c r="QR159" s="41"/>
      <c r="QS159" s="41"/>
      <c r="QT159" s="41"/>
      <c r="QU159" s="41"/>
      <c r="QV159" s="41"/>
      <c r="QW159" s="41"/>
      <c r="QX159" s="41"/>
      <c r="QY159" s="41"/>
      <c r="QZ159" s="41"/>
      <c r="RA159" s="41"/>
      <c r="RB159" s="41"/>
      <c r="RC159" s="41"/>
      <c r="RD159" s="41"/>
      <c r="RE159" s="41"/>
      <c r="RF159" s="41"/>
      <c r="RG159" s="41"/>
      <c r="RH159" s="41"/>
      <c r="RI159" s="41"/>
      <c r="RJ159" s="41"/>
      <c r="RK159" s="41"/>
      <c r="RL159" s="41"/>
      <c r="RM159" s="41"/>
      <c r="RN159" s="41"/>
      <c r="RO159" s="41"/>
      <c r="RP159" s="41"/>
      <c r="RQ159" s="41"/>
      <c r="RR159" s="41"/>
      <c r="RS159" s="41"/>
      <c r="RT159" s="41"/>
      <c r="RU159" s="41"/>
      <c r="RV159" s="41"/>
      <c r="RW159" s="41"/>
      <c r="RX159" s="41"/>
      <c r="RY159" s="41"/>
      <c r="RZ159" s="41"/>
      <c r="SA159" s="41"/>
      <c r="SB159" s="41"/>
      <c r="SC159" s="41"/>
      <c r="SD159" s="41"/>
      <c r="SE159" s="41"/>
      <c r="SF159" s="41"/>
      <c r="SG159" s="41"/>
      <c r="SH159" s="41"/>
      <c r="SI159" s="41"/>
      <c r="SJ159" s="41"/>
      <c r="SK159" s="41"/>
      <c r="SL159" s="41"/>
      <c r="SM159" s="41"/>
      <c r="SN159" s="41"/>
      <c r="SO159" s="41"/>
      <c r="SP159" s="41"/>
      <c r="SQ159" s="41"/>
      <c r="SR159" s="41"/>
      <c r="SS159" s="41"/>
      <c r="ST159" s="41"/>
      <c r="SU159" s="41"/>
      <c r="SV159" s="41"/>
      <c r="SW159" s="41"/>
      <c r="SX159" s="41"/>
      <c r="SY159" s="41"/>
      <c r="SZ159" s="41"/>
      <c r="TA159" s="41"/>
      <c r="TB159" s="41"/>
      <c r="TC159" s="41"/>
      <c r="TD159" s="41"/>
      <c r="TE159" s="41"/>
      <c r="TF159" s="41"/>
      <c r="TG159" s="41"/>
      <c r="TH159" s="41"/>
      <c r="TI159" s="41"/>
      <c r="TJ159" s="41"/>
      <c r="TK159" s="41"/>
      <c r="TL159" s="41"/>
      <c r="TM159" s="41"/>
      <c r="TN159" s="41"/>
      <c r="TO159" s="41"/>
      <c r="TP159" s="41"/>
      <c r="TQ159" s="41"/>
      <c r="TR159" s="41"/>
      <c r="TS159" s="41"/>
      <c r="TT159" s="41"/>
      <c r="TU159" s="41"/>
      <c r="TV159" s="41"/>
      <c r="TW159" s="41"/>
      <c r="TX159" s="41"/>
      <c r="TY159" s="41"/>
      <c r="TZ159" s="41"/>
      <c r="UA159" s="41"/>
      <c r="UB159" s="41"/>
      <c r="UC159" s="41"/>
      <c r="UD159" s="41"/>
      <c r="UE159" s="41"/>
      <c r="UF159" s="41"/>
      <c r="UG159" s="41"/>
      <c r="UH159" s="41"/>
      <c r="UI159" s="41"/>
      <c r="UJ159" s="41"/>
      <c r="UK159" s="41"/>
      <c r="UL159" s="41"/>
      <c r="UM159" s="41"/>
      <c r="UN159" s="41"/>
      <c r="UO159" s="41"/>
      <c r="UP159" s="41"/>
      <c r="UQ159" s="41"/>
      <c r="UR159" s="41"/>
      <c r="US159" s="41"/>
      <c r="UT159" s="41"/>
      <c r="UU159" s="41"/>
      <c r="UV159" s="41"/>
      <c r="UW159" s="41"/>
      <c r="UX159" s="41"/>
      <c r="UY159" s="41"/>
      <c r="UZ159" s="41"/>
      <c r="VA159" s="41"/>
      <c r="VB159" s="41"/>
      <c r="VC159" s="41"/>
      <c r="VD159" s="41"/>
      <c r="VE159" s="41"/>
      <c r="VF159" s="41"/>
      <c r="VG159" s="41"/>
      <c r="VH159" s="41"/>
      <c r="VI159" s="41"/>
      <c r="VJ159" s="41"/>
      <c r="VK159" s="41"/>
      <c r="VL159" s="41"/>
      <c r="VM159" s="41"/>
      <c r="VN159" s="41"/>
      <c r="VO159" s="41"/>
      <c r="VP159" s="41"/>
      <c r="VQ159" s="41"/>
      <c r="VR159" s="41"/>
      <c r="VS159" s="41"/>
      <c r="VT159" s="41"/>
      <c r="VU159" s="41"/>
      <c r="VV159" s="41"/>
      <c r="VW159" s="41"/>
      <c r="VX159" s="41"/>
      <c r="VY159" s="41"/>
      <c r="VZ159" s="41"/>
      <c r="WA159" s="41"/>
      <c r="WB159" s="41"/>
      <c r="WC159" s="41"/>
      <c r="WD159" s="41"/>
      <c r="WE159" s="41"/>
      <c r="WF159" s="41"/>
      <c r="WG159" s="41"/>
      <c r="WH159" s="41"/>
      <c r="WI159" s="41"/>
      <c r="WJ159" s="41"/>
      <c r="WK159" s="41"/>
      <c r="WL159" s="41"/>
      <c r="WM159" s="41"/>
      <c r="WN159" s="41"/>
      <c r="WO159" s="41"/>
      <c r="WP159" s="41"/>
      <c r="WQ159" s="41"/>
      <c r="WR159" s="41"/>
      <c r="WS159" s="41"/>
      <c r="WT159" s="41"/>
      <c r="WU159" s="41"/>
      <c r="WV159" s="41"/>
      <c r="WW159" s="41"/>
      <c r="WX159" s="41"/>
      <c r="WY159" s="41"/>
      <c r="WZ159" s="41"/>
      <c r="XA159" s="41"/>
      <c r="XB159" s="41"/>
      <c r="XC159" s="41"/>
      <c r="XD159" s="41"/>
      <c r="XE159" s="41"/>
      <c r="XF159" s="41"/>
      <c r="XG159" s="41"/>
      <c r="XH159" s="41"/>
      <c r="XI159" s="41"/>
      <c r="XJ159" s="41"/>
      <c r="XK159" s="41"/>
      <c r="XL159" s="41"/>
      <c r="XM159" s="41"/>
      <c r="XN159" s="41"/>
      <c r="XO159" s="41"/>
      <c r="XP159" s="41"/>
      <c r="XQ159" s="41"/>
      <c r="XR159" s="41"/>
      <c r="XS159" s="41"/>
      <c r="XT159" s="41"/>
      <c r="XU159" s="41"/>
      <c r="XV159" s="41"/>
      <c r="XW159" s="41"/>
      <c r="XX159" s="41"/>
      <c r="XY159" s="41"/>
      <c r="XZ159" s="41"/>
      <c r="YA159" s="41"/>
      <c r="YB159" s="41"/>
      <c r="YC159" s="41"/>
      <c r="YD159" s="41"/>
      <c r="YE159" s="41"/>
      <c r="YF159" s="41"/>
      <c r="YG159" s="41"/>
      <c r="YH159" s="41"/>
      <c r="YI159" s="41"/>
      <c r="YJ159" s="41"/>
      <c r="YK159" s="41"/>
      <c r="YL159" s="41"/>
      <c r="YM159" s="41"/>
      <c r="YN159" s="41"/>
      <c r="YO159" s="41"/>
      <c r="YP159" s="41"/>
      <c r="YQ159" s="41"/>
      <c r="YR159" s="41"/>
      <c r="YS159" s="41"/>
      <c r="YT159" s="41"/>
      <c r="YU159" s="41"/>
      <c r="YV159" s="41"/>
      <c r="YW159" s="41"/>
      <c r="YX159" s="41"/>
      <c r="YY159" s="41"/>
      <c r="YZ159" s="41"/>
      <c r="ZA159" s="41"/>
      <c r="ZB159" s="41"/>
      <c r="ZC159" s="41"/>
      <c r="ZD159" s="41"/>
      <c r="ZE159" s="41"/>
      <c r="ZF159" s="41"/>
      <c r="ZG159" s="41"/>
      <c r="ZH159" s="41"/>
      <c r="ZI159" s="41"/>
      <c r="ZJ159" s="41"/>
      <c r="ZK159" s="41"/>
      <c r="ZL159" s="41"/>
      <c r="ZM159" s="41"/>
      <c r="ZN159" s="41"/>
      <c r="ZO159" s="41"/>
    </row>
    <row r="160" spans="31:691" ht="17.25" customHeight="1" x14ac:dyDescent="0.3">
      <c r="AE160" s="41"/>
      <c r="AF160" s="41"/>
      <c r="AG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/>
      <c r="MF160" s="41"/>
      <c r="MG160" s="41"/>
      <c r="MH160" s="41"/>
      <c r="MI160" s="41"/>
      <c r="MJ160" s="41"/>
      <c r="MK160" s="41"/>
      <c r="ML160" s="41"/>
      <c r="MM160" s="41"/>
      <c r="MN160" s="41"/>
      <c r="MO160" s="41"/>
      <c r="MP160" s="41"/>
      <c r="MQ160" s="41"/>
      <c r="MR160" s="41"/>
      <c r="MS160" s="41"/>
      <c r="MT160" s="41"/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/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/>
      <c r="OO160" s="41"/>
      <c r="OP160" s="41"/>
      <c r="OQ160" s="41"/>
      <c r="OR160" s="41"/>
      <c r="OS160" s="41"/>
      <c r="OT160" s="41"/>
      <c r="OU160" s="41"/>
      <c r="OV160" s="41"/>
      <c r="OW160" s="41"/>
      <c r="OX160" s="41"/>
      <c r="OY160" s="41"/>
      <c r="OZ160" s="41"/>
      <c r="PA160" s="41"/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1"/>
      <c r="PN160" s="41"/>
      <c r="PO160" s="41"/>
      <c r="PP160" s="41"/>
      <c r="PQ160" s="41"/>
      <c r="PR160" s="41"/>
      <c r="PS160" s="41"/>
      <c r="PT160" s="41"/>
      <c r="PU160" s="41"/>
      <c r="PV160" s="41"/>
      <c r="PW160" s="41"/>
      <c r="PX160" s="41"/>
      <c r="PY160" s="41"/>
      <c r="PZ160" s="41"/>
      <c r="QA160" s="41"/>
      <c r="QB160" s="41"/>
      <c r="QC160" s="41"/>
      <c r="QD160" s="41"/>
      <c r="QE160" s="41"/>
      <c r="QF160" s="41"/>
      <c r="QG160" s="41"/>
      <c r="QH160" s="41"/>
      <c r="QI160" s="41"/>
      <c r="QJ160" s="41"/>
      <c r="QK160" s="41"/>
      <c r="QL160" s="41"/>
      <c r="QM160" s="41"/>
      <c r="QN160" s="41"/>
      <c r="QO160" s="41"/>
      <c r="QP160" s="41"/>
      <c r="QQ160" s="41"/>
      <c r="QR160" s="41"/>
      <c r="QS160" s="41"/>
      <c r="QT160" s="41"/>
      <c r="QU160" s="41"/>
      <c r="QV160" s="41"/>
      <c r="QW160" s="41"/>
      <c r="QX160" s="41"/>
      <c r="QY160" s="41"/>
      <c r="QZ160" s="41"/>
      <c r="RA160" s="41"/>
      <c r="RB160" s="41"/>
      <c r="RC160" s="41"/>
      <c r="RD160" s="41"/>
      <c r="RE160" s="41"/>
      <c r="RF160" s="41"/>
      <c r="RG160" s="41"/>
      <c r="RH160" s="41"/>
      <c r="RI160" s="41"/>
      <c r="RJ160" s="41"/>
      <c r="RK160" s="41"/>
      <c r="RL160" s="41"/>
      <c r="RM160" s="41"/>
      <c r="RN160" s="41"/>
      <c r="RO160" s="41"/>
      <c r="RP160" s="41"/>
      <c r="RQ160" s="41"/>
      <c r="RR160" s="41"/>
      <c r="RS160" s="41"/>
      <c r="RT160" s="41"/>
      <c r="RU160" s="41"/>
      <c r="RV160" s="41"/>
      <c r="RW160" s="41"/>
      <c r="RX160" s="41"/>
      <c r="RY160" s="41"/>
      <c r="RZ160" s="41"/>
      <c r="SA160" s="41"/>
      <c r="SB160" s="41"/>
      <c r="SC160" s="41"/>
      <c r="SD160" s="41"/>
      <c r="SE160" s="41"/>
      <c r="SF160" s="41"/>
      <c r="SG160" s="41"/>
      <c r="SH160" s="41"/>
      <c r="SI160" s="41"/>
      <c r="SJ160" s="41"/>
      <c r="SK160" s="41"/>
      <c r="SL160" s="41"/>
      <c r="SM160" s="41"/>
      <c r="SN160" s="41"/>
      <c r="SO160" s="41"/>
      <c r="SP160" s="41"/>
      <c r="SQ160" s="41"/>
      <c r="SR160" s="41"/>
      <c r="SS160" s="41"/>
      <c r="ST160" s="41"/>
      <c r="SU160" s="41"/>
      <c r="SV160" s="41"/>
      <c r="SW160" s="41"/>
      <c r="SX160" s="41"/>
      <c r="SY160" s="41"/>
      <c r="SZ160" s="41"/>
      <c r="TA160" s="41"/>
      <c r="TB160" s="41"/>
      <c r="TC160" s="41"/>
      <c r="TD160" s="41"/>
      <c r="TE160" s="41"/>
      <c r="TF160" s="41"/>
      <c r="TG160" s="41"/>
      <c r="TH160" s="41"/>
      <c r="TI160" s="41"/>
      <c r="TJ160" s="41"/>
      <c r="TK160" s="41"/>
      <c r="TL160" s="41"/>
      <c r="TM160" s="41"/>
      <c r="TN160" s="41"/>
      <c r="TO160" s="41"/>
      <c r="TP160" s="41"/>
      <c r="TQ160" s="41"/>
      <c r="TR160" s="41"/>
      <c r="TS160" s="41"/>
      <c r="TT160" s="41"/>
      <c r="TU160" s="41"/>
      <c r="TV160" s="41"/>
      <c r="TW160" s="41"/>
      <c r="TX160" s="41"/>
      <c r="TY160" s="41"/>
      <c r="TZ160" s="41"/>
      <c r="UA160" s="41"/>
      <c r="UB160" s="41"/>
      <c r="UC160" s="41"/>
      <c r="UD160" s="41"/>
      <c r="UE160" s="41"/>
      <c r="UF160" s="41"/>
      <c r="UG160" s="41"/>
      <c r="UH160" s="41"/>
      <c r="UI160" s="41"/>
      <c r="UJ160" s="41"/>
      <c r="UK160" s="41"/>
      <c r="UL160" s="41"/>
      <c r="UM160" s="41"/>
      <c r="UN160" s="41"/>
      <c r="UO160" s="41"/>
      <c r="UP160" s="41"/>
      <c r="UQ160" s="41"/>
      <c r="UR160" s="41"/>
      <c r="US160" s="41"/>
      <c r="UT160" s="41"/>
      <c r="UU160" s="41"/>
      <c r="UV160" s="41"/>
      <c r="UW160" s="41"/>
      <c r="UX160" s="41"/>
      <c r="UY160" s="41"/>
      <c r="UZ160" s="41"/>
      <c r="VA160" s="41"/>
      <c r="VB160" s="41"/>
      <c r="VC160" s="41"/>
      <c r="VD160" s="41"/>
      <c r="VE160" s="41"/>
      <c r="VF160" s="41"/>
      <c r="VG160" s="41"/>
      <c r="VH160" s="41"/>
      <c r="VI160" s="41"/>
      <c r="VJ160" s="41"/>
      <c r="VK160" s="41"/>
      <c r="VL160" s="41"/>
      <c r="VM160" s="41"/>
      <c r="VN160" s="41"/>
      <c r="VO160" s="41"/>
      <c r="VP160" s="41"/>
      <c r="VQ160" s="41"/>
      <c r="VR160" s="41"/>
      <c r="VS160" s="41"/>
      <c r="VT160" s="41"/>
      <c r="VU160" s="41"/>
      <c r="VV160" s="41"/>
      <c r="VW160" s="41"/>
      <c r="VX160" s="41"/>
      <c r="VY160" s="41"/>
      <c r="VZ160" s="41"/>
      <c r="WA160" s="41"/>
      <c r="WB160" s="41"/>
      <c r="WC160" s="41"/>
      <c r="WD160" s="41"/>
      <c r="WE160" s="41"/>
      <c r="WF160" s="41"/>
      <c r="WG160" s="41"/>
      <c r="WH160" s="41"/>
      <c r="WI160" s="41"/>
      <c r="WJ160" s="41"/>
      <c r="WK160" s="41"/>
      <c r="WL160" s="41"/>
      <c r="WM160" s="41"/>
      <c r="WN160" s="41"/>
      <c r="WO160" s="41"/>
      <c r="WP160" s="41"/>
      <c r="WQ160" s="41"/>
      <c r="WR160" s="41"/>
      <c r="WS160" s="41"/>
      <c r="WT160" s="41"/>
      <c r="WU160" s="41"/>
      <c r="WV160" s="41"/>
      <c r="WW160" s="41"/>
      <c r="WX160" s="41"/>
      <c r="WY160" s="41"/>
      <c r="WZ160" s="41"/>
      <c r="XA160" s="41"/>
      <c r="XB160" s="41"/>
      <c r="XC160" s="41"/>
      <c r="XD160" s="41"/>
      <c r="XE160" s="41"/>
      <c r="XF160" s="41"/>
      <c r="XG160" s="41"/>
      <c r="XH160" s="41"/>
      <c r="XI160" s="41"/>
      <c r="XJ160" s="41"/>
      <c r="XK160" s="41"/>
      <c r="XL160" s="41"/>
      <c r="XM160" s="41"/>
      <c r="XN160" s="41"/>
      <c r="XO160" s="41"/>
      <c r="XP160" s="41"/>
      <c r="XQ160" s="41"/>
      <c r="XR160" s="41"/>
      <c r="XS160" s="41"/>
      <c r="XT160" s="41"/>
      <c r="XU160" s="41"/>
      <c r="XV160" s="41"/>
      <c r="XW160" s="41"/>
      <c r="XX160" s="41"/>
      <c r="XY160" s="41"/>
      <c r="XZ160" s="41"/>
      <c r="YA160" s="41"/>
      <c r="YB160" s="41"/>
      <c r="YC160" s="41"/>
      <c r="YD160" s="41"/>
      <c r="YE160" s="41"/>
      <c r="YF160" s="41"/>
      <c r="YG160" s="41"/>
      <c r="YH160" s="41"/>
      <c r="YI160" s="41"/>
      <c r="YJ160" s="41"/>
      <c r="YK160" s="41"/>
      <c r="YL160" s="41"/>
      <c r="YM160" s="41"/>
      <c r="YN160" s="41"/>
      <c r="YO160" s="41"/>
      <c r="YP160" s="41"/>
      <c r="YQ160" s="41"/>
      <c r="YR160" s="41"/>
      <c r="YS160" s="41"/>
      <c r="YT160" s="41"/>
      <c r="YU160" s="41"/>
      <c r="YV160" s="41"/>
      <c r="YW160" s="41"/>
      <c r="YX160" s="41"/>
      <c r="YY160" s="41"/>
      <c r="YZ160" s="41"/>
      <c r="ZA160" s="41"/>
      <c r="ZB160" s="41"/>
      <c r="ZC160" s="41"/>
      <c r="ZD160" s="41"/>
      <c r="ZE160" s="41"/>
      <c r="ZF160" s="41"/>
      <c r="ZG160" s="41"/>
      <c r="ZH160" s="41"/>
      <c r="ZI160" s="41"/>
      <c r="ZJ160" s="41"/>
      <c r="ZK160" s="41"/>
      <c r="ZL160" s="41"/>
      <c r="ZM160" s="41"/>
      <c r="ZN160" s="41"/>
      <c r="ZO160" s="41"/>
    </row>
    <row r="161" spans="31:691" ht="17.25" customHeight="1" x14ac:dyDescent="0.3">
      <c r="AE161" s="41"/>
      <c r="AF161" s="41"/>
      <c r="AG161" s="41"/>
      <c r="IZ161" s="41"/>
      <c r="JA161" s="41"/>
      <c r="JB161" s="41"/>
      <c r="JC161" s="41"/>
      <c r="JD161" s="41"/>
      <c r="JE161" s="41"/>
      <c r="JF161" s="41"/>
      <c r="JG161" s="41"/>
      <c r="JH161" s="41"/>
      <c r="JI161" s="41"/>
      <c r="JJ161" s="41"/>
      <c r="JK161" s="41"/>
      <c r="JL161" s="41"/>
      <c r="JM161" s="41"/>
      <c r="JN161" s="41"/>
      <c r="JO161" s="41"/>
      <c r="JP161" s="41"/>
      <c r="JQ161" s="41"/>
      <c r="JR161" s="41"/>
      <c r="JS161" s="41"/>
      <c r="JT161" s="41"/>
      <c r="JU161" s="41"/>
      <c r="JV161" s="41"/>
      <c r="JW161" s="41"/>
      <c r="JX161" s="41"/>
      <c r="JY161" s="41"/>
      <c r="JZ161" s="41"/>
      <c r="KA161" s="41"/>
      <c r="KB161" s="41"/>
      <c r="KC161" s="41"/>
      <c r="KD161" s="41"/>
      <c r="KE161" s="41"/>
      <c r="KF161" s="41"/>
      <c r="KG161" s="41"/>
      <c r="KH161" s="41"/>
      <c r="KI161" s="41"/>
      <c r="KJ161" s="41"/>
      <c r="KK161" s="41"/>
      <c r="KL161" s="41"/>
      <c r="KM161" s="41"/>
      <c r="KN161" s="41"/>
      <c r="KO161" s="41"/>
      <c r="KP161" s="41"/>
      <c r="KQ161" s="41"/>
      <c r="KR161" s="41"/>
      <c r="KS161" s="41"/>
      <c r="KT161" s="41"/>
      <c r="KU161" s="41"/>
      <c r="KV161" s="41"/>
      <c r="KW161" s="41"/>
      <c r="KX161" s="41"/>
      <c r="KY161" s="41"/>
      <c r="KZ161" s="41"/>
      <c r="LA161" s="41"/>
      <c r="LB161" s="41"/>
      <c r="LC161" s="41"/>
      <c r="LD161" s="41"/>
      <c r="LE161" s="41"/>
      <c r="LF161" s="41"/>
      <c r="LG161" s="41"/>
      <c r="LH161" s="41"/>
      <c r="LI161" s="41"/>
      <c r="LJ161" s="41"/>
      <c r="LK161" s="41"/>
      <c r="LL161" s="41"/>
      <c r="LM161" s="41"/>
      <c r="LN161" s="41"/>
      <c r="LO161" s="41"/>
      <c r="LP161" s="41"/>
      <c r="LQ161" s="41"/>
      <c r="LR161" s="41"/>
      <c r="LS161" s="41"/>
      <c r="LT161" s="41"/>
      <c r="LU161" s="41"/>
      <c r="LV161" s="41"/>
      <c r="LW161" s="41"/>
      <c r="LX161" s="41"/>
      <c r="LY161" s="41"/>
      <c r="LZ161" s="41"/>
      <c r="MA161" s="41"/>
      <c r="MB161" s="41"/>
      <c r="MC161" s="41"/>
      <c r="MD161" s="41"/>
      <c r="ME161" s="41"/>
      <c r="MF161" s="41"/>
      <c r="MG161" s="41"/>
      <c r="MH161" s="41"/>
      <c r="MI161" s="41"/>
      <c r="MJ161" s="41"/>
      <c r="MK161" s="41"/>
      <c r="ML161" s="41"/>
      <c r="MM161" s="41"/>
      <c r="MN161" s="41"/>
      <c r="MO161" s="41"/>
      <c r="MP161" s="41"/>
      <c r="MQ161" s="41"/>
      <c r="MR161" s="41"/>
      <c r="MS161" s="41"/>
      <c r="MT161" s="41"/>
      <c r="MU161" s="41"/>
      <c r="MV161" s="41"/>
      <c r="MW161" s="41"/>
      <c r="MX161" s="41"/>
      <c r="MY161" s="41"/>
      <c r="MZ161" s="41"/>
      <c r="NA161" s="41"/>
      <c r="NB161" s="41"/>
      <c r="NC161" s="41"/>
      <c r="ND161" s="41"/>
      <c r="NE161" s="41"/>
      <c r="NF161" s="41"/>
      <c r="NG161" s="41"/>
      <c r="NH161" s="41"/>
      <c r="NI161" s="41"/>
      <c r="NJ161" s="41"/>
      <c r="NK161" s="41"/>
      <c r="NL161" s="41"/>
      <c r="NM161" s="41"/>
      <c r="NN161" s="41"/>
      <c r="NO161" s="41"/>
      <c r="NP161" s="41"/>
      <c r="NQ161" s="41"/>
      <c r="NR161" s="41"/>
      <c r="NS161" s="41"/>
      <c r="NT161" s="41"/>
      <c r="NU161" s="41"/>
      <c r="NV161" s="41"/>
      <c r="NW161" s="41"/>
      <c r="NX161" s="41"/>
      <c r="NY161" s="41"/>
      <c r="NZ161" s="41"/>
      <c r="OA161" s="41"/>
      <c r="OB161" s="41"/>
      <c r="OC161" s="41"/>
      <c r="OD161" s="41"/>
      <c r="OE161" s="41"/>
      <c r="OF161" s="41"/>
      <c r="OG161" s="41"/>
      <c r="OH161" s="41"/>
      <c r="OI161" s="41"/>
      <c r="OJ161" s="41"/>
      <c r="OK161" s="41"/>
      <c r="OL161" s="41"/>
      <c r="OM161" s="41"/>
      <c r="ON161" s="41"/>
      <c r="OO161" s="41"/>
      <c r="OP161" s="41"/>
      <c r="OQ161" s="41"/>
      <c r="OR161" s="41"/>
      <c r="OS161" s="41"/>
      <c r="OT161" s="41"/>
      <c r="OU161" s="41"/>
      <c r="OV161" s="41"/>
      <c r="OW161" s="41"/>
      <c r="OX161" s="41"/>
      <c r="OY161" s="41"/>
      <c r="OZ161" s="41"/>
      <c r="PA161" s="41"/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1"/>
      <c r="PN161" s="41"/>
      <c r="PO161" s="41"/>
      <c r="PP161" s="41"/>
      <c r="PQ161" s="41"/>
      <c r="PR161" s="41"/>
      <c r="PS161" s="41"/>
      <c r="PT161" s="41"/>
      <c r="PU161" s="41"/>
      <c r="PV161" s="41"/>
      <c r="PW161" s="41"/>
      <c r="PX161" s="41"/>
      <c r="PY161" s="41"/>
      <c r="PZ161" s="41"/>
      <c r="QA161" s="41"/>
      <c r="QB161" s="41"/>
      <c r="QC161" s="41"/>
      <c r="QD161" s="41"/>
      <c r="QE161" s="41"/>
      <c r="QF161" s="41"/>
      <c r="QG161" s="41"/>
      <c r="QH161" s="41"/>
      <c r="QI161" s="41"/>
      <c r="QJ161" s="41"/>
      <c r="QK161" s="41"/>
      <c r="QL161" s="41"/>
      <c r="QM161" s="41"/>
      <c r="QN161" s="41"/>
      <c r="QO161" s="41"/>
      <c r="QP161" s="41"/>
      <c r="QQ161" s="41"/>
      <c r="QR161" s="41"/>
      <c r="QS161" s="41"/>
      <c r="QT161" s="41"/>
      <c r="QU161" s="41"/>
      <c r="QV161" s="41"/>
      <c r="QW161" s="41"/>
      <c r="QX161" s="41"/>
      <c r="QY161" s="41"/>
      <c r="QZ161" s="41"/>
      <c r="RA161" s="41"/>
      <c r="RB161" s="41"/>
      <c r="RC161" s="41"/>
      <c r="RD161" s="41"/>
      <c r="RE161" s="41"/>
      <c r="RF161" s="41"/>
      <c r="RG161" s="41"/>
      <c r="RH161" s="41"/>
      <c r="RI161" s="41"/>
      <c r="RJ161" s="41"/>
      <c r="RK161" s="41"/>
      <c r="RL161" s="41"/>
      <c r="RM161" s="41"/>
      <c r="RN161" s="41"/>
      <c r="RO161" s="41"/>
      <c r="RP161" s="41"/>
      <c r="RQ161" s="41"/>
      <c r="RR161" s="41"/>
      <c r="RS161" s="41"/>
      <c r="RT161" s="41"/>
      <c r="RU161" s="41"/>
      <c r="RV161" s="41"/>
      <c r="RW161" s="41"/>
      <c r="RX161" s="41"/>
      <c r="RY161" s="41"/>
      <c r="RZ161" s="41"/>
      <c r="SA161" s="41"/>
      <c r="SB161" s="41"/>
      <c r="SC161" s="41"/>
      <c r="SD161" s="41"/>
      <c r="SE161" s="41"/>
      <c r="SF161" s="41"/>
      <c r="SG161" s="41"/>
      <c r="SH161" s="41"/>
      <c r="SI161" s="41"/>
      <c r="SJ161" s="41"/>
      <c r="SK161" s="41"/>
      <c r="SL161" s="41"/>
      <c r="SM161" s="41"/>
      <c r="SN161" s="41"/>
      <c r="SO161" s="41"/>
      <c r="SP161" s="41"/>
      <c r="SQ161" s="41"/>
      <c r="SR161" s="41"/>
      <c r="SS161" s="41"/>
      <c r="ST161" s="41"/>
      <c r="SU161" s="41"/>
      <c r="SV161" s="41"/>
      <c r="SW161" s="41"/>
      <c r="SX161" s="41"/>
      <c r="SY161" s="41"/>
      <c r="SZ161" s="41"/>
      <c r="TA161" s="41"/>
      <c r="TB161" s="41"/>
      <c r="TC161" s="41"/>
      <c r="TD161" s="41"/>
      <c r="TE161" s="41"/>
      <c r="TF161" s="41"/>
      <c r="TG161" s="41"/>
      <c r="TH161" s="41"/>
      <c r="TI161" s="41"/>
      <c r="TJ161" s="41"/>
      <c r="TK161" s="41"/>
      <c r="TL161" s="41"/>
      <c r="TM161" s="41"/>
      <c r="TN161" s="41"/>
      <c r="TO161" s="41"/>
      <c r="TP161" s="41"/>
      <c r="TQ161" s="41"/>
      <c r="TR161" s="41"/>
      <c r="TS161" s="41"/>
      <c r="TT161" s="41"/>
      <c r="TU161" s="41"/>
      <c r="TV161" s="41"/>
      <c r="TW161" s="41"/>
      <c r="TX161" s="41"/>
      <c r="TY161" s="41"/>
      <c r="TZ161" s="41"/>
      <c r="UA161" s="41"/>
      <c r="UB161" s="41"/>
      <c r="UC161" s="41"/>
      <c r="UD161" s="41"/>
      <c r="UE161" s="41"/>
      <c r="UF161" s="41"/>
      <c r="UG161" s="41"/>
      <c r="UH161" s="41"/>
      <c r="UI161" s="41"/>
      <c r="UJ161" s="41"/>
      <c r="UK161" s="41"/>
      <c r="UL161" s="41"/>
      <c r="UM161" s="41"/>
      <c r="UN161" s="41"/>
      <c r="UO161" s="41"/>
      <c r="UP161" s="41"/>
      <c r="UQ161" s="41"/>
      <c r="UR161" s="41"/>
      <c r="US161" s="41"/>
      <c r="UT161" s="41"/>
      <c r="UU161" s="41"/>
      <c r="UV161" s="41"/>
      <c r="UW161" s="41"/>
      <c r="UX161" s="41"/>
      <c r="UY161" s="41"/>
      <c r="UZ161" s="41"/>
      <c r="VA161" s="41"/>
      <c r="VB161" s="41"/>
      <c r="VC161" s="41"/>
      <c r="VD161" s="41"/>
      <c r="VE161" s="41"/>
      <c r="VF161" s="41"/>
      <c r="VG161" s="41"/>
      <c r="VH161" s="41"/>
      <c r="VI161" s="41"/>
      <c r="VJ161" s="41"/>
      <c r="VK161" s="41"/>
      <c r="VL161" s="41"/>
      <c r="VM161" s="41"/>
      <c r="VN161" s="41"/>
      <c r="VO161" s="41"/>
      <c r="VP161" s="41"/>
      <c r="VQ161" s="41"/>
      <c r="VR161" s="41"/>
      <c r="VS161" s="41"/>
      <c r="VT161" s="41"/>
      <c r="VU161" s="41"/>
      <c r="VV161" s="41"/>
      <c r="VW161" s="41"/>
      <c r="VX161" s="41"/>
      <c r="VY161" s="41"/>
      <c r="VZ161" s="41"/>
      <c r="WA161" s="41"/>
      <c r="WB161" s="41"/>
      <c r="WC161" s="41"/>
      <c r="WD161" s="41"/>
      <c r="WE161" s="41"/>
      <c r="WF161" s="41"/>
      <c r="WG161" s="41"/>
      <c r="WH161" s="41"/>
      <c r="WI161" s="41"/>
      <c r="WJ161" s="41"/>
      <c r="WK161" s="41"/>
      <c r="WL161" s="41"/>
      <c r="WM161" s="41"/>
      <c r="WN161" s="41"/>
      <c r="WO161" s="41"/>
      <c r="WP161" s="41"/>
      <c r="WQ161" s="41"/>
      <c r="WR161" s="41"/>
      <c r="WS161" s="41"/>
      <c r="WT161" s="41"/>
      <c r="WU161" s="41"/>
      <c r="WV161" s="41"/>
      <c r="WW161" s="41"/>
      <c r="WX161" s="41"/>
      <c r="WY161" s="41"/>
      <c r="WZ161" s="41"/>
      <c r="XA161" s="41"/>
      <c r="XB161" s="41"/>
      <c r="XC161" s="41"/>
      <c r="XD161" s="41"/>
      <c r="XE161" s="41"/>
      <c r="XF161" s="41"/>
      <c r="XG161" s="41"/>
      <c r="XH161" s="41"/>
      <c r="XI161" s="41"/>
      <c r="XJ161" s="41"/>
      <c r="XK161" s="41"/>
      <c r="XL161" s="41"/>
      <c r="XM161" s="41"/>
      <c r="XN161" s="41"/>
      <c r="XO161" s="41"/>
      <c r="XP161" s="41"/>
      <c r="XQ161" s="41"/>
      <c r="XR161" s="41"/>
      <c r="XS161" s="41"/>
      <c r="XT161" s="41"/>
      <c r="XU161" s="41"/>
      <c r="XV161" s="41"/>
      <c r="XW161" s="41"/>
      <c r="XX161" s="41"/>
      <c r="XY161" s="41"/>
      <c r="XZ161" s="41"/>
      <c r="YA161" s="41"/>
      <c r="YB161" s="41"/>
      <c r="YC161" s="41"/>
      <c r="YD161" s="41"/>
      <c r="YE161" s="41"/>
      <c r="YF161" s="41"/>
      <c r="YG161" s="41"/>
      <c r="YH161" s="41"/>
      <c r="YI161" s="41"/>
      <c r="YJ161" s="41"/>
      <c r="YK161" s="41"/>
      <c r="YL161" s="41"/>
      <c r="YM161" s="41"/>
      <c r="YN161" s="41"/>
      <c r="YO161" s="41"/>
      <c r="YP161" s="41"/>
      <c r="YQ161" s="41"/>
      <c r="YR161" s="41"/>
      <c r="YS161" s="41"/>
      <c r="YT161" s="41"/>
      <c r="YU161" s="41"/>
      <c r="YV161" s="41"/>
      <c r="YW161" s="41"/>
      <c r="YX161" s="41"/>
      <c r="YY161" s="41"/>
      <c r="YZ161" s="41"/>
      <c r="ZA161" s="41"/>
      <c r="ZB161" s="41"/>
      <c r="ZC161" s="41"/>
      <c r="ZD161" s="41"/>
      <c r="ZE161" s="41"/>
      <c r="ZF161" s="41"/>
      <c r="ZG161" s="41"/>
      <c r="ZH161" s="41"/>
      <c r="ZI161" s="41"/>
      <c r="ZJ161" s="41"/>
      <c r="ZK161" s="41"/>
      <c r="ZL161" s="41"/>
      <c r="ZM161" s="41"/>
      <c r="ZN161" s="41"/>
      <c r="ZO161" s="41"/>
    </row>
    <row r="162" spans="31:691" ht="17.25" customHeight="1" x14ac:dyDescent="0.3">
      <c r="AE162" s="41"/>
      <c r="AF162" s="41"/>
      <c r="AG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/>
      <c r="JM162" s="41"/>
      <c r="JN162" s="41"/>
      <c r="JO162" s="41"/>
      <c r="JP162" s="41"/>
      <c r="JQ162" s="41"/>
      <c r="JR162" s="41"/>
      <c r="JS162" s="41"/>
      <c r="JT162" s="41"/>
      <c r="JU162" s="41"/>
      <c r="JV162" s="41"/>
      <c r="JW162" s="41"/>
      <c r="JX162" s="41"/>
      <c r="JY162" s="41"/>
      <c r="JZ162" s="41"/>
      <c r="KA162" s="41"/>
      <c r="KB162" s="41"/>
      <c r="KC162" s="41"/>
      <c r="KD162" s="41"/>
      <c r="KE162" s="41"/>
      <c r="KF162" s="41"/>
      <c r="KG162" s="41"/>
      <c r="KH162" s="41"/>
      <c r="KI162" s="41"/>
      <c r="KJ162" s="41"/>
      <c r="KK162" s="41"/>
      <c r="KL162" s="41"/>
      <c r="KM162" s="41"/>
      <c r="KN162" s="41"/>
      <c r="KO162" s="41"/>
      <c r="KP162" s="41"/>
      <c r="KQ162" s="41"/>
      <c r="KR162" s="41"/>
      <c r="KS162" s="41"/>
      <c r="KT162" s="41"/>
      <c r="KU162" s="41"/>
      <c r="KV162" s="41"/>
      <c r="KW162" s="41"/>
      <c r="KX162" s="41"/>
      <c r="KY162" s="41"/>
      <c r="KZ162" s="41"/>
      <c r="LA162" s="41"/>
      <c r="LB162" s="41"/>
      <c r="LC162" s="41"/>
      <c r="LD162" s="41"/>
      <c r="LE162" s="41"/>
      <c r="LF162" s="41"/>
      <c r="LG162" s="41"/>
      <c r="LH162" s="41"/>
      <c r="LI162" s="41"/>
      <c r="LJ162" s="41"/>
      <c r="LK162" s="41"/>
      <c r="LL162" s="41"/>
      <c r="LM162" s="41"/>
      <c r="LN162" s="41"/>
      <c r="LO162" s="41"/>
      <c r="LP162" s="41"/>
      <c r="LQ162" s="41"/>
      <c r="LR162" s="41"/>
      <c r="LS162" s="41"/>
      <c r="LT162" s="41"/>
      <c r="LU162" s="41"/>
      <c r="LV162" s="41"/>
      <c r="LW162" s="41"/>
      <c r="LX162" s="41"/>
      <c r="LY162" s="41"/>
      <c r="LZ162" s="41"/>
      <c r="MA162" s="41"/>
      <c r="MB162" s="41"/>
      <c r="MC162" s="41"/>
      <c r="MD162" s="41"/>
      <c r="ME162" s="41"/>
      <c r="MF162" s="41"/>
      <c r="MG162" s="41"/>
      <c r="MH162" s="41"/>
      <c r="MI162" s="41"/>
      <c r="MJ162" s="41"/>
      <c r="MK162" s="41"/>
      <c r="ML162" s="41"/>
      <c r="MM162" s="41"/>
      <c r="MN162" s="41"/>
      <c r="MO162" s="41"/>
      <c r="MP162" s="41"/>
      <c r="MQ162" s="41"/>
      <c r="MR162" s="41"/>
      <c r="MS162" s="41"/>
      <c r="MT162" s="41"/>
      <c r="MU162" s="41"/>
      <c r="MV162" s="41"/>
      <c r="MW162" s="41"/>
      <c r="MX162" s="41"/>
      <c r="MY162" s="41"/>
      <c r="MZ162" s="41"/>
      <c r="NA162" s="41"/>
      <c r="NB162" s="41"/>
      <c r="NC162" s="41"/>
      <c r="ND162" s="41"/>
      <c r="NE162" s="41"/>
      <c r="NF162" s="41"/>
      <c r="NG162" s="41"/>
      <c r="NH162" s="41"/>
      <c r="NI162" s="41"/>
      <c r="NJ162" s="41"/>
      <c r="NK162" s="41"/>
      <c r="NL162" s="41"/>
      <c r="NM162" s="41"/>
      <c r="NN162" s="41"/>
      <c r="NO162" s="41"/>
      <c r="NP162" s="41"/>
      <c r="NQ162" s="41"/>
      <c r="NR162" s="41"/>
      <c r="NS162" s="41"/>
      <c r="NT162" s="41"/>
      <c r="NU162" s="41"/>
      <c r="NV162" s="41"/>
      <c r="NW162" s="41"/>
      <c r="NX162" s="41"/>
      <c r="NY162" s="41"/>
      <c r="NZ162" s="41"/>
      <c r="OA162" s="41"/>
      <c r="OB162" s="41"/>
      <c r="OC162" s="41"/>
      <c r="OD162" s="41"/>
      <c r="OE162" s="41"/>
      <c r="OF162" s="41"/>
      <c r="OG162" s="41"/>
      <c r="OH162" s="41"/>
      <c r="OI162" s="41"/>
      <c r="OJ162" s="41"/>
      <c r="OK162" s="41"/>
      <c r="OL162" s="41"/>
      <c r="OM162" s="41"/>
      <c r="ON162" s="41"/>
      <c r="OO162" s="41"/>
      <c r="OP162" s="41"/>
      <c r="OQ162" s="41"/>
      <c r="OR162" s="41"/>
      <c r="OS162" s="41"/>
      <c r="OT162" s="41"/>
      <c r="OU162" s="41"/>
      <c r="OV162" s="41"/>
      <c r="OW162" s="41"/>
      <c r="OX162" s="41"/>
      <c r="OY162" s="41"/>
      <c r="OZ162" s="41"/>
      <c r="PA162" s="41"/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1"/>
      <c r="PN162" s="41"/>
      <c r="PO162" s="41"/>
      <c r="PP162" s="41"/>
      <c r="PQ162" s="41"/>
      <c r="PR162" s="41"/>
      <c r="PS162" s="41"/>
      <c r="PT162" s="41"/>
      <c r="PU162" s="41"/>
      <c r="PV162" s="41"/>
      <c r="PW162" s="41"/>
      <c r="PX162" s="41"/>
      <c r="PY162" s="41"/>
      <c r="PZ162" s="41"/>
      <c r="QA162" s="41"/>
      <c r="QB162" s="41"/>
      <c r="QC162" s="41"/>
      <c r="QD162" s="41"/>
      <c r="QE162" s="41"/>
      <c r="QF162" s="41"/>
      <c r="QG162" s="41"/>
      <c r="QH162" s="41"/>
      <c r="QI162" s="41"/>
      <c r="QJ162" s="41"/>
      <c r="QK162" s="41"/>
      <c r="QL162" s="41"/>
      <c r="QM162" s="41"/>
      <c r="QN162" s="41"/>
      <c r="QO162" s="41"/>
      <c r="QP162" s="41"/>
      <c r="QQ162" s="41"/>
      <c r="QR162" s="41"/>
      <c r="QS162" s="41"/>
      <c r="QT162" s="41"/>
      <c r="QU162" s="41"/>
      <c r="QV162" s="41"/>
      <c r="QW162" s="41"/>
      <c r="QX162" s="41"/>
      <c r="QY162" s="41"/>
      <c r="QZ162" s="41"/>
      <c r="RA162" s="41"/>
      <c r="RB162" s="41"/>
      <c r="RC162" s="41"/>
      <c r="RD162" s="41"/>
      <c r="RE162" s="41"/>
      <c r="RF162" s="41"/>
      <c r="RG162" s="41"/>
      <c r="RH162" s="41"/>
      <c r="RI162" s="41"/>
      <c r="RJ162" s="41"/>
      <c r="RK162" s="41"/>
      <c r="RL162" s="41"/>
      <c r="RM162" s="41"/>
      <c r="RN162" s="41"/>
      <c r="RO162" s="41"/>
      <c r="RP162" s="41"/>
      <c r="RQ162" s="41"/>
      <c r="RR162" s="41"/>
      <c r="RS162" s="41"/>
      <c r="RT162" s="41"/>
      <c r="RU162" s="41"/>
      <c r="RV162" s="41"/>
      <c r="RW162" s="41"/>
      <c r="RX162" s="41"/>
      <c r="RY162" s="41"/>
      <c r="RZ162" s="41"/>
      <c r="SA162" s="41"/>
      <c r="SB162" s="41"/>
      <c r="SC162" s="41"/>
      <c r="SD162" s="41"/>
      <c r="SE162" s="41"/>
      <c r="SF162" s="41"/>
      <c r="SG162" s="41"/>
      <c r="SH162" s="41"/>
      <c r="SI162" s="41"/>
      <c r="SJ162" s="41"/>
      <c r="SK162" s="41"/>
      <c r="SL162" s="41"/>
      <c r="SM162" s="41"/>
      <c r="SN162" s="41"/>
      <c r="SO162" s="41"/>
      <c r="SP162" s="41"/>
      <c r="SQ162" s="41"/>
      <c r="SR162" s="41"/>
      <c r="SS162" s="41"/>
      <c r="ST162" s="41"/>
      <c r="SU162" s="41"/>
      <c r="SV162" s="41"/>
      <c r="SW162" s="41"/>
      <c r="SX162" s="41"/>
      <c r="SY162" s="41"/>
      <c r="SZ162" s="41"/>
      <c r="TA162" s="41"/>
      <c r="TB162" s="41"/>
      <c r="TC162" s="41"/>
      <c r="TD162" s="41"/>
      <c r="TE162" s="41"/>
      <c r="TF162" s="41"/>
      <c r="TG162" s="41"/>
      <c r="TH162" s="41"/>
      <c r="TI162" s="41"/>
      <c r="TJ162" s="41"/>
      <c r="TK162" s="41"/>
      <c r="TL162" s="41"/>
      <c r="TM162" s="41"/>
      <c r="TN162" s="41"/>
      <c r="TO162" s="41"/>
      <c r="TP162" s="41"/>
      <c r="TQ162" s="41"/>
      <c r="TR162" s="41"/>
      <c r="TS162" s="41"/>
      <c r="TT162" s="41"/>
      <c r="TU162" s="41"/>
      <c r="TV162" s="41"/>
      <c r="TW162" s="41"/>
      <c r="TX162" s="41"/>
      <c r="TY162" s="41"/>
      <c r="TZ162" s="41"/>
      <c r="UA162" s="41"/>
      <c r="UB162" s="41"/>
      <c r="UC162" s="41"/>
      <c r="UD162" s="41"/>
      <c r="UE162" s="41"/>
      <c r="UF162" s="41"/>
      <c r="UG162" s="41"/>
      <c r="UH162" s="41"/>
      <c r="UI162" s="41"/>
      <c r="UJ162" s="41"/>
      <c r="UK162" s="41"/>
      <c r="UL162" s="41"/>
      <c r="UM162" s="41"/>
      <c r="UN162" s="41"/>
      <c r="UO162" s="41"/>
      <c r="UP162" s="41"/>
      <c r="UQ162" s="41"/>
      <c r="UR162" s="41"/>
      <c r="US162" s="41"/>
      <c r="UT162" s="41"/>
      <c r="UU162" s="41"/>
      <c r="UV162" s="41"/>
      <c r="UW162" s="41"/>
      <c r="UX162" s="41"/>
      <c r="UY162" s="41"/>
      <c r="UZ162" s="41"/>
      <c r="VA162" s="41"/>
      <c r="VB162" s="41"/>
      <c r="VC162" s="41"/>
      <c r="VD162" s="41"/>
      <c r="VE162" s="41"/>
      <c r="VF162" s="41"/>
      <c r="VG162" s="41"/>
      <c r="VH162" s="41"/>
      <c r="VI162" s="41"/>
      <c r="VJ162" s="41"/>
      <c r="VK162" s="41"/>
      <c r="VL162" s="41"/>
      <c r="VM162" s="41"/>
      <c r="VN162" s="41"/>
      <c r="VO162" s="41"/>
      <c r="VP162" s="41"/>
      <c r="VQ162" s="41"/>
      <c r="VR162" s="41"/>
      <c r="VS162" s="41"/>
      <c r="VT162" s="41"/>
      <c r="VU162" s="41"/>
      <c r="VV162" s="41"/>
      <c r="VW162" s="41"/>
      <c r="VX162" s="41"/>
      <c r="VY162" s="41"/>
      <c r="VZ162" s="41"/>
      <c r="WA162" s="41"/>
      <c r="WB162" s="41"/>
      <c r="WC162" s="41"/>
      <c r="WD162" s="41"/>
      <c r="WE162" s="41"/>
      <c r="WF162" s="41"/>
      <c r="WG162" s="41"/>
      <c r="WH162" s="41"/>
      <c r="WI162" s="41"/>
      <c r="WJ162" s="41"/>
      <c r="WK162" s="41"/>
      <c r="WL162" s="41"/>
      <c r="WM162" s="41"/>
      <c r="WN162" s="41"/>
      <c r="WO162" s="41"/>
      <c r="WP162" s="41"/>
      <c r="WQ162" s="41"/>
      <c r="WR162" s="41"/>
      <c r="WS162" s="41"/>
      <c r="WT162" s="41"/>
      <c r="WU162" s="41"/>
      <c r="WV162" s="41"/>
      <c r="WW162" s="41"/>
      <c r="WX162" s="41"/>
      <c r="WY162" s="41"/>
      <c r="WZ162" s="41"/>
      <c r="XA162" s="41"/>
      <c r="XB162" s="41"/>
      <c r="XC162" s="41"/>
      <c r="XD162" s="41"/>
      <c r="XE162" s="41"/>
      <c r="XF162" s="41"/>
      <c r="XG162" s="41"/>
      <c r="XH162" s="41"/>
      <c r="XI162" s="41"/>
      <c r="XJ162" s="41"/>
      <c r="XK162" s="41"/>
      <c r="XL162" s="41"/>
      <c r="XM162" s="41"/>
      <c r="XN162" s="41"/>
      <c r="XO162" s="41"/>
      <c r="XP162" s="41"/>
      <c r="XQ162" s="41"/>
      <c r="XR162" s="41"/>
      <c r="XS162" s="41"/>
      <c r="XT162" s="41"/>
      <c r="XU162" s="41"/>
      <c r="XV162" s="41"/>
      <c r="XW162" s="41"/>
      <c r="XX162" s="41"/>
      <c r="XY162" s="41"/>
      <c r="XZ162" s="41"/>
      <c r="YA162" s="41"/>
      <c r="YB162" s="41"/>
      <c r="YC162" s="41"/>
      <c r="YD162" s="41"/>
      <c r="YE162" s="41"/>
      <c r="YF162" s="41"/>
      <c r="YG162" s="41"/>
      <c r="YH162" s="41"/>
      <c r="YI162" s="41"/>
      <c r="YJ162" s="41"/>
      <c r="YK162" s="41"/>
      <c r="YL162" s="41"/>
      <c r="YM162" s="41"/>
      <c r="YN162" s="41"/>
      <c r="YO162" s="41"/>
      <c r="YP162" s="41"/>
      <c r="YQ162" s="41"/>
      <c r="YR162" s="41"/>
      <c r="YS162" s="41"/>
      <c r="YT162" s="41"/>
      <c r="YU162" s="41"/>
      <c r="YV162" s="41"/>
      <c r="YW162" s="41"/>
      <c r="YX162" s="41"/>
      <c r="YY162" s="41"/>
      <c r="YZ162" s="41"/>
      <c r="ZA162" s="41"/>
      <c r="ZB162" s="41"/>
      <c r="ZC162" s="41"/>
      <c r="ZD162" s="41"/>
      <c r="ZE162" s="41"/>
      <c r="ZF162" s="41"/>
      <c r="ZG162" s="41"/>
      <c r="ZH162" s="41"/>
      <c r="ZI162" s="41"/>
      <c r="ZJ162" s="41"/>
      <c r="ZK162" s="41"/>
      <c r="ZL162" s="41"/>
      <c r="ZM162" s="41"/>
      <c r="ZN162" s="41"/>
      <c r="ZO162" s="41"/>
    </row>
    <row r="163" spans="31:691" ht="17.25" customHeight="1" x14ac:dyDescent="0.3">
      <c r="AE163" s="41"/>
      <c r="AF163" s="41"/>
      <c r="AG163" s="41"/>
      <c r="IZ163" s="41"/>
      <c r="JA163" s="41"/>
      <c r="JB163" s="41"/>
      <c r="JC163" s="41"/>
      <c r="JD163" s="41"/>
      <c r="JE163" s="41"/>
      <c r="JF163" s="41"/>
      <c r="JG163" s="41"/>
      <c r="JH163" s="41"/>
      <c r="JI163" s="41"/>
      <c r="JJ163" s="41"/>
      <c r="JK163" s="41"/>
      <c r="JL163" s="41"/>
      <c r="JM163" s="41"/>
      <c r="JN163" s="41"/>
      <c r="JO163" s="41"/>
      <c r="JP163" s="41"/>
      <c r="JQ163" s="41"/>
      <c r="JR163" s="41"/>
      <c r="JS163" s="41"/>
      <c r="JT163" s="41"/>
      <c r="JU163" s="41"/>
      <c r="JV163" s="41"/>
      <c r="JW163" s="41"/>
      <c r="JX163" s="41"/>
      <c r="JY163" s="41"/>
      <c r="JZ163" s="41"/>
      <c r="KA163" s="41"/>
      <c r="KB163" s="41"/>
      <c r="KC163" s="41"/>
      <c r="KD163" s="41"/>
      <c r="KE163" s="41"/>
      <c r="KF163" s="41"/>
      <c r="KG163" s="41"/>
      <c r="KH163" s="41"/>
      <c r="KI163" s="41"/>
      <c r="KJ163" s="41"/>
      <c r="KK163" s="41"/>
      <c r="KL163" s="41"/>
      <c r="KM163" s="41"/>
      <c r="KN163" s="41"/>
      <c r="KO163" s="41"/>
      <c r="KP163" s="41"/>
      <c r="KQ163" s="41"/>
      <c r="KR163" s="41"/>
      <c r="KS163" s="41"/>
      <c r="KT163" s="41"/>
      <c r="KU163" s="41"/>
      <c r="KV163" s="41"/>
      <c r="KW163" s="41"/>
      <c r="KX163" s="41"/>
      <c r="KY163" s="41"/>
      <c r="KZ163" s="41"/>
      <c r="LA163" s="41"/>
      <c r="LB163" s="41"/>
      <c r="LC163" s="41"/>
      <c r="LD163" s="41"/>
      <c r="LE163" s="41"/>
      <c r="LF163" s="41"/>
      <c r="LG163" s="41"/>
      <c r="LH163" s="41"/>
      <c r="LI163" s="41"/>
      <c r="LJ163" s="41"/>
      <c r="LK163" s="41"/>
      <c r="LL163" s="41"/>
      <c r="LM163" s="41"/>
      <c r="LN163" s="41"/>
      <c r="LO163" s="41"/>
      <c r="LP163" s="41"/>
      <c r="LQ163" s="41"/>
      <c r="LR163" s="41"/>
      <c r="LS163" s="41"/>
      <c r="LT163" s="41"/>
      <c r="LU163" s="41"/>
      <c r="LV163" s="41"/>
      <c r="LW163" s="41"/>
      <c r="LX163" s="41"/>
      <c r="LY163" s="41"/>
      <c r="LZ163" s="41"/>
      <c r="MA163" s="41"/>
      <c r="MB163" s="41"/>
      <c r="MC163" s="41"/>
      <c r="MD163" s="41"/>
      <c r="ME163" s="41"/>
      <c r="MF163" s="41"/>
      <c r="MG163" s="41"/>
      <c r="MH163" s="41"/>
      <c r="MI163" s="41"/>
      <c r="MJ163" s="41"/>
      <c r="MK163" s="41"/>
      <c r="ML163" s="41"/>
      <c r="MM163" s="41"/>
      <c r="MN163" s="41"/>
      <c r="MO163" s="41"/>
      <c r="MP163" s="41"/>
      <c r="MQ163" s="41"/>
      <c r="MR163" s="41"/>
      <c r="MS163" s="41"/>
      <c r="MT163" s="41"/>
      <c r="MU163" s="41"/>
      <c r="MV163" s="41"/>
      <c r="MW163" s="41"/>
      <c r="MX163" s="41"/>
      <c r="MY163" s="41"/>
      <c r="MZ163" s="41"/>
      <c r="NA163" s="41"/>
      <c r="NB163" s="41"/>
      <c r="NC163" s="41"/>
      <c r="ND163" s="41"/>
      <c r="NE163" s="41"/>
      <c r="NF163" s="41"/>
      <c r="NG163" s="41"/>
      <c r="NH163" s="41"/>
      <c r="NI163" s="41"/>
      <c r="NJ163" s="41"/>
      <c r="NK163" s="41"/>
      <c r="NL163" s="41"/>
      <c r="NM163" s="41"/>
      <c r="NN163" s="41"/>
      <c r="NO163" s="41"/>
      <c r="NP163" s="41"/>
      <c r="NQ163" s="41"/>
      <c r="NR163" s="41"/>
      <c r="NS163" s="41"/>
      <c r="NT163" s="41"/>
      <c r="NU163" s="41"/>
      <c r="NV163" s="41"/>
      <c r="NW163" s="41"/>
      <c r="NX163" s="41"/>
      <c r="NY163" s="41"/>
      <c r="NZ163" s="41"/>
      <c r="OA163" s="41"/>
      <c r="OB163" s="41"/>
      <c r="OC163" s="41"/>
      <c r="OD163" s="41"/>
      <c r="OE163" s="41"/>
      <c r="OF163" s="41"/>
      <c r="OG163" s="41"/>
      <c r="OH163" s="41"/>
      <c r="OI163" s="41"/>
      <c r="OJ163" s="41"/>
      <c r="OK163" s="41"/>
      <c r="OL163" s="41"/>
      <c r="OM163" s="41"/>
      <c r="ON163" s="41"/>
      <c r="OO163" s="41"/>
      <c r="OP163" s="41"/>
      <c r="OQ163" s="41"/>
      <c r="OR163" s="41"/>
      <c r="OS163" s="41"/>
      <c r="OT163" s="41"/>
      <c r="OU163" s="41"/>
      <c r="OV163" s="41"/>
      <c r="OW163" s="41"/>
      <c r="OX163" s="41"/>
      <c r="OY163" s="41"/>
      <c r="OZ163" s="41"/>
      <c r="PA163" s="41"/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1"/>
      <c r="PN163" s="41"/>
      <c r="PO163" s="41"/>
      <c r="PP163" s="41"/>
      <c r="PQ163" s="41"/>
      <c r="PR163" s="41"/>
      <c r="PS163" s="41"/>
      <c r="PT163" s="41"/>
      <c r="PU163" s="41"/>
      <c r="PV163" s="41"/>
      <c r="PW163" s="41"/>
      <c r="PX163" s="41"/>
      <c r="PY163" s="41"/>
      <c r="PZ163" s="41"/>
      <c r="QA163" s="41"/>
      <c r="QB163" s="41"/>
      <c r="QC163" s="41"/>
      <c r="QD163" s="41"/>
      <c r="QE163" s="41"/>
      <c r="QF163" s="41"/>
      <c r="QG163" s="41"/>
      <c r="QH163" s="41"/>
      <c r="QI163" s="41"/>
      <c r="QJ163" s="41"/>
      <c r="QK163" s="41"/>
      <c r="QL163" s="41"/>
      <c r="QM163" s="41"/>
      <c r="QN163" s="41"/>
      <c r="QO163" s="41"/>
      <c r="QP163" s="41"/>
      <c r="QQ163" s="41"/>
      <c r="QR163" s="41"/>
      <c r="QS163" s="41"/>
      <c r="QT163" s="41"/>
      <c r="QU163" s="41"/>
      <c r="QV163" s="41"/>
      <c r="QW163" s="41"/>
      <c r="QX163" s="41"/>
      <c r="QY163" s="41"/>
      <c r="QZ163" s="41"/>
      <c r="RA163" s="41"/>
      <c r="RB163" s="41"/>
      <c r="RC163" s="41"/>
      <c r="RD163" s="41"/>
      <c r="RE163" s="41"/>
      <c r="RF163" s="41"/>
      <c r="RG163" s="41"/>
      <c r="RH163" s="41"/>
      <c r="RI163" s="41"/>
      <c r="RJ163" s="41"/>
      <c r="RK163" s="41"/>
      <c r="RL163" s="41"/>
      <c r="RM163" s="41"/>
      <c r="RN163" s="41"/>
      <c r="RO163" s="41"/>
      <c r="RP163" s="41"/>
      <c r="RQ163" s="41"/>
      <c r="RR163" s="41"/>
      <c r="RS163" s="41"/>
      <c r="RT163" s="41"/>
      <c r="RU163" s="41"/>
      <c r="RV163" s="41"/>
      <c r="RW163" s="41"/>
      <c r="RX163" s="41"/>
      <c r="RY163" s="41"/>
      <c r="RZ163" s="41"/>
      <c r="SA163" s="41"/>
      <c r="SB163" s="41"/>
      <c r="SC163" s="41"/>
      <c r="SD163" s="41"/>
      <c r="SE163" s="41"/>
      <c r="SF163" s="41"/>
      <c r="SG163" s="41"/>
      <c r="SH163" s="41"/>
      <c r="SI163" s="41"/>
      <c r="SJ163" s="41"/>
      <c r="SK163" s="41"/>
      <c r="SL163" s="41"/>
      <c r="SM163" s="41"/>
      <c r="SN163" s="41"/>
      <c r="SO163" s="41"/>
      <c r="SP163" s="41"/>
      <c r="SQ163" s="41"/>
      <c r="SR163" s="41"/>
      <c r="SS163" s="41"/>
      <c r="ST163" s="41"/>
      <c r="SU163" s="41"/>
      <c r="SV163" s="41"/>
      <c r="SW163" s="41"/>
      <c r="SX163" s="41"/>
      <c r="SY163" s="41"/>
      <c r="SZ163" s="41"/>
      <c r="TA163" s="41"/>
      <c r="TB163" s="41"/>
      <c r="TC163" s="41"/>
      <c r="TD163" s="41"/>
      <c r="TE163" s="41"/>
      <c r="TF163" s="41"/>
      <c r="TG163" s="41"/>
      <c r="TH163" s="41"/>
      <c r="TI163" s="41"/>
      <c r="TJ163" s="41"/>
      <c r="TK163" s="41"/>
      <c r="TL163" s="41"/>
      <c r="TM163" s="41"/>
      <c r="TN163" s="41"/>
      <c r="TO163" s="41"/>
      <c r="TP163" s="41"/>
      <c r="TQ163" s="41"/>
      <c r="TR163" s="41"/>
      <c r="TS163" s="41"/>
      <c r="TT163" s="41"/>
      <c r="TU163" s="41"/>
      <c r="TV163" s="41"/>
      <c r="TW163" s="41"/>
      <c r="TX163" s="41"/>
      <c r="TY163" s="41"/>
      <c r="TZ163" s="41"/>
      <c r="UA163" s="41"/>
      <c r="UB163" s="41"/>
      <c r="UC163" s="41"/>
      <c r="UD163" s="41"/>
      <c r="UE163" s="41"/>
      <c r="UF163" s="41"/>
      <c r="UG163" s="41"/>
      <c r="UH163" s="41"/>
      <c r="UI163" s="41"/>
      <c r="UJ163" s="41"/>
      <c r="UK163" s="41"/>
      <c r="UL163" s="41"/>
      <c r="UM163" s="41"/>
      <c r="UN163" s="41"/>
      <c r="UO163" s="41"/>
      <c r="UP163" s="41"/>
      <c r="UQ163" s="41"/>
      <c r="UR163" s="41"/>
      <c r="US163" s="41"/>
      <c r="UT163" s="41"/>
      <c r="UU163" s="41"/>
      <c r="UV163" s="41"/>
      <c r="UW163" s="41"/>
      <c r="UX163" s="41"/>
      <c r="UY163" s="41"/>
      <c r="UZ163" s="41"/>
      <c r="VA163" s="41"/>
      <c r="VB163" s="41"/>
      <c r="VC163" s="41"/>
      <c r="VD163" s="41"/>
      <c r="VE163" s="41"/>
      <c r="VF163" s="41"/>
      <c r="VG163" s="41"/>
      <c r="VH163" s="41"/>
      <c r="VI163" s="41"/>
      <c r="VJ163" s="41"/>
      <c r="VK163" s="41"/>
      <c r="VL163" s="41"/>
      <c r="VM163" s="41"/>
      <c r="VN163" s="41"/>
      <c r="VO163" s="41"/>
      <c r="VP163" s="41"/>
      <c r="VQ163" s="41"/>
      <c r="VR163" s="41"/>
      <c r="VS163" s="41"/>
      <c r="VT163" s="41"/>
      <c r="VU163" s="41"/>
      <c r="VV163" s="41"/>
      <c r="VW163" s="41"/>
      <c r="VX163" s="41"/>
      <c r="VY163" s="41"/>
      <c r="VZ163" s="41"/>
      <c r="WA163" s="41"/>
      <c r="WB163" s="41"/>
      <c r="WC163" s="41"/>
      <c r="WD163" s="41"/>
      <c r="WE163" s="41"/>
      <c r="WF163" s="41"/>
      <c r="WG163" s="41"/>
      <c r="WH163" s="41"/>
      <c r="WI163" s="41"/>
      <c r="WJ163" s="41"/>
      <c r="WK163" s="41"/>
      <c r="WL163" s="41"/>
      <c r="WM163" s="41"/>
      <c r="WN163" s="41"/>
      <c r="WO163" s="41"/>
      <c r="WP163" s="41"/>
      <c r="WQ163" s="41"/>
      <c r="WR163" s="41"/>
      <c r="WS163" s="41"/>
      <c r="WT163" s="41"/>
      <c r="WU163" s="41"/>
      <c r="WV163" s="41"/>
      <c r="WW163" s="41"/>
      <c r="WX163" s="41"/>
      <c r="WY163" s="41"/>
      <c r="WZ163" s="41"/>
      <c r="XA163" s="41"/>
      <c r="XB163" s="41"/>
      <c r="XC163" s="41"/>
      <c r="XD163" s="41"/>
      <c r="XE163" s="41"/>
      <c r="XF163" s="41"/>
      <c r="XG163" s="41"/>
      <c r="XH163" s="41"/>
      <c r="XI163" s="41"/>
      <c r="XJ163" s="41"/>
      <c r="XK163" s="41"/>
      <c r="XL163" s="41"/>
      <c r="XM163" s="41"/>
      <c r="XN163" s="41"/>
      <c r="XO163" s="41"/>
      <c r="XP163" s="41"/>
      <c r="XQ163" s="41"/>
      <c r="XR163" s="41"/>
      <c r="XS163" s="41"/>
      <c r="XT163" s="41"/>
      <c r="XU163" s="41"/>
      <c r="XV163" s="41"/>
      <c r="XW163" s="41"/>
      <c r="XX163" s="41"/>
      <c r="XY163" s="41"/>
      <c r="XZ163" s="41"/>
      <c r="YA163" s="41"/>
      <c r="YB163" s="41"/>
      <c r="YC163" s="41"/>
      <c r="YD163" s="41"/>
      <c r="YE163" s="41"/>
      <c r="YF163" s="41"/>
      <c r="YG163" s="41"/>
      <c r="YH163" s="41"/>
      <c r="YI163" s="41"/>
      <c r="YJ163" s="41"/>
      <c r="YK163" s="41"/>
      <c r="YL163" s="41"/>
      <c r="YM163" s="41"/>
      <c r="YN163" s="41"/>
      <c r="YO163" s="41"/>
      <c r="YP163" s="41"/>
      <c r="YQ163" s="41"/>
      <c r="YR163" s="41"/>
      <c r="YS163" s="41"/>
      <c r="YT163" s="41"/>
      <c r="YU163" s="41"/>
      <c r="YV163" s="41"/>
      <c r="YW163" s="41"/>
      <c r="YX163" s="41"/>
      <c r="YY163" s="41"/>
      <c r="YZ163" s="41"/>
      <c r="ZA163" s="41"/>
      <c r="ZB163" s="41"/>
      <c r="ZC163" s="41"/>
      <c r="ZD163" s="41"/>
      <c r="ZE163" s="41"/>
      <c r="ZF163" s="41"/>
      <c r="ZG163" s="41"/>
      <c r="ZH163" s="41"/>
      <c r="ZI163" s="41"/>
      <c r="ZJ163" s="41"/>
      <c r="ZK163" s="41"/>
      <c r="ZL163" s="41"/>
      <c r="ZM163" s="41"/>
      <c r="ZN163" s="41"/>
      <c r="ZO163" s="41"/>
    </row>
    <row r="164" spans="31:691" ht="17.25" customHeight="1" x14ac:dyDescent="0.3">
      <c r="AE164" s="41"/>
      <c r="AF164" s="41"/>
      <c r="AG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/>
      <c r="KB164" s="41"/>
      <c r="KC164" s="41"/>
      <c r="KD164" s="41"/>
      <c r="KE164" s="41"/>
      <c r="KF164" s="41"/>
      <c r="KG164" s="41"/>
      <c r="KH164" s="41"/>
      <c r="KI164" s="41"/>
      <c r="KJ164" s="41"/>
      <c r="KK164" s="41"/>
      <c r="KL164" s="41"/>
      <c r="KM164" s="41"/>
      <c r="KN164" s="41"/>
      <c r="KO164" s="41"/>
      <c r="KP164" s="41"/>
      <c r="KQ164" s="41"/>
      <c r="KR164" s="41"/>
      <c r="KS164" s="41"/>
      <c r="KT164" s="41"/>
      <c r="KU164" s="41"/>
      <c r="KV164" s="41"/>
      <c r="KW164" s="41"/>
      <c r="KX164" s="41"/>
      <c r="KY164" s="41"/>
      <c r="KZ164" s="41"/>
      <c r="LA164" s="41"/>
      <c r="LB164" s="41"/>
      <c r="LC164" s="41"/>
      <c r="LD164" s="41"/>
      <c r="LE164" s="41"/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/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/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/>
      <c r="NC164" s="41"/>
      <c r="ND164" s="41"/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/>
      <c r="NQ164" s="41"/>
      <c r="NR164" s="41"/>
      <c r="NS164" s="41"/>
      <c r="NT164" s="41"/>
      <c r="NU164" s="41"/>
      <c r="NV164" s="41"/>
      <c r="NW164" s="41"/>
      <c r="NX164" s="41"/>
      <c r="NY164" s="41"/>
      <c r="NZ164" s="41"/>
      <c r="OA164" s="41"/>
      <c r="OB164" s="41"/>
      <c r="OC164" s="41"/>
      <c r="OD164" s="41"/>
      <c r="OE164" s="41"/>
      <c r="OF164" s="41"/>
      <c r="OG164" s="41"/>
      <c r="OH164" s="41"/>
      <c r="OI164" s="41"/>
      <c r="OJ164" s="41"/>
      <c r="OK164" s="41"/>
      <c r="OL164" s="41"/>
      <c r="OM164" s="41"/>
      <c r="ON164" s="41"/>
      <c r="OO164" s="41"/>
      <c r="OP164" s="41"/>
      <c r="OQ164" s="41"/>
      <c r="OR164" s="41"/>
      <c r="OS164" s="41"/>
      <c r="OT164" s="41"/>
      <c r="OU164" s="41"/>
      <c r="OV164" s="41"/>
      <c r="OW164" s="41"/>
      <c r="OX164" s="41"/>
      <c r="OY164" s="41"/>
      <c r="OZ164" s="41"/>
      <c r="PA164" s="41"/>
      <c r="PB164" s="41"/>
      <c r="PC164" s="41"/>
      <c r="PD164" s="41"/>
      <c r="PE164" s="41"/>
      <c r="PF164" s="41"/>
      <c r="PG164" s="41"/>
      <c r="PH164" s="41"/>
      <c r="PI164" s="41"/>
      <c r="PJ164" s="41"/>
      <c r="PK164" s="41"/>
      <c r="PL164" s="41"/>
      <c r="PM164" s="41"/>
      <c r="PN164" s="41"/>
      <c r="PO164" s="41"/>
      <c r="PP164" s="41"/>
      <c r="PQ164" s="41"/>
      <c r="PR164" s="41"/>
      <c r="PS164" s="41"/>
      <c r="PT164" s="41"/>
      <c r="PU164" s="41"/>
      <c r="PV164" s="41"/>
      <c r="PW164" s="41"/>
      <c r="PX164" s="41"/>
      <c r="PY164" s="41"/>
      <c r="PZ164" s="41"/>
      <c r="QA164" s="41"/>
      <c r="QB164" s="41"/>
      <c r="QC164" s="41"/>
      <c r="QD164" s="41"/>
      <c r="QE164" s="41"/>
      <c r="QF164" s="41"/>
      <c r="QG164" s="41"/>
      <c r="QH164" s="41"/>
      <c r="QI164" s="41"/>
      <c r="QJ164" s="41"/>
      <c r="QK164" s="41"/>
      <c r="QL164" s="41"/>
      <c r="QM164" s="41"/>
      <c r="QN164" s="41"/>
      <c r="QO164" s="41"/>
      <c r="QP164" s="41"/>
      <c r="QQ164" s="41"/>
      <c r="QR164" s="41"/>
      <c r="QS164" s="41"/>
      <c r="QT164" s="41"/>
      <c r="QU164" s="41"/>
      <c r="QV164" s="41"/>
      <c r="QW164" s="41"/>
      <c r="QX164" s="41"/>
      <c r="QY164" s="41"/>
      <c r="QZ164" s="41"/>
      <c r="RA164" s="41"/>
      <c r="RB164" s="41"/>
      <c r="RC164" s="41"/>
      <c r="RD164" s="41"/>
      <c r="RE164" s="41"/>
      <c r="RF164" s="41"/>
      <c r="RG164" s="41"/>
      <c r="RH164" s="41"/>
      <c r="RI164" s="41"/>
      <c r="RJ164" s="41"/>
      <c r="RK164" s="41"/>
      <c r="RL164" s="41"/>
      <c r="RM164" s="41"/>
      <c r="RN164" s="41"/>
      <c r="RO164" s="41"/>
      <c r="RP164" s="41"/>
      <c r="RQ164" s="41"/>
      <c r="RR164" s="41"/>
      <c r="RS164" s="41"/>
      <c r="RT164" s="41"/>
      <c r="RU164" s="41"/>
      <c r="RV164" s="41"/>
      <c r="RW164" s="41"/>
      <c r="RX164" s="41"/>
      <c r="RY164" s="41"/>
      <c r="RZ164" s="41"/>
      <c r="SA164" s="41"/>
      <c r="SB164" s="41"/>
      <c r="SC164" s="41"/>
      <c r="SD164" s="41"/>
      <c r="SE164" s="41"/>
      <c r="SF164" s="41"/>
      <c r="SG164" s="41"/>
      <c r="SH164" s="41"/>
      <c r="SI164" s="41"/>
      <c r="SJ164" s="41"/>
      <c r="SK164" s="41"/>
      <c r="SL164" s="41"/>
      <c r="SM164" s="41"/>
      <c r="SN164" s="41"/>
      <c r="SO164" s="41"/>
      <c r="SP164" s="41"/>
      <c r="SQ164" s="41"/>
      <c r="SR164" s="41"/>
      <c r="SS164" s="41"/>
      <c r="ST164" s="41"/>
      <c r="SU164" s="41"/>
      <c r="SV164" s="41"/>
      <c r="SW164" s="41"/>
      <c r="SX164" s="41"/>
      <c r="SY164" s="41"/>
      <c r="SZ164" s="41"/>
      <c r="TA164" s="41"/>
      <c r="TB164" s="41"/>
      <c r="TC164" s="41"/>
      <c r="TD164" s="41"/>
      <c r="TE164" s="41"/>
      <c r="TF164" s="41"/>
      <c r="TG164" s="41"/>
      <c r="TH164" s="41"/>
      <c r="TI164" s="41"/>
      <c r="TJ164" s="41"/>
      <c r="TK164" s="41"/>
      <c r="TL164" s="41"/>
      <c r="TM164" s="41"/>
      <c r="TN164" s="41"/>
      <c r="TO164" s="41"/>
      <c r="TP164" s="41"/>
      <c r="TQ164" s="41"/>
      <c r="TR164" s="41"/>
      <c r="TS164" s="41"/>
      <c r="TT164" s="41"/>
      <c r="TU164" s="41"/>
      <c r="TV164" s="41"/>
      <c r="TW164" s="41"/>
      <c r="TX164" s="41"/>
      <c r="TY164" s="41"/>
      <c r="TZ164" s="41"/>
      <c r="UA164" s="41"/>
      <c r="UB164" s="41"/>
      <c r="UC164" s="41"/>
      <c r="UD164" s="41"/>
      <c r="UE164" s="41"/>
      <c r="UF164" s="41"/>
      <c r="UG164" s="41"/>
      <c r="UH164" s="41"/>
      <c r="UI164" s="41"/>
      <c r="UJ164" s="41"/>
      <c r="UK164" s="41"/>
      <c r="UL164" s="41"/>
      <c r="UM164" s="41"/>
      <c r="UN164" s="41"/>
      <c r="UO164" s="41"/>
      <c r="UP164" s="41"/>
      <c r="UQ164" s="41"/>
      <c r="UR164" s="41"/>
      <c r="US164" s="41"/>
      <c r="UT164" s="41"/>
      <c r="UU164" s="41"/>
      <c r="UV164" s="41"/>
      <c r="UW164" s="41"/>
      <c r="UX164" s="41"/>
      <c r="UY164" s="41"/>
      <c r="UZ164" s="41"/>
      <c r="VA164" s="41"/>
      <c r="VB164" s="41"/>
      <c r="VC164" s="41"/>
      <c r="VD164" s="41"/>
      <c r="VE164" s="41"/>
      <c r="VF164" s="41"/>
      <c r="VG164" s="41"/>
      <c r="VH164" s="41"/>
      <c r="VI164" s="41"/>
      <c r="VJ164" s="41"/>
      <c r="VK164" s="41"/>
      <c r="VL164" s="41"/>
      <c r="VM164" s="41"/>
      <c r="VN164" s="41"/>
      <c r="VO164" s="41"/>
      <c r="VP164" s="41"/>
      <c r="VQ164" s="41"/>
      <c r="VR164" s="41"/>
      <c r="VS164" s="41"/>
      <c r="VT164" s="41"/>
      <c r="VU164" s="41"/>
      <c r="VV164" s="41"/>
      <c r="VW164" s="41"/>
      <c r="VX164" s="41"/>
      <c r="VY164" s="41"/>
      <c r="VZ164" s="41"/>
      <c r="WA164" s="41"/>
      <c r="WB164" s="41"/>
      <c r="WC164" s="41"/>
      <c r="WD164" s="41"/>
      <c r="WE164" s="41"/>
      <c r="WF164" s="41"/>
      <c r="WG164" s="41"/>
      <c r="WH164" s="41"/>
      <c r="WI164" s="41"/>
      <c r="WJ164" s="41"/>
      <c r="WK164" s="41"/>
      <c r="WL164" s="41"/>
      <c r="WM164" s="41"/>
      <c r="WN164" s="41"/>
      <c r="WO164" s="41"/>
      <c r="WP164" s="41"/>
      <c r="WQ164" s="41"/>
      <c r="WR164" s="41"/>
      <c r="WS164" s="41"/>
      <c r="WT164" s="41"/>
      <c r="WU164" s="41"/>
      <c r="WV164" s="41"/>
      <c r="WW164" s="41"/>
      <c r="WX164" s="41"/>
      <c r="WY164" s="41"/>
      <c r="WZ164" s="41"/>
      <c r="XA164" s="41"/>
      <c r="XB164" s="41"/>
      <c r="XC164" s="41"/>
      <c r="XD164" s="41"/>
      <c r="XE164" s="41"/>
      <c r="XF164" s="41"/>
      <c r="XG164" s="41"/>
      <c r="XH164" s="41"/>
      <c r="XI164" s="41"/>
      <c r="XJ164" s="41"/>
      <c r="XK164" s="41"/>
      <c r="XL164" s="41"/>
      <c r="XM164" s="41"/>
      <c r="XN164" s="41"/>
      <c r="XO164" s="41"/>
      <c r="XP164" s="41"/>
      <c r="XQ164" s="41"/>
      <c r="XR164" s="41"/>
      <c r="XS164" s="41"/>
      <c r="XT164" s="41"/>
      <c r="XU164" s="41"/>
      <c r="XV164" s="41"/>
      <c r="XW164" s="41"/>
      <c r="XX164" s="41"/>
      <c r="XY164" s="41"/>
      <c r="XZ164" s="41"/>
      <c r="YA164" s="41"/>
      <c r="YB164" s="41"/>
      <c r="YC164" s="41"/>
      <c r="YD164" s="41"/>
      <c r="YE164" s="41"/>
      <c r="YF164" s="41"/>
      <c r="YG164" s="41"/>
      <c r="YH164" s="41"/>
      <c r="YI164" s="41"/>
      <c r="YJ164" s="41"/>
      <c r="YK164" s="41"/>
      <c r="YL164" s="41"/>
      <c r="YM164" s="41"/>
      <c r="YN164" s="41"/>
      <c r="YO164" s="41"/>
      <c r="YP164" s="41"/>
      <c r="YQ164" s="41"/>
      <c r="YR164" s="41"/>
      <c r="YS164" s="41"/>
      <c r="YT164" s="41"/>
      <c r="YU164" s="41"/>
      <c r="YV164" s="41"/>
      <c r="YW164" s="41"/>
      <c r="YX164" s="41"/>
      <c r="YY164" s="41"/>
      <c r="YZ164" s="41"/>
      <c r="ZA164" s="41"/>
      <c r="ZB164" s="41"/>
      <c r="ZC164" s="41"/>
      <c r="ZD164" s="41"/>
      <c r="ZE164" s="41"/>
      <c r="ZF164" s="41"/>
      <c r="ZG164" s="41"/>
      <c r="ZH164" s="41"/>
      <c r="ZI164" s="41"/>
      <c r="ZJ164" s="41"/>
      <c r="ZK164" s="41"/>
      <c r="ZL164" s="41"/>
      <c r="ZM164" s="41"/>
      <c r="ZN164" s="41"/>
      <c r="ZO164" s="41"/>
    </row>
    <row r="165" spans="31:691" ht="17.25" customHeight="1" x14ac:dyDescent="0.3">
      <c r="AE165" s="41"/>
      <c r="AF165" s="41"/>
      <c r="AG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/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/>
      <c r="MC165" s="41"/>
      <c r="MD165" s="41"/>
      <c r="ME165" s="41"/>
      <c r="MF165" s="41"/>
      <c r="MG165" s="41"/>
      <c r="MH165" s="41"/>
      <c r="MI165" s="41"/>
      <c r="MJ165" s="41"/>
      <c r="MK165" s="41"/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/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/>
      <c r="NX165" s="41"/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/>
      <c r="OR165" s="41"/>
      <c r="OS165" s="41"/>
      <c r="OT165" s="41"/>
      <c r="OU165" s="41"/>
      <c r="OV165" s="41"/>
      <c r="OW165" s="41"/>
      <c r="OX165" s="41"/>
      <c r="OY165" s="41"/>
      <c r="OZ165" s="41"/>
      <c r="PA165" s="41"/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1"/>
      <c r="PN165" s="41"/>
      <c r="PO165" s="41"/>
      <c r="PP165" s="41"/>
      <c r="PQ165" s="41"/>
      <c r="PR165" s="41"/>
      <c r="PS165" s="41"/>
      <c r="PT165" s="41"/>
      <c r="PU165" s="41"/>
      <c r="PV165" s="41"/>
      <c r="PW165" s="41"/>
      <c r="PX165" s="41"/>
      <c r="PY165" s="41"/>
      <c r="PZ165" s="41"/>
      <c r="QA165" s="41"/>
      <c r="QB165" s="41"/>
      <c r="QC165" s="41"/>
      <c r="QD165" s="41"/>
      <c r="QE165" s="41"/>
      <c r="QF165" s="41"/>
      <c r="QG165" s="41"/>
      <c r="QH165" s="41"/>
      <c r="QI165" s="41"/>
      <c r="QJ165" s="41"/>
      <c r="QK165" s="41"/>
      <c r="QL165" s="41"/>
      <c r="QM165" s="41"/>
      <c r="QN165" s="41"/>
      <c r="QO165" s="41"/>
      <c r="QP165" s="41"/>
      <c r="QQ165" s="41"/>
      <c r="QR165" s="41"/>
      <c r="QS165" s="41"/>
      <c r="QT165" s="41"/>
      <c r="QU165" s="41"/>
      <c r="QV165" s="41"/>
      <c r="QW165" s="41"/>
      <c r="QX165" s="41"/>
      <c r="QY165" s="41"/>
      <c r="QZ165" s="41"/>
      <c r="RA165" s="41"/>
      <c r="RB165" s="41"/>
      <c r="RC165" s="41"/>
      <c r="RD165" s="41"/>
      <c r="RE165" s="41"/>
      <c r="RF165" s="41"/>
      <c r="RG165" s="41"/>
      <c r="RH165" s="41"/>
      <c r="RI165" s="41"/>
      <c r="RJ165" s="41"/>
      <c r="RK165" s="41"/>
      <c r="RL165" s="41"/>
      <c r="RM165" s="41"/>
      <c r="RN165" s="41"/>
      <c r="RO165" s="41"/>
      <c r="RP165" s="41"/>
      <c r="RQ165" s="41"/>
      <c r="RR165" s="41"/>
      <c r="RS165" s="41"/>
      <c r="RT165" s="41"/>
      <c r="RU165" s="41"/>
      <c r="RV165" s="41"/>
      <c r="RW165" s="41"/>
      <c r="RX165" s="41"/>
      <c r="RY165" s="41"/>
      <c r="RZ165" s="41"/>
      <c r="SA165" s="41"/>
      <c r="SB165" s="41"/>
      <c r="SC165" s="41"/>
      <c r="SD165" s="41"/>
      <c r="SE165" s="41"/>
      <c r="SF165" s="41"/>
      <c r="SG165" s="41"/>
      <c r="SH165" s="41"/>
      <c r="SI165" s="41"/>
      <c r="SJ165" s="41"/>
      <c r="SK165" s="41"/>
      <c r="SL165" s="41"/>
      <c r="SM165" s="41"/>
      <c r="SN165" s="41"/>
      <c r="SO165" s="41"/>
      <c r="SP165" s="41"/>
      <c r="SQ165" s="41"/>
      <c r="SR165" s="41"/>
      <c r="SS165" s="41"/>
      <c r="ST165" s="41"/>
      <c r="SU165" s="41"/>
      <c r="SV165" s="41"/>
      <c r="SW165" s="41"/>
      <c r="SX165" s="41"/>
      <c r="SY165" s="41"/>
      <c r="SZ165" s="41"/>
      <c r="TA165" s="41"/>
      <c r="TB165" s="41"/>
      <c r="TC165" s="41"/>
      <c r="TD165" s="41"/>
      <c r="TE165" s="41"/>
      <c r="TF165" s="41"/>
      <c r="TG165" s="41"/>
      <c r="TH165" s="41"/>
      <c r="TI165" s="41"/>
      <c r="TJ165" s="41"/>
      <c r="TK165" s="41"/>
      <c r="TL165" s="41"/>
      <c r="TM165" s="41"/>
      <c r="TN165" s="41"/>
      <c r="TO165" s="41"/>
      <c r="TP165" s="41"/>
      <c r="TQ165" s="41"/>
      <c r="TR165" s="41"/>
      <c r="TS165" s="41"/>
      <c r="TT165" s="41"/>
      <c r="TU165" s="41"/>
      <c r="TV165" s="41"/>
      <c r="TW165" s="41"/>
      <c r="TX165" s="41"/>
      <c r="TY165" s="41"/>
      <c r="TZ165" s="41"/>
      <c r="UA165" s="41"/>
      <c r="UB165" s="41"/>
      <c r="UC165" s="41"/>
      <c r="UD165" s="41"/>
      <c r="UE165" s="41"/>
      <c r="UF165" s="41"/>
      <c r="UG165" s="41"/>
      <c r="UH165" s="41"/>
      <c r="UI165" s="41"/>
      <c r="UJ165" s="41"/>
      <c r="UK165" s="41"/>
      <c r="UL165" s="41"/>
      <c r="UM165" s="41"/>
      <c r="UN165" s="41"/>
      <c r="UO165" s="41"/>
      <c r="UP165" s="41"/>
      <c r="UQ165" s="41"/>
      <c r="UR165" s="41"/>
      <c r="US165" s="41"/>
      <c r="UT165" s="41"/>
      <c r="UU165" s="41"/>
      <c r="UV165" s="41"/>
      <c r="UW165" s="41"/>
      <c r="UX165" s="41"/>
      <c r="UY165" s="41"/>
      <c r="UZ165" s="41"/>
      <c r="VA165" s="41"/>
      <c r="VB165" s="41"/>
      <c r="VC165" s="41"/>
      <c r="VD165" s="41"/>
      <c r="VE165" s="41"/>
      <c r="VF165" s="41"/>
      <c r="VG165" s="41"/>
      <c r="VH165" s="41"/>
      <c r="VI165" s="41"/>
      <c r="VJ165" s="41"/>
      <c r="VK165" s="41"/>
      <c r="VL165" s="41"/>
      <c r="VM165" s="41"/>
      <c r="VN165" s="41"/>
      <c r="VO165" s="41"/>
      <c r="VP165" s="41"/>
      <c r="VQ165" s="41"/>
      <c r="VR165" s="41"/>
      <c r="VS165" s="41"/>
      <c r="VT165" s="41"/>
      <c r="VU165" s="41"/>
      <c r="VV165" s="41"/>
      <c r="VW165" s="41"/>
      <c r="VX165" s="41"/>
      <c r="VY165" s="41"/>
      <c r="VZ165" s="41"/>
      <c r="WA165" s="41"/>
      <c r="WB165" s="41"/>
      <c r="WC165" s="41"/>
      <c r="WD165" s="41"/>
      <c r="WE165" s="41"/>
      <c r="WF165" s="41"/>
      <c r="WG165" s="41"/>
      <c r="WH165" s="41"/>
      <c r="WI165" s="41"/>
      <c r="WJ165" s="41"/>
      <c r="WK165" s="41"/>
      <c r="WL165" s="41"/>
      <c r="WM165" s="41"/>
      <c r="WN165" s="41"/>
      <c r="WO165" s="41"/>
      <c r="WP165" s="41"/>
      <c r="WQ165" s="41"/>
      <c r="WR165" s="41"/>
      <c r="WS165" s="41"/>
      <c r="WT165" s="41"/>
      <c r="WU165" s="41"/>
      <c r="WV165" s="41"/>
      <c r="WW165" s="41"/>
      <c r="WX165" s="41"/>
      <c r="WY165" s="41"/>
      <c r="WZ165" s="41"/>
      <c r="XA165" s="41"/>
      <c r="XB165" s="41"/>
      <c r="XC165" s="41"/>
      <c r="XD165" s="41"/>
      <c r="XE165" s="41"/>
      <c r="XF165" s="41"/>
      <c r="XG165" s="41"/>
      <c r="XH165" s="41"/>
      <c r="XI165" s="41"/>
      <c r="XJ165" s="41"/>
      <c r="XK165" s="41"/>
      <c r="XL165" s="41"/>
      <c r="XM165" s="41"/>
      <c r="XN165" s="41"/>
      <c r="XO165" s="41"/>
      <c r="XP165" s="41"/>
      <c r="XQ165" s="41"/>
      <c r="XR165" s="41"/>
      <c r="XS165" s="41"/>
      <c r="XT165" s="41"/>
      <c r="XU165" s="41"/>
      <c r="XV165" s="41"/>
      <c r="XW165" s="41"/>
      <c r="XX165" s="41"/>
      <c r="XY165" s="41"/>
      <c r="XZ165" s="41"/>
      <c r="YA165" s="41"/>
      <c r="YB165" s="41"/>
      <c r="YC165" s="41"/>
      <c r="YD165" s="41"/>
      <c r="YE165" s="41"/>
      <c r="YF165" s="41"/>
      <c r="YG165" s="41"/>
      <c r="YH165" s="41"/>
      <c r="YI165" s="41"/>
      <c r="YJ165" s="41"/>
      <c r="YK165" s="41"/>
      <c r="YL165" s="41"/>
      <c r="YM165" s="41"/>
      <c r="YN165" s="41"/>
      <c r="YO165" s="41"/>
      <c r="YP165" s="41"/>
      <c r="YQ165" s="41"/>
      <c r="YR165" s="41"/>
      <c r="YS165" s="41"/>
      <c r="YT165" s="41"/>
      <c r="YU165" s="41"/>
      <c r="YV165" s="41"/>
      <c r="YW165" s="41"/>
      <c r="YX165" s="41"/>
      <c r="YY165" s="41"/>
      <c r="YZ165" s="41"/>
      <c r="ZA165" s="41"/>
      <c r="ZB165" s="41"/>
      <c r="ZC165" s="41"/>
      <c r="ZD165" s="41"/>
      <c r="ZE165" s="41"/>
      <c r="ZF165" s="41"/>
      <c r="ZG165" s="41"/>
      <c r="ZH165" s="41"/>
      <c r="ZI165" s="41"/>
      <c r="ZJ165" s="41"/>
      <c r="ZK165" s="41"/>
      <c r="ZL165" s="41"/>
      <c r="ZM165" s="41"/>
      <c r="ZN165" s="41"/>
      <c r="ZO165" s="41"/>
    </row>
    <row r="166" spans="31:691" ht="17.25" customHeight="1" x14ac:dyDescent="0.3">
      <c r="AE166" s="41"/>
      <c r="AF166" s="41"/>
      <c r="AG166" s="41"/>
      <c r="IZ166" s="41"/>
      <c r="JA166" s="41"/>
      <c r="JB166" s="41"/>
      <c r="JC166" s="41"/>
      <c r="JD166" s="41"/>
      <c r="JE166" s="41"/>
      <c r="JF166" s="41"/>
      <c r="JG166" s="41"/>
      <c r="JH166" s="41"/>
      <c r="JI166" s="41"/>
      <c r="JJ166" s="41"/>
      <c r="JK166" s="41"/>
      <c r="JL166" s="41"/>
      <c r="JM166" s="41"/>
      <c r="JN166" s="41"/>
      <c r="JO166" s="41"/>
      <c r="JP166" s="41"/>
      <c r="JQ166" s="41"/>
      <c r="JR166" s="41"/>
      <c r="JS166" s="41"/>
      <c r="JT166" s="41"/>
      <c r="JU166" s="41"/>
      <c r="JV166" s="41"/>
      <c r="JW166" s="41"/>
      <c r="JX166" s="41"/>
      <c r="JY166" s="41"/>
      <c r="JZ166" s="41"/>
      <c r="KA166" s="41"/>
      <c r="KB166" s="41"/>
      <c r="KC166" s="41"/>
      <c r="KD166" s="41"/>
      <c r="KE166" s="41"/>
      <c r="KF166" s="41"/>
      <c r="KG166" s="41"/>
      <c r="KH166" s="41"/>
      <c r="KI166" s="41"/>
      <c r="KJ166" s="41"/>
      <c r="KK166" s="41"/>
      <c r="KL166" s="41"/>
      <c r="KM166" s="41"/>
      <c r="KN166" s="41"/>
      <c r="KO166" s="41"/>
      <c r="KP166" s="41"/>
      <c r="KQ166" s="41"/>
      <c r="KR166" s="41"/>
      <c r="KS166" s="41"/>
      <c r="KT166" s="41"/>
      <c r="KU166" s="41"/>
      <c r="KV166" s="41"/>
      <c r="KW166" s="41"/>
      <c r="KX166" s="41"/>
      <c r="KY166" s="41"/>
      <c r="KZ166" s="41"/>
      <c r="LA166" s="41"/>
      <c r="LB166" s="41"/>
      <c r="LC166" s="41"/>
      <c r="LD166" s="41"/>
      <c r="LE166" s="41"/>
      <c r="LF166" s="41"/>
      <c r="LG166" s="41"/>
      <c r="LH166" s="41"/>
      <c r="LI166" s="41"/>
      <c r="LJ166" s="41"/>
      <c r="LK166" s="41"/>
      <c r="LL166" s="41"/>
      <c r="LM166" s="41"/>
      <c r="LN166" s="41"/>
      <c r="LO166" s="41"/>
      <c r="LP166" s="41"/>
      <c r="LQ166" s="41"/>
      <c r="LR166" s="41"/>
      <c r="LS166" s="41"/>
      <c r="LT166" s="41"/>
      <c r="LU166" s="41"/>
      <c r="LV166" s="41"/>
      <c r="LW166" s="41"/>
      <c r="LX166" s="41"/>
      <c r="LY166" s="41"/>
      <c r="LZ166" s="41"/>
      <c r="MA166" s="41"/>
      <c r="MB166" s="41"/>
      <c r="MC166" s="41"/>
      <c r="MD166" s="41"/>
      <c r="ME166" s="41"/>
      <c r="MF166" s="41"/>
      <c r="MG166" s="41"/>
      <c r="MH166" s="41"/>
      <c r="MI166" s="41"/>
      <c r="MJ166" s="41"/>
      <c r="MK166" s="41"/>
      <c r="ML166" s="41"/>
      <c r="MM166" s="41"/>
      <c r="MN166" s="41"/>
      <c r="MO166" s="41"/>
      <c r="MP166" s="41"/>
      <c r="MQ166" s="41"/>
      <c r="MR166" s="41"/>
      <c r="MS166" s="41"/>
      <c r="MT166" s="41"/>
      <c r="MU166" s="41"/>
      <c r="MV166" s="41"/>
      <c r="MW166" s="41"/>
      <c r="MX166" s="41"/>
      <c r="MY166" s="41"/>
      <c r="MZ166" s="41"/>
      <c r="NA166" s="41"/>
      <c r="NB166" s="41"/>
      <c r="NC166" s="41"/>
      <c r="ND166" s="41"/>
      <c r="NE166" s="41"/>
      <c r="NF166" s="41"/>
      <c r="NG166" s="41"/>
      <c r="NH166" s="41"/>
      <c r="NI166" s="41"/>
      <c r="NJ166" s="41"/>
      <c r="NK166" s="41"/>
      <c r="NL166" s="41"/>
      <c r="NM166" s="41"/>
      <c r="NN166" s="41"/>
      <c r="NO166" s="41"/>
      <c r="NP166" s="41"/>
      <c r="NQ166" s="41"/>
      <c r="NR166" s="41"/>
      <c r="NS166" s="41"/>
      <c r="NT166" s="41"/>
      <c r="NU166" s="41"/>
      <c r="NV166" s="41"/>
      <c r="NW166" s="41"/>
      <c r="NX166" s="41"/>
      <c r="NY166" s="41"/>
      <c r="NZ166" s="41"/>
      <c r="OA166" s="41"/>
      <c r="OB166" s="41"/>
      <c r="OC166" s="41"/>
      <c r="OD166" s="41"/>
      <c r="OE166" s="41"/>
      <c r="OF166" s="41"/>
      <c r="OG166" s="41"/>
      <c r="OH166" s="41"/>
      <c r="OI166" s="41"/>
      <c r="OJ166" s="41"/>
      <c r="OK166" s="41"/>
      <c r="OL166" s="41"/>
      <c r="OM166" s="41"/>
      <c r="ON166" s="41"/>
      <c r="OO166" s="41"/>
      <c r="OP166" s="41"/>
      <c r="OQ166" s="41"/>
      <c r="OR166" s="41"/>
      <c r="OS166" s="41"/>
      <c r="OT166" s="41"/>
      <c r="OU166" s="41"/>
      <c r="OV166" s="41"/>
      <c r="OW166" s="41"/>
      <c r="OX166" s="41"/>
      <c r="OY166" s="41"/>
      <c r="OZ166" s="41"/>
      <c r="PA166" s="41"/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1"/>
      <c r="PN166" s="41"/>
      <c r="PO166" s="41"/>
      <c r="PP166" s="41"/>
      <c r="PQ166" s="41"/>
      <c r="PR166" s="41"/>
      <c r="PS166" s="41"/>
      <c r="PT166" s="41"/>
      <c r="PU166" s="41"/>
      <c r="PV166" s="41"/>
      <c r="PW166" s="41"/>
      <c r="PX166" s="41"/>
      <c r="PY166" s="41"/>
      <c r="PZ166" s="41"/>
      <c r="QA166" s="41"/>
      <c r="QB166" s="41"/>
      <c r="QC166" s="41"/>
      <c r="QD166" s="41"/>
      <c r="QE166" s="41"/>
      <c r="QF166" s="41"/>
      <c r="QG166" s="41"/>
      <c r="QH166" s="41"/>
      <c r="QI166" s="41"/>
      <c r="QJ166" s="41"/>
      <c r="QK166" s="41"/>
      <c r="QL166" s="41"/>
      <c r="QM166" s="41"/>
      <c r="QN166" s="41"/>
      <c r="QO166" s="41"/>
      <c r="QP166" s="41"/>
      <c r="QQ166" s="41"/>
      <c r="QR166" s="41"/>
      <c r="QS166" s="41"/>
      <c r="QT166" s="41"/>
      <c r="QU166" s="41"/>
      <c r="QV166" s="41"/>
      <c r="QW166" s="41"/>
      <c r="QX166" s="41"/>
      <c r="QY166" s="41"/>
      <c r="QZ166" s="41"/>
      <c r="RA166" s="41"/>
      <c r="RB166" s="41"/>
      <c r="RC166" s="41"/>
      <c r="RD166" s="41"/>
      <c r="RE166" s="41"/>
      <c r="RF166" s="41"/>
      <c r="RG166" s="41"/>
      <c r="RH166" s="41"/>
      <c r="RI166" s="41"/>
      <c r="RJ166" s="41"/>
      <c r="RK166" s="41"/>
      <c r="RL166" s="41"/>
      <c r="RM166" s="41"/>
      <c r="RN166" s="41"/>
      <c r="RO166" s="41"/>
      <c r="RP166" s="41"/>
      <c r="RQ166" s="41"/>
      <c r="RR166" s="41"/>
      <c r="RS166" s="41"/>
      <c r="RT166" s="41"/>
      <c r="RU166" s="41"/>
      <c r="RV166" s="41"/>
      <c r="RW166" s="41"/>
      <c r="RX166" s="41"/>
      <c r="RY166" s="41"/>
      <c r="RZ166" s="41"/>
      <c r="SA166" s="41"/>
      <c r="SB166" s="41"/>
      <c r="SC166" s="41"/>
      <c r="SD166" s="41"/>
      <c r="SE166" s="41"/>
      <c r="SF166" s="41"/>
      <c r="SG166" s="41"/>
      <c r="SH166" s="41"/>
      <c r="SI166" s="41"/>
      <c r="SJ166" s="41"/>
      <c r="SK166" s="41"/>
      <c r="SL166" s="41"/>
      <c r="SM166" s="41"/>
      <c r="SN166" s="41"/>
      <c r="SO166" s="41"/>
      <c r="SP166" s="41"/>
      <c r="SQ166" s="41"/>
      <c r="SR166" s="41"/>
      <c r="SS166" s="41"/>
      <c r="ST166" s="41"/>
      <c r="SU166" s="41"/>
      <c r="SV166" s="41"/>
      <c r="SW166" s="41"/>
      <c r="SX166" s="41"/>
      <c r="SY166" s="41"/>
      <c r="SZ166" s="41"/>
      <c r="TA166" s="41"/>
      <c r="TB166" s="41"/>
      <c r="TC166" s="41"/>
      <c r="TD166" s="41"/>
      <c r="TE166" s="41"/>
      <c r="TF166" s="41"/>
      <c r="TG166" s="41"/>
      <c r="TH166" s="41"/>
      <c r="TI166" s="41"/>
      <c r="TJ166" s="41"/>
      <c r="TK166" s="41"/>
      <c r="TL166" s="41"/>
      <c r="TM166" s="41"/>
      <c r="TN166" s="41"/>
      <c r="TO166" s="41"/>
      <c r="TP166" s="41"/>
      <c r="TQ166" s="41"/>
      <c r="TR166" s="41"/>
      <c r="TS166" s="41"/>
      <c r="TT166" s="41"/>
      <c r="TU166" s="41"/>
      <c r="TV166" s="41"/>
      <c r="TW166" s="41"/>
      <c r="TX166" s="41"/>
      <c r="TY166" s="41"/>
      <c r="TZ166" s="41"/>
      <c r="UA166" s="41"/>
      <c r="UB166" s="41"/>
      <c r="UC166" s="41"/>
      <c r="UD166" s="41"/>
      <c r="UE166" s="41"/>
      <c r="UF166" s="41"/>
      <c r="UG166" s="41"/>
      <c r="UH166" s="41"/>
      <c r="UI166" s="41"/>
      <c r="UJ166" s="41"/>
      <c r="UK166" s="41"/>
      <c r="UL166" s="41"/>
      <c r="UM166" s="41"/>
      <c r="UN166" s="41"/>
      <c r="UO166" s="41"/>
      <c r="UP166" s="41"/>
      <c r="UQ166" s="41"/>
      <c r="UR166" s="41"/>
      <c r="US166" s="41"/>
      <c r="UT166" s="41"/>
      <c r="UU166" s="41"/>
      <c r="UV166" s="41"/>
      <c r="UW166" s="41"/>
      <c r="UX166" s="41"/>
      <c r="UY166" s="41"/>
      <c r="UZ166" s="41"/>
      <c r="VA166" s="41"/>
      <c r="VB166" s="41"/>
      <c r="VC166" s="41"/>
      <c r="VD166" s="41"/>
      <c r="VE166" s="41"/>
      <c r="VF166" s="41"/>
      <c r="VG166" s="41"/>
      <c r="VH166" s="41"/>
      <c r="VI166" s="41"/>
      <c r="VJ166" s="41"/>
      <c r="VK166" s="41"/>
      <c r="VL166" s="41"/>
      <c r="VM166" s="41"/>
      <c r="VN166" s="41"/>
      <c r="VO166" s="41"/>
      <c r="VP166" s="41"/>
      <c r="VQ166" s="41"/>
      <c r="VR166" s="41"/>
      <c r="VS166" s="41"/>
      <c r="VT166" s="41"/>
      <c r="VU166" s="41"/>
      <c r="VV166" s="41"/>
      <c r="VW166" s="41"/>
      <c r="VX166" s="41"/>
      <c r="VY166" s="41"/>
      <c r="VZ166" s="41"/>
      <c r="WA166" s="41"/>
      <c r="WB166" s="41"/>
      <c r="WC166" s="41"/>
      <c r="WD166" s="41"/>
      <c r="WE166" s="41"/>
      <c r="WF166" s="41"/>
      <c r="WG166" s="41"/>
      <c r="WH166" s="41"/>
      <c r="WI166" s="41"/>
      <c r="WJ166" s="41"/>
      <c r="WK166" s="41"/>
      <c r="WL166" s="41"/>
      <c r="WM166" s="41"/>
      <c r="WN166" s="41"/>
      <c r="WO166" s="41"/>
      <c r="WP166" s="41"/>
      <c r="WQ166" s="41"/>
      <c r="WR166" s="41"/>
      <c r="WS166" s="41"/>
      <c r="WT166" s="41"/>
      <c r="WU166" s="41"/>
      <c r="WV166" s="41"/>
      <c r="WW166" s="41"/>
      <c r="WX166" s="41"/>
      <c r="WY166" s="41"/>
      <c r="WZ166" s="41"/>
      <c r="XA166" s="41"/>
      <c r="XB166" s="41"/>
      <c r="XC166" s="41"/>
      <c r="XD166" s="41"/>
      <c r="XE166" s="41"/>
      <c r="XF166" s="41"/>
      <c r="XG166" s="41"/>
      <c r="XH166" s="41"/>
      <c r="XI166" s="41"/>
      <c r="XJ166" s="41"/>
      <c r="XK166" s="41"/>
      <c r="XL166" s="41"/>
      <c r="XM166" s="41"/>
      <c r="XN166" s="41"/>
      <c r="XO166" s="41"/>
      <c r="XP166" s="41"/>
      <c r="XQ166" s="41"/>
      <c r="XR166" s="41"/>
      <c r="XS166" s="41"/>
      <c r="XT166" s="41"/>
      <c r="XU166" s="41"/>
      <c r="XV166" s="41"/>
      <c r="XW166" s="41"/>
      <c r="XX166" s="41"/>
      <c r="XY166" s="41"/>
      <c r="XZ166" s="41"/>
      <c r="YA166" s="41"/>
      <c r="YB166" s="41"/>
      <c r="YC166" s="41"/>
      <c r="YD166" s="41"/>
      <c r="YE166" s="41"/>
      <c r="YF166" s="41"/>
      <c r="YG166" s="41"/>
      <c r="YH166" s="41"/>
      <c r="YI166" s="41"/>
      <c r="YJ166" s="41"/>
      <c r="YK166" s="41"/>
      <c r="YL166" s="41"/>
      <c r="YM166" s="41"/>
      <c r="YN166" s="41"/>
      <c r="YO166" s="41"/>
      <c r="YP166" s="41"/>
      <c r="YQ166" s="41"/>
      <c r="YR166" s="41"/>
      <c r="YS166" s="41"/>
      <c r="YT166" s="41"/>
      <c r="YU166" s="41"/>
      <c r="YV166" s="41"/>
      <c r="YW166" s="41"/>
      <c r="YX166" s="41"/>
      <c r="YY166" s="41"/>
      <c r="YZ166" s="41"/>
      <c r="ZA166" s="41"/>
      <c r="ZB166" s="41"/>
      <c r="ZC166" s="41"/>
      <c r="ZD166" s="41"/>
      <c r="ZE166" s="41"/>
      <c r="ZF166" s="41"/>
      <c r="ZG166" s="41"/>
      <c r="ZH166" s="41"/>
      <c r="ZI166" s="41"/>
      <c r="ZJ166" s="41"/>
      <c r="ZK166" s="41"/>
      <c r="ZL166" s="41"/>
      <c r="ZM166" s="41"/>
      <c r="ZN166" s="41"/>
      <c r="ZO166" s="41"/>
    </row>
    <row r="167" spans="31:691" ht="17.25" customHeight="1" x14ac:dyDescent="0.3">
      <c r="AE167" s="41"/>
      <c r="AF167" s="41"/>
      <c r="AG167" s="41"/>
      <c r="IZ167" s="41"/>
      <c r="JA167" s="41"/>
      <c r="JB167" s="41"/>
      <c r="JC167" s="41"/>
      <c r="JD167" s="41"/>
      <c r="JE167" s="41"/>
      <c r="JF167" s="41"/>
      <c r="JG167" s="41"/>
      <c r="JH167" s="41"/>
      <c r="JI167" s="41"/>
      <c r="JJ167" s="41"/>
      <c r="JK167" s="41"/>
      <c r="JL167" s="41"/>
      <c r="JM167" s="41"/>
      <c r="JN167" s="41"/>
      <c r="JO167" s="41"/>
      <c r="JP167" s="41"/>
      <c r="JQ167" s="41"/>
      <c r="JR167" s="41"/>
      <c r="JS167" s="41"/>
      <c r="JT167" s="41"/>
      <c r="JU167" s="41"/>
      <c r="JV167" s="41"/>
      <c r="JW167" s="41"/>
      <c r="JX167" s="41"/>
      <c r="JY167" s="41"/>
      <c r="JZ167" s="41"/>
      <c r="KA167" s="41"/>
      <c r="KB167" s="41"/>
      <c r="KC167" s="41"/>
      <c r="KD167" s="41"/>
      <c r="KE167" s="41"/>
      <c r="KF167" s="41"/>
      <c r="KG167" s="41"/>
      <c r="KH167" s="41"/>
      <c r="KI167" s="41"/>
      <c r="KJ167" s="41"/>
      <c r="KK167" s="41"/>
      <c r="KL167" s="41"/>
      <c r="KM167" s="41"/>
      <c r="KN167" s="41"/>
      <c r="KO167" s="41"/>
      <c r="KP167" s="41"/>
      <c r="KQ167" s="41"/>
      <c r="KR167" s="41"/>
      <c r="KS167" s="41"/>
      <c r="KT167" s="41"/>
      <c r="KU167" s="41"/>
      <c r="KV167" s="41"/>
      <c r="KW167" s="41"/>
      <c r="KX167" s="41"/>
      <c r="KY167" s="41"/>
      <c r="KZ167" s="41"/>
      <c r="LA167" s="41"/>
      <c r="LB167" s="41"/>
      <c r="LC167" s="41"/>
      <c r="LD167" s="41"/>
      <c r="LE167" s="41"/>
      <c r="LF167" s="41"/>
      <c r="LG167" s="41"/>
      <c r="LH167" s="41"/>
      <c r="LI167" s="41"/>
      <c r="LJ167" s="41"/>
      <c r="LK167" s="41"/>
      <c r="LL167" s="41"/>
      <c r="LM167" s="41"/>
      <c r="LN167" s="41"/>
      <c r="LO167" s="41"/>
      <c r="LP167" s="41"/>
      <c r="LQ167" s="41"/>
      <c r="LR167" s="41"/>
      <c r="LS167" s="41"/>
      <c r="LT167" s="41"/>
      <c r="LU167" s="41"/>
      <c r="LV167" s="41"/>
      <c r="LW167" s="41"/>
      <c r="LX167" s="41"/>
      <c r="LY167" s="41"/>
      <c r="LZ167" s="41"/>
      <c r="MA167" s="41"/>
      <c r="MB167" s="41"/>
      <c r="MC167" s="41"/>
      <c r="MD167" s="41"/>
      <c r="ME167" s="41"/>
      <c r="MF167" s="41"/>
      <c r="MG167" s="41"/>
      <c r="MH167" s="41"/>
      <c r="MI167" s="41"/>
      <c r="MJ167" s="41"/>
      <c r="MK167" s="41"/>
      <c r="ML167" s="41"/>
      <c r="MM167" s="41"/>
      <c r="MN167" s="41"/>
      <c r="MO167" s="41"/>
      <c r="MP167" s="41"/>
      <c r="MQ167" s="41"/>
      <c r="MR167" s="41"/>
      <c r="MS167" s="41"/>
      <c r="MT167" s="41"/>
      <c r="MU167" s="41"/>
      <c r="MV167" s="41"/>
      <c r="MW167" s="41"/>
      <c r="MX167" s="41"/>
      <c r="MY167" s="41"/>
      <c r="MZ167" s="41"/>
      <c r="NA167" s="41"/>
      <c r="NB167" s="41"/>
      <c r="NC167" s="41"/>
      <c r="ND167" s="41"/>
      <c r="NE167" s="41"/>
      <c r="NF167" s="41"/>
      <c r="NG167" s="41"/>
      <c r="NH167" s="41"/>
      <c r="NI167" s="41"/>
      <c r="NJ167" s="41"/>
      <c r="NK167" s="41"/>
      <c r="NL167" s="41"/>
      <c r="NM167" s="41"/>
      <c r="NN167" s="41"/>
      <c r="NO167" s="41"/>
      <c r="NP167" s="41"/>
      <c r="NQ167" s="41"/>
      <c r="NR167" s="41"/>
      <c r="NS167" s="41"/>
      <c r="NT167" s="41"/>
      <c r="NU167" s="41"/>
      <c r="NV167" s="41"/>
      <c r="NW167" s="41"/>
      <c r="NX167" s="41"/>
      <c r="NY167" s="41"/>
      <c r="NZ167" s="41"/>
      <c r="OA167" s="41"/>
      <c r="OB167" s="41"/>
      <c r="OC167" s="41"/>
      <c r="OD167" s="41"/>
      <c r="OE167" s="41"/>
      <c r="OF167" s="41"/>
      <c r="OG167" s="41"/>
      <c r="OH167" s="41"/>
      <c r="OI167" s="41"/>
      <c r="OJ167" s="41"/>
      <c r="OK167" s="41"/>
      <c r="OL167" s="41"/>
      <c r="OM167" s="41"/>
      <c r="ON167" s="41"/>
      <c r="OO167" s="41"/>
      <c r="OP167" s="41"/>
      <c r="OQ167" s="41"/>
      <c r="OR167" s="41"/>
      <c r="OS167" s="41"/>
      <c r="OT167" s="41"/>
      <c r="OU167" s="41"/>
      <c r="OV167" s="41"/>
      <c r="OW167" s="41"/>
      <c r="OX167" s="41"/>
      <c r="OY167" s="41"/>
      <c r="OZ167" s="41"/>
      <c r="PA167" s="41"/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1"/>
      <c r="PN167" s="41"/>
      <c r="PO167" s="41"/>
      <c r="PP167" s="41"/>
      <c r="PQ167" s="41"/>
      <c r="PR167" s="41"/>
      <c r="PS167" s="41"/>
      <c r="PT167" s="41"/>
      <c r="PU167" s="41"/>
      <c r="PV167" s="41"/>
      <c r="PW167" s="41"/>
      <c r="PX167" s="41"/>
      <c r="PY167" s="41"/>
      <c r="PZ167" s="41"/>
      <c r="QA167" s="41"/>
      <c r="QB167" s="41"/>
      <c r="QC167" s="41"/>
      <c r="QD167" s="41"/>
      <c r="QE167" s="41"/>
      <c r="QF167" s="41"/>
      <c r="QG167" s="41"/>
      <c r="QH167" s="41"/>
      <c r="QI167" s="41"/>
      <c r="QJ167" s="41"/>
      <c r="QK167" s="41"/>
      <c r="QL167" s="41"/>
      <c r="QM167" s="41"/>
      <c r="QN167" s="41"/>
      <c r="QO167" s="41"/>
      <c r="QP167" s="41"/>
      <c r="QQ167" s="41"/>
      <c r="QR167" s="41"/>
      <c r="QS167" s="41"/>
      <c r="QT167" s="41"/>
      <c r="QU167" s="41"/>
      <c r="QV167" s="41"/>
      <c r="QW167" s="41"/>
      <c r="QX167" s="41"/>
      <c r="QY167" s="41"/>
      <c r="QZ167" s="41"/>
      <c r="RA167" s="41"/>
      <c r="RB167" s="41"/>
      <c r="RC167" s="41"/>
      <c r="RD167" s="41"/>
      <c r="RE167" s="41"/>
      <c r="RF167" s="41"/>
      <c r="RG167" s="41"/>
      <c r="RH167" s="41"/>
      <c r="RI167" s="41"/>
      <c r="RJ167" s="41"/>
      <c r="RK167" s="41"/>
      <c r="RL167" s="41"/>
      <c r="RM167" s="41"/>
      <c r="RN167" s="41"/>
      <c r="RO167" s="41"/>
      <c r="RP167" s="41"/>
      <c r="RQ167" s="41"/>
      <c r="RR167" s="41"/>
      <c r="RS167" s="41"/>
      <c r="RT167" s="41"/>
      <c r="RU167" s="41"/>
      <c r="RV167" s="41"/>
      <c r="RW167" s="41"/>
      <c r="RX167" s="41"/>
      <c r="RY167" s="41"/>
      <c r="RZ167" s="41"/>
      <c r="SA167" s="41"/>
      <c r="SB167" s="41"/>
      <c r="SC167" s="41"/>
      <c r="SD167" s="41"/>
      <c r="SE167" s="41"/>
      <c r="SF167" s="41"/>
      <c r="SG167" s="41"/>
      <c r="SH167" s="41"/>
      <c r="SI167" s="41"/>
      <c r="SJ167" s="41"/>
      <c r="SK167" s="41"/>
      <c r="SL167" s="41"/>
      <c r="SM167" s="41"/>
      <c r="SN167" s="41"/>
      <c r="SO167" s="41"/>
      <c r="SP167" s="41"/>
      <c r="SQ167" s="41"/>
      <c r="SR167" s="41"/>
      <c r="SS167" s="41"/>
      <c r="ST167" s="41"/>
      <c r="SU167" s="41"/>
      <c r="SV167" s="41"/>
      <c r="SW167" s="41"/>
      <c r="SX167" s="41"/>
      <c r="SY167" s="41"/>
      <c r="SZ167" s="41"/>
      <c r="TA167" s="41"/>
      <c r="TB167" s="41"/>
      <c r="TC167" s="41"/>
      <c r="TD167" s="41"/>
      <c r="TE167" s="41"/>
      <c r="TF167" s="41"/>
      <c r="TG167" s="41"/>
      <c r="TH167" s="41"/>
      <c r="TI167" s="41"/>
      <c r="TJ167" s="41"/>
      <c r="TK167" s="41"/>
      <c r="TL167" s="41"/>
      <c r="TM167" s="41"/>
      <c r="TN167" s="41"/>
      <c r="TO167" s="41"/>
      <c r="TP167" s="41"/>
      <c r="TQ167" s="41"/>
      <c r="TR167" s="41"/>
      <c r="TS167" s="41"/>
      <c r="TT167" s="41"/>
      <c r="TU167" s="41"/>
      <c r="TV167" s="41"/>
      <c r="TW167" s="41"/>
      <c r="TX167" s="41"/>
      <c r="TY167" s="41"/>
      <c r="TZ167" s="41"/>
      <c r="UA167" s="41"/>
      <c r="UB167" s="41"/>
      <c r="UC167" s="41"/>
      <c r="UD167" s="41"/>
      <c r="UE167" s="41"/>
      <c r="UF167" s="41"/>
      <c r="UG167" s="41"/>
      <c r="UH167" s="41"/>
      <c r="UI167" s="41"/>
      <c r="UJ167" s="41"/>
      <c r="UK167" s="41"/>
      <c r="UL167" s="41"/>
      <c r="UM167" s="41"/>
      <c r="UN167" s="41"/>
      <c r="UO167" s="41"/>
      <c r="UP167" s="41"/>
      <c r="UQ167" s="41"/>
      <c r="UR167" s="41"/>
      <c r="US167" s="41"/>
      <c r="UT167" s="41"/>
      <c r="UU167" s="41"/>
      <c r="UV167" s="41"/>
      <c r="UW167" s="41"/>
      <c r="UX167" s="41"/>
      <c r="UY167" s="41"/>
      <c r="UZ167" s="41"/>
      <c r="VA167" s="41"/>
      <c r="VB167" s="41"/>
      <c r="VC167" s="41"/>
      <c r="VD167" s="41"/>
      <c r="VE167" s="41"/>
      <c r="VF167" s="41"/>
      <c r="VG167" s="41"/>
      <c r="VH167" s="41"/>
      <c r="VI167" s="41"/>
      <c r="VJ167" s="41"/>
      <c r="VK167" s="41"/>
      <c r="VL167" s="41"/>
      <c r="VM167" s="41"/>
      <c r="VN167" s="41"/>
      <c r="VO167" s="41"/>
      <c r="VP167" s="41"/>
      <c r="VQ167" s="41"/>
      <c r="VR167" s="41"/>
      <c r="VS167" s="41"/>
      <c r="VT167" s="41"/>
      <c r="VU167" s="41"/>
      <c r="VV167" s="41"/>
      <c r="VW167" s="41"/>
      <c r="VX167" s="41"/>
      <c r="VY167" s="41"/>
      <c r="VZ167" s="41"/>
      <c r="WA167" s="41"/>
      <c r="WB167" s="41"/>
      <c r="WC167" s="41"/>
      <c r="WD167" s="41"/>
      <c r="WE167" s="41"/>
      <c r="WF167" s="41"/>
      <c r="WG167" s="41"/>
      <c r="WH167" s="41"/>
      <c r="WI167" s="41"/>
      <c r="WJ167" s="41"/>
      <c r="WK167" s="41"/>
      <c r="WL167" s="41"/>
      <c r="WM167" s="41"/>
      <c r="WN167" s="41"/>
      <c r="WO167" s="41"/>
      <c r="WP167" s="41"/>
      <c r="WQ167" s="41"/>
      <c r="WR167" s="41"/>
      <c r="WS167" s="41"/>
      <c r="WT167" s="41"/>
      <c r="WU167" s="41"/>
      <c r="WV167" s="41"/>
      <c r="WW167" s="41"/>
      <c r="WX167" s="41"/>
      <c r="WY167" s="41"/>
      <c r="WZ167" s="41"/>
      <c r="XA167" s="41"/>
      <c r="XB167" s="41"/>
      <c r="XC167" s="41"/>
      <c r="XD167" s="41"/>
      <c r="XE167" s="41"/>
      <c r="XF167" s="41"/>
      <c r="XG167" s="41"/>
      <c r="XH167" s="41"/>
      <c r="XI167" s="41"/>
      <c r="XJ167" s="41"/>
      <c r="XK167" s="41"/>
      <c r="XL167" s="41"/>
      <c r="XM167" s="41"/>
      <c r="XN167" s="41"/>
      <c r="XO167" s="41"/>
      <c r="XP167" s="41"/>
      <c r="XQ167" s="41"/>
      <c r="XR167" s="41"/>
      <c r="XS167" s="41"/>
      <c r="XT167" s="41"/>
      <c r="XU167" s="41"/>
      <c r="XV167" s="41"/>
      <c r="XW167" s="41"/>
      <c r="XX167" s="41"/>
      <c r="XY167" s="41"/>
      <c r="XZ167" s="41"/>
      <c r="YA167" s="41"/>
      <c r="YB167" s="41"/>
      <c r="YC167" s="41"/>
      <c r="YD167" s="41"/>
      <c r="YE167" s="41"/>
      <c r="YF167" s="41"/>
      <c r="YG167" s="41"/>
      <c r="YH167" s="41"/>
      <c r="YI167" s="41"/>
      <c r="YJ167" s="41"/>
      <c r="YK167" s="41"/>
      <c r="YL167" s="41"/>
      <c r="YM167" s="41"/>
      <c r="YN167" s="41"/>
      <c r="YO167" s="41"/>
      <c r="YP167" s="41"/>
      <c r="YQ167" s="41"/>
      <c r="YR167" s="41"/>
      <c r="YS167" s="41"/>
      <c r="YT167" s="41"/>
      <c r="YU167" s="41"/>
      <c r="YV167" s="41"/>
      <c r="YW167" s="41"/>
      <c r="YX167" s="41"/>
      <c r="YY167" s="41"/>
      <c r="YZ167" s="41"/>
      <c r="ZA167" s="41"/>
      <c r="ZB167" s="41"/>
      <c r="ZC167" s="41"/>
      <c r="ZD167" s="41"/>
      <c r="ZE167" s="41"/>
      <c r="ZF167" s="41"/>
      <c r="ZG167" s="41"/>
      <c r="ZH167" s="41"/>
      <c r="ZI167" s="41"/>
      <c r="ZJ167" s="41"/>
      <c r="ZK167" s="41"/>
      <c r="ZL167" s="41"/>
      <c r="ZM167" s="41"/>
      <c r="ZN167" s="41"/>
      <c r="ZO167" s="41"/>
    </row>
    <row r="168" spans="31:691" ht="17.25" customHeight="1" x14ac:dyDescent="0.3">
      <c r="AE168" s="41"/>
      <c r="AF168" s="41"/>
      <c r="AG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/>
      <c r="KK168" s="41"/>
      <c r="KL168" s="41"/>
      <c r="KM168" s="41"/>
      <c r="KN168" s="41"/>
      <c r="KO168" s="41"/>
      <c r="KP168" s="41"/>
      <c r="KQ168" s="41"/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/>
      <c r="OJ168" s="41"/>
      <c r="OK168" s="41"/>
      <c r="OL168" s="41"/>
      <c r="OM168" s="41"/>
      <c r="ON168" s="41"/>
      <c r="OO168" s="41"/>
      <c r="OP168" s="41"/>
      <c r="OQ168" s="41"/>
      <c r="OR168" s="41"/>
      <c r="OS168" s="41"/>
      <c r="OT168" s="41"/>
      <c r="OU168" s="41"/>
      <c r="OV168" s="41"/>
      <c r="OW168" s="41"/>
      <c r="OX168" s="41"/>
      <c r="OY168" s="41"/>
      <c r="OZ168" s="41"/>
      <c r="PA168" s="41"/>
      <c r="PB168" s="41"/>
      <c r="PC168" s="41"/>
      <c r="PD168" s="41"/>
      <c r="PE168" s="41"/>
      <c r="PF168" s="41"/>
      <c r="PG168" s="41"/>
      <c r="PH168" s="41"/>
      <c r="PI168" s="41"/>
      <c r="PJ168" s="41"/>
      <c r="PK168" s="41"/>
      <c r="PL168" s="41"/>
      <c r="PM168" s="41"/>
      <c r="PN168" s="41"/>
      <c r="PO168" s="41"/>
      <c r="PP168" s="41"/>
      <c r="PQ168" s="41"/>
      <c r="PR168" s="41"/>
      <c r="PS168" s="41"/>
      <c r="PT168" s="41"/>
      <c r="PU168" s="41"/>
      <c r="PV168" s="41"/>
      <c r="PW168" s="41"/>
      <c r="PX168" s="41"/>
      <c r="PY168" s="41"/>
      <c r="PZ168" s="41"/>
      <c r="QA168" s="41"/>
      <c r="QB168" s="41"/>
      <c r="QC168" s="41"/>
      <c r="QD168" s="41"/>
      <c r="QE168" s="41"/>
      <c r="QF168" s="41"/>
      <c r="QG168" s="41"/>
      <c r="QH168" s="41"/>
      <c r="QI168" s="41"/>
      <c r="QJ168" s="41"/>
      <c r="QK168" s="41"/>
      <c r="QL168" s="41"/>
      <c r="QM168" s="41"/>
      <c r="QN168" s="41"/>
      <c r="QO168" s="41"/>
      <c r="QP168" s="41"/>
      <c r="QQ168" s="41"/>
      <c r="QR168" s="41"/>
      <c r="QS168" s="41"/>
      <c r="QT168" s="41"/>
      <c r="QU168" s="41"/>
      <c r="QV168" s="41"/>
      <c r="QW168" s="41"/>
      <c r="QX168" s="41"/>
      <c r="QY168" s="41"/>
      <c r="QZ168" s="41"/>
      <c r="RA168" s="41"/>
      <c r="RB168" s="41"/>
      <c r="RC168" s="41"/>
      <c r="RD168" s="41"/>
      <c r="RE168" s="41"/>
      <c r="RF168" s="41"/>
      <c r="RG168" s="41"/>
      <c r="RH168" s="41"/>
      <c r="RI168" s="41"/>
      <c r="RJ168" s="41"/>
      <c r="RK168" s="41"/>
      <c r="RL168" s="41"/>
      <c r="RM168" s="41"/>
      <c r="RN168" s="41"/>
      <c r="RO168" s="41"/>
      <c r="RP168" s="41"/>
      <c r="RQ168" s="41"/>
      <c r="RR168" s="41"/>
      <c r="RS168" s="41"/>
      <c r="RT168" s="41"/>
      <c r="RU168" s="41"/>
      <c r="RV168" s="41"/>
      <c r="RW168" s="41"/>
      <c r="RX168" s="41"/>
      <c r="RY168" s="41"/>
      <c r="RZ168" s="41"/>
      <c r="SA168" s="41"/>
      <c r="SB168" s="41"/>
      <c r="SC168" s="41"/>
      <c r="SD168" s="41"/>
      <c r="SE168" s="41"/>
      <c r="SF168" s="41"/>
      <c r="SG168" s="41"/>
      <c r="SH168" s="41"/>
      <c r="SI168" s="41"/>
      <c r="SJ168" s="41"/>
      <c r="SK168" s="41"/>
      <c r="SL168" s="41"/>
      <c r="SM168" s="41"/>
      <c r="SN168" s="41"/>
      <c r="SO168" s="41"/>
      <c r="SP168" s="41"/>
      <c r="SQ168" s="41"/>
      <c r="SR168" s="41"/>
      <c r="SS168" s="41"/>
      <c r="ST168" s="41"/>
      <c r="SU168" s="41"/>
      <c r="SV168" s="41"/>
      <c r="SW168" s="41"/>
      <c r="SX168" s="41"/>
      <c r="SY168" s="41"/>
      <c r="SZ168" s="41"/>
      <c r="TA168" s="41"/>
      <c r="TB168" s="41"/>
      <c r="TC168" s="41"/>
      <c r="TD168" s="41"/>
      <c r="TE168" s="41"/>
      <c r="TF168" s="41"/>
      <c r="TG168" s="41"/>
      <c r="TH168" s="41"/>
      <c r="TI168" s="41"/>
      <c r="TJ168" s="41"/>
      <c r="TK168" s="41"/>
      <c r="TL168" s="41"/>
      <c r="TM168" s="41"/>
      <c r="TN168" s="41"/>
      <c r="TO168" s="41"/>
      <c r="TP168" s="41"/>
      <c r="TQ168" s="41"/>
      <c r="TR168" s="41"/>
      <c r="TS168" s="41"/>
      <c r="TT168" s="41"/>
      <c r="TU168" s="41"/>
      <c r="TV168" s="41"/>
      <c r="TW168" s="41"/>
      <c r="TX168" s="41"/>
      <c r="TY168" s="41"/>
      <c r="TZ168" s="41"/>
      <c r="UA168" s="41"/>
      <c r="UB168" s="41"/>
      <c r="UC168" s="41"/>
      <c r="UD168" s="41"/>
      <c r="UE168" s="41"/>
      <c r="UF168" s="41"/>
      <c r="UG168" s="41"/>
      <c r="UH168" s="41"/>
      <c r="UI168" s="41"/>
      <c r="UJ168" s="41"/>
      <c r="UK168" s="41"/>
      <c r="UL168" s="41"/>
      <c r="UM168" s="41"/>
      <c r="UN168" s="41"/>
      <c r="UO168" s="41"/>
      <c r="UP168" s="41"/>
      <c r="UQ168" s="41"/>
      <c r="UR168" s="41"/>
      <c r="US168" s="41"/>
      <c r="UT168" s="41"/>
      <c r="UU168" s="41"/>
      <c r="UV168" s="41"/>
      <c r="UW168" s="41"/>
      <c r="UX168" s="41"/>
      <c r="UY168" s="41"/>
      <c r="UZ168" s="41"/>
      <c r="VA168" s="41"/>
      <c r="VB168" s="41"/>
      <c r="VC168" s="41"/>
      <c r="VD168" s="41"/>
      <c r="VE168" s="41"/>
      <c r="VF168" s="41"/>
      <c r="VG168" s="41"/>
      <c r="VH168" s="41"/>
      <c r="VI168" s="41"/>
      <c r="VJ168" s="41"/>
      <c r="VK168" s="41"/>
      <c r="VL168" s="41"/>
      <c r="VM168" s="41"/>
      <c r="VN168" s="41"/>
      <c r="VO168" s="41"/>
      <c r="VP168" s="41"/>
      <c r="VQ168" s="41"/>
      <c r="VR168" s="41"/>
      <c r="VS168" s="41"/>
      <c r="VT168" s="41"/>
      <c r="VU168" s="41"/>
      <c r="VV168" s="41"/>
      <c r="VW168" s="41"/>
      <c r="VX168" s="41"/>
      <c r="VY168" s="41"/>
      <c r="VZ168" s="41"/>
      <c r="WA168" s="41"/>
      <c r="WB168" s="41"/>
      <c r="WC168" s="41"/>
      <c r="WD168" s="41"/>
      <c r="WE168" s="41"/>
      <c r="WF168" s="41"/>
      <c r="WG168" s="41"/>
      <c r="WH168" s="41"/>
      <c r="WI168" s="41"/>
      <c r="WJ168" s="41"/>
      <c r="WK168" s="41"/>
      <c r="WL168" s="41"/>
      <c r="WM168" s="41"/>
      <c r="WN168" s="41"/>
      <c r="WO168" s="41"/>
      <c r="WP168" s="41"/>
      <c r="WQ168" s="41"/>
      <c r="WR168" s="41"/>
      <c r="WS168" s="41"/>
      <c r="WT168" s="41"/>
      <c r="WU168" s="41"/>
      <c r="WV168" s="41"/>
      <c r="WW168" s="41"/>
      <c r="WX168" s="41"/>
      <c r="WY168" s="41"/>
      <c r="WZ168" s="41"/>
      <c r="XA168" s="41"/>
      <c r="XB168" s="41"/>
      <c r="XC168" s="41"/>
      <c r="XD168" s="41"/>
      <c r="XE168" s="41"/>
      <c r="XF168" s="41"/>
      <c r="XG168" s="41"/>
      <c r="XH168" s="41"/>
      <c r="XI168" s="41"/>
      <c r="XJ168" s="41"/>
      <c r="XK168" s="41"/>
      <c r="XL168" s="41"/>
      <c r="XM168" s="41"/>
      <c r="XN168" s="41"/>
      <c r="XO168" s="41"/>
      <c r="XP168" s="41"/>
      <c r="XQ168" s="41"/>
      <c r="XR168" s="41"/>
      <c r="XS168" s="41"/>
      <c r="XT168" s="41"/>
      <c r="XU168" s="41"/>
      <c r="XV168" s="41"/>
      <c r="XW168" s="41"/>
      <c r="XX168" s="41"/>
      <c r="XY168" s="41"/>
      <c r="XZ168" s="41"/>
      <c r="YA168" s="41"/>
      <c r="YB168" s="41"/>
      <c r="YC168" s="41"/>
      <c r="YD168" s="41"/>
      <c r="YE168" s="41"/>
      <c r="YF168" s="41"/>
      <c r="YG168" s="41"/>
      <c r="YH168" s="41"/>
      <c r="YI168" s="41"/>
      <c r="YJ168" s="41"/>
      <c r="YK168" s="41"/>
      <c r="YL168" s="41"/>
      <c r="YM168" s="41"/>
      <c r="YN168" s="41"/>
      <c r="YO168" s="41"/>
      <c r="YP168" s="41"/>
      <c r="YQ168" s="41"/>
      <c r="YR168" s="41"/>
      <c r="YS168" s="41"/>
      <c r="YT168" s="41"/>
      <c r="YU168" s="41"/>
      <c r="YV168" s="41"/>
      <c r="YW168" s="41"/>
      <c r="YX168" s="41"/>
      <c r="YY168" s="41"/>
      <c r="YZ168" s="41"/>
      <c r="ZA168" s="41"/>
      <c r="ZB168" s="41"/>
      <c r="ZC168" s="41"/>
      <c r="ZD168" s="41"/>
      <c r="ZE168" s="41"/>
      <c r="ZF168" s="41"/>
      <c r="ZG168" s="41"/>
      <c r="ZH168" s="41"/>
      <c r="ZI168" s="41"/>
      <c r="ZJ168" s="41"/>
      <c r="ZK168" s="41"/>
      <c r="ZL168" s="41"/>
      <c r="ZM168" s="41"/>
      <c r="ZN168" s="41"/>
      <c r="ZO168" s="41"/>
    </row>
    <row r="169" spans="31:691" ht="17.25" customHeight="1" x14ac:dyDescent="0.3">
      <c r="AE169" s="41"/>
      <c r="AF169" s="41"/>
      <c r="AG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/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/>
      <c r="KK169" s="41"/>
      <c r="KL169" s="41"/>
      <c r="KM169" s="41"/>
      <c r="KN169" s="41"/>
      <c r="KO169" s="41"/>
      <c r="KP169" s="41"/>
      <c r="KQ169" s="41"/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/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/>
      <c r="OJ169" s="41"/>
      <c r="OK169" s="41"/>
      <c r="OL169" s="41"/>
      <c r="OM169" s="41"/>
      <c r="ON169" s="41"/>
      <c r="OO169" s="41"/>
      <c r="OP169" s="41"/>
      <c r="OQ169" s="41"/>
      <c r="OR169" s="41"/>
      <c r="OS169" s="41"/>
      <c r="OT169" s="41"/>
      <c r="OU169" s="41"/>
      <c r="OV169" s="41"/>
      <c r="OW169" s="41"/>
      <c r="OX169" s="41"/>
      <c r="OY169" s="41"/>
      <c r="OZ169" s="41"/>
      <c r="PA169" s="41"/>
      <c r="PB169" s="41"/>
      <c r="PC169" s="41"/>
      <c r="PD169" s="41"/>
      <c r="PE169" s="41"/>
      <c r="PF169" s="41"/>
      <c r="PG169" s="41"/>
      <c r="PH169" s="41"/>
      <c r="PI169" s="41"/>
      <c r="PJ169" s="41"/>
      <c r="PK169" s="41"/>
      <c r="PL169" s="41"/>
      <c r="PM169" s="41"/>
      <c r="PN169" s="41"/>
      <c r="PO169" s="41"/>
      <c r="PP169" s="41"/>
      <c r="PQ169" s="41"/>
      <c r="PR169" s="41"/>
      <c r="PS169" s="41"/>
      <c r="PT169" s="41"/>
      <c r="PU169" s="41"/>
      <c r="PV169" s="41"/>
      <c r="PW169" s="41"/>
      <c r="PX169" s="41"/>
      <c r="PY169" s="41"/>
      <c r="PZ169" s="41"/>
      <c r="QA169" s="41"/>
      <c r="QB169" s="41"/>
      <c r="QC169" s="41"/>
      <c r="QD169" s="41"/>
      <c r="QE169" s="41"/>
      <c r="QF169" s="41"/>
      <c r="QG169" s="41"/>
      <c r="QH169" s="41"/>
      <c r="QI169" s="41"/>
      <c r="QJ169" s="41"/>
      <c r="QK169" s="41"/>
      <c r="QL169" s="41"/>
      <c r="QM169" s="41"/>
      <c r="QN169" s="41"/>
      <c r="QO169" s="41"/>
      <c r="QP169" s="41"/>
      <c r="QQ169" s="41"/>
      <c r="QR169" s="41"/>
      <c r="QS169" s="41"/>
      <c r="QT169" s="41"/>
      <c r="QU169" s="41"/>
      <c r="QV169" s="41"/>
      <c r="QW169" s="41"/>
      <c r="QX169" s="41"/>
      <c r="QY169" s="41"/>
      <c r="QZ169" s="41"/>
      <c r="RA169" s="41"/>
      <c r="RB169" s="41"/>
      <c r="RC169" s="41"/>
      <c r="RD169" s="41"/>
      <c r="RE169" s="41"/>
      <c r="RF169" s="41"/>
      <c r="RG169" s="41"/>
      <c r="RH169" s="41"/>
      <c r="RI169" s="41"/>
      <c r="RJ169" s="41"/>
      <c r="RK169" s="41"/>
      <c r="RL169" s="41"/>
      <c r="RM169" s="41"/>
      <c r="RN169" s="41"/>
      <c r="RO169" s="41"/>
      <c r="RP169" s="41"/>
      <c r="RQ169" s="41"/>
      <c r="RR169" s="41"/>
      <c r="RS169" s="41"/>
      <c r="RT169" s="41"/>
      <c r="RU169" s="41"/>
      <c r="RV169" s="41"/>
      <c r="RW169" s="41"/>
      <c r="RX169" s="41"/>
      <c r="RY169" s="41"/>
      <c r="RZ169" s="41"/>
      <c r="SA169" s="41"/>
      <c r="SB169" s="41"/>
      <c r="SC169" s="41"/>
      <c r="SD169" s="41"/>
      <c r="SE169" s="41"/>
      <c r="SF169" s="41"/>
      <c r="SG169" s="41"/>
      <c r="SH169" s="41"/>
      <c r="SI169" s="41"/>
      <c r="SJ169" s="41"/>
      <c r="SK169" s="41"/>
      <c r="SL169" s="41"/>
      <c r="SM169" s="41"/>
      <c r="SN169" s="41"/>
      <c r="SO169" s="41"/>
      <c r="SP169" s="41"/>
      <c r="SQ169" s="41"/>
      <c r="SR169" s="41"/>
      <c r="SS169" s="41"/>
      <c r="ST169" s="41"/>
      <c r="SU169" s="41"/>
      <c r="SV169" s="41"/>
      <c r="SW169" s="41"/>
      <c r="SX169" s="41"/>
      <c r="SY169" s="41"/>
      <c r="SZ169" s="41"/>
      <c r="TA169" s="41"/>
      <c r="TB169" s="41"/>
      <c r="TC169" s="41"/>
      <c r="TD169" s="41"/>
      <c r="TE169" s="41"/>
      <c r="TF169" s="41"/>
      <c r="TG169" s="41"/>
      <c r="TH169" s="41"/>
      <c r="TI169" s="41"/>
      <c r="TJ169" s="41"/>
      <c r="TK169" s="41"/>
      <c r="TL169" s="41"/>
      <c r="TM169" s="41"/>
      <c r="TN169" s="41"/>
      <c r="TO169" s="41"/>
      <c r="TP169" s="41"/>
      <c r="TQ169" s="41"/>
      <c r="TR169" s="41"/>
      <c r="TS169" s="41"/>
      <c r="TT169" s="41"/>
      <c r="TU169" s="41"/>
      <c r="TV169" s="41"/>
      <c r="TW169" s="41"/>
      <c r="TX169" s="41"/>
      <c r="TY169" s="41"/>
      <c r="TZ169" s="41"/>
      <c r="UA169" s="41"/>
      <c r="UB169" s="41"/>
      <c r="UC169" s="41"/>
      <c r="UD169" s="41"/>
      <c r="UE169" s="41"/>
      <c r="UF169" s="41"/>
      <c r="UG169" s="41"/>
      <c r="UH169" s="41"/>
      <c r="UI169" s="41"/>
      <c r="UJ169" s="41"/>
      <c r="UK169" s="41"/>
      <c r="UL169" s="41"/>
      <c r="UM169" s="41"/>
      <c r="UN169" s="41"/>
      <c r="UO169" s="41"/>
      <c r="UP169" s="41"/>
      <c r="UQ169" s="41"/>
      <c r="UR169" s="41"/>
      <c r="US169" s="41"/>
      <c r="UT169" s="41"/>
      <c r="UU169" s="41"/>
      <c r="UV169" s="41"/>
      <c r="UW169" s="41"/>
      <c r="UX169" s="41"/>
      <c r="UY169" s="41"/>
      <c r="UZ169" s="41"/>
      <c r="VA169" s="41"/>
      <c r="VB169" s="41"/>
      <c r="VC169" s="41"/>
      <c r="VD169" s="41"/>
      <c r="VE169" s="41"/>
      <c r="VF169" s="41"/>
      <c r="VG169" s="41"/>
      <c r="VH169" s="41"/>
      <c r="VI169" s="41"/>
      <c r="VJ169" s="41"/>
      <c r="VK169" s="41"/>
      <c r="VL169" s="41"/>
      <c r="VM169" s="41"/>
      <c r="VN169" s="41"/>
      <c r="VO169" s="41"/>
      <c r="VP169" s="41"/>
      <c r="VQ169" s="41"/>
      <c r="VR169" s="41"/>
      <c r="VS169" s="41"/>
      <c r="VT169" s="41"/>
      <c r="VU169" s="41"/>
      <c r="VV169" s="41"/>
      <c r="VW169" s="41"/>
      <c r="VX169" s="41"/>
      <c r="VY169" s="41"/>
      <c r="VZ169" s="41"/>
      <c r="WA169" s="41"/>
      <c r="WB169" s="41"/>
      <c r="WC169" s="41"/>
      <c r="WD169" s="41"/>
      <c r="WE169" s="41"/>
      <c r="WF169" s="41"/>
      <c r="WG169" s="41"/>
      <c r="WH169" s="41"/>
      <c r="WI169" s="41"/>
      <c r="WJ169" s="41"/>
      <c r="WK169" s="41"/>
      <c r="WL169" s="41"/>
      <c r="WM169" s="41"/>
      <c r="WN169" s="41"/>
      <c r="WO169" s="41"/>
      <c r="WP169" s="41"/>
      <c r="WQ169" s="41"/>
      <c r="WR169" s="41"/>
      <c r="WS169" s="41"/>
      <c r="WT169" s="41"/>
      <c r="WU169" s="41"/>
      <c r="WV169" s="41"/>
      <c r="WW169" s="41"/>
      <c r="WX169" s="41"/>
      <c r="WY169" s="41"/>
      <c r="WZ169" s="41"/>
      <c r="XA169" s="41"/>
      <c r="XB169" s="41"/>
      <c r="XC169" s="41"/>
      <c r="XD169" s="41"/>
      <c r="XE169" s="41"/>
      <c r="XF169" s="41"/>
      <c r="XG169" s="41"/>
      <c r="XH169" s="41"/>
      <c r="XI169" s="41"/>
      <c r="XJ169" s="41"/>
      <c r="XK169" s="41"/>
      <c r="XL169" s="41"/>
      <c r="XM169" s="41"/>
      <c r="XN169" s="41"/>
      <c r="XO169" s="41"/>
      <c r="XP169" s="41"/>
      <c r="XQ169" s="41"/>
      <c r="XR169" s="41"/>
      <c r="XS169" s="41"/>
      <c r="XT169" s="41"/>
      <c r="XU169" s="41"/>
      <c r="XV169" s="41"/>
      <c r="XW169" s="41"/>
      <c r="XX169" s="41"/>
      <c r="XY169" s="41"/>
      <c r="XZ169" s="41"/>
      <c r="YA169" s="41"/>
      <c r="YB169" s="41"/>
      <c r="YC169" s="41"/>
      <c r="YD169" s="41"/>
      <c r="YE169" s="41"/>
      <c r="YF169" s="41"/>
      <c r="YG169" s="41"/>
      <c r="YH169" s="41"/>
      <c r="YI169" s="41"/>
      <c r="YJ169" s="41"/>
      <c r="YK169" s="41"/>
      <c r="YL169" s="41"/>
      <c r="YM169" s="41"/>
      <c r="YN169" s="41"/>
      <c r="YO169" s="41"/>
      <c r="YP169" s="41"/>
      <c r="YQ169" s="41"/>
      <c r="YR169" s="41"/>
      <c r="YS169" s="41"/>
      <c r="YT169" s="41"/>
      <c r="YU169" s="41"/>
      <c r="YV169" s="41"/>
      <c r="YW169" s="41"/>
      <c r="YX169" s="41"/>
      <c r="YY169" s="41"/>
      <c r="YZ169" s="41"/>
      <c r="ZA169" s="41"/>
      <c r="ZB169" s="41"/>
      <c r="ZC169" s="41"/>
      <c r="ZD169" s="41"/>
      <c r="ZE169" s="41"/>
      <c r="ZF169" s="41"/>
      <c r="ZG169" s="41"/>
      <c r="ZH169" s="41"/>
      <c r="ZI169" s="41"/>
      <c r="ZJ169" s="41"/>
      <c r="ZK169" s="41"/>
      <c r="ZL169" s="41"/>
      <c r="ZM169" s="41"/>
      <c r="ZN169" s="41"/>
      <c r="ZO169" s="41"/>
    </row>
    <row r="170" spans="31:691" ht="17.25" customHeight="1" x14ac:dyDescent="0.3">
      <c r="AE170" s="41"/>
      <c r="AF170" s="41"/>
      <c r="AG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/>
      <c r="KB170" s="41"/>
      <c r="KC170" s="41"/>
      <c r="KD170" s="41"/>
      <c r="KE170" s="41"/>
      <c r="KF170" s="41"/>
      <c r="KG170" s="41"/>
      <c r="KH170" s="41"/>
      <c r="KI170" s="41"/>
      <c r="KJ170" s="41"/>
      <c r="KK170" s="41"/>
      <c r="KL170" s="41"/>
      <c r="KM170" s="41"/>
      <c r="KN170" s="41"/>
      <c r="KO170" s="41"/>
      <c r="KP170" s="41"/>
      <c r="KQ170" s="41"/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/>
      <c r="OJ170" s="41"/>
      <c r="OK170" s="41"/>
      <c r="OL170" s="41"/>
      <c r="OM170" s="41"/>
      <c r="ON170" s="41"/>
      <c r="OO170" s="41"/>
      <c r="OP170" s="41"/>
      <c r="OQ170" s="41"/>
      <c r="OR170" s="41"/>
      <c r="OS170" s="41"/>
      <c r="OT170" s="41"/>
      <c r="OU170" s="41"/>
      <c r="OV170" s="41"/>
      <c r="OW170" s="41"/>
      <c r="OX170" s="41"/>
      <c r="OY170" s="41"/>
      <c r="OZ170" s="41"/>
      <c r="PA170" s="41"/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1"/>
      <c r="PN170" s="41"/>
      <c r="PO170" s="41"/>
      <c r="PP170" s="41"/>
      <c r="PQ170" s="41"/>
      <c r="PR170" s="41"/>
      <c r="PS170" s="41"/>
      <c r="PT170" s="41"/>
      <c r="PU170" s="41"/>
      <c r="PV170" s="41"/>
      <c r="PW170" s="41"/>
      <c r="PX170" s="41"/>
      <c r="PY170" s="41"/>
      <c r="PZ170" s="41"/>
      <c r="QA170" s="41"/>
      <c r="QB170" s="41"/>
      <c r="QC170" s="41"/>
      <c r="QD170" s="41"/>
      <c r="QE170" s="41"/>
      <c r="QF170" s="41"/>
      <c r="QG170" s="41"/>
      <c r="QH170" s="41"/>
      <c r="QI170" s="41"/>
      <c r="QJ170" s="41"/>
      <c r="QK170" s="41"/>
      <c r="QL170" s="41"/>
      <c r="QM170" s="41"/>
      <c r="QN170" s="41"/>
      <c r="QO170" s="41"/>
      <c r="QP170" s="41"/>
      <c r="QQ170" s="41"/>
      <c r="QR170" s="41"/>
      <c r="QS170" s="41"/>
      <c r="QT170" s="41"/>
      <c r="QU170" s="41"/>
      <c r="QV170" s="41"/>
      <c r="QW170" s="41"/>
      <c r="QX170" s="41"/>
      <c r="QY170" s="41"/>
      <c r="QZ170" s="41"/>
      <c r="RA170" s="41"/>
      <c r="RB170" s="41"/>
      <c r="RC170" s="41"/>
      <c r="RD170" s="41"/>
      <c r="RE170" s="41"/>
      <c r="RF170" s="41"/>
      <c r="RG170" s="41"/>
      <c r="RH170" s="41"/>
      <c r="RI170" s="41"/>
      <c r="RJ170" s="41"/>
      <c r="RK170" s="41"/>
      <c r="RL170" s="41"/>
      <c r="RM170" s="41"/>
      <c r="RN170" s="41"/>
      <c r="RO170" s="41"/>
      <c r="RP170" s="41"/>
      <c r="RQ170" s="41"/>
      <c r="RR170" s="41"/>
      <c r="RS170" s="41"/>
      <c r="RT170" s="41"/>
      <c r="RU170" s="41"/>
      <c r="RV170" s="41"/>
      <c r="RW170" s="41"/>
      <c r="RX170" s="41"/>
      <c r="RY170" s="41"/>
      <c r="RZ170" s="41"/>
      <c r="SA170" s="41"/>
      <c r="SB170" s="41"/>
      <c r="SC170" s="41"/>
      <c r="SD170" s="41"/>
      <c r="SE170" s="41"/>
      <c r="SF170" s="41"/>
      <c r="SG170" s="41"/>
      <c r="SH170" s="41"/>
      <c r="SI170" s="41"/>
      <c r="SJ170" s="41"/>
      <c r="SK170" s="41"/>
      <c r="SL170" s="41"/>
      <c r="SM170" s="41"/>
      <c r="SN170" s="41"/>
      <c r="SO170" s="41"/>
      <c r="SP170" s="41"/>
      <c r="SQ170" s="41"/>
      <c r="SR170" s="41"/>
      <c r="SS170" s="41"/>
      <c r="ST170" s="41"/>
      <c r="SU170" s="41"/>
      <c r="SV170" s="41"/>
      <c r="SW170" s="41"/>
      <c r="SX170" s="41"/>
      <c r="SY170" s="41"/>
      <c r="SZ170" s="41"/>
      <c r="TA170" s="41"/>
      <c r="TB170" s="41"/>
      <c r="TC170" s="41"/>
      <c r="TD170" s="41"/>
      <c r="TE170" s="41"/>
      <c r="TF170" s="41"/>
      <c r="TG170" s="41"/>
      <c r="TH170" s="41"/>
      <c r="TI170" s="41"/>
      <c r="TJ170" s="41"/>
      <c r="TK170" s="41"/>
      <c r="TL170" s="41"/>
      <c r="TM170" s="41"/>
      <c r="TN170" s="41"/>
      <c r="TO170" s="41"/>
      <c r="TP170" s="41"/>
      <c r="TQ170" s="41"/>
      <c r="TR170" s="41"/>
      <c r="TS170" s="41"/>
      <c r="TT170" s="41"/>
      <c r="TU170" s="41"/>
      <c r="TV170" s="41"/>
      <c r="TW170" s="41"/>
      <c r="TX170" s="41"/>
      <c r="TY170" s="41"/>
      <c r="TZ170" s="41"/>
      <c r="UA170" s="41"/>
      <c r="UB170" s="41"/>
      <c r="UC170" s="41"/>
      <c r="UD170" s="41"/>
      <c r="UE170" s="41"/>
      <c r="UF170" s="41"/>
      <c r="UG170" s="41"/>
      <c r="UH170" s="41"/>
      <c r="UI170" s="41"/>
      <c r="UJ170" s="41"/>
      <c r="UK170" s="41"/>
      <c r="UL170" s="41"/>
      <c r="UM170" s="41"/>
      <c r="UN170" s="41"/>
      <c r="UO170" s="41"/>
      <c r="UP170" s="41"/>
      <c r="UQ170" s="41"/>
      <c r="UR170" s="41"/>
      <c r="US170" s="41"/>
      <c r="UT170" s="41"/>
      <c r="UU170" s="41"/>
      <c r="UV170" s="41"/>
      <c r="UW170" s="41"/>
      <c r="UX170" s="41"/>
      <c r="UY170" s="41"/>
      <c r="UZ170" s="41"/>
      <c r="VA170" s="41"/>
      <c r="VB170" s="41"/>
      <c r="VC170" s="41"/>
      <c r="VD170" s="41"/>
      <c r="VE170" s="41"/>
      <c r="VF170" s="41"/>
      <c r="VG170" s="41"/>
      <c r="VH170" s="41"/>
      <c r="VI170" s="41"/>
      <c r="VJ170" s="41"/>
      <c r="VK170" s="41"/>
      <c r="VL170" s="41"/>
      <c r="VM170" s="41"/>
      <c r="VN170" s="41"/>
      <c r="VO170" s="41"/>
      <c r="VP170" s="41"/>
      <c r="VQ170" s="41"/>
      <c r="VR170" s="41"/>
      <c r="VS170" s="41"/>
      <c r="VT170" s="41"/>
      <c r="VU170" s="41"/>
      <c r="VV170" s="41"/>
      <c r="VW170" s="41"/>
      <c r="VX170" s="41"/>
      <c r="VY170" s="41"/>
      <c r="VZ170" s="41"/>
      <c r="WA170" s="41"/>
      <c r="WB170" s="41"/>
      <c r="WC170" s="41"/>
      <c r="WD170" s="41"/>
      <c r="WE170" s="41"/>
      <c r="WF170" s="41"/>
      <c r="WG170" s="41"/>
      <c r="WH170" s="41"/>
      <c r="WI170" s="41"/>
      <c r="WJ170" s="41"/>
      <c r="WK170" s="41"/>
      <c r="WL170" s="41"/>
      <c r="WM170" s="41"/>
      <c r="WN170" s="41"/>
      <c r="WO170" s="41"/>
      <c r="WP170" s="41"/>
      <c r="WQ170" s="41"/>
      <c r="WR170" s="41"/>
      <c r="WS170" s="41"/>
      <c r="WT170" s="41"/>
      <c r="WU170" s="41"/>
      <c r="WV170" s="41"/>
      <c r="WW170" s="41"/>
      <c r="WX170" s="41"/>
      <c r="WY170" s="41"/>
      <c r="WZ170" s="41"/>
      <c r="XA170" s="41"/>
      <c r="XB170" s="41"/>
      <c r="XC170" s="41"/>
      <c r="XD170" s="41"/>
      <c r="XE170" s="41"/>
      <c r="XF170" s="41"/>
      <c r="XG170" s="41"/>
      <c r="XH170" s="41"/>
      <c r="XI170" s="41"/>
      <c r="XJ170" s="41"/>
      <c r="XK170" s="41"/>
      <c r="XL170" s="41"/>
      <c r="XM170" s="41"/>
      <c r="XN170" s="41"/>
      <c r="XO170" s="41"/>
      <c r="XP170" s="41"/>
      <c r="XQ170" s="41"/>
      <c r="XR170" s="41"/>
      <c r="XS170" s="41"/>
      <c r="XT170" s="41"/>
      <c r="XU170" s="41"/>
      <c r="XV170" s="41"/>
      <c r="XW170" s="41"/>
      <c r="XX170" s="41"/>
      <c r="XY170" s="41"/>
      <c r="XZ170" s="41"/>
      <c r="YA170" s="41"/>
      <c r="YB170" s="41"/>
      <c r="YC170" s="41"/>
      <c r="YD170" s="41"/>
      <c r="YE170" s="41"/>
      <c r="YF170" s="41"/>
      <c r="YG170" s="41"/>
      <c r="YH170" s="41"/>
      <c r="YI170" s="41"/>
      <c r="YJ170" s="41"/>
      <c r="YK170" s="41"/>
      <c r="YL170" s="41"/>
      <c r="YM170" s="41"/>
      <c r="YN170" s="41"/>
      <c r="YO170" s="41"/>
      <c r="YP170" s="41"/>
      <c r="YQ170" s="41"/>
      <c r="YR170" s="41"/>
      <c r="YS170" s="41"/>
      <c r="YT170" s="41"/>
      <c r="YU170" s="41"/>
      <c r="YV170" s="41"/>
      <c r="YW170" s="41"/>
      <c r="YX170" s="41"/>
      <c r="YY170" s="41"/>
      <c r="YZ170" s="41"/>
      <c r="ZA170" s="41"/>
      <c r="ZB170" s="41"/>
      <c r="ZC170" s="41"/>
      <c r="ZD170" s="41"/>
      <c r="ZE170" s="41"/>
      <c r="ZF170" s="41"/>
      <c r="ZG170" s="41"/>
      <c r="ZH170" s="41"/>
      <c r="ZI170" s="41"/>
      <c r="ZJ170" s="41"/>
      <c r="ZK170" s="41"/>
      <c r="ZL170" s="41"/>
      <c r="ZM170" s="41"/>
      <c r="ZN170" s="41"/>
      <c r="ZO170" s="41"/>
    </row>
    <row r="171" spans="31:691" ht="17.25" customHeight="1" x14ac:dyDescent="0.3">
      <c r="AE171" s="41"/>
      <c r="AF171" s="41"/>
      <c r="AG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/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/>
      <c r="OJ171" s="41"/>
      <c r="OK171" s="41"/>
      <c r="OL171" s="41"/>
      <c r="OM171" s="41"/>
      <c r="ON171" s="41"/>
      <c r="OO171" s="41"/>
      <c r="OP171" s="41"/>
      <c r="OQ171" s="41"/>
      <c r="OR171" s="41"/>
      <c r="OS171" s="41"/>
      <c r="OT171" s="41"/>
      <c r="OU171" s="41"/>
      <c r="OV171" s="41"/>
      <c r="OW171" s="41"/>
      <c r="OX171" s="41"/>
      <c r="OY171" s="41"/>
      <c r="OZ171" s="41"/>
      <c r="PA171" s="41"/>
      <c r="PB171" s="41"/>
      <c r="PC171" s="41"/>
      <c r="PD171" s="41"/>
      <c r="PE171" s="41"/>
      <c r="PF171" s="41"/>
      <c r="PG171" s="41"/>
      <c r="PH171" s="41"/>
      <c r="PI171" s="41"/>
      <c r="PJ171" s="41"/>
      <c r="PK171" s="41"/>
      <c r="PL171" s="41"/>
      <c r="PM171" s="41"/>
      <c r="PN171" s="41"/>
      <c r="PO171" s="41"/>
      <c r="PP171" s="41"/>
      <c r="PQ171" s="41"/>
      <c r="PR171" s="41"/>
      <c r="PS171" s="41"/>
      <c r="PT171" s="41"/>
      <c r="PU171" s="41"/>
      <c r="PV171" s="41"/>
      <c r="PW171" s="41"/>
      <c r="PX171" s="41"/>
      <c r="PY171" s="41"/>
      <c r="PZ171" s="41"/>
      <c r="QA171" s="41"/>
      <c r="QB171" s="41"/>
      <c r="QC171" s="41"/>
      <c r="QD171" s="41"/>
      <c r="QE171" s="41"/>
      <c r="QF171" s="41"/>
      <c r="QG171" s="41"/>
      <c r="QH171" s="41"/>
      <c r="QI171" s="41"/>
      <c r="QJ171" s="41"/>
      <c r="QK171" s="41"/>
      <c r="QL171" s="41"/>
      <c r="QM171" s="41"/>
      <c r="QN171" s="41"/>
      <c r="QO171" s="41"/>
      <c r="QP171" s="41"/>
      <c r="QQ171" s="41"/>
      <c r="QR171" s="41"/>
      <c r="QS171" s="41"/>
      <c r="QT171" s="41"/>
      <c r="QU171" s="41"/>
      <c r="QV171" s="41"/>
      <c r="QW171" s="41"/>
      <c r="QX171" s="41"/>
      <c r="QY171" s="41"/>
      <c r="QZ171" s="41"/>
      <c r="RA171" s="41"/>
      <c r="RB171" s="41"/>
      <c r="RC171" s="41"/>
      <c r="RD171" s="41"/>
      <c r="RE171" s="41"/>
      <c r="RF171" s="41"/>
      <c r="RG171" s="41"/>
      <c r="RH171" s="41"/>
      <c r="RI171" s="41"/>
      <c r="RJ171" s="41"/>
      <c r="RK171" s="41"/>
      <c r="RL171" s="41"/>
      <c r="RM171" s="41"/>
      <c r="RN171" s="41"/>
      <c r="RO171" s="41"/>
      <c r="RP171" s="41"/>
      <c r="RQ171" s="41"/>
      <c r="RR171" s="41"/>
      <c r="RS171" s="41"/>
      <c r="RT171" s="41"/>
      <c r="RU171" s="41"/>
      <c r="RV171" s="41"/>
      <c r="RW171" s="41"/>
      <c r="RX171" s="41"/>
      <c r="RY171" s="41"/>
      <c r="RZ171" s="41"/>
      <c r="SA171" s="41"/>
      <c r="SB171" s="41"/>
      <c r="SC171" s="41"/>
      <c r="SD171" s="41"/>
      <c r="SE171" s="41"/>
      <c r="SF171" s="41"/>
      <c r="SG171" s="41"/>
      <c r="SH171" s="41"/>
      <c r="SI171" s="41"/>
      <c r="SJ171" s="41"/>
      <c r="SK171" s="41"/>
      <c r="SL171" s="41"/>
      <c r="SM171" s="41"/>
      <c r="SN171" s="41"/>
      <c r="SO171" s="41"/>
      <c r="SP171" s="41"/>
      <c r="SQ171" s="41"/>
      <c r="SR171" s="41"/>
      <c r="SS171" s="41"/>
      <c r="ST171" s="41"/>
      <c r="SU171" s="41"/>
      <c r="SV171" s="41"/>
      <c r="SW171" s="41"/>
      <c r="SX171" s="41"/>
      <c r="SY171" s="41"/>
      <c r="SZ171" s="41"/>
      <c r="TA171" s="41"/>
      <c r="TB171" s="41"/>
      <c r="TC171" s="41"/>
      <c r="TD171" s="41"/>
      <c r="TE171" s="41"/>
      <c r="TF171" s="41"/>
      <c r="TG171" s="41"/>
      <c r="TH171" s="41"/>
      <c r="TI171" s="41"/>
      <c r="TJ171" s="41"/>
      <c r="TK171" s="41"/>
      <c r="TL171" s="41"/>
      <c r="TM171" s="41"/>
      <c r="TN171" s="41"/>
      <c r="TO171" s="41"/>
      <c r="TP171" s="41"/>
      <c r="TQ171" s="41"/>
      <c r="TR171" s="41"/>
      <c r="TS171" s="41"/>
      <c r="TT171" s="41"/>
      <c r="TU171" s="41"/>
      <c r="TV171" s="41"/>
      <c r="TW171" s="41"/>
      <c r="TX171" s="41"/>
      <c r="TY171" s="41"/>
      <c r="TZ171" s="41"/>
      <c r="UA171" s="41"/>
      <c r="UB171" s="41"/>
      <c r="UC171" s="41"/>
      <c r="UD171" s="41"/>
      <c r="UE171" s="41"/>
      <c r="UF171" s="41"/>
      <c r="UG171" s="41"/>
      <c r="UH171" s="41"/>
      <c r="UI171" s="41"/>
      <c r="UJ171" s="41"/>
      <c r="UK171" s="41"/>
      <c r="UL171" s="41"/>
      <c r="UM171" s="41"/>
      <c r="UN171" s="41"/>
      <c r="UO171" s="41"/>
      <c r="UP171" s="41"/>
      <c r="UQ171" s="41"/>
      <c r="UR171" s="41"/>
      <c r="US171" s="41"/>
      <c r="UT171" s="41"/>
      <c r="UU171" s="41"/>
      <c r="UV171" s="41"/>
      <c r="UW171" s="41"/>
      <c r="UX171" s="41"/>
      <c r="UY171" s="41"/>
      <c r="UZ171" s="41"/>
      <c r="VA171" s="41"/>
      <c r="VB171" s="41"/>
      <c r="VC171" s="41"/>
      <c r="VD171" s="41"/>
      <c r="VE171" s="41"/>
      <c r="VF171" s="41"/>
      <c r="VG171" s="41"/>
      <c r="VH171" s="41"/>
      <c r="VI171" s="41"/>
      <c r="VJ171" s="41"/>
      <c r="VK171" s="41"/>
      <c r="VL171" s="41"/>
      <c r="VM171" s="41"/>
      <c r="VN171" s="41"/>
      <c r="VO171" s="41"/>
      <c r="VP171" s="41"/>
      <c r="VQ171" s="41"/>
      <c r="VR171" s="41"/>
      <c r="VS171" s="41"/>
      <c r="VT171" s="41"/>
      <c r="VU171" s="41"/>
      <c r="VV171" s="41"/>
      <c r="VW171" s="41"/>
      <c r="VX171" s="41"/>
      <c r="VY171" s="41"/>
      <c r="VZ171" s="41"/>
      <c r="WA171" s="41"/>
      <c r="WB171" s="41"/>
      <c r="WC171" s="41"/>
      <c r="WD171" s="41"/>
      <c r="WE171" s="41"/>
      <c r="WF171" s="41"/>
      <c r="WG171" s="41"/>
      <c r="WH171" s="41"/>
      <c r="WI171" s="41"/>
      <c r="WJ171" s="41"/>
      <c r="WK171" s="41"/>
      <c r="WL171" s="41"/>
      <c r="WM171" s="41"/>
      <c r="WN171" s="41"/>
      <c r="WO171" s="41"/>
      <c r="WP171" s="41"/>
      <c r="WQ171" s="41"/>
      <c r="WR171" s="41"/>
      <c r="WS171" s="41"/>
      <c r="WT171" s="41"/>
      <c r="WU171" s="41"/>
      <c r="WV171" s="41"/>
      <c r="WW171" s="41"/>
      <c r="WX171" s="41"/>
      <c r="WY171" s="41"/>
      <c r="WZ171" s="41"/>
      <c r="XA171" s="41"/>
      <c r="XB171" s="41"/>
      <c r="XC171" s="41"/>
      <c r="XD171" s="41"/>
      <c r="XE171" s="41"/>
      <c r="XF171" s="41"/>
      <c r="XG171" s="41"/>
      <c r="XH171" s="41"/>
      <c r="XI171" s="41"/>
      <c r="XJ171" s="41"/>
      <c r="XK171" s="41"/>
      <c r="XL171" s="41"/>
      <c r="XM171" s="41"/>
      <c r="XN171" s="41"/>
      <c r="XO171" s="41"/>
      <c r="XP171" s="41"/>
      <c r="XQ171" s="41"/>
      <c r="XR171" s="41"/>
      <c r="XS171" s="41"/>
      <c r="XT171" s="41"/>
      <c r="XU171" s="41"/>
      <c r="XV171" s="41"/>
      <c r="XW171" s="41"/>
      <c r="XX171" s="41"/>
      <c r="XY171" s="41"/>
      <c r="XZ171" s="41"/>
      <c r="YA171" s="41"/>
      <c r="YB171" s="41"/>
      <c r="YC171" s="41"/>
      <c r="YD171" s="41"/>
      <c r="YE171" s="41"/>
      <c r="YF171" s="41"/>
      <c r="YG171" s="41"/>
      <c r="YH171" s="41"/>
      <c r="YI171" s="41"/>
      <c r="YJ171" s="41"/>
      <c r="YK171" s="41"/>
      <c r="YL171" s="41"/>
      <c r="YM171" s="41"/>
      <c r="YN171" s="41"/>
      <c r="YO171" s="41"/>
      <c r="YP171" s="41"/>
      <c r="YQ171" s="41"/>
      <c r="YR171" s="41"/>
      <c r="YS171" s="41"/>
      <c r="YT171" s="41"/>
      <c r="YU171" s="41"/>
      <c r="YV171" s="41"/>
      <c r="YW171" s="41"/>
      <c r="YX171" s="41"/>
      <c r="YY171" s="41"/>
      <c r="YZ171" s="41"/>
      <c r="ZA171" s="41"/>
      <c r="ZB171" s="41"/>
      <c r="ZC171" s="41"/>
      <c r="ZD171" s="41"/>
      <c r="ZE171" s="41"/>
      <c r="ZF171" s="41"/>
      <c r="ZG171" s="41"/>
      <c r="ZH171" s="41"/>
      <c r="ZI171" s="41"/>
      <c r="ZJ171" s="41"/>
      <c r="ZK171" s="41"/>
      <c r="ZL171" s="41"/>
      <c r="ZM171" s="41"/>
      <c r="ZN171" s="41"/>
      <c r="ZO171" s="41"/>
    </row>
    <row r="172" spans="31:691" ht="17.25" customHeight="1" x14ac:dyDescent="0.3">
      <c r="AE172" s="41"/>
      <c r="AF172" s="41"/>
      <c r="AG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/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/>
      <c r="OJ172" s="41"/>
      <c r="OK172" s="41"/>
      <c r="OL172" s="41"/>
      <c r="OM172" s="41"/>
      <c r="ON172" s="41"/>
      <c r="OO172" s="41"/>
      <c r="OP172" s="41"/>
      <c r="OQ172" s="41"/>
      <c r="OR172" s="41"/>
      <c r="OS172" s="41"/>
      <c r="OT172" s="41"/>
      <c r="OU172" s="41"/>
      <c r="OV172" s="41"/>
      <c r="OW172" s="41"/>
      <c r="OX172" s="41"/>
      <c r="OY172" s="41"/>
      <c r="OZ172" s="41"/>
      <c r="PA172" s="41"/>
      <c r="PB172" s="41"/>
      <c r="PC172" s="41"/>
      <c r="PD172" s="41"/>
      <c r="PE172" s="41"/>
      <c r="PF172" s="41"/>
      <c r="PG172" s="41"/>
      <c r="PH172" s="41"/>
      <c r="PI172" s="41"/>
      <c r="PJ172" s="41"/>
      <c r="PK172" s="41"/>
      <c r="PL172" s="41"/>
      <c r="PM172" s="41"/>
      <c r="PN172" s="41"/>
      <c r="PO172" s="41"/>
      <c r="PP172" s="41"/>
      <c r="PQ172" s="41"/>
      <c r="PR172" s="41"/>
      <c r="PS172" s="41"/>
      <c r="PT172" s="41"/>
      <c r="PU172" s="41"/>
      <c r="PV172" s="41"/>
      <c r="PW172" s="41"/>
      <c r="PX172" s="41"/>
      <c r="PY172" s="41"/>
      <c r="PZ172" s="41"/>
      <c r="QA172" s="41"/>
      <c r="QB172" s="41"/>
      <c r="QC172" s="41"/>
      <c r="QD172" s="41"/>
      <c r="QE172" s="41"/>
      <c r="QF172" s="41"/>
      <c r="QG172" s="41"/>
      <c r="QH172" s="41"/>
      <c r="QI172" s="41"/>
      <c r="QJ172" s="41"/>
      <c r="QK172" s="41"/>
      <c r="QL172" s="41"/>
      <c r="QM172" s="41"/>
      <c r="QN172" s="41"/>
      <c r="QO172" s="41"/>
      <c r="QP172" s="41"/>
      <c r="QQ172" s="41"/>
      <c r="QR172" s="41"/>
      <c r="QS172" s="41"/>
      <c r="QT172" s="41"/>
      <c r="QU172" s="41"/>
      <c r="QV172" s="41"/>
      <c r="QW172" s="41"/>
      <c r="QX172" s="41"/>
      <c r="QY172" s="41"/>
      <c r="QZ172" s="41"/>
      <c r="RA172" s="41"/>
      <c r="RB172" s="41"/>
      <c r="RC172" s="41"/>
      <c r="RD172" s="41"/>
      <c r="RE172" s="41"/>
      <c r="RF172" s="41"/>
      <c r="RG172" s="41"/>
      <c r="RH172" s="41"/>
      <c r="RI172" s="41"/>
      <c r="RJ172" s="41"/>
      <c r="RK172" s="41"/>
      <c r="RL172" s="41"/>
      <c r="RM172" s="41"/>
      <c r="RN172" s="41"/>
      <c r="RO172" s="41"/>
      <c r="RP172" s="41"/>
      <c r="RQ172" s="41"/>
      <c r="RR172" s="41"/>
      <c r="RS172" s="41"/>
      <c r="RT172" s="41"/>
      <c r="RU172" s="41"/>
      <c r="RV172" s="41"/>
      <c r="RW172" s="41"/>
      <c r="RX172" s="41"/>
      <c r="RY172" s="41"/>
      <c r="RZ172" s="41"/>
      <c r="SA172" s="41"/>
      <c r="SB172" s="41"/>
      <c r="SC172" s="41"/>
      <c r="SD172" s="41"/>
      <c r="SE172" s="41"/>
      <c r="SF172" s="41"/>
      <c r="SG172" s="41"/>
      <c r="SH172" s="41"/>
      <c r="SI172" s="41"/>
      <c r="SJ172" s="41"/>
      <c r="SK172" s="41"/>
      <c r="SL172" s="41"/>
      <c r="SM172" s="41"/>
      <c r="SN172" s="41"/>
      <c r="SO172" s="41"/>
      <c r="SP172" s="41"/>
      <c r="SQ172" s="41"/>
      <c r="SR172" s="41"/>
      <c r="SS172" s="41"/>
      <c r="ST172" s="41"/>
      <c r="SU172" s="41"/>
      <c r="SV172" s="41"/>
      <c r="SW172" s="41"/>
      <c r="SX172" s="41"/>
      <c r="SY172" s="41"/>
      <c r="SZ172" s="41"/>
      <c r="TA172" s="41"/>
      <c r="TB172" s="41"/>
      <c r="TC172" s="41"/>
      <c r="TD172" s="41"/>
      <c r="TE172" s="41"/>
      <c r="TF172" s="41"/>
      <c r="TG172" s="41"/>
      <c r="TH172" s="41"/>
      <c r="TI172" s="41"/>
      <c r="TJ172" s="41"/>
      <c r="TK172" s="41"/>
      <c r="TL172" s="41"/>
      <c r="TM172" s="41"/>
      <c r="TN172" s="41"/>
      <c r="TO172" s="41"/>
      <c r="TP172" s="41"/>
      <c r="TQ172" s="41"/>
      <c r="TR172" s="41"/>
      <c r="TS172" s="41"/>
      <c r="TT172" s="41"/>
      <c r="TU172" s="41"/>
      <c r="TV172" s="41"/>
      <c r="TW172" s="41"/>
      <c r="TX172" s="41"/>
      <c r="TY172" s="41"/>
      <c r="TZ172" s="41"/>
      <c r="UA172" s="41"/>
      <c r="UB172" s="41"/>
      <c r="UC172" s="41"/>
      <c r="UD172" s="41"/>
      <c r="UE172" s="41"/>
      <c r="UF172" s="41"/>
      <c r="UG172" s="41"/>
      <c r="UH172" s="41"/>
      <c r="UI172" s="41"/>
      <c r="UJ172" s="41"/>
      <c r="UK172" s="41"/>
      <c r="UL172" s="41"/>
      <c r="UM172" s="41"/>
      <c r="UN172" s="41"/>
      <c r="UO172" s="41"/>
      <c r="UP172" s="41"/>
      <c r="UQ172" s="41"/>
      <c r="UR172" s="41"/>
      <c r="US172" s="41"/>
      <c r="UT172" s="41"/>
      <c r="UU172" s="41"/>
      <c r="UV172" s="41"/>
      <c r="UW172" s="41"/>
      <c r="UX172" s="41"/>
      <c r="UY172" s="41"/>
      <c r="UZ172" s="41"/>
      <c r="VA172" s="41"/>
      <c r="VB172" s="41"/>
      <c r="VC172" s="41"/>
      <c r="VD172" s="41"/>
      <c r="VE172" s="41"/>
      <c r="VF172" s="41"/>
      <c r="VG172" s="41"/>
      <c r="VH172" s="41"/>
      <c r="VI172" s="41"/>
      <c r="VJ172" s="41"/>
      <c r="VK172" s="41"/>
      <c r="VL172" s="41"/>
      <c r="VM172" s="41"/>
      <c r="VN172" s="41"/>
      <c r="VO172" s="41"/>
      <c r="VP172" s="41"/>
      <c r="VQ172" s="41"/>
      <c r="VR172" s="41"/>
      <c r="VS172" s="41"/>
      <c r="VT172" s="41"/>
      <c r="VU172" s="41"/>
      <c r="VV172" s="41"/>
      <c r="VW172" s="41"/>
      <c r="VX172" s="41"/>
      <c r="VY172" s="41"/>
      <c r="VZ172" s="41"/>
      <c r="WA172" s="41"/>
      <c r="WB172" s="41"/>
      <c r="WC172" s="41"/>
      <c r="WD172" s="41"/>
      <c r="WE172" s="41"/>
      <c r="WF172" s="41"/>
      <c r="WG172" s="41"/>
      <c r="WH172" s="41"/>
      <c r="WI172" s="41"/>
      <c r="WJ172" s="41"/>
      <c r="WK172" s="41"/>
      <c r="WL172" s="41"/>
      <c r="WM172" s="41"/>
      <c r="WN172" s="41"/>
      <c r="WO172" s="41"/>
      <c r="WP172" s="41"/>
      <c r="WQ172" s="41"/>
      <c r="WR172" s="41"/>
      <c r="WS172" s="41"/>
      <c r="WT172" s="41"/>
      <c r="WU172" s="41"/>
      <c r="WV172" s="41"/>
      <c r="WW172" s="41"/>
      <c r="WX172" s="41"/>
      <c r="WY172" s="41"/>
      <c r="WZ172" s="41"/>
      <c r="XA172" s="41"/>
      <c r="XB172" s="41"/>
      <c r="XC172" s="41"/>
      <c r="XD172" s="41"/>
      <c r="XE172" s="41"/>
      <c r="XF172" s="41"/>
      <c r="XG172" s="41"/>
      <c r="XH172" s="41"/>
      <c r="XI172" s="41"/>
      <c r="XJ172" s="41"/>
      <c r="XK172" s="41"/>
      <c r="XL172" s="41"/>
      <c r="XM172" s="41"/>
      <c r="XN172" s="41"/>
      <c r="XO172" s="41"/>
      <c r="XP172" s="41"/>
      <c r="XQ172" s="41"/>
      <c r="XR172" s="41"/>
      <c r="XS172" s="41"/>
      <c r="XT172" s="41"/>
      <c r="XU172" s="41"/>
      <c r="XV172" s="41"/>
      <c r="XW172" s="41"/>
      <c r="XX172" s="41"/>
      <c r="XY172" s="41"/>
      <c r="XZ172" s="41"/>
      <c r="YA172" s="41"/>
      <c r="YB172" s="41"/>
      <c r="YC172" s="41"/>
      <c r="YD172" s="41"/>
      <c r="YE172" s="41"/>
      <c r="YF172" s="41"/>
      <c r="YG172" s="41"/>
      <c r="YH172" s="41"/>
      <c r="YI172" s="41"/>
      <c r="YJ172" s="41"/>
      <c r="YK172" s="41"/>
      <c r="YL172" s="41"/>
      <c r="YM172" s="41"/>
      <c r="YN172" s="41"/>
      <c r="YO172" s="41"/>
      <c r="YP172" s="41"/>
      <c r="YQ172" s="41"/>
      <c r="YR172" s="41"/>
      <c r="YS172" s="41"/>
      <c r="YT172" s="41"/>
      <c r="YU172" s="41"/>
      <c r="YV172" s="41"/>
      <c r="YW172" s="41"/>
      <c r="YX172" s="41"/>
      <c r="YY172" s="41"/>
      <c r="YZ172" s="41"/>
      <c r="ZA172" s="41"/>
      <c r="ZB172" s="41"/>
      <c r="ZC172" s="41"/>
      <c r="ZD172" s="41"/>
      <c r="ZE172" s="41"/>
      <c r="ZF172" s="41"/>
      <c r="ZG172" s="41"/>
      <c r="ZH172" s="41"/>
      <c r="ZI172" s="41"/>
      <c r="ZJ172" s="41"/>
      <c r="ZK172" s="41"/>
      <c r="ZL172" s="41"/>
      <c r="ZM172" s="41"/>
      <c r="ZN172" s="41"/>
      <c r="ZO172" s="41"/>
    </row>
    <row r="173" spans="31:691" ht="17.25" customHeight="1" x14ac:dyDescent="0.3">
      <c r="AE173" s="41"/>
      <c r="AF173" s="41"/>
      <c r="AG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/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/>
      <c r="KL173" s="41"/>
      <c r="KM173" s="41"/>
      <c r="KN173" s="41"/>
      <c r="KO173" s="41"/>
      <c r="KP173" s="41"/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/>
      <c r="LC173" s="41"/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/>
      <c r="ON173" s="41"/>
      <c r="OO173" s="41"/>
      <c r="OP173" s="41"/>
      <c r="OQ173" s="41"/>
      <c r="OR173" s="41"/>
      <c r="OS173" s="41"/>
      <c r="OT173" s="41"/>
      <c r="OU173" s="41"/>
      <c r="OV173" s="41"/>
      <c r="OW173" s="41"/>
      <c r="OX173" s="41"/>
      <c r="OY173" s="41"/>
      <c r="OZ173" s="41"/>
      <c r="PA173" s="41"/>
      <c r="PB173" s="41"/>
      <c r="PC173" s="41"/>
      <c r="PD173" s="41"/>
      <c r="PE173" s="41"/>
      <c r="PF173" s="41"/>
      <c r="PG173" s="41"/>
      <c r="PH173" s="41"/>
      <c r="PI173" s="41"/>
      <c r="PJ173" s="41"/>
      <c r="PK173" s="41"/>
      <c r="PL173" s="41"/>
      <c r="PM173" s="41"/>
      <c r="PN173" s="41"/>
      <c r="PO173" s="41"/>
      <c r="PP173" s="41"/>
      <c r="PQ173" s="41"/>
      <c r="PR173" s="41"/>
      <c r="PS173" s="41"/>
      <c r="PT173" s="41"/>
      <c r="PU173" s="41"/>
      <c r="PV173" s="41"/>
      <c r="PW173" s="41"/>
      <c r="PX173" s="41"/>
      <c r="PY173" s="41"/>
      <c r="PZ173" s="41"/>
      <c r="QA173" s="41"/>
      <c r="QB173" s="41"/>
      <c r="QC173" s="41"/>
      <c r="QD173" s="41"/>
      <c r="QE173" s="41"/>
      <c r="QF173" s="41"/>
      <c r="QG173" s="41"/>
      <c r="QH173" s="41"/>
      <c r="QI173" s="41"/>
      <c r="QJ173" s="41"/>
      <c r="QK173" s="41"/>
      <c r="QL173" s="41"/>
      <c r="QM173" s="41"/>
      <c r="QN173" s="41"/>
      <c r="QO173" s="41"/>
      <c r="QP173" s="41"/>
      <c r="QQ173" s="41"/>
      <c r="QR173" s="41"/>
      <c r="QS173" s="41"/>
      <c r="QT173" s="41"/>
      <c r="QU173" s="41"/>
      <c r="QV173" s="41"/>
      <c r="QW173" s="41"/>
      <c r="QX173" s="41"/>
      <c r="QY173" s="41"/>
      <c r="QZ173" s="41"/>
      <c r="RA173" s="41"/>
      <c r="RB173" s="41"/>
      <c r="RC173" s="41"/>
      <c r="RD173" s="41"/>
      <c r="RE173" s="41"/>
      <c r="RF173" s="41"/>
      <c r="RG173" s="41"/>
      <c r="RH173" s="41"/>
      <c r="RI173" s="41"/>
      <c r="RJ173" s="41"/>
      <c r="RK173" s="41"/>
      <c r="RL173" s="41"/>
      <c r="RM173" s="41"/>
      <c r="RN173" s="41"/>
      <c r="RO173" s="41"/>
      <c r="RP173" s="41"/>
      <c r="RQ173" s="41"/>
      <c r="RR173" s="41"/>
      <c r="RS173" s="41"/>
      <c r="RT173" s="41"/>
      <c r="RU173" s="41"/>
      <c r="RV173" s="41"/>
      <c r="RW173" s="41"/>
      <c r="RX173" s="41"/>
      <c r="RY173" s="41"/>
      <c r="RZ173" s="41"/>
      <c r="SA173" s="41"/>
      <c r="SB173" s="41"/>
      <c r="SC173" s="41"/>
      <c r="SD173" s="41"/>
      <c r="SE173" s="41"/>
      <c r="SF173" s="41"/>
      <c r="SG173" s="41"/>
      <c r="SH173" s="41"/>
      <c r="SI173" s="41"/>
      <c r="SJ173" s="41"/>
      <c r="SK173" s="41"/>
      <c r="SL173" s="41"/>
      <c r="SM173" s="41"/>
      <c r="SN173" s="41"/>
      <c r="SO173" s="41"/>
      <c r="SP173" s="41"/>
      <c r="SQ173" s="41"/>
      <c r="SR173" s="41"/>
      <c r="SS173" s="41"/>
      <c r="ST173" s="41"/>
      <c r="SU173" s="41"/>
      <c r="SV173" s="41"/>
      <c r="SW173" s="41"/>
      <c r="SX173" s="41"/>
      <c r="SY173" s="41"/>
      <c r="SZ173" s="41"/>
      <c r="TA173" s="41"/>
      <c r="TB173" s="41"/>
      <c r="TC173" s="41"/>
      <c r="TD173" s="41"/>
      <c r="TE173" s="41"/>
      <c r="TF173" s="41"/>
      <c r="TG173" s="41"/>
      <c r="TH173" s="41"/>
      <c r="TI173" s="41"/>
      <c r="TJ173" s="41"/>
      <c r="TK173" s="41"/>
      <c r="TL173" s="41"/>
      <c r="TM173" s="41"/>
      <c r="TN173" s="41"/>
      <c r="TO173" s="41"/>
      <c r="TP173" s="41"/>
      <c r="TQ173" s="41"/>
      <c r="TR173" s="41"/>
      <c r="TS173" s="41"/>
      <c r="TT173" s="41"/>
      <c r="TU173" s="41"/>
      <c r="TV173" s="41"/>
      <c r="TW173" s="41"/>
      <c r="TX173" s="41"/>
      <c r="TY173" s="41"/>
      <c r="TZ173" s="41"/>
      <c r="UA173" s="41"/>
      <c r="UB173" s="41"/>
      <c r="UC173" s="41"/>
      <c r="UD173" s="41"/>
      <c r="UE173" s="41"/>
      <c r="UF173" s="41"/>
      <c r="UG173" s="41"/>
      <c r="UH173" s="41"/>
      <c r="UI173" s="41"/>
      <c r="UJ173" s="41"/>
      <c r="UK173" s="41"/>
      <c r="UL173" s="41"/>
      <c r="UM173" s="41"/>
      <c r="UN173" s="41"/>
      <c r="UO173" s="41"/>
      <c r="UP173" s="41"/>
      <c r="UQ173" s="41"/>
      <c r="UR173" s="41"/>
      <c r="US173" s="41"/>
      <c r="UT173" s="41"/>
      <c r="UU173" s="41"/>
      <c r="UV173" s="41"/>
      <c r="UW173" s="41"/>
      <c r="UX173" s="41"/>
      <c r="UY173" s="41"/>
      <c r="UZ173" s="41"/>
      <c r="VA173" s="41"/>
      <c r="VB173" s="41"/>
      <c r="VC173" s="41"/>
      <c r="VD173" s="41"/>
      <c r="VE173" s="41"/>
      <c r="VF173" s="41"/>
      <c r="VG173" s="41"/>
      <c r="VH173" s="41"/>
      <c r="VI173" s="41"/>
      <c r="VJ173" s="41"/>
      <c r="VK173" s="41"/>
      <c r="VL173" s="41"/>
      <c r="VM173" s="41"/>
      <c r="VN173" s="41"/>
      <c r="VO173" s="41"/>
      <c r="VP173" s="41"/>
      <c r="VQ173" s="41"/>
      <c r="VR173" s="41"/>
      <c r="VS173" s="41"/>
      <c r="VT173" s="41"/>
      <c r="VU173" s="41"/>
      <c r="VV173" s="41"/>
      <c r="VW173" s="41"/>
      <c r="VX173" s="41"/>
      <c r="VY173" s="41"/>
      <c r="VZ173" s="41"/>
      <c r="WA173" s="41"/>
      <c r="WB173" s="41"/>
      <c r="WC173" s="41"/>
      <c r="WD173" s="41"/>
      <c r="WE173" s="41"/>
      <c r="WF173" s="41"/>
      <c r="WG173" s="41"/>
      <c r="WH173" s="41"/>
      <c r="WI173" s="41"/>
      <c r="WJ173" s="41"/>
      <c r="WK173" s="41"/>
      <c r="WL173" s="41"/>
      <c r="WM173" s="41"/>
      <c r="WN173" s="41"/>
      <c r="WO173" s="41"/>
      <c r="WP173" s="41"/>
      <c r="WQ173" s="41"/>
      <c r="WR173" s="41"/>
      <c r="WS173" s="41"/>
      <c r="WT173" s="41"/>
      <c r="WU173" s="41"/>
      <c r="WV173" s="41"/>
      <c r="WW173" s="41"/>
      <c r="WX173" s="41"/>
      <c r="WY173" s="41"/>
      <c r="WZ173" s="41"/>
      <c r="XA173" s="41"/>
      <c r="XB173" s="41"/>
      <c r="XC173" s="41"/>
      <c r="XD173" s="41"/>
      <c r="XE173" s="41"/>
      <c r="XF173" s="41"/>
      <c r="XG173" s="41"/>
      <c r="XH173" s="41"/>
      <c r="XI173" s="41"/>
      <c r="XJ173" s="41"/>
      <c r="XK173" s="41"/>
      <c r="XL173" s="41"/>
      <c r="XM173" s="41"/>
      <c r="XN173" s="41"/>
      <c r="XO173" s="41"/>
      <c r="XP173" s="41"/>
      <c r="XQ173" s="41"/>
      <c r="XR173" s="41"/>
      <c r="XS173" s="41"/>
      <c r="XT173" s="41"/>
      <c r="XU173" s="41"/>
      <c r="XV173" s="41"/>
      <c r="XW173" s="41"/>
      <c r="XX173" s="41"/>
      <c r="XY173" s="41"/>
      <c r="XZ173" s="41"/>
      <c r="YA173" s="41"/>
      <c r="YB173" s="41"/>
      <c r="YC173" s="41"/>
      <c r="YD173" s="41"/>
      <c r="YE173" s="41"/>
      <c r="YF173" s="41"/>
      <c r="YG173" s="41"/>
      <c r="YH173" s="41"/>
      <c r="YI173" s="41"/>
      <c r="YJ173" s="41"/>
      <c r="YK173" s="41"/>
      <c r="YL173" s="41"/>
      <c r="YM173" s="41"/>
      <c r="YN173" s="41"/>
      <c r="YO173" s="41"/>
      <c r="YP173" s="41"/>
      <c r="YQ173" s="41"/>
      <c r="YR173" s="41"/>
      <c r="YS173" s="41"/>
      <c r="YT173" s="41"/>
      <c r="YU173" s="41"/>
      <c r="YV173" s="41"/>
      <c r="YW173" s="41"/>
      <c r="YX173" s="41"/>
      <c r="YY173" s="41"/>
      <c r="YZ173" s="41"/>
      <c r="ZA173" s="41"/>
      <c r="ZB173" s="41"/>
      <c r="ZC173" s="41"/>
      <c r="ZD173" s="41"/>
      <c r="ZE173" s="41"/>
      <c r="ZF173" s="41"/>
      <c r="ZG173" s="41"/>
      <c r="ZH173" s="41"/>
      <c r="ZI173" s="41"/>
      <c r="ZJ173" s="41"/>
      <c r="ZK173" s="41"/>
      <c r="ZL173" s="41"/>
      <c r="ZM173" s="41"/>
      <c r="ZN173" s="41"/>
      <c r="ZO173" s="41"/>
    </row>
    <row r="174" spans="31:691" ht="17.25" customHeight="1" x14ac:dyDescent="0.3">
      <c r="AE174" s="41"/>
      <c r="AF174" s="41"/>
      <c r="AG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/>
      <c r="KM174" s="41"/>
      <c r="KN174" s="41"/>
      <c r="KO174" s="41"/>
      <c r="KP174" s="41"/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/>
      <c r="OJ174" s="41"/>
      <c r="OK174" s="41"/>
      <c r="OL174" s="41"/>
      <c r="OM174" s="41"/>
      <c r="ON174" s="41"/>
      <c r="OO174" s="41"/>
      <c r="OP174" s="41"/>
      <c r="OQ174" s="41"/>
      <c r="OR174" s="41"/>
      <c r="OS174" s="41"/>
      <c r="OT174" s="41"/>
      <c r="OU174" s="41"/>
      <c r="OV174" s="41"/>
      <c r="OW174" s="41"/>
      <c r="OX174" s="41"/>
      <c r="OY174" s="41"/>
      <c r="OZ174" s="41"/>
      <c r="PA174" s="41"/>
      <c r="PB174" s="41"/>
      <c r="PC174" s="41"/>
      <c r="PD174" s="41"/>
      <c r="PE174" s="41"/>
      <c r="PF174" s="41"/>
      <c r="PG174" s="41"/>
      <c r="PH174" s="41"/>
      <c r="PI174" s="41"/>
      <c r="PJ174" s="41"/>
      <c r="PK174" s="41"/>
      <c r="PL174" s="41"/>
      <c r="PM174" s="41"/>
      <c r="PN174" s="41"/>
      <c r="PO174" s="41"/>
      <c r="PP174" s="41"/>
      <c r="PQ174" s="41"/>
      <c r="PR174" s="41"/>
      <c r="PS174" s="41"/>
      <c r="PT174" s="41"/>
      <c r="PU174" s="41"/>
      <c r="PV174" s="41"/>
      <c r="PW174" s="41"/>
      <c r="PX174" s="41"/>
      <c r="PY174" s="41"/>
      <c r="PZ174" s="41"/>
      <c r="QA174" s="41"/>
      <c r="QB174" s="41"/>
      <c r="QC174" s="41"/>
      <c r="QD174" s="41"/>
      <c r="QE174" s="41"/>
      <c r="QF174" s="41"/>
      <c r="QG174" s="41"/>
      <c r="QH174" s="41"/>
      <c r="QI174" s="41"/>
      <c r="QJ174" s="41"/>
      <c r="QK174" s="41"/>
      <c r="QL174" s="41"/>
      <c r="QM174" s="41"/>
      <c r="QN174" s="41"/>
      <c r="QO174" s="41"/>
      <c r="QP174" s="41"/>
      <c r="QQ174" s="41"/>
      <c r="QR174" s="41"/>
      <c r="QS174" s="41"/>
      <c r="QT174" s="41"/>
      <c r="QU174" s="41"/>
      <c r="QV174" s="41"/>
      <c r="QW174" s="41"/>
      <c r="QX174" s="41"/>
      <c r="QY174" s="41"/>
      <c r="QZ174" s="41"/>
      <c r="RA174" s="41"/>
      <c r="RB174" s="41"/>
      <c r="RC174" s="41"/>
      <c r="RD174" s="41"/>
      <c r="RE174" s="41"/>
      <c r="RF174" s="41"/>
      <c r="RG174" s="41"/>
      <c r="RH174" s="41"/>
      <c r="RI174" s="41"/>
      <c r="RJ174" s="41"/>
      <c r="RK174" s="41"/>
      <c r="RL174" s="41"/>
      <c r="RM174" s="41"/>
      <c r="RN174" s="41"/>
      <c r="RO174" s="41"/>
      <c r="RP174" s="41"/>
      <c r="RQ174" s="41"/>
      <c r="RR174" s="41"/>
      <c r="RS174" s="41"/>
      <c r="RT174" s="41"/>
      <c r="RU174" s="41"/>
      <c r="RV174" s="41"/>
      <c r="RW174" s="41"/>
      <c r="RX174" s="41"/>
      <c r="RY174" s="41"/>
      <c r="RZ174" s="41"/>
      <c r="SA174" s="41"/>
      <c r="SB174" s="41"/>
      <c r="SC174" s="41"/>
      <c r="SD174" s="41"/>
      <c r="SE174" s="41"/>
      <c r="SF174" s="41"/>
      <c r="SG174" s="41"/>
      <c r="SH174" s="41"/>
      <c r="SI174" s="41"/>
      <c r="SJ174" s="41"/>
      <c r="SK174" s="41"/>
      <c r="SL174" s="41"/>
      <c r="SM174" s="41"/>
      <c r="SN174" s="41"/>
      <c r="SO174" s="41"/>
      <c r="SP174" s="41"/>
      <c r="SQ174" s="41"/>
      <c r="SR174" s="41"/>
      <c r="SS174" s="41"/>
      <c r="ST174" s="41"/>
      <c r="SU174" s="41"/>
      <c r="SV174" s="41"/>
      <c r="SW174" s="41"/>
      <c r="SX174" s="41"/>
      <c r="SY174" s="41"/>
      <c r="SZ174" s="41"/>
      <c r="TA174" s="41"/>
      <c r="TB174" s="41"/>
      <c r="TC174" s="41"/>
      <c r="TD174" s="41"/>
      <c r="TE174" s="41"/>
      <c r="TF174" s="41"/>
      <c r="TG174" s="41"/>
      <c r="TH174" s="41"/>
      <c r="TI174" s="41"/>
      <c r="TJ174" s="41"/>
      <c r="TK174" s="41"/>
      <c r="TL174" s="41"/>
      <c r="TM174" s="41"/>
      <c r="TN174" s="41"/>
      <c r="TO174" s="41"/>
      <c r="TP174" s="41"/>
      <c r="TQ174" s="41"/>
      <c r="TR174" s="41"/>
      <c r="TS174" s="41"/>
      <c r="TT174" s="41"/>
      <c r="TU174" s="41"/>
      <c r="TV174" s="41"/>
      <c r="TW174" s="41"/>
      <c r="TX174" s="41"/>
      <c r="TY174" s="41"/>
      <c r="TZ174" s="41"/>
      <c r="UA174" s="41"/>
      <c r="UB174" s="41"/>
      <c r="UC174" s="41"/>
      <c r="UD174" s="41"/>
      <c r="UE174" s="41"/>
      <c r="UF174" s="41"/>
      <c r="UG174" s="41"/>
      <c r="UH174" s="41"/>
      <c r="UI174" s="41"/>
      <c r="UJ174" s="41"/>
      <c r="UK174" s="41"/>
      <c r="UL174" s="41"/>
      <c r="UM174" s="41"/>
      <c r="UN174" s="41"/>
      <c r="UO174" s="41"/>
      <c r="UP174" s="41"/>
      <c r="UQ174" s="41"/>
      <c r="UR174" s="41"/>
      <c r="US174" s="41"/>
      <c r="UT174" s="41"/>
      <c r="UU174" s="41"/>
      <c r="UV174" s="41"/>
      <c r="UW174" s="41"/>
      <c r="UX174" s="41"/>
      <c r="UY174" s="41"/>
      <c r="UZ174" s="41"/>
      <c r="VA174" s="41"/>
      <c r="VB174" s="41"/>
      <c r="VC174" s="41"/>
      <c r="VD174" s="41"/>
      <c r="VE174" s="41"/>
      <c r="VF174" s="41"/>
      <c r="VG174" s="41"/>
      <c r="VH174" s="41"/>
      <c r="VI174" s="41"/>
      <c r="VJ174" s="41"/>
      <c r="VK174" s="41"/>
      <c r="VL174" s="41"/>
      <c r="VM174" s="41"/>
      <c r="VN174" s="41"/>
      <c r="VO174" s="41"/>
      <c r="VP174" s="41"/>
      <c r="VQ174" s="41"/>
      <c r="VR174" s="41"/>
      <c r="VS174" s="41"/>
      <c r="VT174" s="41"/>
      <c r="VU174" s="41"/>
      <c r="VV174" s="41"/>
      <c r="VW174" s="41"/>
      <c r="VX174" s="41"/>
      <c r="VY174" s="41"/>
      <c r="VZ174" s="41"/>
      <c r="WA174" s="41"/>
      <c r="WB174" s="41"/>
      <c r="WC174" s="41"/>
      <c r="WD174" s="41"/>
      <c r="WE174" s="41"/>
      <c r="WF174" s="41"/>
      <c r="WG174" s="41"/>
      <c r="WH174" s="41"/>
      <c r="WI174" s="41"/>
      <c r="WJ174" s="41"/>
      <c r="WK174" s="41"/>
      <c r="WL174" s="41"/>
      <c r="WM174" s="41"/>
      <c r="WN174" s="41"/>
      <c r="WO174" s="41"/>
      <c r="WP174" s="41"/>
      <c r="WQ174" s="41"/>
      <c r="WR174" s="41"/>
      <c r="WS174" s="41"/>
      <c r="WT174" s="41"/>
      <c r="WU174" s="41"/>
      <c r="WV174" s="41"/>
      <c r="WW174" s="41"/>
      <c r="WX174" s="41"/>
      <c r="WY174" s="41"/>
      <c r="WZ174" s="41"/>
      <c r="XA174" s="41"/>
      <c r="XB174" s="41"/>
      <c r="XC174" s="41"/>
      <c r="XD174" s="41"/>
      <c r="XE174" s="41"/>
      <c r="XF174" s="41"/>
      <c r="XG174" s="41"/>
      <c r="XH174" s="41"/>
      <c r="XI174" s="41"/>
      <c r="XJ174" s="41"/>
      <c r="XK174" s="41"/>
      <c r="XL174" s="41"/>
      <c r="XM174" s="41"/>
      <c r="XN174" s="41"/>
      <c r="XO174" s="41"/>
      <c r="XP174" s="41"/>
      <c r="XQ174" s="41"/>
      <c r="XR174" s="41"/>
      <c r="XS174" s="41"/>
      <c r="XT174" s="41"/>
      <c r="XU174" s="41"/>
      <c r="XV174" s="41"/>
      <c r="XW174" s="41"/>
      <c r="XX174" s="41"/>
      <c r="XY174" s="41"/>
      <c r="XZ174" s="41"/>
      <c r="YA174" s="41"/>
      <c r="YB174" s="41"/>
      <c r="YC174" s="41"/>
      <c r="YD174" s="41"/>
      <c r="YE174" s="41"/>
      <c r="YF174" s="41"/>
      <c r="YG174" s="41"/>
      <c r="YH174" s="41"/>
      <c r="YI174" s="41"/>
      <c r="YJ174" s="41"/>
      <c r="YK174" s="41"/>
      <c r="YL174" s="41"/>
      <c r="YM174" s="41"/>
      <c r="YN174" s="41"/>
      <c r="YO174" s="41"/>
      <c r="YP174" s="41"/>
      <c r="YQ174" s="41"/>
      <c r="YR174" s="41"/>
      <c r="YS174" s="41"/>
      <c r="YT174" s="41"/>
      <c r="YU174" s="41"/>
      <c r="YV174" s="41"/>
      <c r="YW174" s="41"/>
      <c r="YX174" s="41"/>
      <c r="YY174" s="41"/>
      <c r="YZ174" s="41"/>
      <c r="ZA174" s="41"/>
      <c r="ZB174" s="41"/>
      <c r="ZC174" s="41"/>
      <c r="ZD174" s="41"/>
      <c r="ZE174" s="41"/>
      <c r="ZF174" s="41"/>
      <c r="ZG174" s="41"/>
      <c r="ZH174" s="41"/>
      <c r="ZI174" s="41"/>
      <c r="ZJ174" s="41"/>
      <c r="ZK174" s="41"/>
      <c r="ZL174" s="41"/>
      <c r="ZM174" s="41"/>
      <c r="ZN174" s="41"/>
      <c r="ZO174" s="41"/>
    </row>
    <row r="175" spans="31:691" ht="17.25" customHeight="1" x14ac:dyDescent="0.3">
      <c r="AE175" s="41"/>
      <c r="AF175" s="41"/>
      <c r="AG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/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/>
      <c r="OK175" s="41"/>
      <c r="OL175" s="41"/>
      <c r="OM175" s="41"/>
      <c r="ON175" s="41"/>
      <c r="OO175" s="41"/>
      <c r="OP175" s="41"/>
      <c r="OQ175" s="41"/>
      <c r="OR175" s="41"/>
      <c r="OS175" s="41"/>
      <c r="OT175" s="41"/>
      <c r="OU175" s="41"/>
      <c r="OV175" s="41"/>
      <c r="OW175" s="41"/>
      <c r="OX175" s="41"/>
      <c r="OY175" s="41"/>
      <c r="OZ175" s="41"/>
      <c r="PA175" s="41"/>
      <c r="PB175" s="41"/>
      <c r="PC175" s="41"/>
      <c r="PD175" s="41"/>
      <c r="PE175" s="41"/>
      <c r="PF175" s="41"/>
      <c r="PG175" s="41"/>
      <c r="PH175" s="41"/>
      <c r="PI175" s="41"/>
      <c r="PJ175" s="41"/>
      <c r="PK175" s="41"/>
      <c r="PL175" s="41"/>
      <c r="PM175" s="41"/>
      <c r="PN175" s="41"/>
      <c r="PO175" s="41"/>
      <c r="PP175" s="41"/>
      <c r="PQ175" s="41"/>
      <c r="PR175" s="41"/>
      <c r="PS175" s="41"/>
      <c r="PT175" s="41"/>
      <c r="PU175" s="41"/>
      <c r="PV175" s="41"/>
      <c r="PW175" s="41"/>
      <c r="PX175" s="41"/>
      <c r="PY175" s="41"/>
      <c r="PZ175" s="41"/>
      <c r="QA175" s="41"/>
      <c r="QB175" s="41"/>
      <c r="QC175" s="41"/>
      <c r="QD175" s="41"/>
      <c r="QE175" s="41"/>
      <c r="QF175" s="41"/>
      <c r="QG175" s="41"/>
      <c r="QH175" s="41"/>
      <c r="QI175" s="41"/>
      <c r="QJ175" s="41"/>
      <c r="QK175" s="41"/>
      <c r="QL175" s="41"/>
      <c r="QM175" s="41"/>
      <c r="QN175" s="41"/>
      <c r="QO175" s="41"/>
      <c r="QP175" s="41"/>
      <c r="QQ175" s="41"/>
      <c r="QR175" s="41"/>
      <c r="QS175" s="41"/>
      <c r="QT175" s="41"/>
      <c r="QU175" s="41"/>
      <c r="QV175" s="41"/>
      <c r="QW175" s="41"/>
      <c r="QX175" s="41"/>
      <c r="QY175" s="41"/>
      <c r="QZ175" s="41"/>
      <c r="RA175" s="41"/>
      <c r="RB175" s="41"/>
      <c r="RC175" s="41"/>
      <c r="RD175" s="41"/>
      <c r="RE175" s="41"/>
      <c r="RF175" s="41"/>
      <c r="RG175" s="41"/>
      <c r="RH175" s="41"/>
      <c r="RI175" s="41"/>
      <c r="RJ175" s="41"/>
      <c r="RK175" s="41"/>
      <c r="RL175" s="41"/>
      <c r="RM175" s="41"/>
      <c r="RN175" s="41"/>
      <c r="RO175" s="41"/>
      <c r="RP175" s="41"/>
      <c r="RQ175" s="41"/>
      <c r="RR175" s="41"/>
      <c r="RS175" s="41"/>
      <c r="RT175" s="41"/>
      <c r="RU175" s="41"/>
      <c r="RV175" s="41"/>
      <c r="RW175" s="41"/>
      <c r="RX175" s="41"/>
      <c r="RY175" s="41"/>
      <c r="RZ175" s="41"/>
      <c r="SA175" s="41"/>
      <c r="SB175" s="41"/>
      <c r="SC175" s="41"/>
      <c r="SD175" s="41"/>
      <c r="SE175" s="41"/>
      <c r="SF175" s="41"/>
      <c r="SG175" s="41"/>
      <c r="SH175" s="41"/>
      <c r="SI175" s="41"/>
      <c r="SJ175" s="41"/>
      <c r="SK175" s="41"/>
      <c r="SL175" s="41"/>
      <c r="SM175" s="41"/>
      <c r="SN175" s="41"/>
      <c r="SO175" s="41"/>
      <c r="SP175" s="41"/>
      <c r="SQ175" s="41"/>
      <c r="SR175" s="41"/>
      <c r="SS175" s="41"/>
      <c r="ST175" s="41"/>
      <c r="SU175" s="41"/>
      <c r="SV175" s="41"/>
      <c r="SW175" s="41"/>
      <c r="SX175" s="41"/>
      <c r="SY175" s="41"/>
      <c r="SZ175" s="41"/>
      <c r="TA175" s="41"/>
      <c r="TB175" s="41"/>
      <c r="TC175" s="41"/>
      <c r="TD175" s="41"/>
      <c r="TE175" s="41"/>
      <c r="TF175" s="41"/>
      <c r="TG175" s="41"/>
      <c r="TH175" s="41"/>
      <c r="TI175" s="41"/>
      <c r="TJ175" s="41"/>
      <c r="TK175" s="41"/>
      <c r="TL175" s="41"/>
      <c r="TM175" s="41"/>
      <c r="TN175" s="41"/>
      <c r="TO175" s="41"/>
      <c r="TP175" s="41"/>
      <c r="TQ175" s="41"/>
      <c r="TR175" s="41"/>
      <c r="TS175" s="41"/>
      <c r="TT175" s="41"/>
      <c r="TU175" s="41"/>
      <c r="TV175" s="41"/>
      <c r="TW175" s="41"/>
      <c r="TX175" s="41"/>
      <c r="TY175" s="41"/>
      <c r="TZ175" s="41"/>
      <c r="UA175" s="41"/>
      <c r="UB175" s="41"/>
      <c r="UC175" s="41"/>
      <c r="UD175" s="41"/>
      <c r="UE175" s="41"/>
      <c r="UF175" s="41"/>
      <c r="UG175" s="41"/>
      <c r="UH175" s="41"/>
      <c r="UI175" s="41"/>
      <c r="UJ175" s="41"/>
      <c r="UK175" s="41"/>
      <c r="UL175" s="41"/>
      <c r="UM175" s="41"/>
      <c r="UN175" s="41"/>
      <c r="UO175" s="41"/>
      <c r="UP175" s="41"/>
      <c r="UQ175" s="41"/>
      <c r="UR175" s="41"/>
      <c r="US175" s="41"/>
      <c r="UT175" s="41"/>
      <c r="UU175" s="41"/>
      <c r="UV175" s="41"/>
      <c r="UW175" s="41"/>
      <c r="UX175" s="41"/>
      <c r="UY175" s="41"/>
      <c r="UZ175" s="41"/>
      <c r="VA175" s="41"/>
      <c r="VB175" s="41"/>
      <c r="VC175" s="41"/>
      <c r="VD175" s="41"/>
      <c r="VE175" s="41"/>
      <c r="VF175" s="41"/>
      <c r="VG175" s="41"/>
      <c r="VH175" s="41"/>
      <c r="VI175" s="41"/>
      <c r="VJ175" s="41"/>
      <c r="VK175" s="41"/>
      <c r="VL175" s="41"/>
      <c r="VM175" s="41"/>
      <c r="VN175" s="41"/>
      <c r="VO175" s="41"/>
      <c r="VP175" s="41"/>
      <c r="VQ175" s="41"/>
      <c r="VR175" s="41"/>
      <c r="VS175" s="41"/>
      <c r="VT175" s="41"/>
      <c r="VU175" s="41"/>
      <c r="VV175" s="41"/>
      <c r="VW175" s="41"/>
      <c r="VX175" s="41"/>
      <c r="VY175" s="41"/>
      <c r="VZ175" s="41"/>
      <c r="WA175" s="41"/>
      <c r="WB175" s="41"/>
      <c r="WC175" s="41"/>
      <c r="WD175" s="41"/>
      <c r="WE175" s="41"/>
      <c r="WF175" s="41"/>
      <c r="WG175" s="41"/>
      <c r="WH175" s="41"/>
      <c r="WI175" s="41"/>
      <c r="WJ175" s="41"/>
      <c r="WK175" s="41"/>
      <c r="WL175" s="41"/>
      <c r="WM175" s="41"/>
      <c r="WN175" s="41"/>
      <c r="WO175" s="41"/>
      <c r="WP175" s="41"/>
      <c r="WQ175" s="41"/>
      <c r="WR175" s="41"/>
      <c r="WS175" s="41"/>
      <c r="WT175" s="41"/>
      <c r="WU175" s="41"/>
      <c r="WV175" s="41"/>
      <c r="WW175" s="41"/>
      <c r="WX175" s="41"/>
      <c r="WY175" s="41"/>
      <c r="WZ175" s="41"/>
      <c r="XA175" s="41"/>
      <c r="XB175" s="41"/>
      <c r="XC175" s="41"/>
      <c r="XD175" s="41"/>
      <c r="XE175" s="41"/>
      <c r="XF175" s="41"/>
      <c r="XG175" s="41"/>
      <c r="XH175" s="41"/>
      <c r="XI175" s="41"/>
      <c r="XJ175" s="41"/>
      <c r="XK175" s="41"/>
      <c r="XL175" s="41"/>
      <c r="XM175" s="41"/>
      <c r="XN175" s="41"/>
      <c r="XO175" s="41"/>
      <c r="XP175" s="41"/>
      <c r="XQ175" s="41"/>
      <c r="XR175" s="41"/>
      <c r="XS175" s="41"/>
      <c r="XT175" s="41"/>
      <c r="XU175" s="41"/>
      <c r="XV175" s="41"/>
      <c r="XW175" s="41"/>
      <c r="XX175" s="41"/>
      <c r="XY175" s="41"/>
      <c r="XZ175" s="41"/>
      <c r="YA175" s="41"/>
      <c r="YB175" s="41"/>
      <c r="YC175" s="41"/>
      <c r="YD175" s="41"/>
      <c r="YE175" s="41"/>
      <c r="YF175" s="41"/>
      <c r="YG175" s="41"/>
      <c r="YH175" s="41"/>
      <c r="YI175" s="41"/>
      <c r="YJ175" s="41"/>
      <c r="YK175" s="41"/>
      <c r="YL175" s="41"/>
      <c r="YM175" s="41"/>
      <c r="YN175" s="41"/>
      <c r="YO175" s="41"/>
      <c r="YP175" s="41"/>
      <c r="YQ175" s="41"/>
      <c r="YR175" s="41"/>
      <c r="YS175" s="41"/>
      <c r="YT175" s="41"/>
      <c r="YU175" s="41"/>
      <c r="YV175" s="41"/>
      <c r="YW175" s="41"/>
      <c r="YX175" s="41"/>
      <c r="YY175" s="41"/>
      <c r="YZ175" s="41"/>
      <c r="ZA175" s="41"/>
      <c r="ZB175" s="41"/>
      <c r="ZC175" s="41"/>
      <c r="ZD175" s="41"/>
      <c r="ZE175" s="41"/>
      <c r="ZF175" s="41"/>
      <c r="ZG175" s="41"/>
      <c r="ZH175" s="41"/>
      <c r="ZI175" s="41"/>
      <c r="ZJ175" s="41"/>
      <c r="ZK175" s="41"/>
      <c r="ZL175" s="41"/>
      <c r="ZM175" s="41"/>
      <c r="ZN175" s="41"/>
      <c r="ZO175" s="41"/>
    </row>
    <row r="176" spans="31:691" ht="17.25" customHeight="1" x14ac:dyDescent="0.3">
      <c r="AE176" s="41"/>
      <c r="AF176" s="41"/>
      <c r="AG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/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/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/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/>
      <c r="NI176" s="41"/>
      <c r="NJ176" s="41"/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/>
      <c r="OA176" s="41"/>
      <c r="OB176" s="41"/>
      <c r="OC176" s="41"/>
      <c r="OD176" s="41"/>
      <c r="OE176" s="41"/>
      <c r="OF176" s="41"/>
      <c r="OG176" s="41"/>
      <c r="OH176" s="41"/>
      <c r="OI176" s="41"/>
      <c r="OJ176" s="41"/>
      <c r="OK176" s="41"/>
      <c r="OL176" s="41"/>
      <c r="OM176" s="41"/>
      <c r="ON176" s="41"/>
      <c r="OO176" s="41"/>
      <c r="OP176" s="41"/>
      <c r="OQ176" s="41"/>
      <c r="OR176" s="41"/>
      <c r="OS176" s="41"/>
      <c r="OT176" s="41"/>
      <c r="OU176" s="41"/>
      <c r="OV176" s="41"/>
      <c r="OW176" s="41"/>
      <c r="OX176" s="41"/>
      <c r="OY176" s="41"/>
      <c r="OZ176" s="41"/>
      <c r="PA176" s="41"/>
      <c r="PB176" s="41"/>
      <c r="PC176" s="41"/>
      <c r="PD176" s="41"/>
      <c r="PE176" s="41"/>
      <c r="PF176" s="41"/>
      <c r="PG176" s="41"/>
      <c r="PH176" s="41"/>
      <c r="PI176" s="41"/>
      <c r="PJ176" s="41"/>
      <c r="PK176" s="41"/>
      <c r="PL176" s="41"/>
      <c r="PM176" s="41"/>
      <c r="PN176" s="41"/>
      <c r="PO176" s="41"/>
      <c r="PP176" s="41"/>
      <c r="PQ176" s="41"/>
      <c r="PR176" s="41"/>
      <c r="PS176" s="41"/>
      <c r="PT176" s="41"/>
      <c r="PU176" s="41"/>
      <c r="PV176" s="41"/>
      <c r="PW176" s="41"/>
      <c r="PX176" s="41"/>
      <c r="PY176" s="41"/>
      <c r="PZ176" s="41"/>
      <c r="QA176" s="41"/>
      <c r="QB176" s="41"/>
      <c r="QC176" s="41"/>
      <c r="QD176" s="41"/>
      <c r="QE176" s="41"/>
      <c r="QF176" s="41"/>
      <c r="QG176" s="41"/>
      <c r="QH176" s="41"/>
      <c r="QI176" s="41"/>
      <c r="QJ176" s="41"/>
      <c r="QK176" s="41"/>
      <c r="QL176" s="41"/>
      <c r="QM176" s="41"/>
      <c r="QN176" s="41"/>
      <c r="QO176" s="41"/>
      <c r="QP176" s="41"/>
      <c r="QQ176" s="41"/>
      <c r="QR176" s="41"/>
      <c r="QS176" s="41"/>
      <c r="QT176" s="41"/>
      <c r="QU176" s="41"/>
      <c r="QV176" s="41"/>
      <c r="QW176" s="41"/>
      <c r="QX176" s="41"/>
      <c r="QY176" s="41"/>
      <c r="QZ176" s="41"/>
      <c r="RA176" s="41"/>
      <c r="RB176" s="41"/>
      <c r="RC176" s="41"/>
      <c r="RD176" s="41"/>
      <c r="RE176" s="41"/>
      <c r="RF176" s="41"/>
      <c r="RG176" s="41"/>
      <c r="RH176" s="41"/>
      <c r="RI176" s="41"/>
      <c r="RJ176" s="41"/>
      <c r="RK176" s="41"/>
      <c r="RL176" s="41"/>
      <c r="RM176" s="41"/>
      <c r="RN176" s="41"/>
      <c r="RO176" s="41"/>
      <c r="RP176" s="41"/>
      <c r="RQ176" s="41"/>
      <c r="RR176" s="41"/>
      <c r="RS176" s="41"/>
      <c r="RT176" s="41"/>
      <c r="RU176" s="41"/>
      <c r="RV176" s="41"/>
      <c r="RW176" s="41"/>
      <c r="RX176" s="41"/>
      <c r="RY176" s="41"/>
      <c r="RZ176" s="41"/>
      <c r="SA176" s="41"/>
      <c r="SB176" s="41"/>
      <c r="SC176" s="41"/>
      <c r="SD176" s="41"/>
      <c r="SE176" s="41"/>
      <c r="SF176" s="41"/>
      <c r="SG176" s="41"/>
      <c r="SH176" s="41"/>
      <c r="SI176" s="41"/>
      <c r="SJ176" s="41"/>
      <c r="SK176" s="41"/>
      <c r="SL176" s="41"/>
      <c r="SM176" s="41"/>
      <c r="SN176" s="41"/>
      <c r="SO176" s="41"/>
      <c r="SP176" s="41"/>
      <c r="SQ176" s="41"/>
      <c r="SR176" s="41"/>
      <c r="SS176" s="41"/>
      <c r="ST176" s="41"/>
      <c r="SU176" s="41"/>
      <c r="SV176" s="41"/>
      <c r="SW176" s="41"/>
      <c r="SX176" s="41"/>
      <c r="SY176" s="41"/>
      <c r="SZ176" s="41"/>
      <c r="TA176" s="41"/>
      <c r="TB176" s="41"/>
      <c r="TC176" s="41"/>
      <c r="TD176" s="41"/>
      <c r="TE176" s="41"/>
      <c r="TF176" s="41"/>
      <c r="TG176" s="41"/>
      <c r="TH176" s="41"/>
      <c r="TI176" s="41"/>
      <c r="TJ176" s="41"/>
      <c r="TK176" s="41"/>
      <c r="TL176" s="41"/>
      <c r="TM176" s="41"/>
      <c r="TN176" s="41"/>
      <c r="TO176" s="41"/>
      <c r="TP176" s="41"/>
      <c r="TQ176" s="41"/>
      <c r="TR176" s="41"/>
      <c r="TS176" s="41"/>
      <c r="TT176" s="41"/>
      <c r="TU176" s="41"/>
      <c r="TV176" s="41"/>
      <c r="TW176" s="41"/>
      <c r="TX176" s="41"/>
      <c r="TY176" s="41"/>
      <c r="TZ176" s="41"/>
      <c r="UA176" s="41"/>
      <c r="UB176" s="41"/>
      <c r="UC176" s="41"/>
      <c r="UD176" s="41"/>
      <c r="UE176" s="41"/>
      <c r="UF176" s="41"/>
      <c r="UG176" s="41"/>
      <c r="UH176" s="41"/>
      <c r="UI176" s="41"/>
      <c r="UJ176" s="41"/>
      <c r="UK176" s="41"/>
      <c r="UL176" s="41"/>
      <c r="UM176" s="41"/>
      <c r="UN176" s="41"/>
      <c r="UO176" s="41"/>
      <c r="UP176" s="41"/>
      <c r="UQ176" s="41"/>
      <c r="UR176" s="41"/>
      <c r="US176" s="41"/>
      <c r="UT176" s="41"/>
      <c r="UU176" s="41"/>
      <c r="UV176" s="41"/>
      <c r="UW176" s="41"/>
      <c r="UX176" s="41"/>
      <c r="UY176" s="41"/>
      <c r="UZ176" s="41"/>
      <c r="VA176" s="41"/>
      <c r="VB176" s="41"/>
      <c r="VC176" s="41"/>
      <c r="VD176" s="41"/>
      <c r="VE176" s="41"/>
      <c r="VF176" s="41"/>
      <c r="VG176" s="41"/>
      <c r="VH176" s="41"/>
      <c r="VI176" s="41"/>
      <c r="VJ176" s="41"/>
      <c r="VK176" s="41"/>
      <c r="VL176" s="41"/>
      <c r="VM176" s="41"/>
      <c r="VN176" s="41"/>
      <c r="VO176" s="41"/>
      <c r="VP176" s="41"/>
      <c r="VQ176" s="41"/>
      <c r="VR176" s="41"/>
      <c r="VS176" s="41"/>
      <c r="VT176" s="41"/>
      <c r="VU176" s="41"/>
      <c r="VV176" s="41"/>
      <c r="VW176" s="41"/>
      <c r="VX176" s="41"/>
      <c r="VY176" s="41"/>
      <c r="VZ176" s="41"/>
      <c r="WA176" s="41"/>
      <c r="WB176" s="41"/>
      <c r="WC176" s="41"/>
      <c r="WD176" s="41"/>
      <c r="WE176" s="41"/>
      <c r="WF176" s="41"/>
      <c r="WG176" s="41"/>
      <c r="WH176" s="41"/>
      <c r="WI176" s="41"/>
      <c r="WJ176" s="41"/>
      <c r="WK176" s="41"/>
      <c r="WL176" s="41"/>
      <c r="WM176" s="41"/>
      <c r="WN176" s="41"/>
      <c r="WO176" s="41"/>
      <c r="WP176" s="41"/>
      <c r="WQ176" s="41"/>
      <c r="WR176" s="41"/>
      <c r="WS176" s="41"/>
      <c r="WT176" s="41"/>
      <c r="WU176" s="41"/>
      <c r="WV176" s="41"/>
      <c r="WW176" s="41"/>
      <c r="WX176" s="41"/>
      <c r="WY176" s="41"/>
      <c r="WZ176" s="41"/>
      <c r="XA176" s="41"/>
      <c r="XB176" s="41"/>
      <c r="XC176" s="41"/>
      <c r="XD176" s="41"/>
      <c r="XE176" s="41"/>
      <c r="XF176" s="41"/>
      <c r="XG176" s="41"/>
      <c r="XH176" s="41"/>
      <c r="XI176" s="41"/>
      <c r="XJ176" s="41"/>
      <c r="XK176" s="41"/>
      <c r="XL176" s="41"/>
      <c r="XM176" s="41"/>
      <c r="XN176" s="41"/>
      <c r="XO176" s="41"/>
      <c r="XP176" s="41"/>
      <c r="XQ176" s="41"/>
      <c r="XR176" s="41"/>
      <c r="XS176" s="41"/>
      <c r="XT176" s="41"/>
      <c r="XU176" s="41"/>
      <c r="XV176" s="41"/>
      <c r="XW176" s="41"/>
      <c r="XX176" s="41"/>
      <c r="XY176" s="41"/>
      <c r="XZ176" s="41"/>
      <c r="YA176" s="41"/>
      <c r="YB176" s="41"/>
      <c r="YC176" s="41"/>
      <c r="YD176" s="41"/>
      <c r="YE176" s="41"/>
      <c r="YF176" s="41"/>
      <c r="YG176" s="41"/>
      <c r="YH176" s="41"/>
      <c r="YI176" s="41"/>
      <c r="YJ176" s="41"/>
      <c r="YK176" s="41"/>
      <c r="YL176" s="41"/>
      <c r="YM176" s="41"/>
      <c r="YN176" s="41"/>
      <c r="YO176" s="41"/>
      <c r="YP176" s="41"/>
      <c r="YQ176" s="41"/>
      <c r="YR176" s="41"/>
      <c r="YS176" s="41"/>
      <c r="YT176" s="41"/>
      <c r="YU176" s="41"/>
      <c r="YV176" s="41"/>
      <c r="YW176" s="41"/>
      <c r="YX176" s="41"/>
      <c r="YY176" s="41"/>
      <c r="YZ176" s="41"/>
      <c r="ZA176" s="41"/>
      <c r="ZB176" s="41"/>
      <c r="ZC176" s="41"/>
      <c r="ZD176" s="41"/>
      <c r="ZE176" s="41"/>
      <c r="ZF176" s="41"/>
      <c r="ZG176" s="41"/>
      <c r="ZH176" s="41"/>
      <c r="ZI176" s="41"/>
      <c r="ZJ176" s="41"/>
      <c r="ZK176" s="41"/>
      <c r="ZL176" s="41"/>
      <c r="ZM176" s="41"/>
      <c r="ZN176" s="41"/>
      <c r="ZO176" s="41"/>
    </row>
    <row r="177" spans="31:691" ht="17.25" customHeight="1" x14ac:dyDescent="0.3">
      <c r="AE177" s="41"/>
      <c r="AF177" s="41"/>
      <c r="AG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/>
      <c r="MF177" s="41"/>
      <c r="MG177" s="41"/>
      <c r="MH177" s="41"/>
      <c r="MI177" s="41"/>
      <c r="MJ177" s="41"/>
      <c r="MK177" s="41"/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1"/>
      <c r="OT177" s="41"/>
      <c r="OU177" s="41"/>
      <c r="OV177" s="41"/>
      <c r="OW177" s="41"/>
      <c r="OX177" s="41"/>
      <c r="OY177" s="41"/>
      <c r="OZ177" s="41"/>
      <c r="PA177" s="41"/>
      <c r="PB177" s="41"/>
      <c r="PC177" s="41"/>
      <c r="PD177" s="41"/>
      <c r="PE177" s="41"/>
      <c r="PF177" s="41"/>
      <c r="PG177" s="41"/>
      <c r="PH177" s="41"/>
      <c r="PI177" s="41"/>
      <c r="PJ177" s="41"/>
      <c r="PK177" s="41"/>
      <c r="PL177" s="41"/>
      <c r="PM177" s="41"/>
      <c r="PN177" s="41"/>
      <c r="PO177" s="41"/>
      <c r="PP177" s="41"/>
      <c r="PQ177" s="41"/>
      <c r="PR177" s="41"/>
      <c r="PS177" s="41"/>
      <c r="PT177" s="41"/>
      <c r="PU177" s="41"/>
      <c r="PV177" s="41"/>
      <c r="PW177" s="41"/>
      <c r="PX177" s="41"/>
      <c r="PY177" s="41"/>
      <c r="PZ177" s="41"/>
      <c r="QA177" s="41"/>
      <c r="QB177" s="41"/>
      <c r="QC177" s="41"/>
      <c r="QD177" s="41"/>
      <c r="QE177" s="41"/>
      <c r="QF177" s="41"/>
      <c r="QG177" s="41"/>
      <c r="QH177" s="41"/>
      <c r="QI177" s="41"/>
      <c r="QJ177" s="41"/>
      <c r="QK177" s="41"/>
      <c r="QL177" s="41"/>
      <c r="QM177" s="41"/>
      <c r="QN177" s="41"/>
      <c r="QO177" s="41"/>
      <c r="QP177" s="41"/>
      <c r="QQ177" s="41"/>
      <c r="QR177" s="41"/>
      <c r="QS177" s="41"/>
      <c r="QT177" s="41"/>
      <c r="QU177" s="41"/>
      <c r="QV177" s="41"/>
      <c r="QW177" s="41"/>
      <c r="QX177" s="41"/>
      <c r="QY177" s="41"/>
      <c r="QZ177" s="41"/>
      <c r="RA177" s="41"/>
      <c r="RB177" s="41"/>
      <c r="RC177" s="41"/>
      <c r="RD177" s="41"/>
      <c r="RE177" s="41"/>
      <c r="RF177" s="41"/>
      <c r="RG177" s="41"/>
      <c r="RH177" s="41"/>
      <c r="RI177" s="41"/>
      <c r="RJ177" s="41"/>
      <c r="RK177" s="41"/>
      <c r="RL177" s="41"/>
      <c r="RM177" s="41"/>
      <c r="RN177" s="41"/>
      <c r="RO177" s="41"/>
      <c r="RP177" s="41"/>
      <c r="RQ177" s="41"/>
      <c r="RR177" s="41"/>
      <c r="RS177" s="41"/>
      <c r="RT177" s="41"/>
      <c r="RU177" s="41"/>
      <c r="RV177" s="41"/>
      <c r="RW177" s="41"/>
      <c r="RX177" s="41"/>
      <c r="RY177" s="41"/>
      <c r="RZ177" s="41"/>
      <c r="SA177" s="41"/>
      <c r="SB177" s="41"/>
      <c r="SC177" s="41"/>
      <c r="SD177" s="41"/>
      <c r="SE177" s="41"/>
      <c r="SF177" s="41"/>
      <c r="SG177" s="41"/>
      <c r="SH177" s="41"/>
      <c r="SI177" s="41"/>
      <c r="SJ177" s="41"/>
      <c r="SK177" s="41"/>
      <c r="SL177" s="41"/>
      <c r="SM177" s="41"/>
      <c r="SN177" s="41"/>
      <c r="SO177" s="41"/>
      <c r="SP177" s="41"/>
      <c r="SQ177" s="41"/>
      <c r="SR177" s="41"/>
      <c r="SS177" s="41"/>
      <c r="ST177" s="41"/>
      <c r="SU177" s="41"/>
      <c r="SV177" s="41"/>
      <c r="SW177" s="41"/>
      <c r="SX177" s="41"/>
      <c r="SY177" s="41"/>
      <c r="SZ177" s="41"/>
      <c r="TA177" s="41"/>
      <c r="TB177" s="41"/>
      <c r="TC177" s="41"/>
      <c r="TD177" s="41"/>
      <c r="TE177" s="41"/>
      <c r="TF177" s="41"/>
      <c r="TG177" s="41"/>
      <c r="TH177" s="41"/>
      <c r="TI177" s="41"/>
      <c r="TJ177" s="41"/>
      <c r="TK177" s="41"/>
      <c r="TL177" s="41"/>
      <c r="TM177" s="41"/>
      <c r="TN177" s="41"/>
      <c r="TO177" s="41"/>
      <c r="TP177" s="41"/>
      <c r="TQ177" s="41"/>
      <c r="TR177" s="41"/>
      <c r="TS177" s="41"/>
      <c r="TT177" s="41"/>
      <c r="TU177" s="41"/>
      <c r="TV177" s="41"/>
      <c r="TW177" s="41"/>
      <c r="TX177" s="41"/>
      <c r="TY177" s="41"/>
      <c r="TZ177" s="41"/>
      <c r="UA177" s="41"/>
      <c r="UB177" s="41"/>
      <c r="UC177" s="41"/>
      <c r="UD177" s="41"/>
      <c r="UE177" s="41"/>
      <c r="UF177" s="41"/>
      <c r="UG177" s="41"/>
      <c r="UH177" s="41"/>
      <c r="UI177" s="41"/>
      <c r="UJ177" s="41"/>
      <c r="UK177" s="41"/>
      <c r="UL177" s="41"/>
      <c r="UM177" s="41"/>
      <c r="UN177" s="41"/>
      <c r="UO177" s="41"/>
      <c r="UP177" s="41"/>
      <c r="UQ177" s="41"/>
      <c r="UR177" s="41"/>
      <c r="US177" s="41"/>
      <c r="UT177" s="41"/>
      <c r="UU177" s="41"/>
      <c r="UV177" s="41"/>
      <c r="UW177" s="41"/>
      <c r="UX177" s="41"/>
      <c r="UY177" s="41"/>
      <c r="UZ177" s="41"/>
      <c r="VA177" s="41"/>
      <c r="VB177" s="41"/>
      <c r="VC177" s="41"/>
      <c r="VD177" s="41"/>
      <c r="VE177" s="41"/>
      <c r="VF177" s="41"/>
      <c r="VG177" s="41"/>
      <c r="VH177" s="41"/>
      <c r="VI177" s="41"/>
      <c r="VJ177" s="41"/>
      <c r="VK177" s="41"/>
      <c r="VL177" s="41"/>
      <c r="VM177" s="41"/>
      <c r="VN177" s="41"/>
      <c r="VO177" s="41"/>
      <c r="VP177" s="41"/>
      <c r="VQ177" s="41"/>
      <c r="VR177" s="41"/>
      <c r="VS177" s="41"/>
      <c r="VT177" s="41"/>
      <c r="VU177" s="41"/>
      <c r="VV177" s="41"/>
      <c r="VW177" s="41"/>
      <c r="VX177" s="41"/>
      <c r="VY177" s="41"/>
      <c r="VZ177" s="41"/>
      <c r="WA177" s="41"/>
      <c r="WB177" s="41"/>
      <c r="WC177" s="41"/>
      <c r="WD177" s="41"/>
      <c r="WE177" s="41"/>
      <c r="WF177" s="41"/>
      <c r="WG177" s="41"/>
      <c r="WH177" s="41"/>
      <c r="WI177" s="41"/>
      <c r="WJ177" s="41"/>
      <c r="WK177" s="41"/>
      <c r="WL177" s="41"/>
      <c r="WM177" s="41"/>
      <c r="WN177" s="41"/>
      <c r="WO177" s="41"/>
      <c r="WP177" s="41"/>
      <c r="WQ177" s="41"/>
      <c r="WR177" s="41"/>
      <c r="WS177" s="41"/>
      <c r="WT177" s="41"/>
      <c r="WU177" s="41"/>
      <c r="WV177" s="41"/>
      <c r="WW177" s="41"/>
      <c r="WX177" s="41"/>
      <c r="WY177" s="41"/>
      <c r="WZ177" s="41"/>
      <c r="XA177" s="41"/>
      <c r="XB177" s="41"/>
      <c r="XC177" s="41"/>
      <c r="XD177" s="41"/>
      <c r="XE177" s="41"/>
      <c r="XF177" s="41"/>
      <c r="XG177" s="41"/>
      <c r="XH177" s="41"/>
      <c r="XI177" s="41"/>
      <c r="XJ177" s="41"/>
      <c r="XK177" s="41"/>
      <c r="XL177" s="41"/>
      <c r="XM177" s="41"/>
      <c r="XN177" s="41"/>
      <c r="XO177" s="41"/>
      <c r="XP177" s="41"/>
      <c r="XQ177" s="41"/>
      <c r="XR177" s="41"/>
      <c r="XS177" s="41"/>
      <c r="XT177" s="41"/>
      <c r="XU177" s="41"/>
      <c r="XV177" s="41"/>
      <c r="XW177" s="41"/>
      <c r="XX177" s="41"/>
      <c r="XY177" s="41"/>
      <c r="XZ177" s="41"/>
      <c r="YA177" s="41"/>
      <c r="YB177" s="41"/>
      <c r="YC177" s="41"/>
      <c r="YD177" s="41"/>
      <c r="YE177" s="41"/>
      <c r="YF177" s="41"/>
      <c r="YG177" s="41"/>
      <c r="YH177" s="41"/>
      <c r="YI177" s="41"/>
      <c r="YJ177" s="41"/>
      <c r="YK177" s="41"/>
      <c r="YL177" s="41"/>
      <c r="YM177" s="41"/>
      <c r="YN177" s="41"/>
      <c r="YO177" s="41"/>
      <c r="YP177" s="41"/>
      <c r="YQ177" s="41"/>
      <c r="YR177" s="41"/>
      <c r="YS177" s="41"/>
      <c r="YT177" s="41"/>
      <c r="YU177" s="41"/>
      <c r="YV177" s="41"/>
      <c r="YW177" s="41"/>
      <c r="YX177" s="41"/>
      <c r="YY177" s="41"/>
      <c r="YZ177" s="41"/>
      <c r="ZA177" s="41"/>
      <c r="ZB177" s="41"/>
      <c r="ZC177" s="41"/>
      <c r="ZD177" s="41"/>
      <c r="ZE177" s="41"/>
      <c r="ZF177" s="41"/>
      <c r="ZG177" s="41"/>
      <c r="ZH177" s="41"/>
      <c r="ZI177" s="41"/>
      <c r="ZJ177" s="41"/>
      <c r="ZK177" s="41"/>
      <c r="ZL177" s="41"/>
      <c r="ZM177" s="41"/>
      <c r="ZN177" s="41"/>
      <c r="ZO177" s="41"/>
    </row>
    <row r="178" spans="31:691" ht="17.25" customHeight="1" x14ac:dyDescent="0.3">
      <c r="AE178" s="41"/>
      <c r="AF178" s="41"/>
      <c r="AG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/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/>
      <c r="KN178" s="41"/>
      <c r="KO178" s="41"/>
      <c r="KP178" s="41"/>
      <c r="KQ178" s="41"/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/>
      <c r="LN178" s="41"/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/>
      <c r="MF178" s="41"/>
      <c r="MG178" s="41"/>
      <c r="MH178" s="41"/>
      <c r="MI178" s="41"/>
      <c r="MJ178" s="41"/>
      <c r="MK178" s="41"/>
      <c r="ML178" s="41"/>
      <c r="MM178" s="41"/>
      <c r="MN178" s="41"/>
      <c r="MO178" s="41"/>
      <c r="MP178" s="41"/>
      <c r="MQ178" s="41"/>
      <c r="MR178" s="41"/>
      <c r="MS178" s="41"/>
      <c r="MT178" s="41"/>
      <c r="MU178" s="41"/>
      <c r="MV178" s="41"/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/>
      <c r="NS178" s="41"/>
      <c r="NT178" s="41"/>
      <c r="NU178" s="41"/>
      <c r="NV178" s="41"/>
      <c r="NW178" s="41"/>
      <c r="NX178" s="41"/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/>
      <c r="OJ178" s="41"/>
      <c r="OK178" s="41"/>
      <c r="OL178" s="41"/>
      <c r="OM178" s="41"/>
      <c r="ON178" s="41"/>
      <c r="OO178" s="41"/>
      <c r="OP178" s="41"/>
      <c r="OQ178" s="41"/>
      <c r="OR178" s="41"/>
      <c r="OS178" s="41"/>
      <c r="OT178" s="41"/>
      <c r="OU178" s="41"/>
      <c r="OV178" s="41"/>
      <c r="OW178" s="41"/>
      <c r="OX178" s="41"/>
      <c r="OY178" s="41"/>
      <c r="OZ178" s="41"/>
      <c r="PA178" s="41"/>
      <c r="PB178" s="41"/>
      <c r="PC178" s="41"/>
      <c r="PD178" s="41"/>
      <c r="PE178" s="41"/>
      <c r="PF178" s="41"/>
      <c r="PG178" s="41"/>
      <c r="PH178" s="41"/>
      <c r="PI178" s="41"/>
      <c r="PJ178" s="41"/>
      <c r="PK178" s="41"/>
      <c r="PL178" s="41"/>
      <c r="PM178" s="41"/>
      <c r="PN178" s="41"/>
      <c r="PO178" s="41"/>
      <c r="PP178" s="41"/>
      <c r="PQ178" s="41"/>
      <c r="PR178" s="41"/>
      <c r="PS178" s="41"/>
      <c r="PT178" s="41"/>
      <c r="PU178" s="41"/>
      <c r="PV178" s="41"/>
      <c r="PW178" s="41"/>
      <c r="PX178" s="41"/>
      <c r="PY178" s="41"/>
      <c r="PZ178" s="41"/>
      <c r="QA178" s="41"/>
      <c r="QB178" s="41"/>
      <c r="QC178" s="41"/>
      <c r="QD178" s="41"/>
      <c r="QE178" s="41"/>
      <c r="QF178" s="41"/>
      <c r="QG178" s="41"/>
      <c r="QH178" s="41"/>
      <c r="QI178" s="41"/>
      <c r="QJ178" s="41"/>
      <c r="QK178" s="41"/>
      <c r="QL178" s="41"/>
      <c r="QM178" s="41"/>
      <c r="QN178" s="41"/>
      <c r="QO178" s="41"/>
      <c r="QP178" s="41"/>
      <c r="QQ178" s="41"/>
      <c r="QR178" s="41"/>
      <c r="QS178" s="41"/>
      <c r="QT178" s="41"/>
      <c r="QU178" s="41"/>
      <c r="QV178" s="41"/>
      <c r="QW178" s="41"/>
      <c r="QX178" s="41"/>
      <c r="QY178" s="41"/>
      <c r="QZ178" s="41"/>
      <c r="RA178" s="41"/>
      <c r="RB178" s="41"/>
      <c r="RC178" s="41"/>
      <c r="RD178" s="41"/>
      <c r="RE178" s="41"/>
      <c r="RF178" s="41"/>
      <c r="RG178" s="41"/>
      <c r="RH178" s="41"/>
      <c r="RI178" s="41"/>
      <c r="RJ178" s="41"/>
      <c r="RK178" s="41"/>
      <c r="RL178" s="41"/>
      <c r="RM178" s="41"/>
      <c r="RN178" s="41"/>
      <c r="RO178" s="41"/>
      <c r="RP178" s="41"/>
      <c r="RQ178" s="41"/>
      <c r="RR178" s="41"/>
      <c r="RS178" s="41"/>
      <c r="RT178" s="41"/>
      <c r="RU178" s="41"/>
      <c r="RV178" s="41"/>
      <c r="RW178" s="41"/>
      <c r="RX178" s="41"/>
      <c r="RY178" s="41"/>
      <c r="RZ178" s="41"/>
      <c r="SA178" s="41"/>
      <c r="SB178" s="41"/>
      <c r="SC178" s="41"/>
      <c r="SD178" s="41"/>
      <c r="SE178" s="41"/>
      <c r="SF178" s="41"/>
      <c r="SG178" s="41"/>
      <c r="SH178" s="41"/>
      <c r="SI178" s="41"/>
      <c r="SJ178" s="41"/>
      <c r="SK178" s="41"/>
      <c r="SL178" s="41"/>
      <c r="SM178" s="41"/>
      <c r="SN178" s="41"/>
      <c r="SO178" s="41"/>
      <c r="SP178" s="41"/>
      <c r="SQ178" s="41"/>
      <c r="SR178" s="41"/>
      <c r="SS178" s="41"/>
      <c r="ST178" s="41"/>
      <c r="SU178" s="41"/>
      <c r="SV178" s="41"/>
      <c r="SW178" s="41"/>
      <c r="SX178" s="41"/>
      <c r="SY178" s="41"/>
      <c r="SZ178" s="41"/>
      <c r="TA178" s="41"/>
      <c r="TB178" s="41"/>
      <c r="TC178" s="41"/>
      <c r="TD178" s="41"/>
      <c r="TE178" s="41"/>
      <c r="TF178" s="41"/>
      <c r="TG178" s="41"/>
      <c r="TH178" s="41"/>
      <c r="TI178" s="41"/>
      <c r="TJ178" s="41"/>
      <c r="TK178" s="41"/>
      <c r="TL178" s="41"/>
      <c r="TM178" s="41"/>
      <c r="TN178" s="41"/>
      <c r="TO178" s="41"/>
      <c r="TP178" s="41"/>
      <c r="TQ178" s="41"/>
      <c r="TR178" s="41"/>
      <c r="TS178" s="41"/>
      <c r="TT178" s="41"/>
      <c r="TU178" s="41"/>
      <c r="TV178" s="41"/>
      <c r="TW178" s="41"/>
      <c r="TX178" s="41"/>
      <c r="TY178" s="41"/>
      <c r="TZ178" s="41"/>
      <c r="UA178" s="41"/>
      <c r="UB178" s="41"/>
      <c r="UC178" s="41"/>
      <c r="UD178" s="41"/>
      <c r="UE178" s="41"/>
      <c r="UF178" s="41"/>
      <c r="UG178" s="41"/>
      <c r="UH178" s="41"/>
      <c r="UI178" s="41"/>
      <c r="UJ178" s="41"/>
      <c r="UK178" s="41"/>
      <c r="UL178" s="41"/>
      <c r="UM178" s="41"/>
      <c r="UN178" s="41"/>
      <c r="UO178" s="41"/>
      <c r="UP178" s="41"/>
      <c r="UQ178" s="41"/>
      <c r="UR178" s="41"/>
      <c r="US178" s="41"/>
      <c r="UT178" s="41"/>
      <c r="UU178" s="41"/>
      <c r="UV178" s="41"/>
      <c r="UW178" s="41"/>
      <c r="UX178" s="41"/>
      <c r="UY178" s="41"/>
      <c r="UZ178" s="41"/>
      <c r="VA178" s="41"/>
      <c r="VB178" s="41"/>
      <c r="VC178" s="41"/>
      <c r="VD178" s="41"/>
      <c r="VE178" s="41"/>
      <c r="VF178" s="41"/>
      <c r="VG178" s="41"/>
      <c r="VH178" s="41"/>
      <c r="VI178" s="41"/>
      <c r="VJ178" s="41"/>
      <c r="VK178" s="41"/>
      <c r="VL178" s="41"/>
      <c r="VM178" s="41"/>
      <c r="VN178" s="41"/>
      <c r="VO178" s="41"/>
      <c r="VP178" s="41"/>
      <c r="VQ178" s="41"/>
      <c r="VR178" s="41"/>
      <c r="VS178" s="41"/>
      <c r="VT178" s="41"/>
      <c r="VU178" s="41"/>
      <c r="VV178" s="41"/>
      <c r="VW178" s="41"/>
      <c r="VX178" s="41"/>
      <c r="VY178" s="41"/>
      <c r="VZ178" s="41"/>
      <c r="WA178" s="41"/>
      <c r="WB178" s="41"/>
      <c r="WC178" s="41"/>
      <c r="WD178" s="41"/>
      <c r="WE178" s="41"/>
      <c r="WF178" s="41"/>
      <c r="WG178" s="41"/>
      <c r="WH178" s="41"/>
      <c r="WI178" s="41"/>
      <c r="WJ178" s="41"/>
      <c r="WK178" s="41"/>
      <c r="WL178" s="41"/>
      <c r="WM178" s="41"/>
      <c r="WN178" s="41"/>
      <c r="WO178" s="41"/>
      <c r="WP178" s="41"/>
      <c r="WQ178" s="41"/>
      <c r="WR178" s="41"/>
      <c r="WS178" s="41"/>
      <c r="WT178" s="41"/>
      <c r="WU178" s="41"/>
      <c r="WV178" s="41"/>
      <c r="WW178" s="41"/>
      <c r="WX178" s="41"/>
      <c r="WY178" s="41"/>
      <c r="WZ178" s="41"/>
      <c r="XA178" s="41"/>
      <c r="XB178" s="41"/>
      <c r="XC178" s="41"/>
      <c r="XD178" s="41"/>
      <c r="XE178" s="41"/>
      <c r="XF178" s="41"/>
      <c r="XG178" s="41"/>
      <c r="XH178" s="41"/>
      <c r="XI178" s="41"/>
      <c r="XJ178" s="41"/>
      <c r="XK178" s="41"/>
      <c r="XL178" s="41"/>
      <c r="XM178" s="41"/>
      <c r="XN178" s="41"/>
      <c r="XO178" s="41"/>
      <c r="XP178" s="41"/>
      <c r="XQ178" s="41"/>
      <c r="XR178" s="41"/>
      <c r="XS178" s="41"/>
      <c r="XT178" s="41"/>
      <c r="XU178" s="41"/>
      <c r="XV178" s="41"/>
      <c r="XW178" s="41"/>
      <c r="XX178" s="41"/>
      <c r="XY178" s="41"/>
      <c r="XZ178" s="41"/>
      <c r="YA178" s="41"/>
      <c r="YB178" s="41"/>
      <c r="YC178" s="41"/>
      <c r="YD178" s="41"/>
      <c r="YE178" s="41"/>
      <c r="YF178" s="41"/>
      <c r="YG178" s="41"/>
      <c r="YH178" s="41"/>
      <c r="YI178" s="41"/>
      <c r="YJ178" s="41"/>
      <c r="YK178" s="41"/>
      <c r="YL178" s="41"/>
      <c r="YM178" s="41"/>
      <c r="YN178" s="41"/>
      <c r="YO178" s="41"/>
      <c r="YP178" s="41"/>
      <c r="YQ178" s="41"/>
      <c r="YR178" s="41"/>
      <c r="YS178" s="41"/>
      <c r="YT178" s="41"/>
      <c r="YU178" s="41"/>
      <c r="YV178" s="41"/>
      <c r="YW178" s="41"/>
      <c r="YX178" s="41"/>
      <c r="YY178" s="41"/>
      <c r="YZ178" s="41"/>
      <c r="ZA178" s="41"/>
      <c r="ZB178" s="41"/>
      <c r="ZC178" s="41"/>
      <c r="ZD178" s="41"/>
      <c r="ZE178" s="41"/>
      <c r="ZF178" s="41"/>
      <c r="ZG178" s="41"/>
      <c r="ZH178" s="41"/>
      <c r="ZI178" s="41"/>
      <c r="ZJ178" s="41"/>
      <c r="ZK178" s="41"/>
      <c r="ZL178" s="41"/>
      <c r="ZM178" s="41"/>
      <c r="ZN178" s="41"/>
      <c r="ZO178" s="41"/>
    </row>
    <row r="179" spans="31:691" ht="17.25" customHeight="1" x14ac:dyDescent="0.3">
      <c r="AE179" s="41"/>
      <c r="AF179" s="41"/>
      <c r="AG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/>
      <c r="JM179" s="41"/>
      <c r="JN179" s="41"/>
      <c r="JO179" s="41"/>
      <c r="JP179" s="41"/>
      <c r="JQ179" s="41"/>
      <c r="JR179" s="41"/>
      <c r="JS179" s="41"/>
      <c r="JT179" s="41"/>
      <c r="JU179" s="41"/>
      <c r="JV179" s="41"/>
      <c r="JW179" s="41"/>
      <c r="JX179" s="41"/>
      <c r="JY179" s="41"/>
      <c r="JZ179" s="41"/>
      <c r="KA179" s="41"/>
      <c r="KB179" s="41"/>
      <c r="KC179" s="41"/>
      <c r="KD179" s="41"/>
      <c r="KE179" s="41"/>
      <c r="KF179" s="41"/>
      <c r="KG179" s="41"/>
      <c r="KH179" s="41"/>
      <c r="KI179" s="41"/>
      <c r="KJ179" s="41"/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/>
      <c r="LC179" s="41"/>
      <c r="LD179" s="41"/>
      <c r="LE179" s="41"/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/>
      <c r="LQ179" s="41"/>
      <c r="LR179" s="41"/>
      <c r="LS179" s="41"/>
      <c r="LT179" s="41"/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/>
      <c r="MF179" s="41"/>
      <c r="MG179" s="41"/>
      <c r="MH179" s="41"/>
      <c r="MI179" s="41"/>
      <c r="MJ179" s="41"/>
      <c r="MK179" s="41"/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/>
      <c r="MW179" s="41"/>
      <c r="MX179" s="41"/>
      <c r="MY179" s="41"/>
      <c r="MZ179" s="41"/>
      <c r="NA179" s="41"/>
      <c r="NB179" s="41"/>
      <c r="NC179" s="41"/>
      <c r="ND179" s="41"/>
      <c r="NE179" s="41"/>
      <c r="NF179" s="41"/>
      <c r="NG179" s="41"/>
      <c r="NH179" s="41"/>
      <c r="NI179" s="41"/>
      <c r="NJ179" s="41"/>
      <c r="NK179" s="41"/>
      <c r="NL179" s="41"/>
      <c r="NM179" s="41"/>
      <c r="NN179" s="41"/>
      <c r="NO179" s="41"/>
      <c r="NP179" s="41"/>
      <c r="NQ179" s="41"/>
      <c r="NR179" s="41"/>
      <c r="NS179" s="41"/>
      <c r="NT179" s="41"/>
      <c r="NU179" s="41"/>
      <c r="NV179" s="41"/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/>
      <c r="OH179" s="41"/>
      <c r="OI179" s="41"/>
      <c r="OJ179" s="41"/>
      <c r="OK179" s="41"/>
      <c r="OL179" s="41"/>
      <c r="OM179" s="41"/>
      <c r="ON179" s="41"/>
      <c r="OO179" s="41"/>
      <c r="OP179" s="41"/>
      <c r="OQ179" s="41"/>
      <c r="OR179" s="41"/>
      <c r="OS179" s="41"/>
      <c r="OT179" s="41"/>
      <c r="OU179" s="41"/>
      <c r="OV179" s="41"/>
      <c r="OW179" s="41"/>
      <c r="OX179" s="41"/>
      <c r="OY179" s="41"/>
      <c r="OZ179" s="41"/>
      <c r="PA179" s="41"/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1"/>
      <c r="PN179" s="41"/>
      <c r="PO179" s="41"/>
      <c r="PP179" s="41"/>
      <c r="PQ179" s="41"/>
      <c r="PR179" s="41"/>
      <c r="PS179" s="41"/>
      <c r="PT179" s="41"/>
      <c r="PU179" s="41"/>
      <c r="PV179" s="41"/>
      <c r="PW179" s="41"/>
      <c r="PX179" s="41"/>
      <c r="PY179" s="41"/>
      <c r="PZ179" s="41"/>
      <c r="QA179" s="41"/>
      <c r="QB179" s="41"/>
      <c r="QC179" s="41"/>
      <c r="QD179" s="41"/>
      <c r="QE179" s="41"/>
      <c r="QF179" s="41"/>
      <c r="QG179" s="41"/>
      <c r="QH179" s="41"/>
      <c r="QI179" s="41"/>
      <c r="QJ179" s="41"/>
      <c r="QK179" s="41"/>
      <c r="QL179" s="41"/>
      <c r="QM179" s="41"/>
      <c r="QN179" s="41"/>
      <c r="QO179" s="41"/>
      <c r="QP179" s="41"/>
      <c r="QQ179" s="41"/>
      <c r="QR179" s="41"/>
      <c r="QS179" s="41"/>
      <c r="QT179" s="41"/>
      <c r="QU179" s="41"/>
      <c r="QV179" s="41"/>
      <c r="QW179" s="41"/>
      <c r="QX179" s="41"/>
      <c r="QY179" s="41"/>
      <c r="QZ179" s="41"/>
      <c r="RA179" s="41"/>
      <c r="RB179" s="41"/>
      <c r="RC179" s="41"/>
      <c r="RD179" s="41"/>
      <c r="RE179" s="41"/>
      <c r="RF179" s="41"/>
      <c r="RG179" s="41"/>
      <c r="RH179" s="41"/>
      <c r="RI179" s="41"/>
      <c r="RJ179" s="41"/>
      <c r="RK179" s="41"/>
      <c r="RL179" s="41"/>
      <c r="RM179" s="41"/>
      <c r="RN179" s="41"/>
      <c r="RO179" s="41"/>
      <c r="RP179" s="41"/>
      <c r="RQ179" s="41"/>
      <c r="RR179" s="41"/>
      <c r="RS179" s="41"/>
      <c r="RT179" s="41"/>
      <c r="RU179" s="41"/>
      <c r="RV179" s="41"/>
      <c r="RW179" s="41"/>
      <c r="RX179" s="41"/>
      <c r="RY179" s="41"/>
      <c r="RZ179" s="41"/>
      <c r="SA179" s="41"/>
      <c r="SB179" s="41"/>
      <c r="SC179" s="41"/>
      <c r="SD179" s="41"/>
      <c r="SE179" s="41"/>
      <c r="SF179" s="41"/>
      <c r="SG179" s="41"/>
      <c r="SH179" s="41"/>
      <c r="SI179" s="41"/>
      <c r="SJ179" s="41"/>
      <c r="SK179" s="41"/>
      <c r="SL179" s="41"/>
      <c r="SM179" s="41"/>
      <c r="SN179" s="41"/>
      <c r="SO179" s="41"/>
      <c r="SP179" s="41"/>
      <c r="SQ179" s="41"/>
      <c r="SR179" s="41"/>
      <c r="SS179" s="41"/>
      <c r="ST179" s="41"/>
      <c r="SU179" s="41"/>
      <c r="SV179" s="41"/>
      <c r="SW179" s="41"/>
      <c r="SX179" s="41"/>
      <c r="SY179" s="41"/>
      <c r="SZ179" s="41"/>
      <c r="TA179" s="41"/>
      <c r="TB179" s="41"/>
      <c r="TC179" s="41"/>
      <c r="TD179" s="41"/>
      <c r="TE179" s="41"/>
      <c r="TF179" s="41"/>
      <c r="TG179" s="41"/>
      <c r="TH179" s="41"/>
      <c r="TI179" s="41"/>
      <c r="TJ179" s="41"/>
      <c r="TK179" s="41"/>
      <c r="TL179" s="41"/>
      <c r="TM179" s="41"/>
      <c r="TN179" s="41"/>
      <c r="TO179" s="41"/>
      <c r="TP179" s="41"/>
      <c r="TQ179" s="41"/>
      <c r="TR179" s="41"/>
      <c r="TS179" s="41"/>
      <c r="TT179" s="41"/>
      <c r="TU179" s="41"/>
      <c r="TV179" s="41"/>
      <c r="TW179" s="41"/>
      <c r="TX179" s="41"/>
      <c r="TY179" s="41"/>
      <c r="TZ179" s="41"/>
      <c r="UA179" s="41"/>
      <c r="UB179" s="41"/>
      <c r="UC179" s="41"/>
      <c r="UD179" s="41"/>
      <c r="UE179" s="41"/>
      <c r="UF179" s="41"/>
      <c r="UG179" s="41"/>
      <c r="UH179" s="41"/>
      <c r="UI179" s="41"/>
      <c r="UJ179" s="41"/>
      <c r="UK179" s="41"/>
      <c r="UL179" s="41"/>
      <c r="UM179" s="41"/>
      <c r="UN179" s="41"/>
      <c r="UO179" s="41"/>
      <c r="UP179" s="41"/>
      <c r="UQ179" s="41"/>
      <c r="UR179" s="41"/>
      <c r="US179" s="41"/>
      <c r="UT179" s="41"/>
      <c r="UU179" s="41"/>
      <c r="UV179" s="41"/>
      <c r="UW179" s="41"/>
      <c r="UX179" s="41"/>
      <c r="UY179" s="41"/>
      <c r="UZ179" s="41"/>
      <c r="VA179" s="41"/>
      <c r="VB179" s="41"/>
      <c r="VC179" s="41"/>
      <c r="VD179" s="41"/>
      <c r="VE179" s="41"/>
      <c r="VF179" s="41"/>
      <c r="VG179" s="41"/>
      <c r="VH179" s="41"/>
      <c r="VI179" s="41"/>
      <c r="VJ179" s="41"/>
      <c r="VK179" s="41"/>
      <c r="VL179" s="41"/>
      <c r="VM179" s="41"/>
      <c r="VN179" s="41"/>
      <c r="VO179" s="41"/>
      <c r="VP179" s="41"/>
      <c r="VQ179" s="41"/>
      <c r="VR179" s="41"/>
      <c r="VS179" s="41"/>
      <c r="VT179" s="41"/>
      <c r="VU179" s="41"/>
      <c r="VV179" s="41"/>
      <c r="VW179" s="41"/>
      <c r="VX179" s="41"/>
      <c r="VY179" s="41"/>
      <c r="VZ179" s="41"/>
      <c r="WA179" s="41"/>
      <c r="WB179" s="41"/>
      <c r="WC179" s="41"/>
      <c r="WD179" s="41"/>
      <c r="WE179" s="41"/>
      <c r="WF179" s="41"/>
      <c r="WG179" s="41"/>
      <c r="WH179" s="41"/>
      <c r="WI179" s="41"/>
      <c r="WJ179" s="41"/>
      <c r="WK179" s="41"/>
      <c r="WL179" s="41"/>
      <c r="WM179" s="41"/>
      <c r="WN179" s="41"/>
      <c r="WO179" s="41"/>
      <c r="WP179" s="41"/>
      <c r="WQ179" s="41"/>
      <c r="WR179" s="41"/>
      <c r="WS179" s="41"/>
      <c r="WT179" s="41"/>
      <c r="WU179" s="41"/>
      <c r="WV179" s="41"/>
      <c r="WW179" s="41"/>
      <c r="WX179" s="41"/>
      <c r="WY179" s="41"/>
      <c r="WZ179" s="41"/>
      <c r="XA179" s="41"/>
      <c r="XB179" s="41"/>
      <c r="XC179" s="41"/>
      <c r="XD179" s="41"/>
      <c r="XE179" s="41"/>
      <c r="XF179" s="41"/>
      <c r="XG179" s="41"/>
      <c r="XH179" s="41"/>
      <c r="XI179" s="41"/>
      <c r="XJ179" s="41"/>
      <c r="XK179" s="41"/>
      <c r="XL179" s="41"/>
      <c r="XM179" s="41"/>
      <c r="XN179" s="41"/>
      <c r="XO179" s="41"/>
      <c r="XP179" s="41"/>
      <c r="XQ179" s="41"/>
      <c r="XR179" s="41"/>
      <c r="XS179" s="41"/>
      <c r="XT179" s="41"/>
      <c r="XU179" s="41"/>
      <c r="XV179" s="41"/>
      <c r="XW179" s="41"/>
      <c r="XX179" s="41"/>
      <c r="XY179" s="41"/>
      <c r="XZ179" s="41"/>
      <c r="YA179" s="41"/>
      <c r="YB179" s="41"/>
      <c r="YC179" s="41"/>
      <c r="YD179" s="41"/>
      <c r="YE179" s="41"/>
      <c r="YF179" s="41"/>
      <c r="YG179" s="41"/>
      <c r="YH179" s="41"/>
      <c r="YI179" s="41"/>
      <c r="YJ179" s="41"/>
      <c r="YK179" s="41"/>
      <c r="YL179" s="41"/>
      <c r="YM179" s="41"/>
      <c r="YN179" s="41"/>
      <c r="YO179" s="41"/>
      <c r="YP179" s="41"/>
      <c r="YQ179" s="41"/>
      <c r="YR179" s="41"/>
      <c r="YS179" s="41"/>
      <c r="YT179" s="41"/>
      <c r="YU179" s="41"/>
      <c r="YV179" s="41"/>
      <c r="YW179" s="41"/>
      <c r="YX179" s="41"/>
      <c r="YY179" s="41"/>
      <c r="YZ179" s="41"/>
      <c r="ZA179" s="41"/>
      <c r="ZB179" s="41"/>
      <c r="ZC179" s="41"/>
      <c r="ZD179" s="41"/>
      <c r="ZE179" s="41"/>
      <c r="ZF179" s="41"/>
      <c r="ZG179" s="41"/>
      <c r="ZH179" s="41"/>
      <c r="ZI179" s="41"/>
      <c r="ZJ179" s="41"/>
      <c r="ZK179" s="41"/>
      <c r="ZL179" s="41"/>
      <c r="ZM179" s="41"/>
      <c r="ZN179" s="41"/>
      <c r="ZO179" s="41"/>
    </row>
    <row r="180" spans="31:691" ht="17.25" customHeight="1" x14ac:dyDescent="0.3">
      <c r="AE180" s="41"/>
      <c r="AF180" s="41"/>
      <c r="AG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1"/>
      <c r="OT180" s="41"/>
      <c r="OU180" s="41"/>
      <c r="OV180" s="41"/>
      <c r="OW180" s="41"/>
      <c r="OX180" s="41"/>
      <c r="OY180" s="41"/>
      <c r="OZ180" s="41"/>
      <c r="PA180" s="41"/>
      <c r="PB180" s="41"/>
      <c r="PC180" s="41"/>
      <c r="PD180" s="41"/>
      <c r="PE180" s="41"/>
      <c r="PF180" s="41"/>
      <c r="PG180" s="41"/>
      <c r="PH180" s="41"/>
      <c r="PI180" s="41"/>
      <c r="PJ180" s="41"/>
      <c r="PK180" s="41"/>
      <c r="PL180" s="41"/>
      <c r="PM180" s="41"/>
      <c r="PN180" s="41"/>
      <c r="PO180" s="41"/>
      <c r="PP180" s="41"/>
      <c r="PQ180" s="41"/>
      <c r="PR180" s="41"/>
      <c r="PS180" s="41"/>
      <c r="PT180" s="41"/>
      <c r="PU180" s="41"/>
      <c r="PV180" s="41"/>
      <c r="PW180" s="41"/>
      <c r="PX180" s="41"/>
      <c r="PY180" s="41"/>
      <c r="PZ180" s="41"/>
      <c r="QA180" s="41"/>
      <c r="QB180" s="41"/>
      <c r="QC180" s="41"/>
      <c r="QD180" s="41"/>
      <c r="QE180" s="41"/>
      <c r="QF180" s="41"/>
      <c r="QG180" s="41"/>
      <c r="QH180" s="41"/>
      <c r="QI180" s="41"/>
      <c r="QJ180" s="41"/>
      <c r="QK180" s="41"/>
      <c r="QL180" s="41"/>
      <c r="QM180" s="41"/>
      <c r="QN180" s="41"/>
      <c r="QO180" s="41"/>
      <c r="QP180" s="41"/>
      <c r="QQ180" s="41"/>
      <c r="QR180" s="41"/>
      <c r="QS180" s="41"/>
      <c r="QT180" s="41"/>
      <c r="QU180" s="41"/>
      <c r="QV180" s="41"/>
      <c r="QW180" s="41"/>
      <c r="QX180" s="41"/>
      <c r="QY180" s="41"/>
      <c r="QZ180" s="41"/>
      <c r="RA180" s="41"/>
      <c r="RB180" s="41"/>
      <c r="RC180" s="41"/>
      <c r="RD180" s="41"/>
      <c r="RE180" s="41"/>
      <c r="RF180" s="41"/>
      <c r="RG180" s="41"/>
      <c r="RH180" s="41"/>
      <c r="RI180" s="41"/>
      <c r="RJ180" s="41"/>
      <c r="RK180" s="41"/>
      <c r="RL180" s="41"/>
      <c r="RM180" s="41"/>
      <c r="RN180" s="41"/>
      <c r="RO180" s="41"/>
      <c r="RP180" s="41"/>
      <c r="RQ180" s="41"/>
      <c r="RR180" s="41"/>
      <c r="RS180" s="41"/>
      <c r="RT180" s="41"/>
      <c r="RU180" s="41"/>
      <c r="RV180" s="41"/>
      <c r="RW180" s="41"/>
      <c r="RX180" s="41"/>
      <c r="RY180" s="41"/>
      <c r="RZ180" s="41"/>
      <c r="SA180" s="41"/>
      <c r="SB180" s="41"/>
      <c r="SC180" s="41"/>
      <c r="SD180" s="41"/>
      <c r="SE180" s="41"/>
      <c r="SF180" s="41"/>
      <c r="SG180" s="41"/>
      <c r="SH180" s="41"/>
      <c r="SI180" s="41"/>
      <c r="SJ180" s="41"/>
      <c r="SK180" s="41"/>
      <c r="SL180" s="41"/>
      <c r="SM180" s="41"/>
      <c r="SN180" s="41"/>
      <c r="SO180" s="41"/>
      <c r="SP180" s="41"/>
      <c r="SQ180" s="41"/>
      <c r="SR180" s="41"/>
      <c r="SS180" s="41"/>
      <c r="ST180" s="41"/>
      <c r="SU180" s="41"/>
      <c r="SV180" s="41"/>
      <c r="SW180" s="41"/>
      <c r="SX180" s="41"/>
      <c r="SY180" s="41"/>
      <c r="SZ180" s="41"/>
      <c r="TA180" s="41"/>
      <c r="TB180" s="41"/>
      <c r="TC180" s="41"/>
      <c r="TD180" s="41"/>
      <c r="TE180" s="41"/>
      <c r="TF180" s="41"/>
      <c r="TG180" s="41"/>
      <c r="TH180" s="41"/>
      <c r="TI180" s="41"/>
      <c r="TJ180" s="41"/>
      <c r="TK180" s="41"/>
      <c r="TL180" s="41"/>
      <c r="TM180" s="41"/>
      <c r="TN180" s="41"/>
      <c r="TO180" s="41"/>
      <c r="TP180" s="41"/>
      <c r="TQ180" s="41"/>
      <c r="TR180" s="41"/>
      <c r="TS180" s="41"/>
      <c r="TT180" s="41"/>
      <c r="TU180" s="41"/>
      <c r="TV180" s="41"/>
      <c r="TW180" s="41"/>
      <c r="TX180" s="41"/>
      <c r="TY180" s="41"/>
      <c r="TZ180" s="41"/>
      <c r="UA180" s="41"/>
      <c r="UB180" s="41"/>
      <c r="UC180" s="41"/>
      <c r="UD180" s="41"/>
      <c r="UE180" s="41"/>
      <c r="UF180" s="41"/>
      <c r="UG180" s="41"/>
      <c r="UH180" s="41"/>
      <c r="UI180" s="41"/>
      <c r="UJ180" s="41"/>
      <c r="UK180" s="41"/>
      <c r="UL180" s="41"/>
      <c r="UM180" s="41"/>
      <c r="UN180" s="41"/>
      <c r="UO180" s="41"/>
      <c r="UP180" s="41"/>
      <c r="UQ180" s="41"/>
      <c r="UR180" s="41"/>
      <c r="US180" s="41"/>
      <c r="UT180" s="41"/>
      <c r="UU180" s="41"/>
      <c r="UV180" s="41"/>
      <c r="UW180" s="41"/>
      <c r="UX180" s="41"/>
      <c r="UY180" s="41"/>
      <c r="UZ180" s="41"/>
      <c r="VA180" s="41"/>
      <c r="VB180" s="41"/>
      <c r="VC180" s="41"/>
      <c r="VD180" s="41"/>
      <c r="VE180" s="41"/>
      <c r="VF180" s="41"/>
      <c r="VG180" s="41"/>
      <c r="VH180" s="41"/>
      <c r="VI180" s="41"/>
      <c r="VJ180" s="41"/>
      <c r="VK180" s="41"/>
      <c r="VL180" s="41"/>
      <c r="VM180" s="41"/>
      <c r="VN180" s="41"/>
      <c r="VO180" s="41"/>
      <c r="VP180" s="41"/>
      <c r="VQ180" s="41"/>
      <c r="VR180" s="41"/>
      <c r="VS180" s="41"/>
      <c r="VT180" s="41"/>
      <c r="VU180" s="41"/>
      <c r="VV180" s="41"/>
      <c r="VW180" s="41"/>
      <c r="VX180" s="41"/>
      <c r="VY180" s="41"/>
      <c r="VZ180" s="41"/>
      <c r="WA180" s="41"/>
      <c r="WB180" s="41"/>
      <c r="WC180" s="41"/>
      <c r="WD180" s="41"/>
      <c r="WE180" s="41"/>
      <c r="WF180" s="41"/>
      <c r="WG180" s="41"/>
      <c r="WH180" s="41"/>
      <c r="WI180" s="41"/>
      <c r="WJ180" s="41"/>
      <c r="WK180" s="41"/>
      <c r="WL180" s="41"/>
      <c r="WM180" s="41"/>
      <c r="WN180" s="41"/>
      <c r="WO180" s="41"/>
      <c r="WP180" s="41"/>
      <c r="WQ180" s="41"/>
      <c r="WR180" s="41"/>
      <c r="WS180" s="41"/>
      <c r="WT180" s="41"/>
      <c r="WU180" s="41"/>
      <c r="WV180" s="41"/>
      <c r="WW180" s="41"/>
      <c r="WX180" s="41"/>
      <c r="WY180" s="41"/>
      <c r="WZ180" s="41"/>
      <c r="XA180" s="41"/>
      <c r="XB180" s="41"/>
      <c r="XC180" s="41"/>
      <c r="XD180" s="41"/>
      <c r="XE180" s="41"/>
      <c r="XF180" s="41"/>
      <c r="XG180" s="41"/>
      <c r="XH180" s="41"/>
      <c r="XI180" s="41"/>
      <c r="XJ180" s="41"/>
      <c r="XK180" s="41"/>
      <c r="XL180" s="41"/>
      <c r="XM180" s="41"/>
      <c r="XN180" s="41"/>
      <c r="XO180" s="41"/>
      <c r="XP180" s="41"/>
      <c r="XQ180" s="41"/>
      <c r="XR180" s="41"/>
      <c r="XS180" s="41"/>
      <c r="XT180" s="41"/>
      <c r="XU180" s="41"/>
      <c r="XV180" s="41"/>
      <c r="XW180" s="41"/>
      <c r="XX180" s="41"/>
      <c r="XY180" s="41"/>
      <c r="XZ180" s="41"/>
      <c r="YA180" s="41"/>
      <c r="YB180" s="41"/>
      <c r="YC180" s="41"/>
      <c r="YD180" s="41"/>
      <c r="YE180" s="41"/>
      <c r="YF180" s="41"/>
      <c r="YG180" s="41"/>
      <c r="YH180" s="41"/>
      <c r="YI180" s="41"/>
      <c r="YJ180" s="41"/>
      <c r="YK180" s="41"/>
      <c r="YL180" s="41"/>
      <c r="YM180" s="41"/>
      <c r="YN180" s="41"/>
      <c r="YO180" s="41"/>
      <c r="YP180" s="41"/>
      <c r="YQ180" s="41"/>
      <c r="YR180" s="41"/>
      <c r="YS180" s="41"/>
      <c r="YT180" s="41"/>
      <c r="YU180" s="41"/>
      <c r="YV180" s="41"/>
      <c r="YW180" s="41"/>
      <c r="YX180" s="41"/>
      <c r="YY180" s="41"/>
      <c r="YZ180" s="41"/>
      <c r="ZA180" s="41"/>
      <c r="ZB180" s="41"/>
      <c r="ZC180" s="41"/>
      <c r="ZD180" s="41"/>
      <c r="ZE180" s="41"/>
      <c r="ZF180" s="41"/>
      <c r="ZG180" s="41"/>
      <c r="ZH180" s="41"/>
      <c r="ZI180" s="41"/>
      <c r="ZJ180" s="41"/>
      <c r="ZK180" s="41"/>
      <c r="ZL180" s="41"/>
      <c r="ZM180" s="41"/>
      <c r="ZN180" s="41"/>
      <c r="ZO180" s="41"/>
    </row>
    <row r="181" spans="31:691" ht="17.25" customHeight="1" x14ac:dyDescent="0.3">
      <c r="AE181" s="41"/>
      <c r="AF181" s="41"/>
      <c r="AG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1"/>
      <c r="OT181" s="41"/>
      <c r="OU181" s="41"/>
      <c r="OV181" s="41"/>
      <c r="OW181" s="41"/>
      <c r="OX181" s="41"/>
      <c r="OY181" s="41"/>
      <c r="OZ181" s="41"/>
      <c r="PA181" s="41"/>
      <c r="PB181" s="41"/>
      <c r="PC181" s="41"/>
      <c r="PD181" s="41"/>
      <c r="PE181" s="41"/>
      <c r="PF181" s="41"/>
      <c r="PG181" s="41"/>
      <c r="PH181" s="41"/>
      <c r="PI181" s="41"/>
      <c r="PJ181" s="41"/>
      <c r="PK181" s="41"/>
      <c r="PL181" s="41"/>
      <c r="PM181" s="41"/>
      <c r="PN181" s="41"/>
      <c r="PO181" s="41"/>
      <c r="PP181" s="41"/>
      <c r="PQ181" s="41"/>
      <c r="PR181" s="41"/>
      <c r="PS181" s="41"/>
      <c r="PT181" s="41"/>
      <c r="PU181" s="41"/>
      <c r="PV181" s="41"/>
      <c r="PW181" s="41"/>
      <c r="PX181" s="41"/>
      <c r="PY181" s="41"/>
      <c r="PZ181" s="41"/>
      <c r="QA181" s="41"/>
      <c r="QB181" s="41"/>
      <c r="QC181" s="41"/>
      <c r="QD181" s="41"/>
      <c r="QE181" s="41"/>
      <c r="QF181" s="41"/>
      <c r="QG181" s="41"/>
      <c r="QH181" s="41"/>
      <c r="QI181" s="41"/>
      <c r="QJ181" s="41"/>
      <c r="QK181" s="41"/>
      <c r="QL181" s="41"/>
      <c r="QM181" s="41"/>
      <c r="QN181" s="41"/>
      <c r="QO181" s="41"/>
      <c r="QP181" s="41"/>
      <c r="QQ181" s="41"/>
      <c r="QR181" s="41"/>
      <c r="QS181" s="41"/>
      <c r="QT181" s="41"/>
      <c r="QU181" s="41"/>
      <c r="QV181" s="41"/>
      <c r="QW181" s="41"/>
      <c r="QX181" s="41"/>
      <c r="QY181" s="41"/>
      <c r="QZ181" s="41"/>
      <c r="RA181" s="41"/>
      <c r="RB181" s="41"/>
      <c r="RC181" s="41"/>
      <c r="RD181" s="41"/>
      <c r="RE181" s="41"/>
      <c r="RF181" s="41"/>
      <c r="RG181" s="41"/>
      <c r="RH181" s="41"/>
      <c r="RI181" s="41"/>
      <c r="RJ181" s="41"/>
      <c r="RK181" s="41"/>
      <c r="RL181" s="41"/>
      <c r="RM181" s="41"/>
      <c r="RN181" s="41"/>
      <c r="RO181" s="41"/>
      <c r="RP181" s="41"/>
      <c r="RQ181" s="41"/>
      <c r="RR181" s="41"/>
      <c r="RS181" s="41"/>
      <c r="RT181" s="41"/>
      <c r="RU181" s="41"/>
      <c r="RV181" s="41"/>
      <c r="RW181" s="41"/>
      <c r="RX181" s="41"/>
      <c r="RY181" s="41"/>
      <c r="RZ181" s="41"/>
      <c r="SA181" s="41"/>
      <c r="SB181" s="41"/>
      <c r="SC181" s="41"/>
      <c r="SD181" s="41"/>
      <c r="SE181" s="41"/>
      <c r="SF181" s="41"/>
      <c r="SG181" s="41"/>
      <c r="SH181" s="41"/>
      <c r="SI181" s="41"/>
      <c r="SJ181" s="41"/>
      <c r="SK181" s="41"/>
      <c r="SL181" s="41"/>
      <c r="SM181" s="41"/>
      <c r="SN181" s="41"/>
      <c r="SO181" s="41"/>
      <c r="SP181" s="41"/>
      <c r="SQ181" s="41"/>
      <c r="SR181" s="41"/>
      <c r="SS181" s="41"/>
      <c r="ST181" s="41"/>
      <c r="SU181" s="41"/>
      <c r="SV181" s="41"/>
      <c r="SW181" s="41"/>
      <c r="SX181" s="41"/>
      <c r="SY181" s="41"/>
      <c r="SZ181" s="41"/>
      <c r="TA181" s="41"/>
      <c r="TB181" s="41"/>
      <c r="TC181" s="41"/>
      <c r="TD181" s="41"/>
      <c r="TE181" s="41"/>
      <c r="TF181" s="41"/>
      <c r="TG181" s="41"/>
      <c r="TH181" s="41"/>
      <c r="TI181" s="41"/>
      <c r="TJ181" s="41"/>
      <c r="TK181" s="41"/>
      <c r="TL181" s="41"/>
      <c r="TM181" s="41"/>
      <c r="TN181" s="41"/>
      <c r="TO181" s="41"/>
      <c r="TP181" s="41"/>
      <c r="TQ181" s="41"/>
      <c r="TR181" s="41"/>
      <c r="TS181" s="41"/>
      <c r="TT181" s="41"/>
      <c r="TU181" s="41"/>
      <c r="TV181" s="41"/>
      <c r="TW181" s="41"/>
      <c r="TX181" s="41"/>
      <c r="TY181" s="41"/>
      <c r="TZ181" s="41"/>
      <c r="UA181" s="41"/>
      <c r="UB181" s="41"/>
      <c r="UC181" s="41"/>
      <c r="UD181" s="41"/>
      <c r="UE181" s="41"/>
      <c r="UF181" s="41"/>
      <c r="UG181" s="41"/>
      <c r="UH181" s="41"/>
      <c r="UI181" s="41"/>
      <c r="UJ181" s="41"/>
      <c r="UK181" s="41"/>
      <c r="UL181" s="41"/>
      <c r="UM181" s="41"/>
      <c r="UN181" s="41"/>
      <c r="UO181" s="41"/>
      <c r="UP181" s="41"/>
      <c r="UQ181" s="41"/>
      <c r="UR181" s="41"/>
      <c r="US181" s="41"/>
      <c r="UT181" s="41"/>
      <c r="UU181" s="41"/>
      <c r="UV181" s="41"/>
      <c r="UW181" s="41"/>
      <c r="UX181" s="41"/>
      <c r="UY181" s="41"/>
      <c r="UZ181" s="41"/>
      <c r="VA181" s="41"/>
      <c r="VB181" s="41"/>
      <c r="VC181" s="41"/>
      <c r="VD181" s="41"/>
      <c r="VE181" s="41"/>
      <c r="VF181" s="41"/>
      <c r="VG181" s="41"/>
      <c r="VH181" s="41"/>
      <c r="VI181" s="41"/>
      <c r="VJ181" s="41"/>
      <c r="VK181" s="41"/>
      <c r="VL181" s="41"/>
      <c r="VM181" s="41"/>
      <c r="VN181" s="41"/>
      <c r="VO181" s="41"/>
      <c r="VP181" s="41"/>
      <c r="VQ181" s="41"/>
      <c r="VR181" s="41"/>
      <c r="VS181" s="41"/>
      <c r="VT181" s="41"/>
      <c r="VU181" s="41"/>
      <c r="VV181" s="41"/>
      <c r="VW181" s="41"/>
      <c r="VX181" s="41"/>
      <c r="VY181" s="41"/>
      <c r="VZ181" s="41"/>
      <c r="WA181" s="41"/>
      <c r="WB181" s="41"/>
      <c r="WC181" s="41"/>
      <c r="WD181" s="41"/>
      <c r="WE181" s="41"/>
      <c r="WF181" s="41"/>
      <c r="WG181" s="41"/>
      <c r="WH181" s="41"/>
      <c r="WI181" s="41"/>
      <c r="WJ181" s="41"/>
      <c r="WK181" s="41"/>
      <c r="WL181" s="41"/>
      <c r="WM181" s="41"/>
      <c r="WN181" s="41"/>
      <c r="WO181" s="41"/>
      <c r="WP181" s="41"/>
      <c r="WQ181" s="41"/>
      <c r="WR181" s="41"/>
      <c r="WS181" s="41"/>
      <c r="WT181" s="41"/>
      <c r="WU181" s="41"/>
      <c r="WV181" s="41"/>
      <c r="WW181" s="41"/>
      <c r="WX181" s="41"/>
      <c r="WY181" s="41"/>
      <c r="WZ181" s="41"/>
      <c r="XA181" s="41"/>
      <c r="XB181" s="41"/>
      <c r="XC181" s="41"/>
      <c r="XD181" s="41"/>
      <c r="XE181" s="41"/>
      <c r="XF181" s="41"/>
      <c r="XG181" s="41"/>
      <c r="XH181" s="41"/>
      <c r="XI181" s="41"/>
      <c r="XJ181" s="41"/>
      <c r="XK181" s="41"/>
      <c r="XL181" s="41"/>
      <c r="XM181" s="41"/>
      <c r="XN181" s="41"/>
      <c r="XO181" s="41"/>
      <c r="XP181" s="41"/>
      <c r="XQ181" s="41"/>
      <c r="XR181" s="41"/>
      <c r="XS181" s="41"/>
      <c r="XT181" s="41"/>
      <c r="XU181" s="41"/>
      <c r="XV181" s="41"/>
      <c r="XW181" s="41"/>
      <c r="XX181" s="41"/>
      <c r="XY181" s="41"/>
      <c r="XZ181" s="41"/>
      <c r="YA181" s="41"/>
      <c r="YB181" s="41"/>
      <c r="YC181" s="41"/>
      <c r="YD181" s="41"/>
      <c r="YE181" s="41"/>
      <c r="YF181" s="41"/>
      <c r="YG181" s="41"/>
      <c r="YH181" s="41"/>
      <c r="YI181" s="41"/>
      <c r="YJ181" s="41"/>
      <c r="YK181" s="41"/>
      <c r="YL181" s="41"/>
      <c r="YM181" s="41"/>
      <c r="YN181" s="41"/>
      <c r="YO181" s="41"/>
      <c r="YP181" s="41"/>
      <c r="YQ181" s="41"/>
      <c r="YR181" s="41"/>
      <c r="YS181" s="41"/>
      <c r="YT181" s="41"/>
      <c r="YU181" s="41"/>
      <c r="YV181" s="41"/>
      <c r="YW181" s="41"/>
      <c r="YX181" s="41"/>
      <c r="YY181" s="41"/>
      <c r="YZ181" s="41"/>
      <c r="ZA181" s="41"/>
      <c r="ZB181" s="41"/>
      <c r="ZC181" s="41"/>
      <c r="ZD181" s="41"/>
      <c r="ZE181" s="41"/>
      <c r="ZF181" s="41"/>
      <c r="ZG181" s="41"/>
      <c r="ZH181" s="41"/>
      <c r="ZI181" s="41"/>
      <c r="ZJ181" s="41"/>
      <c r="ZK181" s="41"/>
      <c r="ZL181" s="41"/>
      <c r="ZM181" s="41"/>
      <c r="ZN181" s="41"/>
      <c r="ZO181" s="41"/>
    </row>
    <row r="182" spans="31:691" ht="17.25" customHeight="1" x14ac:dyDescent="0.3">
      <c r="AE182" s="41"/>
      <c r="AF182" s="41"/>
      <c r="AG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/>
      <c r="MC182" s="41"/>
      <c r="MD182" s="41"/>
      <c r="ME182" s="41"/>
      <c r="MF182" s="41"/>
      <c r="MG182" s="41"/>
      <c r="MH182" s="41"/>
      <c r="MI182" s="41"/>
      <c r="MJ182" s="41"/>
      <c r="MK182" s="41"/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/>
      <c r="MY182" s="41"/>
      <c r="MZ182" s="41"/>
      <c r="NA182" s="41"/>
      <c r="NB182" s="41"/>
      <c r="NC182" s="41"/>
      <c r="ND182" s="41"/>
      <c r="NE182" s="41"/>
      <c r="NF182" s="41"/>
      <c r="NG182" s="41"/>
      <c r="NH182" s="41"/>
      <c r="NI182" s="41"/>
      <c r="NJ182" s="41"/>
      <c r="NK182" s="41"/>
      <c r="NL182" s="41"/>
      <c r="NM182" s="41"/>
      <c r="NN182" s="41"/>
      <c r="NO182" s="41"/>
      <c r="NP182" s="41"/>
      <c r="NQ182" s="41"/>
      <c r="NR182" s="41"/>
      <c r="NS182" s="41"/>
      <c r="NT182" s="41"/>
      <c r="NU182" s="41"/>
      <c r="NV182" s="41"/>
      <c r="NW182" s="41"/>
      <c r="NX182" s="41"/>
      <c r="NY182" s="41"/>
      <c r="NZ182" s="41"/>
      <c r="OA182" s="41"/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/>
      <c r="OP182" s="41"/>
      <c r="OQ182" s="41"/>
      <c r="OR182" s="41"/>
      <c r="OS182" s="41"/>
      <c r="OT182" s="41"/>
      <c r="OU182" s="41"/>
      <c r="OV182" s="41"/>
      <c r="OW182" s="41"/>
      <c r="OX182" s="41"/>
      <c r="OY182" s="41"/>
      <c r="OZ182" s="41"/>
      <c r="PA182" s="41"/>
      <c r="PB182" s="41"/>
      <c r="PC182" s="41"/>
      <c r="PD182" s="41"/>
      <c r="PE182" s="41"/>
      <c r="PF182" s="41"/>
      <c r="PG182" s="41"/>
      <c r="PH182" s="41"/>
      <c r="PI182" s="41"/>
      <c r="PJ182" s="41"/>
      <c r="PK182" s="41"/>
      <c r="PL182" s="41"/>
      <c r="PM182" s="41"/>
      <c r="PN182" s="41"/>
      <c r="PO182" s="41"/>
      <c r="PP182" s="41"/>
      <c r="PQ182" s="41"/>
      <c r="PR182" s="41"/>
      <c r="PS182" s="41"/>
      <c r="PT182" s="41"/>
      <c r="PU182" s="41"/>
      <c r="PV182" s="41"/>
      <c r="PW182" s="41"/>
      <c r="PX182" s="41"/>
      <c r="PY182" s="41"/>
      <c r="PZ182" s="41"/>
      <c r="QA182" s="41"/>
      <c r="QB182" s="41"/>
      <c r="QC182" s="41"/>
      <c r="QD182" s="41"/>
      <c r="QE182" s="41"/>
      <c r="QF182" s="41"/>
      <c r="QG182" s="41"/>
      <c r="QH182" s="41"/>
      <c r="QI182" s="41"/>
      <c r="QJ182" s="41"/>
      <c r="QK182" s="41"/>
      <c r="QL182" s="41"/>
      <c r="QM182" s="41"/>
      <c r="QN182" s="41"/>
      <c r="QO182" s="41"/>
      <c r="QP182" s="41"/>
      <c r="QQ182" s="41"/>
      <c r="QR182" s="41"/>
      <c r="QS182" s="41"/>
      <c r="QT182" s="41"/>
      <c r="QU182" s="41"/>
      <c r="QV182" s="41"/>
      <c r="QW182" s="41"/>
      <c r="QX182" s="41"/>
      <c r="QY182" s="41"/>
      <c r="QZ182" s="41"/>
      <c r="RA182" s="41"/>
      <c r="RB182" s="41"/>
      <c r="RC182" s="41"/>
      <c r="RD182" s="41"/>
      <c r="RE182" s="41"/>
      <c r="RF182" s="41"/>
      <c r="RG182" s="41"/>
      <c r="RH182" s="41"/>
      <c r="RI182" s="41"/>
      <c r="RJ182" s="41"/>
      <c r="RK182" s="41"/>
      <c r="RL182" s="41"/>
      <c r="RM182" s="41"/>
      <c r="RN182" s="41"/>
      <c r="RO182" s="41"/>
      <c r="RP182" s="41"/>
      <c r="RQ182" s="41"/>
      <c r="RR182" s="41"/>
      <c r="RS182" s="41"/>
      <c r="RT182" s="41"/>
      <c r="RU182" s="41"/>
      <c r="RV182" s="41"/>
      <c r="RW182" s="41"/>
      <c r="RX182" s="41"/>
      <c r="RY182" s="41"/>
      <c r="RZ182" s="41"/>
      <c r="SA182" s="41"/>
      <c r="SB182" s="41"/>
      <c r="SC182" s="41"/>
      <c r="SD182" s="41"/>
      <c r="SE182" s="41"/>
      <c r="SF182" s="41"/>
      <c r="SG182" s="41"/>
      <c r="SH182" s="41"/>
      <c r="SI182" s="41"/>
      <c r="SJ182" s="41"/>
      <c r="SK182" s="41"/>
      <c r="SL182" s="41"/>
      <c r="SM182" s="41"/>
      <c r="SN182" s="41"/>
      <c r="SO182" s="41"/>
      <c r="SP182" s="41"/>
      <c r="SQ182" s="41"/>
      <c r="SR182" s="41"/>
      <c r="SS182" s="41"/>
      <c r="ST182" s="41"/>
      <c r="SU182" s="41"/>
      <c r="SV182" s="41"/>
      <c r="SW182" s="41"/>
      <c r="SX182" s="41"/>
      <c r="SY182" s="41"/>
      <c r="SZ182" s="41"/>
      <c r="TA182" s="41"/>
      <c r="TB182" s="41"/>
      <c r="TC182" s="41"/>
      <c r="TD182" s="41"/>
      <c r="TE182" s="41"/>
      <c r="TF182" s="41"/>
      <c r="TG182" s="41"/>
      <c r="TH182" s="41"/>
      <c r="TI182" s="41"/>
      <c r="TJ182" s="41"/>
      <c r="TK182" s="41"/>
      <c r="TL182" s="41"/>
      <c r="TM182" s="41"/>
      <c r="TN182" s="41"/>
      <c r="TO182" s="41"/>
      <c r="TP182" s="41"/>
      <c r="TQ182" s="41"/>
      <c r="TR182" s="41"/>
      <c r="TS182" s="41"/>
      <c r="TT182" s="41"/>
      <c r="TU182" s="41"/>
      <c r="TV182" s="41"/>
      <c r="TW182" s="41"/>
      <c r="TX182" s="41"/>
      <c r="TY182" s="41"/>
      <c r="TZ182" s="41"/>
      <c r="UA182" s="41"/>
      <c r="UB182" s="41"/>
      <c r="UC182" s="41"/>
      <c r="UD182" s="41"/>
      <c r="UE182" s="41"/>
      <c r="UF182" s="41"/>
      <c r="UG182" s="41"/>
      <c r="UH182" s="41"/>
      <c r="UI182" s="41"/>
      <c r="UJ182" s="41"/>
      <c r="UK182" s="41"/>
      <c r="UL182" s="41"/>
      <c r="UM182" s="41"/>
      <c r="UN182" s="41"/>
      <c r="UO182" s="41"/>
      <c r="UP182" s="41"/>
      <c r="UQ182" s="41"/>
      <c r="UR182" s="41"/>
      <c r="US182" s="41"/>
      <c r="UT182" s="41"/>
      <c r="UU182" s="41"/>
      <c r="UV182" s="41"/>
      <c r="UW182" s="41"/>
      <c r="UX182" s="41"/>
      <c r="UY182" s="41"/>
      <c r="UZ182" s="41"/>
      <c r="VA182" s="41"/>
      <c r="VB182" s="41"/>
      <c r="VC182" s="41"/>
      <c r="VD182" s="41"/>
      <c r="VE182" s="41"/>
      <c r="VF182" s="41"/>
      <c r="VG182" s="41"/>
      <c r="VH182" s="41"/>
      <c r="VI182" s="41"/>
      <c r="VJ182" s="41"/>
      <c r="VK182" s="41"/>
      <c r="VL182" s="41"/>
      <c r="VM182" s="41"/>
      <c r="VN182" s="41"/>
      <c r="VO182" s="41"/>
      <c r="VP182" s="41"/>
      <c r="VQ182" s="41"/>
      <c r="VR182" s="41"/>
      <c r="VS182" s="41"/>
      <c r="VT182" s="41"/>
      <c r="VU182" s="41"/>
      <c r="VV182" s="41"/>
      <c r="VW182" s="41"/>
      <c r="VX182" s="41"/>
      <c r="VY182" s="41"/>
      <c r="VZ182" s="41"/>
      <c r="WA182" s="41"/>
      <c r="WB182" s="41"/>
      <c r="WC182" s="41"/>
      <c r="WD182" s="41"/>
      <c r="WE182" s="41"/>
      <c r="WF182" s="41"/>
      <c r="WG182" s="41"/>
      <c r="WH182" s="41"/>
      <c r="WI182" s="41"/>
      <c r="WJ182" s="41"/>
      <c r="WK182" s="41"/>
      <c r="WL182" s="41"/>
      <c r="WM182" s="41"/>
      <c r="WN182" s="41"/>
      <c r="WO182" s="41"/>
      <c r="WP182" s="41"/>
      <c r="WQ182" s="41"/>
      <c r="WR182" s="41"/>
      <c r="WS182" s="41"/>
      <c r="WT182" s="41"/>
      <c r="WU182" s="41"/>
      <c r="WV182" s="41"/>
      <c r="WW182" s="41"/>
      <c r="WX182" s="41"/>
      <c r="WY182" s="41"/>
      <c r="WZ182" s="41"/>
      <c r="XA182" s="41"/>
      <c r="XB182" s="41"/>
      <c r="XC182" s="41"/>
      <c r="XD182" s="41"/>
      <c r="XE182" s="41"/>
      <c r="XF182" s="41"/>
      <c r="XG182" s="41"/>
      <c r="XH182" s="41"/>
      <c r="XI182" s="41"/>
      <c r="XJ182" s="41"/>
      <c r="XK182" s="41"/>
      <c r="XL182" s="41"/>
      <c r="XM182" s="41"/>
      <c r="XN182" s="41"/>
      <c r="XO182" s="41"/>
      <c r="XP182" s="41"/>
      <c r="XQ182" s="41"/>
      <c r="XR182" s="41"/>
      <c r="XS182" s="41"/>
      <c r="XT182" s="41"/>
      <c r="XU182" s="41"/>
      <c r="XV182" s="41"/>
      <c r="XW182" s="41"/>
      <c r="XX182" s="41"/>
      <c r="XY182" s="41"/>
      <c r="XZ182" s="41"/>
      <c r="YA182" s="41"/>
      <c r="YB182" s="41"/>
      <c r="YC182" s="41"/>
      <c r="YD182" s="41"/>
      <c r="YE182" s="41"/>
      <c r="YF182" s="41"/>
      <c r="YG182" s="41"/>
      <c r="YH182" s="41"/>
      <c r="YI182" s="41"/>
      <c r="YJ182" s="41"/>
      <c r="YK182" s="41"/>
      <c r="YL182" s="41"/>
      <c r="YM182" s="41"/>
      <c r="YN182" s="41"/>
      <c r="YO182" s="41"/>
      <c r="YP182" s="41"/>
      <c r="YQ182" s="41"/>
      <c r="YR182" s="41"/>
      <c r="YS182" s="41"/>
      <c r="YT182" s="41"/>
      <c r="YU182" s="41"/>
      <c r="YV182" s="41"/>
      <c r="YW182" s="41"/>
      <c r="YX182" s="41"/>
      <c r="YY182" s="41"/>
      <c r="YZ182" s="41"/>
      <c r="ZA182" s="41"/>
      <c r="ZB182" s="41"/>
      <c r="ZC182" s="41"/>
      <c r="ZD182" s="41"/>
      <c r="ZE182" s="41"/>
      <c r="ZF182" s="41"/>
      <c r="ZG182" s="41"/>
      <c r="ZH182" s="41"/>
      <c r="ZI182" s="41"/>
      <c r="ZJ182" s="41"/>
      <c r="ZK182" s="41"/>
      <c r="ZL182" s="41"/>
      <c r="ZM182" s="41"/>
      <c r="ZN182" s="41"/>
      <c r="ZO182" s="41"/>
    </row>
    <row r="183" spans="31:691" ht="17.25" customHeight="1" x14ac:dyDescent="0.3">
      <c r="AE183" s="41"/>
      <c r="AF183" s="41"/>
      <c r="AG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1"/>
      <c r="OT183" s="41"/>
      <c r="OU183" s="41"/>
      <c r="OV183" s="41"/>
      <c r="OW183" s="41"/>
      <c r="OX183" s="41"/>
      <c r="OY183" s="41"/>
      <c r="OZ183" s="41"/>
      <c r="PA183" s="41"/>
      <c r="PB183" s="41"/>
      <c r="PC183" s="41"/>
      <c r="PD183" s="41"/>
      <c r="PE183" s="41"/>
      <c r="PF183" s="41"/>
      <c r="PG183" s="41"/>
      <c r="PH183" s="41"/>
      <c r="PI183" s="41"/>
      <c r="PJ183" s="41"/>
      <c r="PK183" s="41"/>
      <c r="PL183" s="41"/>
      <c r="PM183" s="41"/>
      <c r="PN183" s="41"/>
      <c r="PO183" s="41"/>
      <c r="PP183" s="41"/>
      <c r="PQ183" s="41"/>
      <c r="PR183" s="41"/>
      <c r="PS183" s="41"/>
      <c r="PT183" s="41"/>
      <c r="PU183" s="41"/>
      <c r="PV183" s="41"/>
      <c r="PW183" s="41"/>
      <c r="PX183" s="41"/>
      <c r="PY183" s="41"/>
      <c r="PZ183" s="41"/>
      <c r="QA183" s="41"/>
      <c r="QB183" s="41"/>
      <c r="QC183" s="41"/>
      <c r="QD183" s="41"/>
      <c r="QE183" s="41"/>
      <c r="QF183" s="41"/>
      <c r="QG183" s="41"/>
      <c r="QH183" s="41"/>
      <c r="QI183" s="41"/>
      <c r="QJ183" s="41"/>
      <c r="QK183" s="41"/>
      <c r="QL183" s="41"/>
      <c r="QM183" s="41"/>
      <c r="QN183" s="41"/>
      <c r="QO183" s="41"/>
      <c r="QP183" s="41"/>
      <c r="QQ183" s="41"/>
      <c r="QR183" s="41"/>
      <c r="QS183" s="41"/>
      <c r="QT183" s="41"/>
      <c r="QU183" s="41"/>
      <c r="QV183" s="41"/>
      <c r="QW183" s="41"/>
      <c r="QX183" s="41"/>
      <c r="QY183" s="41"/>
      <c r="QZ183" s="41"/>
      <c r="RA183" s="41"/>
      <c r="RB183" s="41"/>
      <c r="RC183" s="41"/>
      <c r="RD183" s="41"/>
      <c r="RE183" s="41"/>
      <c r="RF183" s="41"/>
      <c r="RG183" s="41"/>
      <c r="RH183" s="41"/>
      <c r="RI183" s="41"/>
      <c r="RJ183" s="41"/>
      <c r="RK183" s="41"/>
      <c r="RL183" s="41"/>
      <c r="RM183" s="41"/>
      <c r="RN183" s="41"/>
      <c r="RO183" s="41"/>
      <c r="RP183" s="41"/>
      <c r="RQ183" s="41"/>
      <c r="RR183" s="41"/>
      <c r="RS183" s="41"/>
      <c r="RT183" s="41"/>
      <c r="RU183" s="41"/>
      <c r="RV183" s="41"/>
      <c r="RW183" s="41"/>
      <c r="RX183" s="41"/>
      <c r="RY183" s="41"/>
      <c r="RZ183" s="41"/>
      <c r="SA183" s="41"/>
      <c r="SB183" s="41"/>
      <c r="SC183" s="41"/>
      <c r="SD183" s="41"/>
      <c r="SE183" s="41"/>
      <c r="SF183" s="41"/>
      <c r="SG183" s="41"/>
      <c r="SH183" s="41"/>
      <c r="SI183" s="41"/>
      <c r="SJ183" s="41"/>
      <c r="SK183" s="41"/>
      <c r="SL183" s="41"/>
      <c r="SM183" s="41"/>
      <c r="SN183" s="41"/>
      <c r="SO183" s="41"/>
      <c r="SP183" s="41"/>
      <c r="SQ183" s="41"/>
      <c r="SR183" s="41"/>
      <c r="SS183" s="41"/>
      <c r="ST183" s="41"/>
      <c r="SU183" s="41"/>
      <c r="SV183" s="41"/>
      <c r="SW183" s="41"/>
      <c r="SX183" s="41"/>
      <c r="SY183" s="41"/>
      <c r="SZ183" s="41"/>
      <c r="TA183" s="41"/>
      <c r="TB183" s="41"/>
      <c r="TC183" s="41"/>
      <c r="TD183" s="41"/>
      <c r="TE183" s="41"/>
      <c r="TF183" s="41"/>
      <c r="TG183" s="41"/>
      <c r="TH183" s="41"/>
      <c r="TI183" s="41"/>
      <c r="TJ183" s="41"/>
      <c r="TK183" s="41"/>
      <c r="TL183" s="41"/>
      <c r="TM183" s="41"/>
      <c r="TN183" s="41"/>
      <c r="TO183" s="41"/>
      <c r="TP183" s="41"/>
      <c r="TQ183" s="41"/>
      <c r="TR183" s="41"/>
      <c r="TS183" s="41"/>
      <c r="TT183" s="41"/>
      <c r="TU183" s="41"/>
      <c r="TV183" s="41"/>
      <c r="TW183" s="41"/>
      <c r="TX183" s="41"/>
      <c r="TY183" s="41"/>
      <c r="TZ183" s="41"/>
      <c r="UA183" s="41"/>
      <c r="UB183" s="41"/>
      <c r="UC183" s="41"/>
      <c r="UD183" s="41"/>
      <c r="UE183" s="41"/>
      <c r="UF183" s="41"/>
      <c r="UG183" s="41"/>
      <c r="UH183" s="41"/>
      <c r="UI183" s="41"/>
      <c r="UJ183" s="41"/>
      <c r="UK183" s="41"/>
      <c r="UL183" s="41"/>
      <c r="UM183" s="41"/>
      <c r="UN183" s="41"/>
      <c r="UO183" s="41"/>
      <c r="UP183" s="41"/>
      <c r="UQ183" s="41"/>
      <c r="UR183" s="41"/>
      <c r="US183" s="41"/>
      <c r="UT183" s="41"/>
      <c r="UU183" s="41"/>
      <c r="UV183" s="41"/>
      <c r="UW183" s="41"/>
      <c r="UX183" s="41"/>
      <c r="UY183" s="41"/>
      <c r="UZ183" s="41"/>
      <c r="VA183" s="41"/>
      <c r="VB183" s="41"/>
      <c r="VC183" s="41"/>
      <c r="VD183" s="41"/>
      <c r="VE183" s="41"/>
      <c r="VF183" s="41"/>
      <c r="VG183" s="41"/>
      <c r="VH183" s="41"/>
      <c r="VI183" s="41"/>
      <c r="VJ183" s="41"/>
      <c r="VK183" s="41"/>
      <c r="VL183" s="41"/>
      <c r="VM183" s="41"/>
      <c r="VN183" s="41"/>
      <c r="VO183" s="41"/>
      <c r="VP183" s="41"/>
      <c r="VQ183" s="41"/>
      <c r="VR183" s="41"/>
      <c r="VS183" s="41"/>
      <c r="VT183" s="41"/>
      <c r="VU183" s="41"/>
      <c r="VV183" s="41"/>
      <c r="VW183" s="41"/>
      <c r="VX183" s="41"/>
      <c r="VY183" s="41"/>
      <c r="VZ183" s="41"/>
      <c r="WA183" s="41"/>
      <c r="WB183" s="41"/>
      <c r="WC183" s="41"/>
      <c r="WD183" s="41"/>
      <c r="WE183" s="41"/>
      <c r="WF183" s="41"/>
      <c r="WG183" s="41"/>
      <c r="WH183" s="41"/>
      <c r="WI183" s="41"/>
      <c r="WJ183" s="41"/>
      <c r="WK183" s="41"/>
      <c r="WL183" s="41"/>
      <c r="WM183" s="41"/>
      <c r="WN183" s="41"/>
      <c r="WO183" s="41"/>
      <c r="WP183" s="41"/>
      <c r="WQ183" s="41"/>
      <c r="WR183" s="41"/>
      <c r="WS183" s="41"/>
      <c r="WT183" s="41"/>
      <c r="WU183" s="41"/>
      <c r="WV183" s="41"/>
      <c r="WW183" s="41"/>
      <c r="WX183" s="41"/>
      <c r="WY183" s="41"/>
      <c r="WZ183" s="41"/>
      <c r="XA183" s="41"/>
      <c r="XB183" s="41"/>
      <c r="XC183" s="41"/>
      <c r="XD183" s="41"/>
      <c r="XE183" s="41"/>
      <c r="XF183" s="41"/>
      <c r="XG183" s="41"/>
      <c r="XH183" s="41"/>
      <c r="XI183" s="41"/>
      <c r="XJ183" s="41"/>
      <c r="XK183" s="41"/>
      <c r="XL183" s="41"/>
      <c r="XM183" s="41"/>
      <c r="XN183" s="41"/>
      <c r="XO183" s="41"/>
      <c r="XP183" s="41"/>
      <c r="XQ183" s="41"/>
      <c r="XR183" s="41"/>
      <c r="XS183" s="41"/>
      <c r="XT183" s="41"/>
      <c r="XU183" s="41"/>
      <c r="XV183" s="41"/>
      <c r="XW183" s="41"/>
      <c r="XX183" s="41"/>
      <c r="XY183" s="41"/>
      <c r="XZ183" s="41"/>
      <c r="YA183" s="41"/>
      <c r="YB183" s="41"/>
      <c r="YC183" s="41"/>
      <c r="YD183" s="41"/>
      <c r="YE183" s="41"/>
      <c r="YF183" s="41"/>
      <c r="YG183" s="41"/>
      <c r="YH183" s="41"/>
      <c r="YI183" s="41"/>
      <c r="YJ183" s="41"/>
      <c r="YK183" s="41"/>
      <c r="YL183" s="41"/>
      <c r="YM183" s="41"/>
      <c r="YN183" s="41"/>
      <c r="YO183" s="41"/>
      <c r="YP183" s="41"/>
      <c r="YQ183" s="41"/>
      <c r="YR183" s="41"/>
      <c r="YS183" s="41"/>
      <c r="YT183" s="41"/>
      <c r="YU183" s="41"/>
      <c r="YV183" s="41"/>
      <c r="YW183" s="41"/>
      <c r="YX183" s="41"/>
      <c r="YY183" s="41"/>
      <c r="YZ183" s="41"/>
      <c r="ZA183" s="41"/>
      <c r="ZB183" s="41"/>
      <c r="ZC183" s="41"/>
      <c r="ZD183" s="41"/>
      <c r="ZE183" s="41"/>
      <c r="ZF183" s="41"/>
      <c r="ZG183" s="41"/>
      <c r="ZH183" s="41"/>
      <c r="ZI183" s="41"/>
      <c r="ZJ183" s="41"/>
      <c r="ZK183" s="41"/>
      <c r="ZL183" s="41"/>
      <c r="ZM183" s="41"/>
      <c r="ZN183" s="41"/>
      <c r="ZO183" s="41"/>
    </row>
    <row r="184" spans="31:691" ht="17.25" customHeight="1" x14ac:dyDescent="0.3">
      <c r="AE184" s="41"/>
      <c r="AF184" s="41"/>
      <c r="AG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/>
      <c r="JR184" s="41"/>
      <c r="JS184" s="41"/>
      <c r="JT184" s="41"/>
      <c r="JU184" s="41"/>
      <c r="JV184" s="41"/>
      <c r="JW184" s="41"/>
      <c r="JX184" s="41"/>
      <c r="JY184" s="41"/>
      <c r="JZ184" s="41"/>
      <c r="KA184" s="41"/>
      <c r="KB184" s="41"/>
      <c r="KC184" s="41"/>
      <c r="KD184" s="41"/>
      <c r="KE184" s="41"/>
      <c r="KF184" s="41"/>
      <c r="KG184" s="41"/>
      <c r="KH184" s="41"/>
      <c r="KI184" s="41"/>
      <c r="KJ184" s="41"/>
      <c r="KK184" s="41"/>
      <c r="KL184" s="41"/>
      <c r="KM184" s="41"/>
      <c r="KN184" s="41"/>
      <c r="KO184" s="41"/>
      <c r="KP184" s="41"/>
      <c r="KQ184" s="41"/>
      <c r="KR184" s="41"/>
      <c r="KS184" s="41"/>
      <c r="KT184" s="41"/>
      <c r="KU184" s="41"/>
      <c r="KV184" s="41"/>
      <c r="KW184" s="41"/>
      <c r="KX184" s="41"/>
      <c r="KY184" s="41"/>
      <c r="KZ184" s="41"/>
      <c r="LA184" s="41"/>
      <c r="LB184" s="41"/>
      <c r="LC184" s="41"/>
      <c r="LD184" s="41"/>
      <c r="LE184" s="41"/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/>
      <c r="LQ184" s="41"/>
      <c r="LR184" s="41"/>
      <c r="LS184" s="41"/>
      <c r="LT184" s="41"/>
      <c r="LU184" s="41"/>
      <c r="LV184" s="41"/>
      <c r="LW184" s="41"/>
      <c r="LX184" s="41"/>
      <c r="LY184" s="41"/>
      <c r="LZ184" s="41"/>
      <c r="MA184" s="41"/>
      <c r="MB184" s="41"/>
      <c r="MC184" s="41"/>
      <c r="MD184" s="41"/>
      <c r="ME184" s="41"/>
      <c r="MF184" s="41"/>
      <c r="MG184" s="41"/>
      <c r="MH184" s="41"/>
      <c r="MI184" s="41"/>
      <c r="MJ184" s="41"/>
      <c r="MK184" s="41"/>
      <c r="ML184" s="41"/>
      <c r="MM184" s="41"/>
      <c r="MN184" s="41"/>
      <c r="MO184" s="41"/>
      <c r="MP184" s="41"/>
      <c r="MQ184" s="41"/>
      <c r="MR184" s="41"/>
      <c r="MS184" s="41"/>
      <c r="MT184" s="41"/>
      <c r="MU184" s="41"/>
      <c r="MV184" s="41"/>
      <c r="MW184" s="41"/>
      <c r="MX184" s="41"/>
      <c r="MY184" s="41"/>
      <c r="MZ184" s="41"/>
      <c r="NA184" s="41"/>
      <c r="NB184" s="41"/>
      <c r="NC184" s="41"/>
      <c r="ND184" s="41"/>
      <c r="NE184" s="41"/>
      <c r="NF184" s="41"/>
      <c r="NG184" s="41"/>
      <c r="NH184" s="41"/>
      <c r="NI184" s="41"/>
      <c r="NJ184" s="41"/>
      <c r="NK184" s="41"/>
      <c r="NL184" s="41"/>
      <c r="NM184" s="41"/>
      <c r="NN184" s="41"/>
      <c r="NO184" s="41"/>
      <c r="NP184" s="41"/>
      <c r="NQ184" s="41"/>
      <c r="NR184" s="41"/>
      <c r="NS184" s="41"/>
      <c r="NT184" s="41"/>
      <c r="NU184" s="41"/>
      <c r="NV184" s="41"/>
      <c r="NW184" s="41"/>
      <c r="NX184" s="41"/>
      <c r="NY184" s="41"/>
      <c r="NZ184" s="41"/>
      <c r="OA184" s="41"/>
      <c r="OB184" s="41"/>
      <c r="OC184" s="41"/>
      <c r="OD184" s="41"/>
      <c r="OE184" s="41"/>
      <c r="OF184" s="41"/>
      <c r="OG184" s="41"/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1"/>
      <c r="OT184" s="41"/>
      <c r="OU184" s="41"/>
      <c r="OV184" s="41"/>
      <c r="OW184" s="41"/>
      <c r="OX184" s="41"/>
      <c r="OY184" s="41"/>
      <c r="OZ184" s="41"/>
      <c r="PA184" s="41"/>
      <c r="PB184" s="41"/>
      <c r="PC184" s="41"/>
      <c r="PD184" s="41"/>
      <c r="PE184" s="41"/>
      <c r="PF184" s="41"/>
      <c r="PG184" s="41"/>
      <c r="PH184" s="41"/>
      <c r="PI184" s="41"/>
      <c r="PJ184" s="41"/>
      <c r="PK184" s="41"/>
      <c r="PL184" s="41"/>
      <c r="PM184" s="41"/>
      <c r="PN184" s="41"/>
      <c r="PO184" s="41"/>
      <c r="PP184" s="41"/>
      <c r="PQ184" s="41"/>
      <c r="PR184" s="41"/>
      <c r="PS184" s="41"/>
      <c r="PT184" s="41"/>
      <c r="PU184" s="41"/>
      <c r="PV184" s="41"/>
      <c r="PW184" s="41"/>
      <c r="PX184" s="41"/>
      <c r="PY184" s="41"/>
      <c r="PZ184" s="41"/>
      <c r="QA184" s="41"/>
      <c r="QB184" s="41"/>
      <c r="QC184" s="41"/>
      <c r="QD184" s="41"/>
      <c r="QE184" s="41"/>
      <c r="QF184" s="41"/>
      <c r="QG184" s="41"/>
      <c r="QH184" s="41"/>
      <c r="QI184" s="41"/>
      <c r="QJ184" s="41"/>
      <c r="QK184" s="41"/>
      <c r="QL184" s="41"/>
      <c r="QM184" s="41"/>
      <c r="QN184" s="41"/>
      <c r="QO184" s="41"/>
      <c r="QP184" s="41"/>
      <c r="QQ184" s="41"/>
      <c r="QR184" s="41"/>
      <c r="QS184" s="41"/>
      <c r="QT184" s="41"/>
      <c r="QU184" s="41"/>
      <c r="QV184" s="41"/>
      <c r="QW184" s="41"/>
      <c r="QX184" s="41"/>
      <c r="QY184" s="41"/>
      <c r="QZ184" s="41"/>
      <c r="RA184" s="41"/>
      <c r="RB184" s="41"/>
      <c r="RC184" s="41"/>
      <c r="RD184" s="41"/>
      <c r="RE184" s="41"/>
      <c r="RF184" s="41"/>
      <c r="RG184" s="41"/>
      <c r="RH184" s="41"/>
      <c r="RI184" s="41"/>
      <c r="RJ184" s="41"/>
      <c r="RK184" s="41"/>
      <c r="RL184" s="41"/>
      <c r="RM184" s="41"/>
      <c r="RN184" s="41"/>
      <c r="RO184" s="41"/>
      <c r="RP184" s="41"/>
      <c r="RQ184" s="41"/>
      <c r="RR184" s="41"/>
      <c r="RS184" s="41"/>
      <c r="RT184" s="41"/>
      <c r="RU184" s="41"/>
      <c r="RV184" s="41"/>
      <c r="RW184" s="41"/>
      <c r="RX184" s="41"/>
      <c r="RY184" s="41"/>
      <c r="RZ184" s="41"/>
      <c r="SA184" s="41"/>
      <c r="SB184" s="41"/>
      <c r="SC184" s="41"/>
      <c r="SD184" s="41"/>
      <c r="SE184" s="41"/>
      <c r="SF184" s="41"/>
      <c r="SG184" s="41"/>
      <c r="SH184" s="41"/>
      <c r="SI184" s="41"/>
      <c r="SJ184" s="41"/>
      <c r="SK184" s="41"/>
      <c r="SL184" s="41"/>
      <c r="SM184" s="41"/>
      <c r="SN184" s="41"/>
      <c r="SO184" s="41"/>
      <c r="SP184" s="41"/>
      <c r="SQ184" s="41"/>
      <c r="SR184" s="41"/>
      <c r="SS184" s="41"/>
      <c r="ST184" s="41"/>
      <c r="SU184" s="41"/>
      <c r="SV184" s="41"/>
      <c r="SW184" s="41"/>
      <c r="SX184" s="41"/>
      <c r="SY184" s="41"/>
      <c r="SZ184" s="41"/>
      <c r="TA184" s="41"/>
      <c r="TB184" s="41"/>
      <c r="TC184" s="41"/>
      <c r="TD184" s="41"/>
      <c r="TE184" s="41"/>
      <c r="TF184" s="41"/>
      <c r="TG184" s="41"/>
      <c r="TH184" s="41"/>
      <c r="TI184" s="41"/>
      <c r="TJ184" s="41"/>
      <c r="TK184" s="41"/>
      <c r="TL184" s="41"/>
      <c r="TM184" s="41"/>
      <c r="TN184" s="41"/>
      <c r="TO184" s="41"/>
      <c r="TP184" s="41"/>
      <c r="TQ184" s="41"/>
      <c r="TR184" s="41"/>
      <c r="TS184" s="41"/>
      <c r="TT184" s="41"/>
      <c r="TU184" s="41"/>
      <c r="TV184" s="41"/>
      <c r="TW184" s="41"/>
      <c r="TX184" s="41"/>
      <c r="TY184" s="41"/>
      <c r="TZ184" s="41"/>
      <c r="UA184" s="41"/>
      <c r="UB184" s="41"/>
      <c r="UC184" s="41"/>
      <c r="UD184" s="41"/>
      <c r="UE184" s="41"/>
      <c r="UF184" s="41"/>
      <c r="UG184" s="41"/>
      <c r="UH184" s="41"/>
      <c r="UI184" s="41"/>
      <c r="UJ184" s="41"/>
      <c r="UK184" s="41"/>
      <c r="UL184" s="41"/>
      <c r="UM184" s="41"/>
      <c r="UN184" s="41"/>
      <c r="UO184" s="41"/>
      <c r="UP184" s="41"/>
      <c r="UQ184" s="41"/>
      <c r="UR184" s="41"/>
      <c r="US184" s="41"/>
      <c r="UT184" s="41"/>
      <c r="UU184" s="41"/>
      <c r="UV184" s="41"/>
      <c r="UW184" s="41"/>
      <c r="UX184" s="41"/>
      <c r="UY184" s="41"/>
      <c r="UZ184" s="41"/>
      <c r="VA184" s="41"/>
      <c r="VB184" s="41"/>
      <c r="VC184" s="41"/>
      <c r="VD184" s="41"/>
      <c r="VE184" s="41"/>
      <c r="VF184" s="41"/>
      <c r="VG184" s="41"/>
      <c r="VH184" s="41"/>
      <c r="VI184" s="41"/>
      <c r="VJ184" s="41"/>
      <c r="VK184" s="41"/>
      <c r="VL184" s="41"/>
      <c r="VM184" s="41"/>
      <c r="VN184" s="41"/>
      <c r="VO184" s="41"/>
      <c r="VP184" s="41"/>
      <c r="VQ184" s="41"/>
      <c r="VR184" s="41"/>
      <c r="VS184" s="41"/>
      <c r="VT184" s="41"/>
      <c r="VU184" s="41"/>
      <c r="VV184" s="41"/>
      <c r="VW184" s="41"/>
      <c r="VX184" s="41"/>
      <c r="VY184" s="41"/>
      <c r="VZ184" s="41"/>
      <c r="WA184" s="41"/>
      <c r="WB184" s="41"/>
      <c r="WC184" s="41"/>
      <c r="WD184" s="41"/>
      <c r="WE184" s="41"/>
      <c r="WF184" s="41"/>
      <c r="WG184" s="41"/>
      <c r="WH184" s="41"/>
      <c r="WI184" s="41"/>
      <c r="WJ184" s="41"/>
      <c r="WK184" s="41"/>
      <c r="WL184" s="41"/>
      <c r="WM184" s="41"/>
      <c r="WN184" s="41"/>
      <c r="WO184" s="41"/>
      <c r="WP184" s="41"/>
      <c r="WQ184" s="41"/>
      <c r="WR184" s="41"/>
      <c r="WS184" s="41"/>
      <c r="WT184" s="41"/>
      <c r="WU184" s="41"/>
      <c r="WV184" s="41"/>
      <c r="WW184" s="41"/>
      <c r="WX184" s="41"/>
      <c r="WY184" s="41"/>
      <c r="WZ184" s="41"/>
      <c r="XA184" s="41"/>
      <c r="XB184" s="41"/>
      <c r="XC184" s="41"/>
      <c r="XD184" s="41"/>
      <c r="XE184" s="41"/>
      <c r="XF184" s="41"/>
      <c r="XG184" s="41"/>
      <c r="XH184" s="41"/>
      <c r="XI184" s="41"/>
      <c r="XJ184" s="41"/>
      <c r="XK184" s="41"/>
      <c r="XL184" s="41"/>
      <c r="XM184" s="41"/>
      <c r="XN184" s="41"/>
      <c r="XO184" s="41"/>
      <c r="XP184" s="41"/>
      <c r="XQ184" s="41"/>
      <c r="XR184" s="41"/>
      <c r="XS184" s="41"/>
      <c r="XT184" s="41"/>
      <c r="XU184" s="41"/>
      <c r="XV184" s="41"/>
      <c r="XW184" s="41"/>
      <c r="XX184" s="41"/>
      <c r="XY184" s="41"/>
      <c r="XZ184" s="41"/>
      <c r="YA184" s="41"/>
      <c r="YB184" s="41"/>
      <c r="YC184" s="41"/>
      <c r="YD184" s="41"/>
      <c r="YE184" s="41"/>
      <c r="YF184" s="41"/>
      <c r="YG184" s="41"/>
      <c r="YH184" s="41"/>
      <c r="YI184" s="41"/>
      <c r="YJ184" s="41"/>
      <c r="YK184" s="41"/>
      <c r="YL184" s="41"/>
      <c r="YM184" s="41"/>
      <c r="YN184" s="41"/>
      <c r="YO184" s="41"/>
      <c r="YP184" s="41"/>
      <c r="YQ184" s="41"/>
      <c r="YR184" s="41"/>
      <c r="YS184" s="41"/>
      <c r="YT184" s="41"/>
      <c r="YU184" s="41"/>
      <c r="YV184" s="41"/>
      <c r="YW184" s="41"/>
      <c r="YX184" s="41"/>
      <c r="YY184" s="41"/>
      <c r="YZ184" s="41"/>
      <c r="ZA184" s="41"/>
      <c r="ZB184" s="41"/>
      <c r="ZC184" s="41"/>
      <c r="ZD184" s="41"/>
      <c r="ZE184" s="41"/>
      <c r="ZF184" s="41"/>
      <c r="ZG184" s="41"/>
      <c r="ZH184" s="41"/>
      <c r="ZI184" s="41"/>
      <c r="ZJ184" s="41"/>
      <c r="ZK184" s="41"/>
      <c r="ZL184" s="41"/>
      <c r="ZM184" s="41"/>
      <c r="ZN184" s="41"/>
      <c r="ZO184" s="41"/>
    </row>
    <row r="185" spans="31:691" ht="17.25" customHeight="1" x14ac:dyDescent="0.3">
      <c r="AE185" s="41"/>
      <c r="AF185" s="41"/>
      <c r="AG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/>
      <c r="KD185" s="41"/>
      <c r="KE185" s="41"/>
      <c r="KF185" s="41"/>
      <c r="KG185" s="41"/>
      <c r="KH185" s="41"/>
      <c r="KI185" s="41"/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/>
      <c r="KU185" s="41"/>
      <c r="KV185" s="41"/>
      <c r="KW185" s="41"/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/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/>
      <c r="ON185" s="41"/>
      <c r="OO185" s="41"/>
      <c r="OP185" s="41"/>
      <c r="OQ185" s="41"/>
      <c r="OR185" s="41"/>
      <c r="OS185" s="41"/>
      <c r="OT185" s="41"/>
      <c r="OU185" s="41"/>
      <c r="OV185" s="41"/>
      <c r="OW185" s="41"/>
      <c r="OX185" s="41"/>
      <c r="OY185" s="41"/>
      <c r="OZ185" s="41"/>
      <c r="PA185" s="41"/>
      <c r="PB185" s="41"/>
      <c r="PC185" s="41"/>
      <c r="PD185" s="41"/>
      <c r="PE185" s="41"/>
      <c r="PF185" s="41"/>
      <c r="PG185" s="41"/>
      <c r="PH185" s="41"/>
      <c r="PI185" s="41"/>
      <c r="PJ185" s="41"/>
      <c r="PK185" s="41"/>
      <c r="PL185" s="41"/>
      <c r="PM185" s="41"/>
      <c r="PN185" s="41"/>
      <c r="PO185" s="41"/>
      <c r="PP185" s="41"/>
      <c r="PQ185" s="41"/>
      <c r="PR185" s="41"/>
      <c r="PS185" s="41"/>
      <c r="PT185" s="41"/>
      <c r="PU185" s="41"/>
      <c r="PV185" s="41"/>
      <c r="PW185" s="41"/>
      <c r="PX185" s="41"/>
      <c r="PY185" s="41"/>
      <c r="PZ185" s="41"/>
      <c r="QA185" s="41"/>
      <c r="QB185" s="41"/>
      <c r="QC185" s="41"/>
      <c r="QD185" s="41"/>
      <c r="QE185" s="41"/>
      <c r="QF185" s="41"/>
      <c r="QG185" s="41"/>
      <c r="QH185" s="41"/>
      <c r="QI185" s="41"/>
      <c r="QJ185" s="41"/>
      <c r="QK185" s="41"/>
      <c r="QL185" s="41"/>
      <c r="QM185" s="41"/>
      <c r="QN185" s="41"/>
      <c r="QO185" s="41"/>
      <c r="QP185" s="41"/>
      <c r="QQ185" s="41"/>
      <c r="QR185" s="41"/>
      <c r="QS185" s="41"/>
      <c r="QT185" s="41"/>
      <c r="QU185" s="41"/>
      <c r="QV185" s="41"/>
      <c r="QW185" s="41"/>
      <c r="QX185" s="41"/>
      <c r="QY185" s="41"/>
      <c r="QZ185" s="41"/>
      <c r="RA185" s="41"/>
      <c r="RB185" s="41"/>
      <c r="RC185" s="41"/>
      <c r="RD185" s="41"/>
      <c r="RE185" s="41"/>
      <c r="RF185" s="41"/>
      <c r="RG185" s="41"/>
      <c r="RH185" s="41"/>
      <c r="RI185" s="41"/>
      <c r="RJ185" s="41"/>
      <c r="RK185" s="41"/>
      <c r="RL185" s="41"/>
      <c r="RM185" s="41"/>
      <c r="RN185" s="41"/>
      <c r="RO185" s="41"/>
      <c r="RP185" s="41"/>
      <c r="RQ185" s="41"/>
      <c r="RR185" s="41"/>
      <c r="RS185" s="41"/>
      <c r="RT185" s="41"/>
      <c r="RU185" s="41"/>
      <c r="RV185" s="41"/>
      <c r="RW185" s="41"/>
      <c r="RX185" s="41"/>
      <c r="RY185" s="41"/>
      <c r="RZ185" s="41"/>
      <c r="SA185" s="41"/>
      <c r="SB185" s="41"/>
      <c r="SC185" s="41"/>
      <c r="SD185" s="41"/>
      <c r="SE185" s="41"/>
      <c r="SF185" s="41"/>
      <c r="SG185" s="41"/>
      <c r="SH185" s="41"/>
      <c r="SI185" s="41"/>
      <c r="SJ185" s="41"/>
      <c r="SK185" s="41"/>
      <c r="SL185" s="41"/>
      <c r="SM185" s="41"/>
      <c r="SN185" s="41"/>
      <c r="SO185" s="41"/>
      <c r="SP185" s="41"/>
      <c r="SQ185" s="41"/>
      <c r="SR185" s="41"/>
      <c r="SS185" s="41"/>
      <c r="ST185" s="41"/>
      <c r="SU185" s="41"/>
      <c r="SV185" s="41"/>
      <c r="SW185" s="41"/>
      <c r="SX185" s="41"/>
      <c r="SY185" s="41"/>
      <c r="SZ185" s="41"/>
      <c r="TA185" s="41"/>
      <c r="TB185" s="41"/>
      <c r="TC185" s="41"/>
      <c r="TD185" s="41"/>
      <c r="TE185" s="41"/>
      <c r="TF185" s="41"/>
      <c r="TG185" s="41"/>
      <c r="TH185" s="41"/>
      <c r="TI185" s="41"/>
      <c r="TJ185" s="41"/>
      <c r="TK185" s="41"/>
      <c r="TL185" s="41"/>
      <c r="TM185" s="41"/>
      <c r="TN185" s="41"/>
      <c r="TO185" s="41"/>
      <c r="TP185" s="41"/>
      <c r="TQ185" s="41"/>
      <c r="TR185" s="41"/>
      <c r="TS185" s="41"/>
      <c r="TT185" s="41"/>
      <c r="TU185" s="41"/>
      <c r="TV185" s="41"/>
      <c r="TW185" s="41"/>
      <c r="TX185" s="41"/>
      <c r="TY185" s="41"/>
      <c r="TZ185" s="41"/>
      <c r="UA185" s="41"/>
      <c r="UB185" s="41"/>
      <c r="UC185" s="41"/>
      <c r="UD185" s="41"/>
      <c r="UE185" s="41"/>
      <c r="UF185" s="41"/>
      <c r="UG185" s="41"/>
      <c r="UH185" s="41"/>
      <c r="UI185" s="41"/>
      <c r="UJ185" s="41"/>
      <c r="UK185" s="41"/>
      <c r="UL185" s="41"/>
      <c r="UM185" s="41"/>
      <c r="UN185" s="41"/>
      <c r="UO185" s="41"/>
      <c r="UP185" s="41"/>
      <c r="UQ185" s="41"/>
      <c r="UR185" s="41"/>
      <c r="US185" s="41"/>
      <c r="UT185" s="41"/>
      <c r="UU185" s="41"/>
      <c r="UV185" s="41"/>
      <c r="UW185" s="41"/>
      <c r="UX185" s="41"/>
      <c r="UY185" s="41"/>
      <c r="UZ185" s="41"/>
      <c r="VA185" s="41"/>
      <c r="VB185" s="41"/>
      <c r="VC185" s="41"/>
      <c r="VD185" s="41"/>
      <c r="VE185" s="41"/>
      <c r="VF185" s="41"/>
      <c r="VG185" s="41"/>
      <c r="VH185" s="41"/>
      <c r="VI185" s="41"/>
      <c r="VJ185" s="41"/>
      <c r="VK185" s="41"/>
      <c r="VL185" s="41"/>
      <c r="VM185" s="41"/>
      <c r="VN185" s="41"/>
      <c r="VO185" s="41"/>
      <c r="VP185" s="41"/>
      <c r="VQ185" s="41"/>
      <c r="VR185" s="41"/>
      <c r="VS185" s="41"/>
      <c r="VT185" s="41"/>
      <c r="VU185" s="41"/>
      <c r="VV185" s="41"/>
      <c r="VW185" s="41"/>
      <c r="VX185" s="41"/>
      <c r="VY185" s="41"/>
      <c r="VZ185" s="41"/>
      <c r="WA185" s="41"/>
      <c r="WB185" s="41"/>
      <c r="WC185" s="41"/>
      <c r="WD185" s="41"/>
      <c r="WE185" s="41"/>
      <c r="WF185" s="41"/>
      <c r="WG185" s="41"/>
      <c r="WH185" s="41"/>
      <c r="WI185" s="41"/>
      <c r="WJ185" s="41"/>
      <c r="WK185" s="41"/>
      <c r="WL185" s="41"/>
      <c r="WM185" s="41"/>
      <c r="WN185" s="41"/>
      <c r="WO185" s="41"/>
      <c r="WP185" s="41"/>
      <c r="WQ185" s="41"/>
      <c r="WR185" s="41"/>
      <c r="WS185" s="41"/>
      <c r="WT185" s="41"/>
      <c r="WU185" s="41"/>
      <c r="WV185" s="41"/>
      <c r="WW185" s="41"/>
      <c r="WX185" s="41"/>
      <c r="WY185" s="41"/>
      <c r="WZ185" s="41"/>
      <c r="XA185" s="41"/>
      <c r="XB185" s="41"/>
      <c r="XC185" s="41"/>
      <c r="XD185" s="41"/>
      <c r="XE185" s="41"/>
      <c r="XF185" s="41"/>
      <c r="XG185" s="41"/>
      <c r="XH185" s="41"/>
      <c r="XI185" s="41"/>
      <c r="XJ185" s="41"/>
      <c r="XK185" s="41"/>
      <c r="XL185" s="41"/>
      <c r="XM185" s="41"/>
      <c r="XN185" s="41"/>
      <c r="XO185" s="41"/>
      <c r="XP185" s="41"/>
      <c r="XQ185" s="41"/>
      <c r="XR185" s="41"/>
      <c r="XS185" s="41"/>
      <c r="XT185" s="41"/>
      <c r="XU185" s="41"/>
      <c r="XV185" s="41"/>
      <c r="XW185" s="41"/>
      <c r="XX185" s="41"/>
      <c r="XY185" s="41"/>
      <c r="XZ185" s="41"/>
      <c r="YA185" s="41"/>
      <c r="YB185" s="41"/>
      <c r="YC185" s="41"/>
      <c r="YD185" s="41"/>
      <c r="YE185" s="41"/>
      <c r="YF185" s="41"/>
      <c r="YG185" s="41"/>
      <c r="YH185" s="41"/>
      <c r="YI185" s="41"/>
      <c r="YJ185" s="41"/>
      <c r="YK185" s="41"/>
      <c r="YL185" s="41"/>
      <c r="YM185" s="41"/>
      <c r="YN185" s="41"/>
      <c r="YO185" s="41"/>
      <c r="YP185" s="41"/>
      <c r="YQ185" s="41"/>
      <c r="YR185" s="41"/>
      <c r="YS185" s="41"/>
      <c r="YT185" s="41"/>
      <c r="YU185" s="41"/>
      <c r="YV185" s="41"/>
      <c r="YW185" s="41"/>
      <c r="YX185" s="41"/>
      <c r="YY185" s="41"/>
      <c r="YZ185" s="41"/>
      <c r="ZA185" s="41"/>
      <c r="ZB185" s="41"/>
      <c r="ZC185" s="41"/>
      <c r="ZD185" s="41"/>
      <c r="ZE185" s="41"/>
      <c r="ZF185" s="41"/>
      <c r="ZG185" s="41"/>
      <c r="ZH185" s="41"/>
      <c r="ZI185" s="41"/>
      <c r="ZJ185" s="41"/>
      <c r="ZK185" s="41"/>
      <c r="ZL185" s="41"/>
      <c r="ZM185" s="41"/>
      <c r="ZN185" s="41"/>
      <c r="ZO185" s="41"/>
    </row>
    <row r="186" spans="31:691" ht="17.25" customHeight="1" x14ac:dyDescent="0.3">
      <c r="AE186" s="41"/>
      <c r="AF186" s="41"/>
      <c r="AG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/>
      <c r="KM186" s="41"/>
      <c r="KN186" s="41"/>
      <c r="KO186" s="41"/>
      <c r="KP186" s="41"/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/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1"/>
      <c r="OT186" s="41"/>
      <c r="OU186" s="41"/>
      <c r="OV186" s="41"/>
      <c r="OW186" s="41"/>
      <c r="OX186" s="41"/>
      <c r="OY186" s="41"/>
      <c r="OZ186" s="41"/>
      <c r="PA186" s="41"/>
      <c r="PB186" s="41"/>
      <c r="PC186" s="41"/>
      <c r="PD186" s="41"/>
      <c r="PE186" s="41"/>
      <c r="PF186" s="41"/>
      <c r="PG186" s="41"/>
      <c r="PH186" s="41"/>
      <c r="PI186" s="41"/>
      <c r="PJ186" s="41"/>
      <c r="PK186" s="41"/>
      <c r="PL186" s="41"/>
      <c r="PM186" s="41"/>
      <c r="PN186" s="41"/>
      <c r="PO186" s="41"/>
      <c r="PP186" s="41"/>
      <c r="PQ186" s="41"/>
      <c r="PR186" s="41"/>
      <c r="PS186" s="41"/>
      <c r="PT186" s="41"/>
      <c r="PU186" s="41"/>
      <c r="PV186" s="41"/>
      <c r="PW186" s="41"/>
      <c r="PX186" s="41"/>
      <c r="PY186" s="41"/>
      <c r="PZ186" s="41"/>
      <c r="QA186" s="41"/>
      <c r="QB186" s="41"/>
      <c r="QC186" s="41"/>
      <c r="QD186" s="41"/>
      <c r="QE186" s="41"/>
      <c r="QF186" s="41"/>
      <c r="QG186" s="41"/>
      <c r="QH186" s="41"/>
      <c r="QI186" s="41"/>
      <c r="QJ186" s="41"/>
      <c r="QK186" s="41"/>
      <c r="QL186" s="41"/>
      <c r="QM186" s="41"/>
      <c r="QN186" s="41"/>
      <c r="QO186" s="41"/>
      <c r="QP186" s="41"/>
      <c r="QQ186" s="41"/>
      <c r="QR186" s="41"/>
      <c r="QS186" s="41"/>
      <c r="QT186" s="41"/>
      <c r="QU186" s="41"/>
      <c r="QV186" s="41"/>
      <c r="QW186" s="41"/>
      <c r="QX186" s="41"/>
      <c r="QY186" s="41"/>
      <c r="QZ186" s="41"/>
      <c r="RA186" s="41"/>
      <c r="RB186" s="41"/>
      <c r="RC186" s="41"/>
      <c r="RD186" s="41"/>
      <c r="RE186" s="41"/>
      <c r="RF186" s="41"/>
      <c r="RG186" s="41"/>
      <c r="RH186" s="41"/>
      <c r="RI186" s="41"/>
      <c r="RJ186" s="41"/>
      <c r="RK186" s="41"/>
      <c r="RL186" s="41"/>
      <c r="RM186" s="41"/>
      <c r="RN186" s="41"/>
      <c r="RO186" s="41"/>
      <c r="RP186" s="41"/>
      <c r="RQ186" s="41"/>
      <c r="RR186" s="41"/>
      <c r="RS186" s="41"/>
      <c r="RT186" s="41"/>
      <c r="RU186" s="41"/>
      <c r="RV186" s="41"/>
      <c r="RW186" s="41"/>
      <c r="RX186" s="41"/>
      <c r="RY186" s="41"/>
      <c r="RZ186" s="41"/>
      <c r="SA186" s="41"/>
      <c r="SB186" s="41"/>
      <c r="SC186" s="41"/>
      <c r="SD186" s="41"/>
      <c r="SE186" s="41"/>
      <c r="SF186" s="41"/>
      <c r="SG186" s="41"/>
      <c r="SH186" s="41"/>
      <c r="SI186" s="41"/>
      <c r="SJ186" s="41"/>
      <c r="SK186" s="41"/>
      <c r="SL186" s="41"/>
      <c r="SM186" s="41"/>
      <c r="SN186" s="41"/>
      <c r="SO186" s="41"/>
      <c r="SP186" s="41"/>
      <c r="SQ186" s="41"/>
      <c r="SR186" s="41"/>
      <c r="SS186" s="41"/>
      <c r="ST186" s="41"/>
      <c r="SU186" s="41"/>
      <c r="SV186" s="41"/>
      <c r="SW186" s="41"/>
      <c r="SX186" s="41"/>
      <c r="SY186" s="41"/>
      <c r="SZ186" s="41"/>
      <c r="TA186" s="41"/>
      <c r="TB186" s="41"/>
      <c r="TC186" s="41"/>
      <c r="TD186" s="41"/>
      <c r="TE186" s="41"/>
      <c r="TF186" s="41"/>
      <c r="TG186" s="41"/>
      <c r="TH186" s="41"/>
      <c r="TI186" s="41"/>
      <c r="TJ186" s="41"/>
      <c r="TK186" s="41"/>
      <c r="TL186" s="41"/>
      <c r="TM186" s="41"/>
      <c r="TN186" s="41"/>
      <c r="TO186" s="41"/>
      <c r="TP186" s="41"/>
      <c r="TQ186" s="41"/>
      <c r="TR186" s="41"/>
      <c r="TS186" s="41"/>
      <c r="TT186" s="41"/>
      <c r="TU186" s="41"/>
      <c r="TV186" s="41"/>
      <c r="TW186" s="41"/>
      <c r="TX186" s="41"/>
      <c r="TY186" s="41"/>
      <c r="TZ186" s="41"/>
      <c r="UA186" s="41"/>
      <c r="UB186" s="41"/>
      <c r="UC186" s="41"/>
      <c r="UD186" s="41"/>
      <c r="UE186" s="41"/>
      <c r="UF186" s="41"/>
      <c r="UG186" s="41"/>
      <c r="UH186" s="41"/>
      <c r="UI186" s="41"/>
      <c r="UJ186" s="41"/>
      <c r="UK186" s="41"/>
      <c r="UL186" s="41"/>
      <c r="UM186" s="41"/>
      <c r="UN186" s="41"/>
      <c r="UO186" s="41"/>
      <c r="UP186" s="41"/>
      <c r="UQ186" s="41"/>
      <c r="UR186" s="41"/>
      <c r="US186" s="41"/>
      <c r="UT186" s="41"/>
      <c r="UU186" s="41"/>
      <c r="UV186" s="41"/>
      <c r="UW186" s="41"/>
      <c r="UX186" s="41"/>
      <c r="UY186" s="41"/>
      <c r="UZ186" s="41"/>
      <c r="VA186" s="41"/>
      <c r="VB186" s="41"/>
      <c r="VC186" s="41"/>
      <c r="VD186" s="41"/>
      <c r="VE186" s="41"/>
      <c r="VF186" s="41"/>
      <c r="VG186" s="41"/>
      <c r="VH186" s="41"/>
      <c r="VI186" s="41"/>
      <c r="VJ186" s="41"/>
      <c r="VK186" s="41"/>
      <c r="VL186" s="41"/>
      <c r="VM186" s="41"/>
      <c r="VN186" s="41"/>
      <c r="VO186" s="41"/>
      <c r="VP186" s="41"/>
      <c r="VQ186" s="41"/>
      <c r="VR186" s="41"/>
      <c r="VS186" s="41"/>
      <c r="VT186" s="41"/>
      <c r="VU186" s="41"/>
      <c r="VV186" s="41"/>
      <c r="VW186" s="41"/>
      <c r="VX186" s="41"/>
      <c r="VY186" s="41"/>
      <c r="VZ186" s="41"/>
      <c r="WA186" s="41"/>
      <c r="WB186" s="41"/>
      <c r="WC186" s="41"/>
      <c r="WD186" s="41"/>
      <c r="WE186" s="41"/>
      <c r="WF186" s="41"/>
      <c r="WG186" s="41"/>
      <c r="WH186" s="41"/>
      <c r="WI186" s="41"/>
      <c r="WJ186" s="41"/>
      <c r="WK186" s="41"/>
      <c r="WL186" s="41"/>
      <c r="WM186" s="41"/>
      <c r="WN186" s="41"/>
      <c r="WO186" s="41"/>
      <c r="WP186" s="41"/>
      <c r="WQ186" s="41"/>
      <c r="WR186" s="41"/>
      <c r="WS186" s="41"/>
      <c r="WT186" s="41"/>
      <c r="WU186" s="41"/>
      <c r="WV186" s="41"/>
      <c r="WW186" s="41"/>
      <c r="WX186" s="41"/>
      <c r="WY186" s="41"/>
      <c r="WZ186" s="41"/>
      <c r="XA186" s="41"/>
      <c r="XB186" s="41"/>
      <c r="XC186" s="41"/>
      <c r="XD186" s="41"/>
      <c r="XE186" s="41"/>
      <c r="XF186" s="41"/>
      <c r="XG186" s="41"/>
      <c r="XH186" s="41"/>
      <c r="XI186" s="41"/>
      <c r="XJ186" s="41"/>
      <c r="XK186" s="41"/>
      <c r="XL186" s="41"/>
      <c r="XM186" s="41"/>
      <c r="XN186" s="41"/>
      <c r="XO186" s="41"/>
      <c r="XP186" s="41"/>
      <c r="XQ186" s="41"/>
      <c r="XR186" s="41"/>
      <c r="XS186" s="41"/>
      <c r="XT186" s="41"/>
      <c r="XU186" s="41"/>
      <c r="XV186" s="41"/>
      <c r="XW186" s="41"/>
      <c r="XX186" s="41"/>
      <c r="XY186" s="41"/>
      <c r="XZ186" s="41"/>
      <c r="YA186" s="41"/>
      <c r="YB186" s="41"/>
      <c r="YC186" s="41"/>
      <c r="YD186" s="41"/>
      <c r="YE186" s="41"/>
      <c r="YF186" s="41"/>
      <c r="YG186" s="41"/>
      <c r="YH186" s="41"/>
      <c r="YI186" s="41"/>
      <c r="YJ186" s="41"/>
      <c r="YK186" s="41"/>
      <c r="YL186" s="41"/>
      <c r="YM186" s="41"/>
      <c r="YN186" s="41"/>
      <c r="YO186" s="41"/>
      <c r="YP186" s="41"/>
      <c r="YQ186" s="41"/>
      <c r="YR186" s="41"/>
      <c r="YS186" s="41"/>
      <c r="YT186" s="41"/>
      <c r="YU186" s="41"/>
      <c r="YV186" s="41"/>
      <c r="YW186" s="41"/>
      <c r="YX186" s="41"/>
      <c r="YY186" s="41"/>
      <c r="YZ186" s="41"/>
      <c r="ZA186" s="41"/>
      <c r="ZB186" s="41"/>
      <c r="ZC186" s="41"/>
      <c r="ZD186" s="41"/>
      <c r="ZE186" s="41"/>
      <c r="ZF186" s="41"/>
      <c r="ZG186" s="41"/>
      <c r="ZH186" s="41"/>
      <c r="ZI186" s="41"/>
      <c r="ZJ186" s="41"/>
      <c r="ZK186" s="41"/>
      <c r="ZL186" s="41"/>
      <c r="ZM186" s="41"/>
      <c r="ZN186" s="41"/>
      <c r="ZO186" s="41"/>
    </row>
    <row r="187" spans="31:691" ht="17.25" customHeight="1" x14ac:dyDescent="0.3">
      <c r="AE187" s="41"/>
      <c r="AF187" s="41"/>
      <c r="AG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/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/>
      <c r="MC187" s="41"/>
      <c r="MD187" s="41"/>
      <c r="ME187" s="41"/>
      <c r="MF187" s="41"/>
      <c r="MG187" s="41"/>
      <c r="MH187" s="41"/>
      <c r="MI187" s="41"/>
      <c r="MJ187" s="41"/>
      <c r="MK187" s="41"/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/>
      <c r="MW187" s="41"/>
      <c r="MX187" s="41"/>
      <c r="MY187" s="41"/>
      <c r="MZ187" s="41"/>
      <c r="NA187" s="41"/>
      <c r="NB187" s="41"/>
      <c r="NC187" s="41"/>
      <c r="ND187" s="41"/>
      <c r="NE187" s="41"/>
      <c r="NF187" s="41"/>
      <c r="NG187" s="41"/>
      <c r="NH187" s="41"/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/>
      <c r="OJ187" s="41"/>
      <c r="OK187" s="41"/>
      <c r="OL187" s="41"/>
      <c r="OM187" s="41"/>
      <c r="ON187" s="41"/>
      <c r="OO187" s="41"/>
      <c r="OP187" s="41"/>
      <c r="OQ187" s="41"/>
      <c r="OR187" s="41"/>
      <c r="OS187" s="41"/>
      <c r="OT187" s="41"/>
      <c r="OU187" s="41"/>
      <c r="OV187" s="41"/>
      <c r="OW187" s="41"/>
      <c r="OX187" s="41"/>
      <c r="OY187" s="41"/>
      <c r="OZ187" s="41"/>
      <c r="PA187" s="41"/>
      <c r="PB187" s="41"/>
      <c r="PC187" s="41"/>
      <c r="PD187" s="41"/>
      <c r="PE187" s="41"/>
      <c r="PF187" s="41"/>
      <c r="PG187" s="41"/>
      <c r="PH187" s="41"/>
      <c r="PI187" s="41"/>
      <c r="PJ187" s="41"/>
      <c r="PK187" s="41"/>
      <c r="PL187" s="41"/>
      <c r="PM187" s="41"/>
      <c r="PN187" s="41"/>
      <c r="PO187" s="41"/>
      <c r="PP187" s="41"/>
      <c r="PQ187" s="41"/>
      <c r="PR187" s="41"/>
      <c r="PS187" s="41"/>
      <c r="PT187" s="41"/>
      <c r="PU187" s="41"/>
      <c r="PV187" s="41"/>
      <c r="PW187" s="41"/>
      <c r="PX187" s="41"/>
      <c r="PY187" s="41"/>
      <c r="PZ187" s="41"/>
      <c r="QA187" s="41"/>
      <c r="QB187" s="41"/>
      <c r="QC187" s="41"/>
      <c r="QD187" s="41"/>
      <c r="QE187" s="41"/>
      <c r="QF187" s="41"/>
      <c r="QG187" s="41"/>
      <c r="QH187" s="41"/>
      <c r="QI187" s="41"/>
      <c r="QJ187" s="41"/>
      <c r="QK187" s="41"/>
      <c r="QL187" s="41"/>
      <c r="QM187" s="41"/>
      <c r="QN187" s="41"/>
      <c r="QO187" s="41"/>
      <c r="QP187" s="41"/>
      <c r="QQ187" s="41"/>
      <c r="QR187" s="41"/>
      <c r="QS187" s="41"/>
      <c r="QT187" s="41"/>
      <c r="QU187" s="41"/>
      <c r="QV187" s="41"/>
      <c r="QW187" s="41"/>
      <c r="QX187" s="41"/>
      <c r="QY187" s="41"/>
      <c r="QZ187" s="41"/>
      <c r="RA187" s="41"/>
      <c r="RB187" s="41"/>
      <c r="RC187" s="41"/>
      <c r="RD187" s="41"/>
      <c r="RE187" s="41"/>
      <c r="RF187" s="41"/>
      <c r="RG187" s="41"/>
      <c r="RH187" s="41"/>
      <c r="RI187" s="41"/>
      <c r="RJ187" s="41"/>
      <c r="RK187" s="41"/>
      <c r="RL187" s="41"/>
      <c r="RM187" s="41"/>
      <c r="RN187" s="41"/>
      <c r="RO187" s="41"/>
      <c r="RP187" s="41"/>
      <c r="RQ187" s="41"/>
      <c r="RR187" s="41"/>
      <c r="RS187" s="41"/>
      <c r="RT187" s="41"/>
      <c r="RU187" s="41"/>
      <c r="RV187" s="41"/>
      <c r="RW187" s="41"/>
      <c r="RX187" s="41"/>
      <c r="RY187" s="41"/>
      <c r="RZ187" s="41"/>
      <c r="SA187" s="41"/>
      <c r="SB187" s="41"/>
      <c r="SC187" s="41"/>
      <c r="SD187" s="41"/>
      <c r="SE187" s="41"/>
      <c r="SF187" s="41"/>
      <c r="SG187" s="41"/>
      <c r="SH187" s="41"/>
      <c r="SI187" s="41"/>
      <c r="SJ187" s="41"/>
      <c r="SK187" s="41"/>
      <c r="SL187" s="41"/>
      <c r="SM187" s="41"/>
      <c r="SN187" s="41"/>
      <c r="SO187" s="41"/>
      <c r="SP187" s="41"/>
      <c r="SQ187" s="41"/>
      <c r="SR187" s="41"/>
      <c r="SS187" s="41"/>
      <c r="ST187" s="41"/>
      <c r="SU187" s="41"/>
      <c r="SV187" s="41"/>
      <c r="SW187" s="41"/>
      <c r="SX187" s="41"/>
      <c r="SY187" s="41"/>
      <c r="SZ187" s="41"/>
      <c r="TA187" s="41"/>
      <c r="TB187" s="41"/>
      <c r="TC187" s="41"/>
      <c r="TD187" s="41"/>
      <c r="TE187" s="41"/>
      <c r="TF187" s="41"/>
      <c r="TG187" s="41"/>
      <c r="TH187" s="41"/>
      <c r="TI187" s="41"/>
      <c r="TJ187" s="41"/>
      <c r="TK187" s="41"/>
      <c r="TL187" s="41"/>
      <c r="TM187" s="41"/>
      <c r="TN187" s="41"/>
      <c r="TO187" s="41"/>
      <c r="TP187" s="41"/>
      <c r="TQ187" s="41"/>
      <c r="TR187" s="41"/>
      <c r="TS187" s="41"/>
      <c r="TT187" s="41"/>
      <c r="TU187" s="41"/>
      <c r="TV187" s="41"/>
      <c r="TW187" s="41"/>
      <c r="TX187" s="41"/>
      <c r="TY187" s="41"/>
      <c r="TZ187" s="41"/>
      <c r="UA187" s="41"/>
      <c r="UB187" s="41"/>
      <c r="UC187" s="41"/>
      <c r="UD187" s="41"/>
      <c r="UE187" s="41"/>
      <c r="UF187" s="41"/>
      <c r="UG187" s="41"/>
      <c r="UH187" s="41"/>
      <c r="UI187" s="41"/>
      <c r="UJ187" s="41"/>
      <c r="UK187" s="41"/>
      <c r="UL187" s="41"/>
      <c r="UM187" s="41"/>
      <c r="UN187" s="41"/>
      <c r="UO187" s="41"/>
      <c r="UP187" s="41"/>
      <c r="UQ187" s="41"/>
      <c r="UR187" s="41"/>
      <c r="US187" s="41"/>
      <c r="UT187" s="41"/>
      <c r="UU187" s="41"/>
      <c r="UV187" s="41"/>
      <c r="UW187" s="41"/>
      <c r="UX187" s="41"/>
      <c r="UY187" s="41"/>
      <c r="UZ187" s="41"/>
      <c r="VA187" s="41"/>
      <c r="VB187" s="41"/>
      <c r="VC187" s="41"/>
      <c r="VD187" s="41"/>
      <c r="VE187" s="41"/>
      <c r="VF187" s="41"/>
      <c r="VG187" s="41"/>
      <c r="VH187" s="41"/>
      <c r="VI187" s="41"/>
      <c r="VJ187" s="41"/>
      <c r="VK187" s="41"/>
      <c r="VL187" s="41"/>
      <c r="VM187" s="41"/>
      <c r="VN187" s="41"/>
      <c r="VO187" s="41"/>
      <c r="VP187" s="41"/>
      <c r="VQ187" s="41"/>
      <c r="VR187" s="41"/>
      <c r="VS187" s="41"/>
      <c r="VT187" s="41"/>
      <c r="VU187" s="41"/>
      <c r="VV187" s="41"/>
      <c r="VW187" s="41"/>
      <c r="VX187" s="41"/>
      <c r="VY187" s="41"/>
      <c r="VZ187" s="41"/>
      <c r="WA187" s="41"/>
      <c r="WB187" s="41"/>
      <c r="WC187" s="41"/>
      <c r="WD187" s="41"/>
      <c r="WE187" s="41"/>
      <c r="WF187" s="41"/>
      <c r="WG187" s="41"/>
      <c r="WH187" s="41"/>
      <c r="WI187" s="41"/>
      <c r="WJ187" s="41"/>
      <c r="WK187" s="41"/>
      <c r="WL187" s="41"/>
      <c r="WM187" s="41"/>
      <c r="WN187" s="41"/>
      <c r="WO187" s="41"/>
      <c r="WP187" s="41"/>
      <c r="WQ187" s="41"/>
      <c r="WR187" s="41"/>
      <c r="WS187" s="41"/>
      <c r="WT187" s="41"/>
      <c r="WU187" s="41"/>
      <c r="WV187" s="41"/>
      <c r="WW187" s="41"/>
      <c r="WX187" s="41"/>
      <c r="WY187" s="41"/>
      <c r="WZ187" s="41"/>
      <c r="XA187" s="41"/>
      <c r="XB187" s="41"/>
      <c r="XC187" s="41"/>
      <c r="XD187" s="41"/>
      <c r="XE187" s="41"/>
      <c r="XF187" s="41"/>
      <c r="XG187" s="41"/>
      <c r="XH187" s="41"/>
      <c r="XI187" s="41"/>
      <c r="XJ187" s="41"/>
      <c r="XK187" s="41"/>
      <c r="XL187" s="41"/>
      <c r="XM187" s="41"/>
      <c r="XN187" s="41"/>
      <c r="XO187" s="41"/>
      <c r="XP187" s="41"/>
      <c r="XQ187" s="41"/>
      <c r="XR187" s="41"/>
      <c r="XS187" s="41"/>
      <c r="XT187" s="41"/>
      <c r="XU187" s="41"/>
      <c r="XV187" s="41"/>
      <c r="XW187" s="41"/>
      <c r="XX187" s="41"/>
      <c r="XY187" s="41"/>
      <c r="XZ187" s="41"/>
      <c r="YA187" s="41"/>
      <c r="YB187" s="41"/>
      <c r="YC187" s="41"/>
      <c r="YD187" s="41"/>
      <c r="YE187" s="41"/>
      <c r="YF187" s="41"/>
      <c r="YG187" s="41"/>
      <c r="YH187" s="41"/>
      <c r="YI187" s="41"/>
      <c r="YJ187" s="41"/>
      <c r="YK187" s="41"/>
      <c r="YL187" s="41"/>
      <c r="YM187" s="41"/>
      <c r="YN187" s="41"/>
      <c r="YO187" s="41"/>
      <c r="YP187" s="41"/>
      <c r="YQ187" s="41"/>
      <c r="YR187" s="41"/>
      <c r="YS187" s="41"/>
      <c r="YT187" s="41"/>
      <c r="YU187" s="41"/>
      <c r="YV187" s="41"/>
      <c r="YW187" s="41"/>
      <c r="YX187" s="41"/>
      <c r="YY187" s="41"/>
      <c r="YZ187" s="41"/>
      <c r="ZA187" s="41"/>
      <c r="ZB187" s="41"/>
      <c r="ZC187" s="41"/>
      <c r="ZD187" s="41"/>
      <c r="ZE187" s="41"/>
      <c r="ZF187" s="41"/>
      <c r="ZG187" s="41"/>
      <c r="ZH187" s="41"/>
      <c r="ZI187" s="41"/>
      <c r="ZJ187" s="41"/>
      <c r="ZK187" s="41"/>
      <c r="ZL187" s="41"/>
      <c r="ZM187" s="41"/>
      <c r="ZN187" s="41"/>
      <c r="ZO187" s="41"/>
    </row>
    <row r="188" spans="31:691" ht="17.25" customHeight="1" x14ac:dyDescent="0.3">
      <c r="AE188" s="41"/>
      <c r="AF188" s="41"/>
      <c r="AG188" s="41"/>
      <c r="IZ188" s="41"/>
      <c r="JA188" s="41"/>
      <c r="JB188" s="41"/>
      <c r="JC188" s="41"/>
      <c r="JD188" s="41"/>
      <c r="JE188" s="41"/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/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/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/>
      <c r="MC188" s="41"/>
      <c r="MD188" s="41"/>
      <c r="ME188" s="41"/>
      <c r="MF188" s="41"/>
      <c r="MG188" s="41"/>
      <c r="MH188" s="41"/>
      <c r="MI188" s="41"/>
      <c r="MJ188" s="41"/>
      <c r="MK188" s="41"/>
      <c r="ML188" s="41"/>
      <c r="MM188" s="41"/>
      <c r="MN188" s="41"/>
      <c r="MO188" s="41"/>
      <c r="MP188" s="41"/>
      <c r="MQ188" s="41"/>
      <c r="MR188" s="41"/>
      <c r="MS188" s="41"/>
      <c r="MT188" s="41"/>
      <c r="MU188" s="41"/>
      <c r="MV188" s="41"/>
      <c r="MW188" s="41"/>
      <c r="MX188" s="41"/>
      <c r="MY188" s="41"/>
      <c r="MZ188" s="41"/>
      <c r="NA188" s="41"/>
      <c r="NB188" s="41"/>
      <c r="NC188" s="41"/>
      <c r="ND188" s="41"/>
      <c r="NE188" s="41"/>
      <c r="NF188" s="41"/>
      <c r="NG188" s="41"/>
      <c r="NH188" s="41"/>
      <c r="NI188" s="41"/>
      <c r="NJ188" s="41"/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/>
      <c r="OJ188" s="41"/>
      <c r="OK188" s="41"/>
      <c r="OL188" s="41"/>
      <c r="OM188" s="41"/>
      <c r="ON188" s="41"/>
      <c r="OO188" s="41"/>
      <c r="OP188" s="41"/>
      <c r="OQ188" s="41"/>
      <c r="OR188" s="41"/>
      <c r="OS188" s="41"/>
      <c r="OT188" s="41"/>
      <c r="OU188" s="41"/>
      <c r="OV188" s="41"/>
      <c r="OW188" s="41"/>
      <c r="OX188" s="41"/>
      <c r="OY188" s="41"/>
      <c r="OZ188" s="41"/>
      <c r="PA188" s="41"/>
      <c r="PB188" s="41"/>
      <c r="PC188" s="41"/>
      <c r="PD188" s="41"/>
      <c r="PE188" s="41"/>
      <c r="PF188" s="41"/>
      <c r="PG188" s="41"/>
      <c r="PH188" s="41"/>
      <c r="PI188" s="41"/>
      <c r="PJ188" s="41"/>
      <c r="PK188" s="41"/>
      <c r="PL188" s="41"/>
      <c r="PM188" s="41"/>
      <c r="PN188" s="41"/>
      <c r="PO188" s="41"/>
      <c r="PP188" s="41"/>
      <c r="PQ188" s="41"/>
      <c r="PR188" s="41"/>
      <c r="PS188" s="41"/>
      <c r="PT188" s="41"/>
      <c r="PU188" s="41"/>
      <c r="PV188" s="41"/>
      <c r="PW188" s="41"/>
      <c r="PX188" s="41"/>
      <c r="PY188" s="41"/>
      <c r="PZ188" s="41"/>
      <c r="QA188" s="41"/>
      <c r="QB188" s="41"/>
      <c r="QC188" s="41"/>
      <c r="QD188" s="41"/>
      <c r="QE188" s="41"/>
      <c r="QF188" s="41"/>
      <c r="QG188" s="41"/>
      <c r="QH188" s="41"/>
      <c r="QI188" s="41"/>
      <c r="QJ188" s="41"/>
      <c r="QK188" s="41"/>
      <c r="QL188" s="41"/>
      <c r="QM188" s="41"/>
      <c r="QN188" s="41"/>
      <c r="QO188" s="41"/>
      <c r="QP188" s="41"/>
      <c r="QQ188" s="41"/>
      <c r="QR188" s="41"/>
      <c r="QS188" s="41"/>
      <c r="QT188" s="41"/>
      <c r="QU188" s="41"/>
      <c r="QV188" s="41"/>
      <c r="QW188" s="41"/>
      <c r="QX188" s="41"/>
      <c r="QY188" s="41"/>
      <c r="QZ188" s="41"/>
      <c r="RA188" s="41"/>
      <c r="RB188" s="41"/>
      <c r="RC188" s="41"/>
      <c r="RD188" s="41"/>
      <c r="RE188" s="41"/>
      <c r="RF188" s="41"/>
      <c r="RG188" s="41"/>
      <c r="RH188" s="41"/>
      <c r="RI188" s="41"/>
      <c r="RJ188" s="41"/>
      <c r="RK188" s="41"/>
      <c r="RL188" s="41"/>
      <c r="RM188" s="41"/>
      <c r="RN188" s="41"/>
      <c r="RO188" s="41"/>
      <c r="RP188" s="41"/>
      <c r="RQ188" s="41"/>
      <c r="RR188" s="41"/>
      <c r="RS188" s="41"/>
      <c r="RT188" s="41"/>
      <c r="RU188" s="41"/>
      <c r="RV188" s="41"/>
      <c r="RW188" s="41"/>
      <c r="RX188" s="41"/>
      <c r="RY188" s="41"/>
      <c r="RZ188" s="41"/>
      <c r="SA188" s="41"/>
      <c r="SB188" s="41"/>
      <c r="SC188" s="41"/>
      <c r="SD188" s="41"/>
      <c r="SE188" s="41"/>
      <c r="SF188" s="41"/>
      <c r="SG188" s="41"/>
      <c r="SH188" s="41"/>
      <c r="SI188" s="41"/>
      <c r="SJ188" s="41"/>
      <c r="SK188" s="41"/>
      <c r="SL188" s="41"/>
      <c r="SM188" s="41"/>
      <c r="SN188" s="41"/>
      <c r="SO188" s="41"/>
      <c r="SP188" s="41"/>
      <c r="SQ188" s="41"/>
      <c r="SR188" s="41"/>
      <c r="SS188" s="41"/>
      <c r="ST188" s="41"/>
      <c r="SU188" s="41"/>
      <c r="SV188" s="41"/>
      <c r="SW188" s="41"/>
      <c r="SX188" s="41"/>
      <c r="SY188" s="41"/>
      <c r="SZ188" s="41"/>
      <c r="TA188" s="41"/>
      <c r="TB188" s="41"/>
      <c r="TC188" s="41"/>
      <c r="TD188" s="41"/>
      <c r="TE188" s="41"/>
      <c r="TF188" s="41"/>
      <c r="TG188" s="41"/>
      <c r="TH188" s="41"/>
      <c r="TI188" s="41"/>
      <c r="TJ188" s="41"/>
      <c r="TK188" s="41"/>
      <c r="TL188" s="41"/>
      <c r="TM188" s="41"/>
      <c r="TN188" s="41"/>
      <c r="TO188" s="41"/>
      <c r="TP188" s="41"/>
      <c r="TQ188" s="41"/>
      <c r="TR188" s="41"/>
      <c r="TS188" s="41"/>
      <c r="TT188" s="41"/>
      <c r="TU188" s="41"/>
      <c r="TV188" s="41"/>
      <c r="TW188" s="41"/>
      <c r="TX188" s="41"/>
      <c r="TY188" s="41"/>
      <c r="TZ188" s="41"/>
      <c r="UA188" s="41"/>
      <c r="UB188" s="41"/>
      <c r="UC188" s="41"/>
      <c r="UD188" s="41"/>
      <c r="UE188" s="41"/>
      <c r="UF188" s="41"/>
      <c r="UG188" s="41"/>
      <c r="UH188" s="41"/>
      <c r="UI188" s="41"/>
      <c r="UJ188" s="41"/>
      <c r="UK188" s="41"/>
      <c r="UL188" s="41"/>
      <c r="UM188" s="41"/>
      <c r="UN188" s="41"/>
      <c r="UO188" s="41"/>
      <c r="UP188" s="41"/>
      <c r="UQ188" s="41"/>
      <c r="UR188" s="41"/>
      <c r="US188" s="41"/>
      <c r="UT188" s="41"/>
      <c r="UU188" s="41"/>
      <c r="UV188" s="41"/>
      <c r="UW188" s="41"/>
      <c r="UX188" s="41"/>
      <c r="UY188" s="41"/>
      <c r="UZ188" s="41"/>
      <c r="VA188" s="41"/>
      <c r="VB188" s="41"/>
      <c r="VC188" s="41"/>
      <c r="VD188" s="41"/>
      <c r="VE188" s="41"/>
      <c r="VF188" s="41"/>
      <c r="VG188" s="41"/>
      <c r="VH188" s="41"/>
      <c r="VI188" s="41"/>
      <c r="VJ188" s="41"/>
      <c r="VK188" s="41"/>
      <c r="VL188" s="41"/>
      <c r="VM188" s="41"/>
      <c r="VN188" s="41"/>
      <c r="VO188" s="41"/>
      <c r="VP188" s="41"/>
      <c r="VQ188" s="41"/>
      <c r="VR188" s="41"/>
      <c r="VS188" s="41"/>
      <c r="VT188" s="41"/>
      <c r="VU188" s="41"/>
      <c r="VV188" s="41"/>
      <c r="VW188" s="41"/>
      <c r="VX188" s="41"/>
      <c r="VY188" s="41"/>
      <c r="VZ188" s="41"/>
      <c r="WA188" s="41"/>
      <c r="WB188" s="41"/>
      <c r="WC188" s="41"/>
      <c r="WD188" s="41"/>
      <c r="WE188" s="41"/>
      <c r="WF188" s="41"/>
      <c r="WG188" s="41"/>
      <c r="WH188" s="41"/>
      <c r="WI188" s="41"/>
      <c r="WJ188" s="41"/>
      <c r="WK188" s="41"/>
      <c r="WL188" s="41"/>
      <c r="WM188" s="41"/>
      <c r="WN188" s="41"/>
      <c r="WO188" s="41"/>
      <c r="WP188" s="41"/>
      <c r="WQ188" s="41"/>
      <c r="WR188" s="41"/>
      <c r="WS188" s="41"/>
      <c r="WT188" s="41"/>
      <c r="WU188" s="41"/>
      <c r="WV188" s="41"/>
      <c r="WW188" s="41"/>
      <c r="WX188" s="41"/>
      <c r="WY188" s="41"/>
      <c r="WZ188" s="41"/>
      <c r="XA188" s="41"/>
      <c r="XB188" s="41"/>
      <c r="XC188" s="41"/>
      <c r="XD188" s="41"/>
      <c r="XE188" s="41"/>
      <c r="XF188" s="41"/>
      <c r="XG188" s="41"/>
      <c r="XH188" s="41"/>
      <c r="XI188" s="41"/>
      <c r="XJ188" s="41"/>
      <c r="XK188" s="41"/>
      <c r="XL188" s="41"/>
      <c r="XM188" s="41"/>
      <c r="XN188" s="41"/>
      <c r="XO188" s="41"/>
      <c r="XP188" s="41"/>
      <c r="XQ188" s="41"/>
      <c r="XR188" s="41"/>
      <c r="XS188" s="41"/>
      <c r="XT188" s="41"/>
      <c r="XU188" s="41"/>
      <c r="XV188" s="41"/>
      <c r="XW188" s="41"/>
      <c r="XX188" s="41"/>
      <c r="XY188" s="41"/>
      <c r="XZ188" s="41"/>
      <c r="YA188" s="41"/>
      <c r="YB188" s="41"/>
      <c r="YC188" s="41"/>
      <c r="YD188" s="41"/>
      <c r="YE188" s="41"/>
      <c r="YF188" s="41"/>
      <c r="YG188" s="41"/>
      <c r="YH188" s="41"/>
      <c r="YI188" s="41"/>
      <c r="YJ188" s="41"/>
      <c r="YK188" s="41"/>
      <c r="YL188" s="41"/>
      <c r="YM188" s="41"/>
      <c r="YN188" s="41"/>
      <c r="YO188" s="41"/>
      <c r="YP188" s="41"/>
      <c r="YQ188" s="41"/>
      <c r="YR188" s="41"/>
      <c r="YS188" s="41"/>
      <c r="YT188" s="41"/>
      <c r="YU188" s="41"/>
      <c r="YV188" s="41"/>
      <c r="YW188" s="41"/>
      <c r="YX188" s="41"/>
      <c r="YY188" s="41"/>
      <c r="YZ188" s="41"/>
      <c r="ZA188" s="41"/>
      <c r="ZB188" s="41"/>
      <c r="ZC188" s="41"/>
      <c r="ZD188" s="41"/>
      <c r="ZE188" s="41"/>
      <c r="ZF188" s="41"/>
      <c r="ZG188" s="41"/>
      <c r="ZH188" s="41"/>
      <c r="ZI188" s="41"/>
      <c r="ZJ188" s="41"/>
      <c r="ZK188" s="41"/>
      <c r="ZL188" s="41"/>
      <c r="ZM188" s="41"/>
      <c r="ZN188" s="41"/>
      <c r="ZO188" s="41"/>
    </row>
    <row r="189" spans="31:691" ht="17.25" customHeight="1" x14ac:dyDescent="0.3">
      <c r="AE189" s="41"/>
      <c r="AF189" s="41"/>
      <c r="AG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/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/>
      <c r="OO189" s="41"/>
      <c r="OP189" s="41"/>
      <c r="OQ189" s="41"/>
      <c r="OR189" s="41"/>
      <c r="OS189" s="41"/>
      <c r="OT189" s="41"/>
      <c r="OU189" s="41"/>
      <c r="OV189" s="41"/>
      <c r="OW189" s="41"/>
      <c r="OX189" s="41"/>
      <c r="OY189" s="41"/>
      <c r="OZ189" s="41"/>
      <c r="PA189" s="41"/>
      <c r="PB189" s="41"/>
      <c r="PC189" s="41"/>
      <c r="PD189" s="41"/>
      <c r="PE189" s="41"/>
      <c r="PF189" s="41"/>
      <c r="PG189" s="41"/>
      <c r="PH189" s="41"/>
      <c r="PI189" s="41"/>
      <c r="PJ189" s="41"/>
      <c r="PK189" s="41"/>
      <c r="PL189" s="41"/>
      <c r="PM189" s="41"/>
      <c r="PN189" s="41"/>
      <c r="PO189" s="41"/>
      <c r="PP189" s="41"/>
      <c r="PQ189" s="41"/>
      <c r="PR189" s="41"/>
      <c r="PS189" s="41"/>
      <c r="PT189" s="41"/>
      <c r="PU189" s="41"/>
      <c r="PV189" s="41"/>
      <c r="PW189" s="41"/>
      <c r="PX189" s="41"/>
      <c r="PY189" s="41"/>
      <c r="PZ189" s="41"/>
      <c r="QA189" s="41"/>
      <c r="QB189" s="41"/>
      <c r="QC189" s="41"/>
      <c r="QD189" s="41"/>
      <c r="QE189" s="41"/>
      <c r="QF189" s="41"/>
      <c r="QG189" s="41"/>
      <c r="QH189" s="41"/>
      <c r="QI189" s="41"/>
      <c r="QJ189" s="41"/>
      <c r="QK189" s="41"/>
      <c r="QL189" s="41"/>
      <c r="QM189" s="41"/>
      <c r="QN189" s="41"/>
      <c r="QO189" s="41"/>
      <c r="QP189" s="41"/>
      <c r="QQ189" s="41"/>
      <c r="QR189" s="41"/>
      <c r="QS189" s="41"/>
      <c r="QT189" s="41"/>
      <c r="QU189" s="41"/>
      <c r="QV189" s="41"/>
      <c r="QW189" s="41"/>
      <c r="QX189" s="41"/>
      <c r="QY189" s="41"/>
      <c r="QZ189" s="41"/>
      <c r="RA189" s="41"/>
      <c r="RB189" s="41"/>
      <c r="RC189" s="41"/>
      <c r="RD189" s="41"/>
      <c r="RE189" s="41"/>
      <c r="RF189" s="41"/>
      <c r="RG189" s="41"/>
      <c r="RH189" s="41"/>
      <c r="RI189" s="41"/>
      <c r="RJ189" s="41"/>
      <c r="RK189" s="41"/>
      <c r="RL189" s="41"/>
      <c r="RM189" s="41"/>
      <c r="RN189" s="41"/>
      <c r="RO189" s="41"/>
      <c r="RP189" s="41"/>
      <c r="RQ189" s="41"/>
      <c r="RR189" s="41"/>
      <c r="RS189" s="41"/>
      <c r="RT189" s="41"/>
      <c r="RU189" s="41"/>
      <c r="RV189" s="41"/>
      <c r="RW189" s="41"/>
      <c r="RX189" s="41"/>
      <c r="RY189" s="41"/>
      <c r="RZ189" s="41"/>
      <c r="SA189" s="41"/>
      <c r="SB189" s="41"/>
      <c r="SC189" s="41"/>
      <c r="SD189" s="41"/>
      <c r="SE189" s="41"/>
      <c r="SF189" s="41"/>
      <c r="SG189" s="41"/>
      <c r="SH189" s="41"/>
      <c r="SI189" s="41"/>
      <c r="SJ189" s="41"/>
      <c r="SK189" s="41"/>
      <c r="SL189" s="41"/>
      <c r="SM189" s="41"/>
      <c r="SN189" s="41"/>
      <c r="SO189" s="41"/>
      <c r="SP189" s="41"/>
      <c r="SQ189" s="41"/>
      <c r="SR189" s="41"/>
      <c r="SS189" s="41"/>
      <c r="ST189" s="41"/>
      <c r="SU189" s="41"/>
      <c r="SV189" s="41"/>
      <c r="SW189" s="41"/>
      <c r="SX189" s="41"/>
      <c r="SY189" s="41"/>
      <c r="SZ189" s="41"/>
      <c r="TA189" s="41"/>
      <c r="TB189" s="41"/>
      <c r="TC189" s="41"/>
      <c r="TD189" s="41"/>
      <c r="TE189" s="41"/>
      <c r="TF189" s="41"/>
      <c r="TG189" s="41"/>
      <c r="TH189" s="41"/>
      <c r="TI189" s="41"/>
      <c r="TJ189" s="41"/>
      <c r="TK189" s="41"/>
      <c r="TL189" s="41"/>
      <c r="TM189" s="41"/>
      <c r="TN189" s="41"/>
      <c r="TO189" s="41"/>
      <c r="TP189" s="41"/>
      <c r="TQ189" s="41"/>
      <c r="TR189" s="41"/>
      <c r="TS189" s="41"/>
      <c r="TT189" s="41"/>
      <c r="TU189" s="41"/>
      <c r="TV189" s="41"/>
      <c r="TW189" s="41"/>
      <c r="TX189" s="41"/>
      <c r="TY189" s="41"/>
      <c r="TZ189" s="41"/>
      <c r="UA189" s="41"/>
      <c r="UB189" s="41"/>
      <c r="UC189" s="41"/>
      <c r="UD189" s="41"/>
      <c r="UE189" s="41"/>
      <c r="UF189" s="41"/>
      <c r="UG189" s="41"/>
      <c r="UH189" s="41"/>
      <c r="UI189" s="41"/>
      <c r="UJ189" s="41"/>
      <c r="UK189" s="41"/>
      <c r="UL189" s="41"/>
      <c r="UM189" s="41"/>
      <c r="UN189" s="41"/>
      <c r="UO189" s="41"/>
      <c r="UP189" s="41"/>
      <c r="UQ189" s="41"/>
      <c r="UR189" s="41"/>
      <c r="US189" s="41"/>
      <c r="UT189" s="41"/>
      <c r="UU189" s="41"/>
      <c r="UV189" s="41"/>
      <c r="UW189" s="41"/>
      <c r="UX189" s="41"/>
      <c r="UY189" s="41"/>
      <c r="UZ189" s="41"/>
      <c r="VA189" s="41"/>
      <c r="VB189" s="41"/>
      <c r="VC189" s="41"/>
      <c r="VD189" s="41"/>
      <c r="VE189" s="41"/>
      <c r="VF189" s="41"/>
      <c r="VG189" s="41"/>
      <c r="VH189" s="41"/>
      <c r="VI189" s="41"/>
      <c r="VJ189" s="41"/>
      <c r="VK189" s="41"/>
      <c r="VL189" s="41"/>
      <c r="VM189" s="41"/>
      <c r="VN189" s="41"/>
      <c r="VO189" s="41"/>
      <c r="VP189" s="41"/>
      <c r="VQ189" s="41"/>
      <c r="VR189" s="41"/>
      <c r="VS189" s="41"/>
      <c r="VT189" s="41"/>
      <c r="VU189" s="41"/>
      <c r="VV189" s="41"/>
      <c r="VW189" s="41"/>
      <c r="VX189" s="41"/>
      <c r="VY189" s="41"/>
      <c r="VZ189" s="41"/>
      <c r="WA189" s="41"/>
      <c r="WB189" s="41"/>
      <c r="WC189" s="41"/>
      <c r="WD189" s="41"/>
      <c r="WE189" s="41"/>
      <c r="WF189" s="41"/>
      <c r="WG189" s="41"/>
      <c r="WH189" s="41"/>
      <c r="WI189" s="41"/>
      <c r="WJ189" s="41"/>
      <c r="WK189" s="41"/>
      <c r="WL189" s="41"/>
      <c r="WM189" s="41"/>
      <c r="WN189" s="41"/>
      <c r="WO189" s="41"/>
      <c r="WP189" s="41"/>
      <c r="WQ189" s="41"/>
      <c r="WR189" s="41"/>
      <c r="WS189" s="41"/>
      <c r="WT189" s="41"/>
      <c r="WU189" s="41"/>
      <c r="WV189" s="41"/>
      <c r="WW189" s="41"/>
      <c r="WX189" s="41"/>
      <c r="WY189" s="41"/>
      <c r="WZ189" s="41"/>
      <c r="XA189" s="41"/>
      <c r="XB189" s="41"/>
      <c r="XC189" s="41"/>
      <c r="XD189" s="41"/>
      <c r="XE189" s="41"/>
      <c r="XF189" s="41"/>
      <c r="XG189" s="41"/>
      <c r="XH189" s="41"/>
      <c r="XI189" s="41"/>
      <c r="XJ189" s="41"/>
      <c r="XK189" s="41"/>
      <c r="XL189" s="41"/>
      <c r="XM189" s="41"/>
      <c r="XN189" s="41"/>
      <c r="XO189" s="41"/>
      <c r="XP189" s="41"/>
      <c r="XQ189" s="41"/>
      <c r="XR189" s="41"/>
      <c r="XS189" s="41"/>
      <c r="XT189" s="41"/>
      <c r="XU189" s="41"/>
      <c r="XV189" s="41"/>
      <c r="XW189" s="41"/>
      <c r="XX189" s="41"/>
      <c r="XY189" s="41"/>
      <c r="XZ189" s="41"/>
      <c r="YA189" s="41"/>
      <c r="YB189" s="41"/>
      <c r="YC189" s="41"/>
      <c r="YD189" s="41"/>
      <c r="YE189" s="41"/>
      <c r="YF189" s="41"/>
      <c r="YG189" s="41"/>
      <c r="YH189" s="41"/>
      <c r="YI189" s="41"/>
      <c r="YJ189" s="41"/>
      <c r="YK189" s="41"/>
      <c r="YL189" s="41"/>
      <c r="YM189" s="41"/>
      <c r="YN189" s="41"/>
      <c r="YO189" s="41"/>
      <c r="YP189" s="41"/>
      <c r="YQ189" s="41"/>
      <c r="YR189" s="41"/>
      <c r="YS189" s="41"/>
      <c r="YT189" s="41"/>
      <c r="YU189" s="41"/>
      <c r="YV189" s="41"/>
      <c r="YW189" s="41"/>
      <c r="YX189" s="41"/>
      <c r="YY189" s="41"/>
      <c r="YZ189" s="41"/>
      <c r="ZA189" s="41"/>
      <c r="ZB189" s="41"/>
      <c r="ZC189" s="41"/>
      <c r="ZD189" s="41"/>
      <c r="ZE189" s="41"/>
      <c r="ZF189" s="41"/>
      <c r="ZG189" s="41"/>
      <c r="ZH189" s="41"/>
      <c r="ZI189" s="41"/>
      <c r="ZJ189" s="41"/>
      <c r="ZK189" s="41"/>
      <c r="ZL189" s="41"/>
      <c r="ZM189" s="41"/>
      <c r="ZN189" s="41"/>
      <c r="ZO189" s="41"/>
    </row>
    <row r="190" spans="31:691" ht="17.25" customHeight="1" x14ac:dyDescent="0.3">
      <c r="AE190" s="41"/>
      <c r="AF190" s="41"/>
      <c r="AG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/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/>
      <c r="LS190" s="41"/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/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/>
      <c r="NR190" s="41"/>
      <c r="NS190" s="41"/>
      <c r="NT190" s="41"/>
      <c r="NU190" s="41"/>
      <c r="NV190" s="41"/>
      <c r="NW190" s="41"/>
      <c r="NX190" s="41"/>
      <c r="NY190" s="41"/>
      <c r="NZ190" s="41"/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/>
      <c r="OO190" s="41"/>
      <c r="OP190" s="41"/>
      <c r="OQ190" s="41"/>
      <c r="OR190" s="41"/>
      <c r="OS190" s="41"/>
      <c r="OT190" s="41"/>
      <c r="OU190" s="41"/>
      <c r="OV190" s="41"/>
      <c r="OW190" s="41"/>
      <c r="OX190" s="41"/>
      <c r="OY190" s="41"/>
      <c r="OZ190" s="41"/>
      <c r="PA190" s="41"/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1"/>
      <c r="PN190" s="41"/>
      <c r="PO190" s="41"/>
      <c r="PP190" s="41"/>
      <c r="PQ190" s="41"/>
      <c r="PR190" s="41"/>
      <c r="PS190" s="41"/>
      <c r="PT190" s="41"/>
      <c r="PU190" s="41"/>
      <c r="PV190" s="41"/>
      <c r="PW190" s="41"/>
      <c r="PX190" s="41"/>
      <c r="PY190" s="41"/>
      <c r="PZ190" s="41"/>
      <c r="QA190" s="41"/>
      <c r="QB190" s="41"/>
      <c r="QC190" s="41"/>
      <c r="QD190" s="41"/>
      <c r="QE190" s="41"/>
      <c r="QF190" s="41"/>
      <c r="QG190" s="41"/>
      <c r="QH190" s="41"/>
      <c r="QI190" s="41"/>
      <c r="QJ190" s="41"/>
      <c r="QK190" s="41"/>
      <c r="QL190" s="41"/>
      <c r="QM190" s="41"/>
      <c r="QN190" s="41"/>
      <c r="QO190" s="41"/>
      <c r="QP190" s="41"/>
      <c r="QQ190" s="41"/>
      <c r="QR190" s="41"/>
      <c r="QS190" s="41"/>
      <c r="QT190" s="41"/>
      <c r="QU190" s="41"/>
      <c r="QV190" s="41"/>
      <c r="QW190" s="41"/>
      <c r="QX190" s="41"/>
      <c r="QY190" s="41"/>
      <c r="QZ190" s="41"/>
      <c r="RA190" s="41"/>
      <c r="RB190" s="41"/>
      <c r="RC190" s="41"/>
      <c r="RD190" s="41"/>
      <c r="RE190" s="41"/>
      <c r="RF190" s="41"/>
      <c r="RG190" s="41"/>
      <c r="RH190" s="41"/>
      <c r="RI190" s="41"/>
      <c r="RJ190" s="41"/>
      <c r="RK190" s="41"/>
      <c r="RL190" s="41"/>
      <c r="RM190" s="41"/>
      <c r="RN190" s="41"/>
      <c r="RO190" s="41"/>
      <c r="RP190" s="41"/>
      <c r="RQ190" s="41"/>
      <c r="RR190" s="41"/>
      <c r="RS190" s="41"/>
      <c r="RT190" s="41"/>
      <c r="RU190" s="41"/>
      <c r="RV190" s="41"/>
      <c r="RW190" s="41"/>
      <c r="RX190" s="41"/>
      <c r="RY190" s="41"/>
      <c r="RZ190" s="41"/>
      <c r="SA190" s="41"/>
      <c r="SB190" s="41"/>
      <c r="SC190" s="41"/>
      <c r="SD190" s="41"/>
      <c r="SE190" s="41"/>
      <c r="SF190" s="41"/>
      <c r="SG190" s="41"/>
      <c r="SH190" s="41"/>
      <c r="SI190" s="41"/>
      <c r="SJ190" s="41"/>
      <c r="SK190" s="41"/>
      <c r="SL190" s="41"/>
      <c r="SM190" s="41"/>
      <c r="SN190" s="41"/>
      <c r="SO190" s="41"/>
      <c r="SP190" s="41"/>
      <c r="SQ190" s="41"/>
      <c r="SR190" s="41"/>
      <c r="SS190" s="41"/>
      <c r="ST190" s="41"/>
      <c r="SU190" s="41"/>
      <c r="SV190" s="41"/>
      <c r="SW190" s="41"/>
      <c r="SX190" s="41"/>
      <c r="SY190" s="41"/>
      <c r="SZ190" s="41"/>
      <c r="TA190" s="41"/>
      <c r="TB190" s="41"/>
      <c r="TC190" s="41"/>
      <c r="TD190" s="41"/>
      <c r="TE190" s="41"/>
      <c r="TF190" s="41"/>
      <c r="TG190" s="41"/>
      <c r="TH190" s="41"/>
      <c r="TI190" s="41"/>
      <c r="TJ190" s="41"/>
      <c r="TK190" s="41"/>
      <c r="TL190" s="41"/>
      <c r="TM190" s="41"/>
      <c r="TN190" s="41"/>
      <c r="TO190" s="41"/>
      <c r="TP190" s="41"/>
      <c r="TQ190" s="41"/>
      <c r="TR190" s="41"/>
      <c r="TS190" s="41"/>
      <c r="TT190" s="41"/>
      <c r="TU190" s="41"/>
      <c r="TV190" s="41"/>
      <c r="TW190" s="41"/>
      <c r="TX190" s="41"/>
      <c r="TY190" s="41"/>
      <c r="TZ190" s="41"/>
      <c r="UA190" s="41"/>
      <c r="UB190" s="41"/>
      <c r="UC190" s="41"/>
      <c r="UD190" s="41"/>
      <c r="UE190" s="41"/>
      <c r="UF190" s="41"/>
      <c r="UG190" s="41"/>
      <c r="UH190" s="41"/>
      <c r="UI190" s="41"/>
      <c r="UJ190" s="41"/>
      <c r="UK190" s="41"/>
      <c r="UL190" s="41"/>
      <c r="UM190" s="41"/>
      <c r="UN190" s="41"/>
      <c r="UO190" s="41"/>
      <c r="UP190" s="41"/>
      <c r="UQ190" s="41"/>
      <c r="UR190" s="41"/>
      <c r="US190" s="41"/>
      <c r="UT190" s="41"/>
      <c r="UU190" s="41"/>
      <c r="UV190" s="41"/>
      <c r="UW190" s="41"/>
      <c r="UX190" s="41"/>
      <c r="UY190" s="41"/>
      <c r="UZ190" s="41"/>
      <c r="VA190" s="41"/>
      <c r="VB190" s="41"/>
      <c r="VC190" s="41"/>
      <c r="VD190" s="41"/>
      <c r="VE190" s="41"/>
      <c r="VF190" s="41"/>
      <c r="VG190" s="41"/>
      <c r="VH190" s="41"/>
      <c r="VI190" s="41"/>
      <c r="VJ190" s="41"/>
      <c r="VK190" s="41"/>
      <c r="VL190" s="41"/>
      <c r="VM190" s="41"/>
      <c r="VN190" s="41"/>
      <c r="VO190" s="41"/>
      <c r="VP190" s="41"/>
      <c r="VQ190" s="41"/>
      <c r="VR190" s="41"/>
      <c r="VS190" s="41"/>
      <c r="VT190" s="41"/>
      <c r="VU190" s="41"/>
      <c r="VV190" s="41"/>
      <c r="VW190" s="41"/>
      <c r="VX190" s="41"/>
      <c r="VY190" s="41"/>
      <c r="VZ190" s="41"/>
      <c r="WA190" s="41"/>
      <c r="WB190" s="41"/>
      <c r="WC190" s="41"/>
      <c r="WD190" s="41"/>
      <c r="WE190" s="41"/>
      <c r="WF190" s="41"/>
      <c r="WG190" s="41"/>
      <c r="WH190" s="41"/>
      <c r="WI190" s="41"/>
      <c r="WJ190" s="41"/>
      <c r="WK190" s="41"/>
      <c r="WL190" s="41"/>
      <c r="WM190" s="41"/>
      <c r="WN190" s="41"/>
      <c r="WO190" s="41"/>
      <c r="WP190" s="41"/>
      <c r="WQ190" s="41"/>
      <c r="WR190" s="41"/>
      <c r="WS190" s="41"/>
      <c r="WT190" s="41"/>
      <c r="WU190" s="41"/>
      <c r="WV190" s="41"/>
      <c r="WW190" s="41"/>
      <c r="WX190" s="41"/>
      <c r="WY190" s="41"/>
      <c r="WZ190" s="41"/>
      <c r="XA190" s="41"/>
      <c r="XB190" s="41"/>
      <c r="XC190" s="41"/>
      <c r="XD190" s="41"/>
      <c r="XE190" s="41"/>
      <c r="XF190" s="41"/>
      <c r="XG190" s="41"/>
      <c r="XH190" s="41"/>
      <c r="XI190" s="41"/>
      <c r="XJ190" s="41"/>
      <c r="XK190" s="41"/>
      <c r="XL190" s="41"/>
      <c r="XM190" s="41"/>
      <c r="XN190" s="41"/>
      <c r="XO190" s="41"/>
      <c r="XP190" s="41"/>
      <c r="XQ190" s="41"/>
      <c r="XR190" s="41"/>
      <c r="XS190" s="41"/>
      <c r="XT190" s="41"/>
      <c r="XU190" s="41"/>
      <c r="XV190" s="41"/>
      <c r="XW190" s="41"/>
      <c r="XX190" s="41"/>
      <c r="XY190" s="41"/>
      <c r="XZ190" s="41"/>
      <c r="YA190" s="41"/>
      <c r="YB190" s="41"/>
      <c r="YC190" s="41"/>
      <c r="YD190" s="41"/>
      <c r="YE190" s="41"/>
      <c r="YF190" s="41"/>
      <c r="YG190" s="41"/>
      <c r="YH190" s="41"/>
      <c r="YI190" s="41"/>
      <c r="YJ190" s="41"/>
      <c r="YK190" s="41"/>
      <c r="YL190" s="41"/>
      <c r="YM190" s="41"/>
      <c r="YN190" s="41"/>
      <c r="YO190" s="41"/>
      <c r="YP190" s="41"/>
      <c r="YQ190" s="41"/>
      <c r="YR190" s="41"/>
      <c r="YS190" s="41"/>
      <c r="YT190" s="41"/>
      <c r="YU190" s="41"/>
      <c r="YV190" s="41"/>
      <c r="YW190" s="41"/>
      <c r="YX190" s="41"/>
      <c r="YY190" s="41"/>
      <c r="YZ190" s="41"/>
      <c r="ZA190" s="41"/>
      <c r="ZB190" s="41"/>
      <c r="ZC190" s="41"/>
      <c r="ZD190" s="41"/>
      <c r="ZE190" s="41"/>
      <c r="ZF190" s="41"/>
      <c r="ZG190" s="41"/>
      <c r="ZH190" s="41"/>
      <c r="ZI190" s="41"/>
      <c r="ZJ190" s="41"/>
      <c r="ZK190" s="41"/>
      <c r="ZL190" s="41"/>
      <c r="ZM190" s="41"/>
      <c r="ZN190" s="41"/>
      <c r="ZO190" s="41"/>
    </row>
    <row r="191" spans="31:691" ht="17.25" customHeight="1" x14ac:dyDescent="0.3">
      <c r="AE191" s="41"/>
      <c r="AF191" s="41"/>
      <c r="AG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/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1"/>
      <c r="OT191" s="41"/>
      <c r="OU191" s="41"/>
      <c r="OV191" s="41"/>
      <c r="OW191" s="41"/>
      <c r="OX191" s="41"/>
      <c r="OY191" s="41"/>
      <c r="OZ191" s="41"/>
      <c r="PA191" s="41"/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1"/>
      <c r="PN191" s="41"/>
      <c r="PO191" s="41"/>
      <c r="PP191" s="41"/>
      <c r="PQ191" s="41"/>
      <c r="PR191" s="41"/>
      <c r="PS191" s="41"/>
      <c r="PT191" s="41"/>
      <c r="PU191" s="41"/>
      <c r="PV191" s="41"/>
      <c r="PW191" s="41"/>
      <c r="PX191" s="41"/>
      <c r="PY191" s="41"/>
      <c r="PZ191" s="41"/>
      <c r="QA191" s="41"/>
      <c r="QB191" s="41"/>
      <c r="QC191" s="41"/>
      <c r="QD191" s="41"/>
      <c r="QE191" s="41"/>
      <c r="QF191" s="41"/>
      <c r="QG191" s="41"/>
      <c r="QH191" s="41"/>
      <c r="QI191" s="41"/>
      <c r="QJ191" s="41"/>
      <c r="QK191" s="41"/>
      <c r="QL191" s="41"/>
      <c r="QM191" s="41"/>
      <c r="QN191" s="41"/>
      <c r="QO191" s="41"/>
      <c r="QP191" s="41"/>
      <c r="QQ191" s="41"/>
      <c r="QR191" s="41"/>
      <c r="QS191" s="41"/>
      <c r="QT191" s="41"/>
      <c r="QU191" s="41"/>
      <c r="QV191" s="41"/>
      <c r="QW191" s="41"/>
      <c r="QX191" s="41"/>
      <c r="QY191" s="41"/>
      <c r="QZ191" s="41"/>
      <c r="RA191" s="41"/>
      <c r="RB191" s="41"/>
      <c r="RC191" s="41"/>
      <c r="RD191" s="41"/>
      <c r="RE191" s="41"/>
      <c r="RF191" s="41"/>
      <c r="RG191" s="41"/>
      <c r="RH191" s="41"/>
      <c r="RI191" s="41"/>
      <c r="RJ191" s="41"/>
      <c r="RK191" s="41"/>
      <c r="RL191" s="41"/>
      <c r="RM191" s="41"/>
      <c r="RN191" s="41"/>
      <c r="RO191" s="41"/>
      <c r="RP191" s="41"/>
      <c r="RQ191" s="41"/>
      <c r="RR191" s="41"/>
      <c r="RS191" s="41"/>
      <c r="RT191" s="41"/>
      <c r="RU191" s="41"/>
      <c r="RV191" s="41"/>
      <c r="RW191" s="41"/>
      <c r="RX191" s="41"/>
      <c r="RY191" s="41"/>
      <c r="RZ191" s="41"/>
      <c r="SA191" s="41"/>
      <c r="SB191" s="41"/>
      <c r="SC191" s="41"/>
      <c r="SD191" s="41"/>
      <c r="SE191" s="41"/>
      <c r="SF191" s="41"/>
      <c r="SG191" s="41"/>
      <c r="SH191" s="41"/>
      <c r="SI191" s="41"/>
      <c r="SJ191" s="41"/>
      <c r="SK191" s="41"/>
      <c r="SL191" s="41"/>
      <c r="SM191" s="41"/>
      <c r="SN191" s="41"/>
      <c r="SO191" s="41"/>
      <c r="SP191" s="41"/>
      <c r="SQ191" s="41"/>
      <c r="SR191" s="41"/>
      <c r="SS191" s="41"/>
      <c r="ST191" s="41"/>
      <c r="SU191" s="41"/>
      <c r="SV191" s="41"/>
      <c r="SW191" s="41"/>
      <c r="SX191" s="41"/>
      <c r="SY191" s="41"/>
      <c r="SZ191" s="41"/>
      <c r="TA191" s="41"/>
      <c r="TB191" s="41"/>
      <c r="TC191" s="41"/>
      <c r="TD191" s="41"/>
      <c r="TE191" s="41"/>
      <c r="TF191" s="41"/>
      <c r="TG191" s="41"/>
      <c r="TH191" s="41"/>
      <c r="TI191" s="41"/>
      <c r="TJ191" s="41"/>
      <c r="TK191" s="41"/>
      <c r="TL191" s="41"/>
      <c r="TM191" s="41"/>
      <c r="TN191" s="41"/>
      <c r="TO191" s="41"/>
      <c r="TP191" s="41"/>
      <c r="TQ191" s="41"/>
      <c r="TR191" s="41"/>
      <c r="TS191" s="41"/>
      <c r="TT191" s="41"/>
      <c r="TU191" s="41"/>
      <c r="TV191" s="41"/>
      <c r="TW191" s="41"/>
      <c r="TX191" s="41"/>
      <c r="TY191" s="41"/>
      <c r="TZ191" s="41"/>
      <c r="UA191" s="41"/>
      <c r="UB191" s="41"/>
      <c r="UC191" s="41"/>
      <c r="UD191" s="41"/>
      <c r="UE191" s="41"/>
      <c r="UF191" s="41"/>
      <c r="UG191" s="41"/>
      <c r="UH191" s="41"/>
      <c r="UI191" s="41"/>
      <c r="UJ191" s="41"/>
      <c r="UK191" s="41"/>
      <c r="UL191" s="41"/>
      <c r="UM191" s="41"/>
      <c r="UN191" s="41"/>
      <c r="UO191" s="41"/>
      <c r="UP191" s="41"/>
      <c r="UQ191" s="41"/>
      <c r="UR191" s="41"/>
      <c r="US191" s="41"/>
      <c r="UT191" s="41"/>
      <c r="UU191" s="41"/>
      <c r="UV191" s="41"/>
      <c r="UW191" s="41"/>
      <c r="UX191" s="41"/>
      <c r="UY191" s="41"/>
      <c r="UZ191" s="41"/>
      <c r="VA191" s="41"/>
      <c r="VB191" s="41"/>
      <c r="VC191" s="41"/>
      <c r="VD191" s="41"/>
      <c r="VE191" s="41"/>
      <c r="VF191" s="41"/>
      <c r="VG191" s="41"/>
      <c r="VH191" s="41"/>
      <c r="VI191" s="41"/>
      <c r="VJ191" s="41"/>
      <c r="VK191" s="41"/>
      <c r="VL191" s="41"/>
      <c r="VM191" s="41"/>
      <c r="VN191" s="41"/>
      <c r="VO191" s="41"/>
      <c r="VP191" s="41"/>
      <c r="VQ191" s="41"/>
      <c r="VR191" s="41"/>
      <c r="VS191" s="41"/>
      <c r="VT191" s="41"/>
      <c r="VU191" s="41"/>
      <c r="VV191" s="41"/>
      <c r="VW191" s="41"/>
      <c r="VX191" s="41"/>
      <c r="VY191" s="41"/>
      <c r="VZ191" s="41"/>
      <c r="WA191" s="41"/>
      <c r="WB191" s="41"/>
      <c r="WC191" s="41"/>
      <c r="WD191" s="41"/>
      <c r="WE191" s="41"/>
      <c r="WF191" s="41"/>
      <c r="WG191" s="41"/>
      <c r="WH191" s="41"/>
      <c r="WI191" s="41"/>
      <c r="WJ191" s="41"/>
      <c r="WK191" s="41"/>
      <c r="WL191" s="41"/>
      <c r="WM191" s="41"/>
      <c r="WN191" s="41"/>
      <c r="WO191" s="41"/>
      <c r="WP191" s="41"/>
      <c r="WQ191" s="41"/>
      <c r="WR191" s="41"/>
      <c r="WS191" s="41"/>
      <c r="WT191" s="41"/>
      <c r="WU191" s="41"/>
      <c r="WV191" s="41"/>
      <c r="WW191" s="41"/>
      <c r="WX191" s="41"/>
      <c r="WY191" s="41"/>
      <c r="WZ191" s="41"/>
      <c r="XA191" s="41"/>
      <c r="XB191" s="41"/>
      <c r="XC191" s="41"/>
      <c r="XD191" s="41"/>
      <c r="XE191" s="41"/>
      <c r="XF191" s="41"/>
      <c r="XG191" s="41"/>
      <c r="XH191" s="41"/>
      <c r="XI191" s="41"/>
      <c r="XJ191" s="41"/>
      <c r="XK191" s="41"/>
      <c r="XL191" s="41"/>
      <c r="XM191" s="41"/>
      <c r="XN191" s="41"/>
      <c r="XO191" s="41"/>
      <c r="XP191" s="41"/>
      <c r="XQ191" s="41"/>
      <c r="XR191" s="41"/>
      <c r="XS191" s="41"/>
      <c r="XT191" s="41"/>
      <c r="XU191" s="41"/>
      <c r="XV191" s="41"/>
      <c r="XW191" s="41"/>
      <c r="XX191" s="41"/>
      <c r="XY191" s="41"/>
      <c r="XZ191" s="41"/>
      <c r="YA191" s="41"/>
      <c r="YB191" s="41"/>
      <c r="YC191" s="41"/>
      <c r="YD191" s="41"/>
      <c r="YE191" s="41"/>
      <c r="YF191" s="41"/>
      <c r="YG191" s="41"/>
      <c r="YH191" s="41"/>
      <c r="YI191" s="41"/>
      <c r="YJ191" s="41"/>
      <c r="YK191" s="41"/>
      <c r="YL191" s="41"/>
      <c r="YM191" s="41"/>
      <c r="YN191" s="41"/>
      <c r="YO191" s="41"/>
      <c r="YP191" s="41"/>
      <c r="YQ191" s="41"/>
      <c r="YR191" s="41"/>
      <c r="YS191" s="41"/>
      <c r="YT191" s="41"/>
      <c r="YU191" s="41"/>
      <c r="YV191" s="41"/>
      <c r="YW191" s="41"/>
      <c r="YX191" s="41"/>
      <c r="YY191" s="41"/>
      <c r="YZ191" s="41"/>
      <c r="ZA191" s="41"/>
      <c r="ZB191" s="41"/>
      <c r="ZC191" s="41"/>
      <c r="ZD191" s="41"/>
      <c r="ZE191" s="41"/>
      <c r="ZF191" s="41"/>
      <c r="ZG191" s="41"/>
      <c r="ZH191" s="41"/>
      <c r="ZI191" s="41"/>
      <c r="ZJ191" s="41"/>
      <c r="ZK191" s="41"/>
      <c r="ZL191" s="41"/>
      <c r="ZM191" s="41"/>
      <c r="ZN191" s="41"/>
      <c r="ZO191" s="41"/>
    </row>
    <row r="192" spans="31:691" ht="17.25" customHeight="1" x14ac:dyDescent="0.3">
      <c r="AE192" s="41"/>
      <c r="AF192" s="41"/>
      <c r="AG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/>
      <c r="JU192" s="41"/>
      <c r="JV192" s="41"/>
      <c r="JW192" s="41"/>
      <c r="JX192" s="41"/>
      <c r="JY192" s="41"/>
      <c r="JZ192" s="41"/>
      <c r="KA192" s="41"/>
      <c r="KB192" s="41"/>
      <c r="KC192" s="41"/>
      <c r="KD192" s="41"/>
      <c r="KE192" s="41"/>
      <c r="KF192" s="41"/>
      <c r="KG192" s="41"/>
      <c r="KH192" s="41"/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/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/>
      <c r="MG192" s="41"/>
      <c r="MH192" s="41"/>
      <c r="MI192" s="41"/>
      <c r="MJ192" s="41"/>
      <c r="MK192" s="41"/>
      <c r="ML192" s="41"/>
      <c r="MM192" s="41"/>
      <c r="MN192" s="41"/>
      <c r="MO192" s="41"/>
      <c r="MP192" s="41"/>
      <c r="MQ192" s="41"/>
      <c r="MR192" s="41"/>
      <c r="MS192" s="41"/>
      <c r="MT192" s="41"/>
      <c r="MU192" s="41"/>
      <c r="MV192" s="41"/>
      <c r="MW192" s="41"/>
      <c r="MX192" s="41"/>
      <c r="MY192" s="41"/>
      <c r="MZ192" s="41"/>
      <c r="NA192" s="41"/>
      <c r="NB192" s="41"/>
      <c r="NC192" s="41"/>
      <c r="ND192" s="41"/>
      <c r="NE192" s="41"/>
      <c r="NF192" s="41"/>
      <c r="NG192" s="41"/>
      <c r="NH192" s="41"/>
      <c r="NI192" s="41"/>
      <c r="NJ192" s="41"/>
      <c r="NK192" s="41"/>
      <c r="NL192" s="41"/>
      <c r="NM192" s="41"/>
      <c r="NN192" s="41"/>
      <c r="NO192" s="41"/>
      <c r="NP192" s="41"/>
      <c r="NQ192" s="41"/>
      <c r="NR192" s="41"/>
      <c r="NS192" s="41"/>
      <c r="NT192" s="41"/>
      <c r="NU192" s="41"/>
      <c r="NV192" s="41"/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/>
      <c r="OK192" s="41"/>
      <c r="OL192" s="41"/>
      <c r="OM192" s="41"/>
      <c r="ON192" s="41"/>
      <c r="OO192" s="41"/>
      <c r="OP192" s="41"/>
      <c r="OQ192" s="41"/>
      <c r="OR192" s="41"/>
      <c r="OS192" s="41"/>
      <c r="OT192" s="41"/>
      <c r="OU192" s="41"/>
      <c r="OV192" s="41"/>
      <c r="OW192" s="41"/>
      <c r="OX192" s="41"/>
      <c r="OY192" s="41"/>
      <c r="OZ192" s="41"/>
      <c r="PA192" s="41"/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1"/>
      <c r="PN192" s="41"/>
      <c r="PO192" s="41"/>
      <c r="PP192" s="41"/>
      <c r="PQ192" s="41"/>
      <c r="PR192" s="41"/>
      <c r="PS192" s="41"/>
      <c r="PT192" s="41"/>
      <c r="PU192" s="41"/>
      <c r="PV192" s="41"/>
      <c r="PW192" s="41"/>
      <c r="PX192" s="41"/>
      <c r="PY192" s="41"/>
      <c r="PZ192" s="41"/>
      <c r="QA192" s="41"/>
      <c r="QB192" s="41"/>
      <c r="QC192" s="41"/>
      <c r="QD192" s="41"/>
      <c r="QE192" s="41"/>
      <c r="QF192" s="41"/>
      <c r="QG192" s="41"/>
      <c r="QH192" s="41"/>
      <c r="QI192" s="41"/>
      <c r="QJ192" s="41"/>
      <c r="QK192" s="41"/>
      <c r="QL192" s="41"/>
      <c r="QM192" s="41"/>
      <c r="QN192" s="41"/>
      <c r="QO192" s="41"/>
      <c r="QP192" s="41"/>
      <c r="QQ192" s="41"/>
      <c r="QR192" s="41"/>
      <c r="QS192" s="41"/>
      <c r="QT192" s="41"/>
      <c r="QU192" s="41"/>
      <c r="QV192" s="41"/>
      <c r="QW192" s="41"/>
      <c r="QX192" s="41"/>
      <c r="QY192" s="41"/>
      <c r="QZ192" s="41"/>
      <c r="RA192" s="41"/>
      <c r="RB192" s="41"/>
      <c r="RC192" s="41"/>
      <c r="RD192" s="41"/>
      <c r="RE192" s="41"/>
      <c r="RF192" s="41"/>
      <c r="RG192" s="41"/>
      <c r="RH192" s="41"/>
      <c r="RI192" s="41"/>
      <c r="RJ192" s="41"/>
      <c r="RK192" s="41"/>
      <c r="RL192" s="41"/>
      <c r="RM192" s="41"/>
      <c r="RN192" s="41"/>
      <c r="RO192" s="41"/>
      <c r="RP192" s="41"/>
      <c r="RQ192" s="41"/>
      <c r="RR192" s="41"/>
      <c r="RS192" s="41"/>
      <c r="RT192" s="41"/>
      <c r="RU192" s="41"/>
      <c r="RV192" s="41"/>
      <c r="RW192" s="41"/>
      <c r="RX192" s="41"/>
      <c r="RY192" s="41"/>
      <c r="RZ192" s="41"/>
      <c r="SA192" s="41"/>
      <c r="SB192" s="41"/>
      <c r="SC192" s="41"/>
      <c r="SD192" s="41"/>
      <c r="SE192" s="41"/>
      <c r="SF192" s="41"/>
      <c r="SG192" s="41"/>
      <c r="SH192" s="41"/>
      <c r="SI192" s="41"/>
      <c r="SJ192" s="41"/>
      <c r="SK192" s="41"/>
      <c r="SL192" s="41"/>
      <c r="SM192" s="41"/>
      <c r="SN192" s="41"/>
      <c r="SO192" s="41"/>
      <c r="SP192" s="41"/>
      <c r="SQ192" s="41"/>
      <c r="SR192" s="41"/>
      <c r="SS192" s="41"/>
      <c r="ST192" s="41"/>
      <c r="SU192" s="41"/>
      <c r="SV192" s="41"/>
      <c r="SW192" s="41"/>
      <c r="SX192" s="41"/>
      <c r="SY192" s="41"/>
      <c r="SZ192" s="41"/>
      <c r="TA192" s="41"/>
      <c r="TB192" s="41"/>
      <c r="TC192" s="41"/>
      <c r="TD192" s="41"/>
      <c r="TE192" s="41"/>
      <c r="TF192" s="41"/>
      <c r="TG192" s="41"/>
      <c r="TH192" s="41"/>
      <c r="TI192" s="41"/>
      <c r="TJ192" s="41"/>
      <c r="TK192" s="41"/>
      <c r="TL192" s="41"/>
      <c r="TM192" s="41"/>
      <c r="TN192" s="41"/>
      <c r="TO192" s="41"/>
      <c r="TP192" s="41"/>
      <c r="TQ192" s="41"/>
      <c r="TR192" s="41"/>
      <c r="TS192" s="41"/>
      <c r="TT192" s="41"/>
      <c r="TU192" s="41"/>
      <c r="TV192" s="41"/>
      <c r="TW192" s="41"/>
      <c r="TX192" s="41"/>
      <c r="TY192" s="41"/>
      <c r="TZ192" s="41"/>
      <c r="UA192" s="41"/>
      <c r="UB192" s="41"/>
      <c r="UC192" s="41"/>
      <c r="UD192" s="41"/>
      <c r="UE192" s="41"/>
      <c r="UF192" s="41"/>
      <c r="UG192" s="41"/>
      <c r="UH192" s="41"/>
      <c r="UI192" s="41"/>
      <c r="UJ192" s="41"/>
      <c r="UK192" s="41"/>
      <c r="UL192" s="41"/>
      <c r="UM192" s="41"/>
      <c r="UN192" s="41"/>
      <c r="UO192" s="41"/>
      <c r="UP192" s="41"/>
      <c r="UQ192" s="41"/>
      <c r="UR192" s="41"/>
      <c r="US192" s="41"/>
      <c r="UT192" s="41"/>
      <c r="UU192" s="41"/>
      <c r="UV192" s="41"/>
      <c r="UW192" s="41"/>
      <c r="UX192" s="41"/>
      <c r="UY192" s="41"/>
      <c r="UZ192" s="41"/>
      <c r="VA192" s="41"/>
      <c r="VB192" s="41"/>
      <c r="VC192" s="41"/>
      <c r="VD192" s="41"/>
      <c r="VE192" s="41"/>
      <c r="VF192" s="41"/>
      <c r="VG192" s="41"/>
      <c r="VH192" s="41"/>
      <c r="VI192" s="41"/>
      <c r="VJ192" s="41"/>
      <c r="VK192" s="41"/>
      <c r="VL192" s="41"/>
      <c r="VM192" s="41"/>
      <c r="VN192" s="41"/>
      <c r="VO192" s="41"/>
      <c r="VP192" s="41"/>
      <c r="VQ192" s="41"/>
      <c r="VR192" s="41"/>
      <c r="VS192" s="41"/>
      <c r="VT192" s="41"/>
      <c r="VU192" s="41"/>
      <c r="VV192" s="41"/>
      <c r="VW192" s="41"/>
      <c r="VX192" s="41"/>
      <c r="VY192" s="41"/>
      <c r="VZ192" s="41"/>
      <c r="WA192" s="41"/>
      <c r="WB192" s="41"/>
      <c r="WC192" s="41"/>
      <c r="WD192" s="41"/>
      <c r="WE192" s="41"/>
      <c r="WF192" s="41"/>
      <c r="WG192" s="41"/>
      <c r="WH192" s="41"/>
      <c r="WI192" s="41"/>
      <c r="WJ192" s="41"/>
      <c r="WK192" s="41"/>
      <c r="WL192" s="41"/>
      <c r="WM192" s="41"/>
      <c r="WN192" s="41"/>
      <c r="WO192" s="41"/>
      <c r="WP192" s="41"/>
      <c r="WQ192" s="41"/>
      <c r="WR192" s="41"/>
      <c r="WS192" s="41"/>
      <c r="WT192" s="41"/>
      <c r="WU192" s="41"/>
      <c r="WV192" s="41"/>
      <c r="WW192" s="41"/>
      <c r="WX192" s="41"/>
      <c r="WY192" s="41"/>
      <c r="WZ192" s="41"/>
      <c r="XA192" s="41"/>
      <c r="XB192" s="41"/>
      <c r="XC192" s="41"/>
      <c r="XD192" s="41"/>
      <c r="XE192" s="41"/>
      <c r="XF192" s="41"/>
      <c r="XG192" s="41"/>
      <c r="XH192" s="41"/>
      <c r="XI192" s="41"/>
      <c r="XJ192" s="41"/>
      <c r="XK192" s="41"/>
      <c r="XL192" s="41"/>
      <c r="XM192" s="41"/>
      <c r="XN192" s="41"/>
      <c r="XO192" s="41"/>
      <c r="XP192" s="41"/>
      <c r="XQ192" s="41"/>
      <c r="XR192" s="41"/>
      <c r="XS192" s="41"/>
      <c r="XT192" s="41"/>
      <c r="XU192" s="41"/>
      <c r="XV192" s="41"/>
      <c r="XW192" s="41"/>
      <c r="XX192" s="41"/>
      <c r="XY192" s="41"/>
      <c r="XZ192" s="41"/>
      <c r="YA192" s="41"/>
      <c r="YB192" s="41"/>
      <c r="YC192" s="41"/>
      <c r="YD192" s="41"/>
      <c r="YE192" s="41"/>
      <c r="YF192" s="41"/>
      <c r="YG192" s="41"/>
      <c r="YH192" s="41"/>
      <c r="YI192" s="41"/>
      <c r="YJ192" s="41"/>
      <c r="YK192" s="41"/>
      <c r="YL192" s="41"/>
      <c r="YM192" s="41"/>
      <c r="YN192" s="41"/>
      <c r="YO192" s="41"/>
      <c r="YP192" s="41"/>
      <c r="YQ192" s="41"/>
      <c r="YR192" s="41"/>
      <c r="YS192" s="41"/>
      <c r="YT192" s="41"/>
      <c r="YU192" s="41"/>
      <c r="YV192" s="41"/>
      <c r="YW192" s="41"/>
      <c r="YX192" s="41"/>
      <c r="YY192" s="41"/>
      <c r="YZ192" s="41"/>
      <c r="ZA192" s="41"/>
      <c r="ZB192" s="41"/>
      <c r="ZC192" s="41"/>
      <c r="ZD192" s="41"/>
      <c r="ZE192" s="41"/>
      <c r="ZF192" s="41"/>
      <c r="ZG192" s="41"/>
      <c r="ZH192" s="41"/>
      <c r="ZI192" s="41"/>
      <c r="ZJ192" s="41"/>
      <c r="ZK192" s="41"/>
      <c r="ZL192" s="41"/>
      <c r="ZM192" s="41"/>
      <c r="ZN192" s="41"/>
      <c r="ZO192" s="41"/>
    </row>
    <row r="193" spans="31:691" ht="17.25" customHeight="1" x14ac:dyDescent="0.3">
      <c r="AE193" s="41"/>
      <c r="AF193" s="41"/>
      <c r="AG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/>
      <c r="JR193" s="41"/>
      <c r="JS193" s="41"/>
      <c r="JT193" s="41"/>
      <c r="JU193" s="41"/>
      <c r="JV193" s="41"/>
      <c r="JW193" s="41"/>
      <c r="JX193" s="41"/>
      <c r="JY193" s="41"/>
      <c r="JZ193" s="41"/>
      <c r="KA193" s="41"/>
      <c r="KB193" s="41"/>
      <c r="KC193" s="41"/>
      <c r="KD193" s="41"/>
      <c r="KE193" s="41"/>
      <c r="KF193" s="41"/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/>
      <c r="KS193" s="41"/>
      <c r="KT193" s="41"/>
      <c r="KU193" s="41"/>
      <c r="KV193" s="41"/>
      <c r="KW193" s="41"/>
      <c r="KX193" s="41"/>
      <c r="KY193" s="41"/>
      <c r="KZ193" s="41"/>
      <c r="LA193" s="41"/>
      <c r="LB193" s="41"/>
      <c r="LC193" s="41"/>
      <c r="LD193" s="41"/>
      <c r="LE193" s="41"/>
      <c r="LF193" s="41"/>
      <c r="LG193" s="41"/>
      <c r="LH193" s="41"/>
      <c r="LI193" s="41"/>
      <c r="LJ193" s="41"/>
      <c r="LK193" s="41"/>
      <c r="LL193" s="41"/>
      <c r="LM193" s="41"/>
      <c r="LN193" s="41"/>
      <c r="LO193" s="41"/>
      <c r="LP193" s="41"/>
      <c r="LQ193" s="41"/>
      <c r="LR193" s="41"/>
      <c r="LS193" s="41"/>
      <c r="LT193" s="41"/>
      <c r="LU193" s="41"/>
      <c r="LV193" s="41"/>
      <c r="LW193" s="41"/>
      <c r="LX193" s="41"/>
      <c r="LY193" s="41"/>
      <c r="LZ193" s="41"/>
      <c r="MA193" s="41"/>
      <c r="MB193" s="41"/>
      <c r="MC193" s="41"/>
      <c r="MD193" s="41"/>
      <c r="ME193" s="41"/>
      <c r="MF193" s="41"/>
      <c r="MG193" s="41"/>
      <c r="MH193" s="41"/>
      <c r="MI193" s="41"/>
      <c r="MJ193" s="41"/>
      <c r="MK193" s="41"/>
      <c r="ML193" s="41"/>
      <c r="MM193" s="41"/>
      <c r="MN193" s="41"/>
      <c r="MO193" s="41"/>
      <c r="MP193" s="41"/>
      <c r="MQ193" s="41"/>
      <c r="MR193" s="41"/>
      <c r="MS193" s="41"/>
      <c r="MT193" s="41"/>
      <c r="MU193" s="41"/>
      <c r="MV193" s="41"/>
      <c r="MW193" s="41"/>
      <c r="MX193" s="41"/>
      <c r="MY193" s="41"/>
      <c r="MZ193" s="41"/>
      <c r="NA193" s="41"/>
      <c r="NB193" s="41"/>
      <c r="NC193" s="41"/>
      <c r="ND193" s="41"/>
      <c r="NE193" s="41"/>
      <c r="NF193" s="41"/>
      <c r="NG193" s="41"/>
      <c r="NH193" s="41"/>
      <c r="NI193" s="41"/>
      <c r="NJ193" s="41"/>
      <c r="NK193" s="41"/>
      <c r="NL193" s="41"/>
      <c r="NM193" s="41"/>
      <c r="NN193" s="41"/>
      <c r="NO193" s="41"/>
      <c r="NP193" s="41"/>
      <c r="NQ193" s="41"/>
      <c r="NR193" s="41"/>
      <c r="NS193" s="41"/>
      <c r="NT193" s="41"/>
      <c r="NU193" s="41"/>
      <c r="NV193" s="41"/>
      <c r="NW193" s="41"/>
      <c r="NX193" s="41"/>
      <c r="NY193" s="41"/>
      <c r="NZ193" s="41"/>
      <c r="OA193" s="41"/>
      <c r="OB193" s="41"/>
      <c r="OC193" s="41"/>
      <c r="OD193" s="41"/>
      <c r="OE193" s="41"/>
      <c r="OF193" s="41"/>
      <c r="OG193" s="41"/>
      <c r="OH193" s="41"/>
      <c r="OI193" s="41"/>
      <c r="OJ193" s="41"/>
      <c r="OK193" s="41"/>
      <c r="OL193" s="41"/>
      <c r="OM193" s="41"/>
      <c r="ON193" s="41"/>
      <c r="OO193" s="41"/>
      <c r="OP193" s="41"/>
      <c r="OQ193" s="41"/>
      <c r="OR193" s="41"/>
      <c r="OS193" s="41"/>
      <c r="OT193" s="41"/>
      <c r="OU193" s="41"/>
      <c r="OV193" s="41"/>
      <c r="OW193" s="41"/>
      <c r="OX193" s="41"/>
      <c r="OY193" s="41"/>
      <c r="OZ193" s="41"/>
      <c r="PA193" s="41"/>
      <c r="PB193" s="41"/>
      <c r="PC193" s="41"/>
      <c r="PD193" s="41"/>
      <c r="PE193" s="41"/>
      <c r="PF193" s="41"/>
      <c r="PG193" s="41"/>
      <c r="PH193" s="41"/>
      <c r="PI193" s="41"/>
      <c r="PJ193" s="41"/>
      <c r="PK193" s="41"/>
      <c r="PL193" s="41"/>
      <c r="PM193" s="41"/>
      <c r="PN193" s="41"/>
      <c r="PO193" s="41"/>
      <c r="PP193" s="41"/>
      <c r="PQ193" s="41"/>
      <c r="PR193" s="41"/>
      <c r="PS193" s="41"/>
      <c r="PT193" s="41"/>
      <c r="PU193" s="41"/>
      <c r="PV193" s="41"/>
      <c r="PW193" s="41"/>
      <c r="PX193" s="41"/>
      <c r="PY193" s="41"/>
      <c r="PZ193" s="41"/>
      <c r="QA193" s="41"/>
      <c r="QB193" s="41"/>
      <c r="QC193" s="41"/>
      <c r="QD193" s="41"/>
      <c r="QE193" s="41"/>
      <c r="QF193" s="41"/>
      <c r="QG193" s="41"/>
      <c r="QH193" s="41"/>
      <c r="QI193" s="41"/>
      <c r="QJ193" s="41"/>
      <c r="QK193" s="41"/>
      <c r="QL193" s="41"/>
      <c r="QM193" s="41"/>
      <c r="QN193" s="41"/>
      <c r="QO193" s="41"/>
      <c r="QP193" s="41"/>
      <c r="QQ193" s="41"/>
      <c r="QR193" s="41"/>
      <c r="QS193" s="41"/>
      <c r="QT193" s="41"/>
      <c r="QU193" s="41"/>
      <c r="QV193" s="41"/>
      <c r="QW193" s="41"/>
      <c r="QX193" s="41"/>
      <c r="QY193" s="41"/>
      <c r="QZ193" s="41"/>
      <c r="RA193" s="41"/>
      <c r="RB193" s="41"/>
      <c r="RC193" s="41"/>
      <c r="RD193" s="41"/>
      <c r="RE193" s="41"/>
      <c r="RF193" s="41"/>
      <c r="RG193" s="41"/>
      <c r="RH193" s="41"/>
      <c r="RI193" s="41"/>
      <c r="RJ193" s="41"/>
      <c r="RK193" s="41"/>
      <c r="RL193" s="41"/>
      <c r="RM193" s="41"/>
      <c r="RN193" s="41"/>
      <c r="RO193" s="41"/>
      <c r="RP193" s="41"/>
      <c r="RQ193" s="41"/>
      <c r="RR193" s="41"/>
      <c r="RS193" s="41"/>
      <c r="RT193" s="41"/>
      <c r="RU193" s="41"/>
      <c r="RV193" s="41"/>
      <c r="RW193" s="41"/>
      <c r="RX193" s="41"/>
      <c r="RY193" s="41"/>
      <c r="RZ193" s="41"/>
      <c r="SA193" s="41"/>
      <c r="SB193" s="41"/>
      <c r="SC193" s="41"/>
      <c r="SD193" s="41"/>
      <c r="SE193" s="41"/>
      <c r="SF193" s="41"/>
      <c r="SG193" s="41"/>
      <c r="SH193" s="41"/>
      <c r="SI193" s="41"/>
      <c r="SJ193" s="41"/>
      <c r="SK193" s="41"/>
      <c r="SL193" s="41"/>
      <c r="SM193" s="41"/>
      <c r="SN193" s="41"/>
      <c r="SO193" s="41"/>
      <c r="SP193" s="41"/>
      <c r="SQ193" s="41"/>
      <c r="SR193" s="41"/>
      <c r="SS193" s="41"/>
      <c r="ST193" s="41"/>
      <c r="SU193" s="41"/>
      <c r="SV193" s="41"/>
      <c r="SW193" s="41"/>
      <c r="SX193" s="41"/>
      <c r="SY193" s="41"/>
      <c r="SZ193" s="41"/>
      <c r="TA193" s="41"/>
      <c r="TB193" s="41"/>
      <c r="TC193" s="41"/>
      <c r="TD193" s="41"/>
      <c r="TE193" s="41"/>
      <c r="TF193" s="41"/>
      <c r="TG193" s="41"/>
      <c r="TH193" s="41"/>
      <c r="TI193" s="41"/>
      <c r="TJ193" s="41"/>
      <c r="TK193" s="41"/>
      <c r="TL193" s="41"/>
      <c r="TM193" s="41"/>
      <c r="TN193" s="41"/>
      <c r="TO193" s="41"/>
      <c r="TP193" s="41"/>
      <c r="TQ193" s="41"/>
      <c r="TR193" s="41"/>
      <c r="TS193" s="41"/>
      <c r="TT193" s="41"/>
      <c r="TU193" s="41"/>
      <c r="TV193" s="41"/>
      <c r="TW193" s="41"/>
      <c r="TX193" s="41"/>
      <c r="TY193" s="41"/>
      <c r="TZ193" s="41"/>
      <c r="UA193" s="41"/>
      <c r="UB193" s="41"/>
      <c r="UC193" s="41"/>
      <c r="UD193" s="41"/>
      <c r="UE193" s="41"/>
      <c r="UF193" s="41"/>
      <c r="UG193" s="41"/>
      <c r="UH193" s="41"/>
      <c r="UI193" s="41"/>
      <c r="UJ193" s="41"/>
      <c r="UK193" s="41"/>
      <c r="UL193" s="41"/>
      <c r="UM193" s="41"/>
      <c r="UN193" s="41"/>
      <c r="UO193" s="41"/>
      <c r="UP193" s="41"/>
      <c r="UQ193" s="41"/>
      <c r="UR193" s="41"/>
      <c r="US193" s="41"/>
      <c r="UT193" s="41"/>
      <c r="UU193" s="41"/>
      <c r="UV193" s="41"/>
      <c r="UW193" s="41"/>
      <c r="UX193" s="41"/>
      <c r="UY193" s="41"/>
      <c r="UZ193" s="41"/>
      <c r="VA193" s="41"/>
      <c r="VB193" s="41"/>
      <c r="VC193" s="41"/>
      <c r="VD193" s="41"/>
      <c r="VE193" s="41"/>
      <c r="VF193" s="41"/>
      <c r="VG193" s="41"/>
      <c r="VH193" s="41"/>
      <c r="VI193" s="41"/>
      <c r="VJ193" s="41"/>
      <c r="VK193" s="41"/>
      <c r="VL193" s="41"/>
      <c r="VM193" s="41"/>
      <c r="VN193" s="41"/>
      <c r="VO193" s="41"/>
      <c r="VP193" s="41"/>
      <c r="VQ193" s="41"/>
      <c r="VR193" s="41"/>
      <c r="VS193" s="41"/>
      <c r="VT193" s="41"/>
      <c r="VU193" s="41"/>
      <c r="VV193" s="41"/>
      <c r="VW193" s="41"/>
      <c r="VX193" s="41"/>
      <c r="VY193" s="41"/>
      <c r="VZ193" s="41"/>
      <c r="WA193" s="41"/>
      <c r="WB193" s="41"/>
      <c r="WC193" s="41"/>
      <c r="WD193" s="41"/>
      <c r="WE193" s="41"/>
      <c r="WF193" s="41"/>
      <c r="WG193" s="41"/>
      <c r="WH193" s="41"/>
      <c r="WI193" s="41"/>
      <c r="WJ193" s="41"/>
      <c r="WK193" s="41"/>
      <c r="WL193" s="41"/>
      <c r="WM193" s="41"/>
      <c r="WN193" s="41"/>
      <c r="WO193" s="41"/>
      <c r="WP193" s="41"/>
      <c r="WQ193" s="41"/>
      <c r="WR193" s="41"/>
      <c r="WS193" s="41"/>
      <c r="WT193" s="41"/>
      <c r="WU193" s="41"/>
      <c r="WV193" s="41"/>
      <c r="WW193" s="41"/>
      <c r="WX193" s="41"/>
      <c r="WY193" s="41"/>
      <c r="WZ193" s="41"/>
      <c r="XA193" s="41"/>
      <c r="XB193" s="41"/>
      <c r="XC193" s="41"/>
      <c r="XD193" s="41"/>
      <c r="XE193" s="41"/>
      <c r="XF193" s="41"/>
      <c r="XG193" s="41"/>
      <c r="XH193" s="41"/>
      <c r="XI193" s="41"/>
      <c r="XJ193" s="41"/>
      <c r="XK193" s="41"/>
      <c r="XL193" s="41"/>
      <c r="XM193" s="41"/>
      <c r="XN193" s="41"/>
      <c r="XO193" s="41"/>
      <c r="XP193" s="41"/>
      <c r="XQ193" s="41"/>
      <c r="XR193" s="41"/>
      <c r="XS193" s="41"/>
      <c r="XT193" s="41"/>
      <c r="XU193" s="41"/>
      <c r="XV193" s="41"/>
      <c r="XW193" s="41"/>
      <c r="XX193" s="41"/>
      <c r="XY193" s="41"/>
      <c r="XZ193" s="41"/>
      <c r="YA193" s="41"/>
      <c r="YB193" s="41"/>
      <c r="YC193" s="41"/>
      <c r="YD193" s="41"/>
      <c r="YE193" s="41"/>
      <c r="YF193" s="41"/>
      <c r="YG193" s="41"/>
      <c r="YH193" s="41"/>
      <c r="YI193" s="41"/>
      <c r="YJ193" s="41"/>
      <c r="YK193" s="41"/>
      <c r="YL193" s="41"/>
      <c r="YM193" s="41"/>
      <c r="YN193" s="41"/>
      <c r="YO193" s="41"/>
      <c r="YP193" s="41"/>
      <c r="YQ193" s="41"/>
      <c r="YR193" s="41"/>
      <c r="YS193" s="41"/>
      <c r="YT193" s="41"/>
      <c r="YU193" s="41"/>
      <c r="YV193" s="41"/>
      <c r="YW193" s="41"/>
      <c r="YX193" s="41"/>
      <c r="YY193" s="41"/>
      <c r="YZ193" s="41"/>
      <c r="ZA193" s="41"/>
      <c r="ZB193" s="41"/>
      <c r="ZC193" s="41"/>
      <c r="ZD193" s="41"/>
      <c r="ZE193" s="41"/>
      <c r="ZF193" s="41"/>
      <c r="ZG193" s="41"/>
      <c r="ZH193" s="41"/>
      <c r="ZI193" s="41"/>
      <c r="ZJ193" s="41"/>
      <c r="ZK193" s="41"/>
      <c r="ZL193" s="41"/>
      <c r="ZM193" s="41"/>
      <c r="ZN193" s="41"/>
      <c r="ZO193" s="41"/>
    </row>
    <row r="194" spans="31:691" ht="17.25" customHeight="1" x14ac:dyDescent="0.3">
      <c r="AE194" s="41"/>
      <c r="AF194" s="41"/>
      <c r="AG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/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/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/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/>
      <c r="NG194" s="41"/>
      <c r="NH194" s="41"/>
      <c r="NI194" s="41"/>
      <c r="NJ194" s="41"/>
      <c r="NK194" s="41"/>
      <c r="NL194" s="41"/>
      <c r="NM194" s="41"/>
      <c r="NN194" s="41"/>
      <c r="NO194" s="41"/>
      <c r="NP194" s="41"/>
      <c r="NQ194" s="41"/>
      <c r="NR194" s="41"/>
      <c r="NS194" s="41"/>
      <c r="NT194" s="41"/>
      <c r="NU194" s="41"/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/>
      <c r="OJ194" s="41"/>
      <c r="OK194" s="41"/>
      <c r="OL194" s="41"/>
      <c r="OM194" s="41"/>
      <c r="ON194" s="41"/>
      <c r="OO194" s="41"/>
      <c r="OP194" s="41"/>
      <c r="OQ194" s="41"/>
      <c r="OR194" s="41"/>
      <c r="OS194" s="41"/>
      <c r="OT194" s="41"/>
      <c r="OU194" s="41"/>
      <c r="OV194" s="41"/>
      <c r="OW194" s="41"/>
      <c r="OX194" s="41"/>
      <c r="OY194" s="41"/>
      <c r="OZ194" s="41"/>
      <c r="PA194" s="41"/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1"/>
      <c r="PN194" s="41"/>
      <c r="PO194" s="41"/>
      <c r="PP194" s="41"/>
      <c r="PQ194" s="41"/>
      <c r="PR194" s="41"/>
      <c r="PS194" s="41"/>
      <c r="PT194" s="41"/>
      <c r="PU194" s="41"/>
      <c r="PV194" s="41"/>
      <c r="PW194" s="41"/>
      <c r="PX194" s="41"/>
      <c r="PY194" s="41"/>
      <c r="PZ194" s="41"/>
      <c r="QA194" s="41"/>
      <c r="QB194" s="41"/>
      <c r="QC194" s="41"/>
      <c r="QD194" s="41"/>
      <c r="QE194" s="41"/>
      <c r="QF194" s="41"/>
      <c r="QG194" s="41"/>
      <c r="QH194" s="41"/>
      <c r="QI194" s="41"/>
      <c r="QJ194" s="41"/>
      <c r="QK194" s="41"/>
      <c r="QL194" s="41"/>
      <c r="QM194" s="41"/>
      <c r="QN194" s="41"/>
      <c r="QO194" s="41"/>
      <c r="QP194" s="41"/>
      <c r="QQ194" s="41"/>
      <c r="QR194" s="41"/>
      <c r="QS194" s="41"/>
      <c r="QT194" s="41"/>
      <c r="QU194" s="41"/>
      <c r="QV194" s="41"/>
      <c r="QW194" s="41"/>
      <c r="QX194" s="41"/>
      <c r="QY194" s="41"/>
      <c r="QZ194" s="41"/>
      <c r="RA194" s="41"/>
      <c r="RB194" s="41"/>
      <c r="RC194" s="41"/>
      <c r="RD194" s="41"/>
      <c r="RE194" s="41"/>
      <c r="RF194" s="41"/>
      <c r="RG194" s="41"/>
      <c r="RH194" s="41"/>
      <c r="RI194" s="41"/>
      <c r="RJ194" s="41"/>
      <c r="RK194" s="41"/>
      <c r="RL194" s="41"/>
      <c r="RM194" s="41"/>
      <c r="RN194" s="41"/>
      <c r="RO194" s="41"/>
      <c r="RP194" s="41"/>
      <c r="RQ194" s="41"/>
      <c r="RR194" s="41"/>
      <c r="RS194" s="41"/>
      <c r="RT194" s="41"/>
      <c r="RU194" s="41"/>
      <c r="RV194" s="41"/>
      <c r="RW194" s="41"/>
      <c r="RX194" s="41"/>
      <c r="RY194" s="41"/>
      <c r="RZ194" s="41"/>
      <c r="SA194" s="41"/>
      <c r="SB194" s="41"/>
      <c r="SC194" s="41"/>
      <c r="SD194" s="41"/>
      <c r="SE194" s="41"/>
      <c r="SF194" s="41"/>
      <c r="SG194" s="41"/>
      <c r="SH194" s="41"/>
      <c r="SI194" s="41"/>
      <c r="SJ194" s="41"/>
      <c r="SK194" s="41"/>
      <c r="SL194" s="41"/>
      <c r="SM194" s="41"/>
      <c r="SN194" s="41"/>
      <c r="SO194" s="41"/>
      <c r="SP194" s="41"/>
      <c r="SQ194" s="41"/>
      <c r="SR194" s="41"/>
      <c r="SS194" s="41"/>
      <c r="ST194" s="41"/>
      <c r="SU194" s="41"/>
      <c r="SV194" s="41"/>
      <c r="SW194" s="41"/>
      <c r="SX194" s="41"/>
      <c r="SY194" s="41"/>
      <c r="SZ194" s="41"/>
      <c r="TA194" s="41"/>
      <c r="TB194" s="41"/>
      <c r="TC194" s="41"/>
      <c r="TD194" s="41"/>
      <c r="TE194" s="41"/>
      <c r="TF194" s="41"/>
      <c r="TG194" s="41"/>
      <c r="TH194" s="41"/>
      <c r="TI194" s="41"/>
      <c r="TJ194" s="41"/>
      <c r="TK194" s="41"/>
      <c r="TL194" s="41"/>
      <c r="TM194" s="41"/>
      <c r="TN194" s="41"/>
      <c r="TO194" s="41"/>
      <c r="TP194" s="41"/>
      <c r="TQ194" s="41"/>
      <c r="TR194" s="41"/>
      <c r="TS194" s="41"/>
      <c r="TT194" s="41"/>
      <c r="TU194" s="41"/>
      <c r="TV194" s="41"/>
      <c r="TW194" s="41"/>
      <c r="TX194" s="41"/>
      <c r="TY194" s="41"/>
      <c r="TZ194" s="41"/>
      <c r="UA194" s="41"/>
      <c r="UB194" s="41"/>
      <c r="UC194" s="41"/>
      <c r="UD194" s="41"/>
      <c r="UE194" s="41"/>
      <c r="UF194" s="41"/>
      <c r="UG194" s="41"/>
      <c r="UH194" s="41"/>
      <c r="UI194" s="41"/>
      <c r="UJ194" s="41"/>
      <c r="UK194" s="41"/>
      <c r="UL194" s="41"/>
      <c r="UM194" s="41"/>
      <c r="UN194" s="41"/>
      <c r="UO194" s="41"/>
      <c r="UP194" s="41"/>
      <c r="UQ194" s="41"/>
      <c r="UR194" s="41"/>
      <c r="US194" s="41"/>
      <c r="UT194" s="41"/>
      <c r="UU194" s="41"/>
      <c r="UV194" s="41"/>
      <c r="UW194" s="41"/>
      <c r="UX194" s="41"/>
      <c r="UY194" s="41"/>
      <c r="UZ194" s="41"/>
      <c r="VA194" s="41"/>
      <c r="VB194" s="41"/>
      <c r="VC194" s="41"/>
      <c r="VD194" s="41"/>
      <c r="VE194" s="41"/>
      <c r="VF194" s="41"/>
      <c r="VG194" s="41"/>
      <c r="VH194" s="41"/>
      <c r="VI194" s="41"/>
      <c r="VJ194" s="41"/>
      <c r="VK194" s="41"/>
      <c r="VL194" s="41"/>
      <c r="VM194" s="41"/>
      <c r="VN194" s="41"/>
      <c r="VO194" s="41"/>
      <c r="VP194" s="41"/>
      <c r="VQ194" s="41"/>
      <c r="VR194" s="41"/>
      <c r="VS194" s="41"/>
      <c r="VT194" s="41"/>
      <c r="VU194" s="41"/>
      <c r="VV194" s="41"/>
      <c r="VW194" s="41"/>
      <c r="VX194" s="41"/>
      <c r="VY194" s="41"/>
      <c r="VZ194" s="41"/>
      <c r="WA194" s="41"/>
      <c r="WB194" s="41"/>
      <c r="WC194" s="41"/>
      <c r="WD194" s="41"/>
      <c r="WE194" s="41"/>
      <c r="WF194" s="41"/>
      <c r="WG194" s="41"/>
      <c r="WH194" s="41"/>
      <c r="WI194" s="41"/>
      <c r="WJ194" s="41"/>
      <c r="WK194" s="41"/>
      <c r="WL194" s="41"/>
      <c r="WM194" s="41"/>
      <c r="WN194" s="41"/>
      <c r="WO194" s="41"/>
      <c r="WP194" s="41"/>
      <c r="WQ194" s="41"/>
      <c r="WR194" s="41"/>
      <c r="WS194" s="41"/>
      <c r="WT194" s="41"/>
      <c r="WU194" s="41"/>
      <c r="WV194" s="41"/>
      <c r="WW194" s="41"/>
      <c r="WX194" s="41"/>
      <c r="WY194" s="41"/>
      <c r="WZ194" s="41"/>
      <c r="XA194" s="41"/>
      <c r="XB194" s="41"/>
      <c r="XC194" s="41"/>
      <c r="XD194" s="41"/>
      <c r="XE194" s="41"/>
      <c r="XF194" s="41"/>
      <c r="XG194" s="41"/>
      <c r="XH194" s="41"/>
      <c r="XI194" s="41"/>
      <c r="XJ194" s="41"/>
      <c r="XK194" s="41"/>
      <c r="XL194" s="41"/>
      <c r="XM194" s="41"/>
      <c r="XN194" s="41"/>
      <c r="XO194" s="41"/>
      <c r="XP194" s="41"/>
      <c r="XQ194" s="41"/>
      <c r="XR194" s="41"/>
      <c r="XS194" s="41"/>
      <c r="XT194" s="41"/>
      <c r="XU194" s="41"/>
      <c r="XV194" s="41"/>
      <c r="XW194" s="41"/>
      <c r="XX194" s="41"/>
      <c r="XY194" s="41"/>
      <c r="XZ194" s="41"/>
      <c r="YA194" s="41"/>
      <c r="YB194" s="41"/>
      <c r="YC194" s="41"/>
      <c r="YD194" s="41"/>
      <c r="YE194" s="41"/>
      <c r="YF194" s="41"/>
      <c r="YG194" s="41"/>
      <c r="YH194" s="41"/>
      <c r="YI194" s="41"/>
      <c r="YJ194" s="41"/>
      <c r="YK194" s="41"/>
      <c r="YL194" s="41"/>
      <c r="YM194" s="41"/>
      <c r="YN194" s="41"/>
      <c r="YO194" s="41"/>
      <c r="YP194" s="41"/>
      <c r="YQ194" s="41"/>
      <c r="YR194" s="41"/>
      <c r="YS194" s="41"/>
      <c r="YT194" s="41"/>
      <c r="YU194" s="41"/>
      <c r="YV194" s="41"/>
      <c r="YW194" s="41"/>
      <c r="YX194" s="41"/>
      <c r="YY194" s="41"/>
      <c r="YZ194" s="41"/>
      <c r="ZA194" s="41"/>
      <c r="ZB194" s="41"/>
      <c r="ZC194" s="41"/>
      <c r="ZD194" s="41"/>
      <c r="ZE194" s="41"/>
      <c r="ZF194" s="41"/>
      <c r="ZG194" s="41"/>
      <c r="ZH194" s="41"/>
      <c r="ZI194" s="41"/>
      <c r="ZJ194" s="41"/>
      <c r="ZK194" s="41"/>
      <c r="ZL194" s="41"/>
      <c r="ZM194" s="41"/>
      <c r="ZN194" s="41"/>
      <c r="ZO194" s="41"/>
    </row>
    <row r="195" spans="31:691" ht="17.25" customHeight="1" x14ac:dyDescent="0.3">
      <c r="AE195" s="41"/>
      <c r="AF195" s="41"/>
      <c r="AG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/>
      <c r="JM195" s="41"/>
      <c r="JN195" s="41"/>
      <c r="JO195" s="41"/>
      <c r="JP195" s="41"/>
      <c r="JQ195" s="41"/>
      <c r="JR195" s="41"/>
      <c r="JS195" s="41"/>
      <c r="JT195" s="41"/>
      <c r="JU195" s="41"/>
      <c r="JV195" s="41"/>
      <c r="JW195" s="41"/>
      <c r="JX195" s="41"/>
      <c r="JY195" s="41"/>
      <c r="JZ195" s="41"/>
      <c r="KA195" s="41"/>
      <c r="KB195" s="41"/>
      <c r="KC195" s="41"/>
      <c r="KD195" s="41"/>
      <c r="KE195" s="41"/>
      <c r="KF195" s="41"/>
      <c r="KG195" s="41"/>
      <c r="KH195" s="41"/>
      <c r="KI195" s="41"/>
      <c r="KJ195" s="41"/>
      <c r="KK195" s="41"/>
      <c r="KL195" s="41"/>
      <c r="KM195" s="41"/>
      <c r="KN195" s="41"/>
      <c r="KO195" s="41"/>
      <c r="KP195" s="41"/>
      <c r="KQ195" s="41"/>
      <c r="KR195" s="41"/>
      <c r="KS195" s="41"/>
      <c r="KT195" s="41"/>
      <c r="KU195" s="41"/>
      <c r="KV195" s="41"/>
      <c r="KW195" s="41"/>
      <c r="KX195" s="41"/>
      <c r="KY195" s="41"/>
      <c r="KZ195" s="41"/>
      <c r="LA195" s="41"/>
      <c r="LB195" s="41"/>
      <c r="LC195" s="41"/>
      <c r="LD195" s="41"/>
      <c r="LE195" s="41"/>
      <c r="LF195" s="41"/>
      <c r="LG195" s="41"/>
      <c r="LH195" s="41"/>
      <c r="LI195" s="41"/>
      <c r="LJ195" s="41"/>
      <c r="LK195" s="41"/>
      <c r="LL195" s="41"/>
      <c r="LM195" s="41"/>
      <c r="LN195" s="41"/>
      <c r="LO195" s="41"/>
      <c r="LP195" s="41"/>
      <c r="LQ195" s="41"/>
      <c r="LR195" s="41"/>
      <c r="LS195" s="41"/>
      <c r="LT195" s="41"/>
      <c r="LU195" s="41"/>
      <c r="LV195" s="41"/>
      <c r="LW195" s="41"/>
      <c r="LX195" s="41"/>
      <c r="LY195" s="41"/>
      <c r="LZ195" s="41"/>
      <c r="MA195" s="41"/>
      <c r="MB195" s="41"/>
      <c r="MC195" s="41"/>
      <c r="MD195" s="41"/>
      <c r="ME195" s="41"/>
      <c r="MF195" s="41"/>
      <c r="MG195" s="41"/>
      <c r="MH195" s="41"/>
      <c r="MI195" s="41"/>
      <c r="MJ195" s="41"/>
      <c r="MK195" s="41"/>
      <c r="ML195" s="41"/>
      <c r="MM195" s="41"/>
      <c r="MN195" s="41"/>
      <c r="MO195" s="41"/>
      <c r="MP195" s="41"/>
      <c r="MQ195" s="41"/>
      <c r="MR195" s="41"/>
      <c r="MS195" s="41"/>
      <c r="MT195" s="41"/>
      <c r="MU195" s="41"/>
      <c r="MV195" s="41"/>
      <c r="MW195" s="41"/>
      <c r="MX195" s="41"/>
      <c r="MY195" s="41"/>
      <c r="MZ195" s="41"/>
      <c r="NA195" s="41"/>
      <c r="NB195" s="41"/>
      <c r="NC195" s="41"/>
      <c r="ND195" s="41"/>
      <c r="NE195" s="41"/>
      <c r="NF195" s="41"/>
      <c r="NG195" s="41"/>
      <c r="NH195" s="41"/>
      <c r="NI195" s="41"/>
      <c r="NJ195" s="41"/>
      <c r="NK195" s="41"/>
      <c r="NL195" s="41"/>
      <c r="NM195" s="41"/>
      <c r="NN195" s="41"/>
      <c r="NO195" s="41"/>
      <c r="NP195" s="41"/>
      <c r="NQ195" s="41"/>
      <c r="NR195" s="41"/>
      <c r="NS195" s="41"/>
      <c r="NT195" s="41"/>
      <c r="NU195" s="41"/>
      <c r="NV195" s="41"/>
      <c r="NW195" s="41"/>
      <c r="NX195" s="41"/>
      <c r="NY195" s="41"/>
      <c r="NZ195" s="41"/>
      <c r="OA195" s="41"/>
      <c r="OB195" s="41"/>
      <c r="OC195" s="41"/>
      <c r="OD195" s="41"/>
      <c r="OE195" s="41"/>
      <c r="OF195" s="41"/>
      <c r="OG195" s="41"/>
      <c r="OH195" s="41"/>
      <c r="OI195" s="41"/>
      <c r="OJ195" s="41"/>
      <c r="OK195" s="41"/>
      <c r="OL195" s="41"/>
      <c r="OM195" s="41"/>
      <c r="ON195" s="41"/>
      <c r="OO195" s="41"/>
      <c r="OP195" s="41"/>
      <c r="OQ195" s="41"/>
      <c r="OR195" s="41"/>
      <c r="OS195" s="41"/>
      <c r="OT195" s="41"/>
      <c r="OU195" s="41"/>
      <c r="OV195" s="41"/>
      <c r="OW195" s="41"/>
      <c r="OX195" s="41"/>
      <c r="OY195" s="41"/>
      <c r="OZ195" s="41"/>
      <c r="PA195" s="41"/>
      <c r="PB195" s="41"/>
      <c r="PC195" s="41"/>
      <c r="PD195" s="41"/>
      <c r="PE195" s="41"/>
      <c r="PF195" s="41"/>
      <c r="PG195" s="41"/>
      <c r="PH195" s="41"/>
      <c r="PI195" s="41"/>
      <c r="PJ195" s="41"/>
      <c r="PK195" s="41"/>
      <c r="PL195" s="41"/>
      <c r="PM195" s="41"/>
      <c r="PN195" s="41"/>
      <c r="PO195" s="41"/>
      <c r="PP195" s="41"/>
      <c r="PQ195" s="41"/>
      <c r="PR195" s="41"/>
      <c r="PS195" s="41"/>
      <c r="PT195" s="41"/>
      <c r="PU195" s="41"/>
      <c r="PV195" s="41"/>
      <c r="PW195" s="41"/>
      <c r="PX195" s="41"/>
      <c r="PY195" s="41"/>
      <c r="PZ195" s="41"/>
      <c r="QA195" s="41"/>
      <c r="QB195" s="41"/>
      <c r="QC195" s="41"/>
      <c r="QD195" s="41"/>
      <c r="QE195" s="41"/>
      <c r="QF195" s="41"/>
      <c r="QG195" s="41"/>
      <c r="QH195" s="41"/>
      <c r="QI195" s="41"/>
      <c r="QJ195" s="41"/>
      <c r="QK195" s="41"/>
      <c r="QL195" s="41"/>
      <c r="QM195" s="41"/>
      <c r="QN195" s="41"/>
      <c r="QO195" s="41"/>
      <c r="QP195" s="41"/>
      <c r="QQ195" s="41"/>
      <c r="QR195" s="41"/>
      <c r="QS195" s="41"/>
      <c r="QT195" s="41"/>
      <c r="QU195" s="41"/>
      <c r="QV195" s="41"/>
      <c r="QW195" s="41"/>
      <c r="QX195" s="41"/>
      <c r="QY195" s="41"/>
      <c r="QZ195" s="41"/>
      <c r="RA195" s="41"/>
      <c r="RB195" s="41"/>
      <c r="RC195" s="41"/>
      <c r="RD195" s="41"/>
      <c r="RE195" s="41"/>
      <c r="RF195" s="41"/>
      <c r="RG195" s="41"/>
      <c r="RH195" s="41"/>
      <c r="RI195" s="41"/>
      <c r="RJ195" s="41"/>
      <c r="RK195" s="41"/>
      <c r="RL195" s="41"/>
      <c r="RM195" s="41"/>
      <c r="RN195" s="41"/>
      <c r="RO195" s="41"/>
      <c r="RP195" s="41"/>
      <c r="RQ195" s="41"/>
      <c r="RR195" s="41"/>
      <c r="RS195" s="41"/>
      <c r="RT195" s="41"/>
      <c r="RU195" s="41"/>
      <c r="RV195" s="41"/>
      <c r="RW195" s="41"/>
      <c r="RX195" s="41"/>
      <c r="RY195" s="41"/>
      <c r="RZ195" s="41"/>
      <c r="SA195" s="41"/>
      <c r="SB195" s="41"/>
      <c r="SC195" s="41"/>
      <c r="SD195" s="41"/>
      <c r="SE195" s="41"/>
      <c r="SF195" s="41"/>
      <c r="SG195" s="41"/>
      <c r="SH195" s="41"/>
      <c r="SI195" s="41"/>
      <c r="SJ195" s="41"/>
      <c r="SK195" s="41"/>
      <c r="SL195" s="41"/>
      <c r="SM195" s="41"/>
      <c r="SN195" s="41"/>
      <c r="SO195" s="41"/>
      <c r="SP195" s="41"/>
      <c r="SQ195" s="41"/>
      <c r="SR195" s="41"/>
      <c r="SS195" s="41"/>
      <c r="ST195" s="41"/>
      <c r="SU195" s="41"/>
      <c r="SV195" s="41"/>
      <c r="SW195" s="41"/>
      <c r="SX195" s="41"/>
      <c r="SY195" s="41"/>
      <c r="SZ195" s="41"/>
      <c r="TA195" s="41"/>
      <c r="TB195" s="41"/>
      <c r="TC195" s="41"/>
      <c r="TD195" s="41"/>
      <c r="TE195" s="41"/>
      <c r="TF195" s="41"/>
      <c r="TG195" s="41"/>
      <c r="TH195" s="41"/>
      <c r="TI195" s="41"/>
      <c r="TJ195" s="41"/>
      <c r="TK195" s="41"/>
      <c r="TL195" s="41"/>
      <c r="TM195" s="41"/>
      <c r="TN195" s="41"/>
      <c r="TO195" s="41"/>
      <c r="TP195" s="41"/>
      <c r="TQ195" s="41"/>
      <c r="TR195" s="41"/>
      <c r="TS195" s="41"/>
      <c r="TT195" s="41"/>
      <c r="TU195" s="41"/>
      <c r="TV195" s="41"/>
      <c r="TW195" s="41"/>
      <c r="TX195" s="41"/>
      <c r="TY195" s="41"/>
      <c r="TZ195" s="41"/>
      <c r="UA195" s="41"/>
      <c r="UB195" s="41"/>
      <c r="UC195" s="41"/>
      <c r="UD195" s="41"/>
      <c r="UE195" s="41"/>
      <c r="UF195" s="41"/>
      <c r="UG195" s="41"/>
      <c r="UH195" s="41"/>
      <c r="UI195" s="41"/>
      <c r="UJ195" s="41"/>
      <c r="UK195" s="41"/>
      <c r="UL195" s="41"/>
      <c r="UM195" s="41"/>
      <c r="UN195" s="41"/>
      <c r="UO195" s="41"/>
      <c r="UP195" s="41"/>
      <c r="UQ195" s="41"/>
      <c r="UR195" s="41"/>
      <c r="US195" s="41"/>
      <c r="UT195" s="41"/>
      <c r="UU195" s="41"/>
      <c r="UV195" s="41"/>
      <c r="UW195" s="41"/>
      <c r="UX195" s="41"/>
      <c r="UY195" s="41"/>
      <c r="UZ195" s="41"/>
      <c r="VA195" s="41"/>
      <c r="VB195" s="41"/>
      <c r="VC195" s="41"/>
      <c r="VD195" s="41"/>
      <c r="VE195" s="41"/>
      <c r="VF195" s="41"/>
      <c r="VG195" s="41"/>
      <c r="VH195" s="41"/>
      <c r="VI195" s="41"/>
      <c r="VJ195" s="41"/>
      <c r="VK195" s="41"/>
      <c r="VL195" s="41"/>
      <c r="VM195" s="41"/>
      <c r="VN195" s="41"/>
      <c r="VO195" s="41"/>
      <c r="VP195" s="41"/>
      <c r="VQ195" s="41"/>
      <c r="VR195" s="41"/>
      <c r="VS195" s="41"/>
      <c r="VT195" s="41"/>
      <c r="VU195" s="41"/>
      <c r="VV195" s="41"/>
      <c r="VW195" s="41"/>
      <c r="VX195" s="41"/>
      <c r="VY195" s="41"/>
      <c r="VZ195" s="41"/>
      <c r="WA195" s="41"/>
      <c r="WB195" s="41"/>
      <c r="WC195" s="41"/>
      <c r="WD195" s="41"/>
      <c r="WE195" s="41"/>
      <c r="WF195" s="41"/>
      <c r="WG195" s="41"/>
      <c r="WH195" s="41"/>
      <c r="WI195" s="41"/>
      <c r="WJ195" s="41"/>
      <c r="WK195" s="41"/>
      <c r="WL195" s="41"/>
      <c r="WM195" s="41"/>
      <c r="WN195" s="41"/>
      <c r="WO195" s="41"/>
      <c r="WP195" s="41"/>
      <c r="WQ195" s="41"/>
      <c r="WR195" s="41"/>
      <c r="WS195" s="41"/>
      <c r="WT195" s="41"/>
      <c r="WU195" s="41"/>
      <c r="WV195" s="41"/>
      <c r="WW195" s="41"/>
      <c r="WX195" s="41"/>
      <c r="WY195" s="41"/>
      <c r="WZ195" s="41"/>
      <c r="XA195" s="41"/>
      <c r="XB195" s="41"/>
      <c r="XC195" s="41"/>
      <c r="XD195" s="41"/>
      <c r="XE195" s="41"/>
      <c r="XF195" s="41"/>
      <c r="XG195" s="41"/>
      <c r="XH195" s="41"/>
      <c r="XI195" s="41"/>
      <c r="XJ195" s="41"/>
      <c r="XK195" s="41"/>
      <c r="XL195" s="41"/>
      <c r="XM195" s="41"/>
      <c r="XN195" s="41"/>
      <c r="XO195" s="41"/>
      <c r="XP195" s="41"/>
      <c r="XQ195" s="41"/>
      <c r="XR195" s="41"/>
      <c r="XS195" s="41"/>
      <c r="XT195" s="41"/>
      <c r="XU195" s="41"/>
      <c r="XV195" s="41"/>
      <c r="XW195" s="41"/>
      <c r="XX195" s="41"/>
      <c r="XY195" s="41"/>
      <c r="XZ195" s="41"/>
      <c r="YA195" s="41"/>
      <c r="YB195" s="41"/>
      <c r="YC195" s="41"/>
      <c r="YD195" s="41"/>
      <c r="YE195" s="41"/>
      <c r="YF195" s="41"/>
      <c r="YG195" s="41"/>
      <c r="YH195" s="41"/>
      <c r="YI195" s="41"/>
      <c r="YJ195" s="41"/>
      <c r="YK195" s="41"/>
      <c r="YL195" s="41"/>
      <c r="YM195" s="41"/>
      <c r="YN195" s="41"/>
      <c r="YO195" s="41"/>
      <c r="YP195" s="41"/>
      <c r="YQ195" s="41"/>
      <c r="YR195" s="41"/>
      <c r="YS195" s="41"/>
      <c r="YT195" s="41"/>
      <c r="YU195" s="41"/>
      <c r="YV195" s="41"/>
      <c r="YW195" s="41"/>
      <c r="YX195" s="41"/>
      <c r="YY195" s="41"/>
      <c r="YZ195" s="41"/>
      <c r="ZA195" s="41"/>
      <c r="ZB195" s="41"/>
      <c r="ZC195" s="41"/>
      <c r="ZD195" s="41"/>
      <c r="ZE195" s="41"/>
      <c r="ZF195" s="41"/>
      <c r="ZG195" s="41"/>
      <c r="ZH195" s="41"/>
      <c r="ZI195" s="41"/>
      <c r="ZJ195" s="41"/>
      <c r="ZK195" s="41"/>
      <c r="ZL195" s="41"/>
      <c r="ZM195" s="41"/>
      <c r="ZN195" s="41"/>
      <c r="ZO195" s="41"/>
    </row>
    <row r="196" spans="31:691" ht="17.25" customHeight="1" x14ac:dyDescent="0.3">
      <c r="AE196" s="41"/>
      <c r="AF196" s="41"/>
      <c r="AG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/>
      <c r="JW196" s="41"/>
      <c r="JX196" s="41"/>
      <c r="JY196" s="41"/>
      <c r="JZ196" s="41"/>
      <c r="KA196" s="41"/>
      <c r="KB196" s="41"/>
      <c r="KC196" s="41"/>
      <c r="KD196" s="41"/>
      <c r="KE196" s="41"/>
      <c r="KF196" s="41"/>
      <c r="KG196" s="41"/>
      <c r="KH196" s="41"/>
      <c r="KI196" s="41"/>
      <c r="KJ196" s="41"/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/>
      <c r="LI196" s="41"/>
      <c r="LJ196" s="41"/>
      <c r="LK196" s="41"/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/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1"/>
      <c r="OT196" s="41"/>
      <c r="OU196" s="41"/>
      <c r="OV196" s="41"/>
      <c r="OW196" s="41"/>
      <c r="OX196" s="41"/>
      <c r="OY196" s="41"/>
      <c r="OZ196" s="41"/>
      <c r="PA196" s="41"/>
      <c r="PB196" s="41"/>
      <c r="PC196" s="41"/>
      <c r="PD196" s="41"/>
      <c r="PE196" s="41"/>
      <c r="PF196" s="41"/>
      <c r="PG196" s="41"/>
      <c r="PH196" s="41"/>
      <c r="PI196" s="41"/>
      <c r="PJ196" s="41"/>
      <c r="PK196" s="41"/>
      <c r="PL196" s="41"/>
      <c r="PM196" s="41"/>
      <c r="PN196" s="41"/>
      <c r="PO196" s="41"/>
      <c r="PP196" s="41"/>
      <c r="PQ196" s="41"/>
      <c r="PR196" s="41"/>
      <c r="PS196" s="41"/>
      <c r="PT196" s="41"/>
      <c r="PU196" s="41"/>
      <c r="PV196" s="41"/>
      <c r="PW196" s="41"/>
      <c r="PX196" s="41"/>
      <c r="PY196" s="41"/>
      <c r="PZ196" s="41"/>
      <c r="QA196" s="41"/>
      <c r="QB196" s="41"/>
      <c r="QC196" s="41"/>
      <c r="QD196" s="41"/>
      <c r="QE196" s="41"/>
      <c r="QF196" s="41"/>
      <c r="QG196" s="41"/>
      <c r="QH196" s="41"/>
      <c r="QI196" s="41"/>
      <c r="QJ196" s="41"/>
      <c r="QK196" s="41"/>
      <c r="QL196" s="41"/>
      <c r="QM196" s="41"/>
      <c r="QN196" s="41"/>
      <c r="QO196" s="41"/>
      <c r="QP196" s="41"/>
      <c r="QQ196" s="41"/>
      <c r="QR196" s="41"/>
      <c r="QS196" s="41"/>
      <c r="QT196" s="41"/>
      <c r="QU196" s="41"/>
      <c r="QV196" s="41"/>
      <c r="QW196" s="41"/>
      <c r="QX196" s="41"/>
      <c r="QY196" s="41"/>
      <c r="QZ196" s="41"/>
      <c r="RA196" s="41"/>
      <c r="RB196" s="41"/>
      <c r="RC196" s="41"/>
      <c r="RD196" s="41"/>
      <c r="RE196" s="41"/>
      <c r="RF196" s="41"/>
      <c r="RG196" s="41"/>
      <c r="RH196" s="41"/>
      <c r="RI196" s="41"/>
      <c r="RJ196" s="41"/>
      <c r="RK196" s="41"/>
      <c r="RL196" s="41"/>
      <c r="RM196" s="41"/>
      <c r="RN196" s="41"/>
      <c r="RO196" s="41"/>
      <c r="RP196" s="41"/>
      <c r="RQ196" s="41"/>
      <c r="RR196" s="41"/>
      <c r="RS196" s="41"/>
      <c r="RT196" s="41"/>
      <c r="RU196" s="41"/>
      <c r="RV196" s="41"/>
      <c r="RW196" s="41"/>
      <c r="RX196" s="41"/>
      <c r="RY196" s="41"/>
      <c r="RZ196" s="41"/>
      <c r="SA196" s="41"/>
      <c r="SB196" s="41"/>
      <c r="SC196" s="41"/>
      <c r="SD196" s="41"/>
      <c r="SE196" s="41"/>
      <c r="SF196" s="41"/>
      <c r="SG196" s="41"/>
      <c r="SH196" s="41"/>
      <c r="SI196" s="41"/>
      <c r="SJ196" s="41"/>
      <c r="SK196" s="41"/>
      <c r="SL196" s="41"/>
      <c r="SM196" s="41"/>
      <c r="SN196" s="41"/>
      <c r="SO196" s="41"/>
      <c r="SP196" s="41"/>
      <c r="SQ196" s="41"/>
      <c r="SR196" s="41"/>
      <c r="SS196" s="41"/>
      <c r="ST196" s="41"/>
      <c r="SU196" s="41"/>
      <c r="SV196" s="41"/>
      <c r="SW196" s="41"/>
      <c r="SX196" s="41"/>
      <c r="SY196" s="41"/>
      <c r="SZ196" s="41"/>
      <c r="TA196" s="41"/>
      <c r="TB196" s="41"/>
      <c r="TC196" s="41"/>
      <c r="TD196" s="41"/>
      <c r="TE196" s="41"/>
      <c r="TF196" s="41"/>
      <c r="TG196" s="41"/>
      <c r="TH196" s="41"/>
      <c r="TI196" s="41"/>
      <c r="TJ196" s="41"/>
      <c r="TK196" s="41"/>
      <c r="TL196" s="41"/>
      <c r="TM196" s="41"/>
      <c r="TN196" s="41"/>
      <c r="TO196" s="41"/>
      <c r="TP196" s="41"/>
      <c r="TQ196" s="41"/>
      <c r="TR196" s="41"/>
      <c r="TS196" s="41"/>
      <c r="TT196" s="41"/>
      <c r="TU196" s="41"/>
      <c r="TV196" s="41"/>
      <c r="TW196" s="41"/>
      <c r="TX196" s="41"/>
      <c r="TY196" s="41"/>
      <c r="TZ196" s="41"/>
      <c r="UA196" s="41"/>
      <c r="UB196" s="41"/>
      <c r="UC196" s="41"/>
      <c r="UD196" s="41"/>
      <c r="UE196" s="41"/>
      <c r="UF196" s="41"/>
      <c r="UG196" s="41"/>
      <c r="UH196" s="41"/>
      <c r="UI196" s="41"/>
      <c r="UJ196" s="41"/>
      <c r="UK196" s="41"/>
      <c r="UL196" s="41"/>
      <c r="UM196" s="41"/>
      <c r="UN196" s="41"/>
      <c r="UO196" s="41"/>
      <c r="UP196" s="41"/>
      <c r="UQ196" s="41"/>
      <c r="UR196" s="41"/>
      <c r="US196" s="41"/>
      <c r="UT196" s="41"/>
      <c r="UU196" s="41"/>
      <c r="UV196" s="41"/>
      <c r="UW196" s="41"/>
      <c r="UX196" s="41"/>
      <c r="UY196" s="41"/>
      <c r="UZ196" s="41"/>
      <c r="VA196" s="41"/>
      <c r="VB196" s="41"/>
      <c r="VC196" s="41"/>
      <c r="VD196" s="41"/>
      <c r="VE196" s="41"/>
      <c r="VF196" s="41"/>
      <c r="VG196" s="41"/>
      <c r="VH196" s="41"/>
      <c r="VI196" s="41"/>
      <c r="VJ196" s="41"/>
      <c r="VK196" s="41"/>
      <c r="VL196" s="41"/>
      <c r="VM196" s="41"/>
      <c r="VN196" s="41"/>
      <c r="VO196" s="41"/>
      <c r="VP196" s="41"/>
      <c r="VQ196" s="41"/>
      <c r="VR196" s="41"/>
      <c r="VS196" s="41"/>
      <c r="VT196" s="41"/>
      <c r="VU196" s="41"/>
      <c r="VV196" s="41"/>
      <c r="VW196" s="41"/>
      <c r="VX196" s="41"/>
      <c r="VY196" s="41"/>
      <c r="VZ196" s="41"/>
      <c r="WA196" s="41"/>
      <c r="WB196" s="41"/>
      <c r="WC196" s="41"/>
      <c r="WD196" s="41"/>
      <c r="WE196" s="41"/>
      <c r="WF196" s="41"/>
      <c r="WG196" s="41"/>
      <c r="WH196" s="41"/>
      <c r="WI196" s="41"/>
      <c r="WJ196" s="41"/>
      <c r="WK196" s="41"/>
      <c r="WL196" s="41"/>
      <c r="WM196" s="41"/>
      <c r="WN196" s="41"/>
      <c r="WO196" s="41"/>
      <c r="WP196" s="41"/>
      <c r="WQ196" s="41"/>
      <c r="WR196" s="41"/>
      <c r="WS196" s="41"/>
      <c r="WT196" s="41"/>
      <c r="WU196" s="41"/>
      <c r="WV196" s="41"/>
      <c r="WW196" s="41"/>
      <c r="WX196" s="41"/>
      <c r="WY196" s="41"/>
      <c r="WZ196" s="41"/>
      <c r="XA196" s="41"/>
      <c r="XB196" s="41"/>
      <c r="XC196" s="41"/>
      <c r="XD196" s="41"/>
      <c r="XE196" s="41"/>
      <c r="XF196" s="41"/>
      <c r="XG196" s="41"/>
      <c r="XH196" s="41"/>
      <c r="XI196" s="41"/>
      <c r="XJ196" s="41"/>
      <c r="XK196" s="41"/>
      <c r="XL196" s="41"/>
      <c r="XM196" s="41"/>
      <c r="XN196" s="41"/>
      <c r="XO196" s="41"/>
      <c r="XP196" s="41"/>
      <c r="XQ196" s="41"/>
      <c r="XR196" s="41"/>
      <c r="XS196" s="41"/>
      <c r="XT196" s="41"/>
      <c r="XU196" s="41"/>
      <c r="XV196" s="41"/>
      <c r="XW196" s="41"/>
      <c r="XX196" s="41"/>
      <c r="XY196" s="41"/>
      <c r="XZ196" s="41"/>
      <c r="YA196" s="41"/>
      <c r="YB196" s="41"/>
      <c r="YC196" s="41"/>
      <c r="YD196" s="41"/>
      <c r="YE196" s="41"/>
      <c r="YF196" s="41"/>
      <c r="YG196" s="41"/>
      <c r="YH196" s="41"/>
      <c r="YI196" s="41"/>
      <c r="YJ196" s="41"/>
      <c r="YK196" s="41"/>
      <c r="YL196" s="41"/>
      <c r="YM196" s="41"/>
      <c r="YN196" s="41"/>
      <c r="YO196" s="41"/>
      <c r="YP196" s="41"/>
      <c r="YQ196" s="41"/>
      <c r="YR196" s="41"/>
      <c r="YS196" s="41"/>
      <c r="YT196" s="41"/>
      <c r="YU196" s="41"/>
      <c r="YV196" s="41"/>
      <c r="YW196" s="41"/>
      <c r="YX196" s="41"/>
      <c r="YY196" s="41"/>
      <c r="YZ196" s="41"/>
      <c r="ZA196" s="41"/>
      <c r="ZB196" s="41"/>
      <c r="ZC196" s="41"/>
      <c r="ZD196" s="41"/>
      <c r="ZE196" s="41"/>
      <c r="ZF196" s="41"/>
      <c r="ZG196" s="41"/>
      <c r="ZH196" s="41"/>
      <c r="ZI196" s="41"/>
      <c r="ZJ196" s="41"/>
      <c r="ZK196" s="41"/>
      <c r="ZL196" s="41"/>
      <c r="ZM196" s="41"/>
      <c r="ZN196" s="41"/>
      <c r="ZO196" s="41"/>
    </row>
    <row r="197" spans="31:691" ht="17.25" customHeight="1" x14ac:dyDescent="0.3">
      <c r="AE197" s="41"/>
      <c r="AF197" s="41"/>
      <c r="AG197" s="41"/>
      <c r="IZ197" s="41"/>
      <c r="JA197" s="41"/>
      <c r="JB197" s="41"/>
      <c r="JC197" s="41"/>
      <c r="JD197" s="41"/>
      <c r="JE197" s="41"/>
      <c r="JF197" s="41"/>
      <c r="JG197" s="41"/>
      <c r="JH197" s="41"/>
      <c r="JI197" s="41"/>
      <c r="JJ197" s="41"/>
      <c r="JK197" s="41"/>
      <c r="JL197" s="41"/>
      <c r="JM197" s="41"/>
      <c r="JN197" s="41"/>
      <c r="JO197" s="41"/>
      <c r="JP197" s="41"/>
      <c r="JQ197" s="41"/>
      <c r="JR197" s="41"/>
      <c r="JS197" s="41"/>
      <c r="JT197" s="41"/>
      <c r="JU197" s="41"/>
      <c r="JV197" s="41"/>
      <c r="JW197" s="41"/>
      <c r="JX197" s="41"/>
      <c r="JY197" s="41"/>
      <c r="JZ197" s="41"/>
      <c r="KA197" s="41"/>
      <c r="KB197" s="41"/>
      <c r="KC197" s="41"/>
      <c r="KD197" s="41"/>
      <c r="KE197" s="41"/>
      <c r="KF197" s="41"/>
      <c r="KG197" s="41"/>
      <c r="KH197" s="41"/>
      <c r="KI197" s="41"/>
      <c r="KJ197" s="41"/>
      <c r="KK197" s="41"/>
      <c r="KL197" s="41"/>
      <c r="KM197" s="41"/>
      <c r="KN197" s="41"/>
      <c r="KO197" s="41"/>
      <c r="KP197" s="41"/>
      <c r="KQ197" s="41"/>
      <c r="KR197" s="41"/>
      <c r="KS197" s="41"/>
      <c r="KT197" s="41"/>
      <c r="KU197" s="41"/>
      <c r="KV197" s="41"/>
      <c r="KW197" s="41"/>
      <c r="KX197" s="41"/>
      <c r="KY197" s="41"/>
      <c r="KZ197" s="41"/>
      <c r="LA197" s="41"/>
      <c r="LB197" s="41"/>
      <c r="LC197" s="41"/>
      <c r="LD197" s="41"/>
      <c r="LE197" s="41"/>
      <c r="LF197" s="41"/>
      <c r="LG197" s="41"/>
      <c r="LH197" s="41"/>
      <c r="LI197" s="41"/>
      <c r="LJ197" s="41"/>
      <c r="LK197" s="41"/>
      <c r="LL197" s="41"/>
      <c r="LM197" s="41"/>
      <c r="LN197" s="41"/>
      <c r="LO197" s="41"/>
      <c r="LP197" s="41"/>
      <c r="LQ197" s="41"/>
      <c r="LR197" s="41"/>
      <c r="LS197" s="41"/>
      <c r="LT197" s="41"/>
      <c r="LU197" s="41"/>
      <c r="LV197" s="41"/>
      <c r="LW197" s="41"/>
      <c r="LX197" s="41"/>
      <c r="LY197" s="41"/>
      <c r="LZ197" s="41"/>
      <c r="MA197" s="41"/>
      <c r="MB197" s="41"/>
      <c r="MC197" s="41"/>
      <c r="MD197" s="41"/>
      <c r="ME197" s="41"/>
      <c r="MF197" s="41"/>
      <c r="MG197" s="41"/>
      <c r="MH197" s="41"/>
      <c r="MI197" s="41"/>
      <c r="MJ197" s="41"/>
      <c r="MK197" s="41"/>
      <c r="ML197" s="41"/>
      <c r="MM197" s="41"/>
      <c r="MN197" s="41"/>
      <c r="MO197" s="41"/>
      <c r="MP197" s="41"/>
      <c r="MQ197" s="41"/>
      <c r="MR197" s="41"/>
      <c r="MS197" s="41"/>
      <c r="MT197" s="41"/>
      <c r="MU197" s="41"/>
      <c r="MV197" s="41"/>
      <c r="MW197" s="41"/>
      <c r="MX197" s="41"/>
      <c r="MY197" s="41"/>
      <c r="MZ197" s="41"/>
      <c r="NA197" s="41"/>
      <c r="NB197" s="41"/>
      <c r="NC197" s="41"/>
      <c r="ND197" s="41"/>
      <c r="NE197" s="41"/>
      <c r="NF197" s="41"/>
      <c r="NG197" s="41"/>
      <c r="NH197" s="41"/>
      <c r="NI197" s="41"/>
      <c r="NJ197" s="41"/>
      <c r="NK197" s="41"/>
      <c r="NL197" s="41"/>
      <c r="NM197" s="41"/>
      <c r="NN197" s="41"/>
      <c r="NO197" s="41"/>
      <c r="NP197" s="41"/>
      <c r="NQ197" s="41"/>
      <c r="NR197" s="41"/>
      <c r="NS197" s="41"/>
      <c r="NT197" s="41"/>
      <c r="NU197" s="41"/>
      <c r="NV197" s="41"/>
      <c r="NW197" s="41"/>
      <c r="NX197" s="41"/>
      <c r="NY197" s="41"/>
      <c r="NZ197" s="41"/>
      <c r="OA197" s="41"/>
      <c r="OB197" s="41"/>
      <c r="OC197" s="41"/>
      <c r="OD197" s="41"/>
      <c r="OE197" s="41"/>
      <c r="OF197" s="41"/>
      <c r="OG197" s="41"/>
      <c r="OH197" s="41"/>
      <c r="OI197" s="41"/>
      <c r="OJ197" s="41"/>
      <c r="OK197" s="41"/>
      <c r="OL197" s="41"/>
      <c r="OM197" s="41"/>
      <c r="ON197" s="41"/>
      <c r="OO197" s="41"/>
      <c r="OP197" s="41"/>
      <c r="OQ197" s="41"/>
      <c r="OR197" s="41"/>
      <c r="OS197" s="41"/>
      <c r="OT197" s="41"/>
      <c r="OU197" s="41"/>
      <c r="OV197" s="41"/>
      <c r="OW197" s="41"/>
      <c r="OX197" s="41"/>
      <c r="OY197" s="41"/>
      <c r="OZ197" s="41"/>
      <c r="PA197" s="41"/>
      <c r="PB197" s="41"/>
      <c r="PC197" s="41"/>
      <c r="PD197" s="41"/>
      <c r="PE197" s="41"/>
      <c r="PF197" s="41"/>
      <c r="PG197" s="41"/>
      <c r="PH197" s="41"/>
      <c r="PI197" s="41"/>
      <c r="PJ197" s="41"/>
      <c r="PK197" s="41"/>
      <c r="PL197" s="41"/>
      <c r="PM197" s="41"/>
      <c r="PN197" s="41"/>
      <c r="PO197" s="41"/>
      <c r="PP197" s="41"/>
      <c r="PQ197" s="41"/>
      <c r="PR197" s="41"/>
      <c r="PS197" s="41"/>
      <c r="PT197" s="41"/>
      <c r="PU197" s="41"/>
      <c r="PV197" s="41"/>
      <c r="PW197" s="41"/>
      <c r="PX197" s="41"/>
      <c r="PY197" s="41"/>
      <c r="PZ197" s="41"/>
      <c r="QA197" s="41"/>
      <c r="QB197" s="41"/>
      <c r="QC197" s="41"/>
      <c r="QD197" s="41"/>
      <c r="QE197" s="41"/>
      <c r="QF197" s="41"/>
      <c r="QG197" s="41"/>
      <c r="QH197" s="41"/>
      <c r="QI197" s="41"/>
      <c r="QJ197" s="41"/>
      <c r="QK197" s="41"/>
      <c r="QL197" s="41"/>
      <c r="QM197" s="41"/>
      <c r="QN197" s="41"/>
      <c r="QO197" s="41"/>
      <c r="QP197" s="41"/>
      <c r="QQ197" s="41"/>
      <c r="QR197" s="41"/>
      <c r="QS197" s="41"/>
      <c r="QT197" s="41"/>
      <c r="QU197" s="41"/>
      <c r="QV197" s="41"/>
      <c r="QW197" s="41"/>
      <c r="QX197" s="41"/>
      <c r="QY197" s="41"/>
      <c r="QZ197" s="41"/>
      <c r="RA197" s="41"/>
      <c r="RB197" s="41"/>
      <c r="RC197" s="41"/>
      <c r="RD197" s="41"/>
      <c r="RE197" s="41"/>
      <c r="RF197" s="41"/>
      <c r="RG197" s="41"/>
      <c r="RH197" s="41"/>
      <c r="RI197" s="41"/>
      <c r="RJ197" s="41"/>
      <c r="RK197" s="41"/>
      <c r="RL197" s="41"/>
      <c r="RM197" s="41"/>
      <c r="RN197" s="41"/>
      <c r="RO197" s="41"/>
      <c r="RP197" s="41"/>
      <c r="RQ197" s="41"/>
      <c r="RR197" s="41"/>
      <c r="RS197" s="41"/>
      <c r="RT197" s="41"/>
      <c r="RU197" s="41"/>
      <c r="RV197" s="41"/>
      <c r="RW197" s="41"/>
      <c r="RX197" s="41"/>
      <c r="RY197" s="41"/>
      <c r="RZ197" s="41"/>
      <c r="SA197" s="41"/>
      <c r="SB197" s="41"/>
      <c r="SC197" s="41"/>
      <c r="SD197" s="41"/>
      <c r="SE197" s="41"/>
      <c r="SF197" s="41"/>
      <c r="SG197" s="41"/>
      <c r="SH197" s="41"/>
      <c r="SI197" s="41"/>
      <c r="SJ197" s="41"/>
      <c r="SK197" s="41"/>
      <c r="SL197" s="41"/>
      <c r="SM197" s="41"/>
      <c r="SN197" s="41"/>
      <c r="SO197" s="41"/>
      <c r="SP197" s="41"/>
      <c r="SQ197" s="41"/>
      <c r="SR197" s="41"/>
      <c r="SS197" s="41"/>
      <c r="ST197" s="41"/>
      <c r="SU197" s="41"/>
      <c r="SV197" s="41"/>
      <c r="SW197" s="41"/>
      <c r="SX197" s="41"/>
      <c r="SY197" s="41"/>
      <c r="SZ197" s="41"/>
      <c r="TA197" s="41"/>
      <c r="TB197" s="41"/>
      <c r="TC197" s="41"/>
      <c r="TD197" s="41"/>
      <c r="TE197" s="41"/>
      <c r="TF197" s="41"/>
      <c r="TG197" s="41"/>
      <c r="TH197" s="41"/>
      <c r="TI197" s="41"/>
      <c r="TJ197" s="41"/>
      <c r="TK197" s="41"/>
      <c r="TL197" s="41"/>
      <c r="TM197" s="41"/>
      <c r="TN197" s="41"/>
      <c r="TO197" s="41"/>
      <c r="TP197" s="41"/>
      <c r="TQ197" s="41"/>
      <c r="TR197" s="41"/>
      <c r="TS197" s="41"/>
      <c r="TT197" s="41"/>
      <c r="TU197" s="41"/>
      <c r="TV197" s="41"/>
      <c r="TW197" s="41"/>
      <c r="TX197" s="41"/>
      <c r="TY197" s="41"/>
      <c r="TZ197" s="41"/>
      <c r="UA197" s="41"/>
      <c r="UB197" s="41"/>
      <c r="UC197" s="41"/>
      <c r="UD197" s="41"/>
      <c r="UE197" s="41"/>
      <c r="UF197" s="41"/>
      <c r="UG197" s="41"/>
      <c r="UH197" s="41"/>
      <c r="UI197" s="41"/>
      <c r="UJ197" s="41"/>
      <c r="UK197" s="41"/>
      <c r="UL197" s="41"/>
      <c r="UM197" s="41"/>
      <c r="UN197" s="41"/>
      <c r="UO197" s="41"/>
      <c r="UP197" s="41"/>
      <c r="UQ197" s="41"/>
      <c r="UR197" s="41"/>
      <c r="US197" s="41"/>
      <c r="UT197" s="41"/>
      <c r="UU197" s="41"/>
      <c r="UV197" s="41"/>
      <c r="UW197" s="41"/>
      <c r="UX197" s="41"/>
      <c r="UY197" s="41"/>
      <c r="UZ197" s="41"/>
      <c r="VA197" s="41"/>
      <c r="VB197" s="41"/>
      <c r="VC197" s="41"/>
      <c r="VD197" s="41"/>
      <c r="VE197" s="41"/>
      <c r="VF197" s="41"/>
      <c r="VG197" s="41"/>
      <c r="VH197" s="41"/>
      <c r="VI197" s="41"/>
      <c r="VJ197" s="41"/>
      <c r="VK197" s="41"/>
      <c r="VL197" s="41"/>
      <c r="VM197" s="41"/>
      <c r="VN197" s="41"/>
      <c r="VO197" s="41"/>
      <c r="VP197" s="41"/>
      <c r="VQ197" s="41"/>
      <c r="VR197" s="41"/>
      <c r="VS197" s="41"/>
      <c r="VT197" s="41"/>
      <c r="VU197" s="41"/>
      <c r="VV197" s="41"/>
      <c r="VW197" s="41"/>
      <c r="VX197" s="41"/>
      <c r="VY197" s="41"/>
      <c r="VZ197" s="41"/>
      <c r="WA197" s="41"/>
      <c r="WB197" s="41"/>
      <c r="WC197" s="41"/>
      <c r="WD197" s="41"/>
      <c r="WE197" s="41"/>
      <c r="WF197" s="41"/>
      <c r="WG197" s="41"/>
      <c r="WH197" s="41"/>
      <c r="WI197" s="41"/>
      <c r="WJ197" s="41"/>
      <c r="WK197" s="41"/>
      <c r="WL197" s="41"/>
      <c r="WM197" s="41"/>
      <c r="WN197" s="41"/>
      <c r="WO197" s="41"/>
      <c r="WP197" s="41"/>
      <c r="WQ197" s="41"/>
      <c r="WR197" s="41"/>
      <c r="WS197" s="41"/>
      <c r="WT197" s="41"/>
      <c r="WU197" s="41"/>
      <c r="WV197" s="41"/>
      <c r="WW197" s="41"/>
      <c r="WX197" s="41"/>
      <c r="WY197" s="41"/>
      <c r="WZ197" s="41"/>
      <c r="XA197" s="41"/>
      <c r="XB197" s="41"/>
      <c r="XC197" s="41"/>
      <c r="XD197" s="41"/>
      <c r="XE197" s="41"/>
      <c r="XF197" s="41"/>
      <c r="XG197" s="41"/>
      <c r="XH197" s="41"/>
      <c r="XI197" s="41"/>
      <c r="XJ197" s="41"/>
      <c r="XK197" s="41"/>
      <c r="XL197" s="41"/>
      <c r="XM197" s="41"/>
      <c r="XN197" s="41"/>
      <c r="XO197" s="41"/>
      <c r="XP197" s="41"/>
      <c r="XQ197" s="41"/>
      <c r="XR197" s="41"/>
      <c r="XS197" s="41"/>
      <c r="XT197" s="41"/>
      <c r="XU197" s="41"/>
      <c r="XV197" s="41"/>
      <c r="XW197" s="41"/>
      <c r="XX197" s="41"/>
      <c r="XY197" s="41"/>
      <c r="XZ197" s="41"/>
      <c r="YA197" s="41"/>
      <c r="YB197" s="41"/>
      <c r="YC197" s="41"/>
      <c r="YD197" s="41"/>
      <c r="YE197" s="41"/>
      <c r="YF197" s="41"/>
      <c r="YG197" s="41"/>
      <c r="YH197" s="41"/>
      <c r="YI197" s="41"/>
      <c r="YJ197" s="41"/>
      <c r="YK197" s="41"/>
      <c r="YL197" s="41"/>
      <c r="YM197" s="41"/>
      <c r="YN197" s="41"/>
      <c r="YO197" s="41"/>
      <c r="YP197" s="41"/>
      <c r="YQ197" s="41"/>
      <c r="YR197" s="41"/>
      <c r="YS197" s="41"/>
      <c r="YT197" s="41"/>
      <c r="YU197" s="41"/>
      <c r="YV197" s="41"/>
      <c r="YW197" s="41"/>
      <c r="YX197" s="41"/>
      <c r="YY197" s="41"/>
      <c r="YZ197" s="41"/>
      <c r="ZA197" s="41"/>
      <c r="ZB197" s="41"/>
      <c r="ZC197" s="41"/>
      <c r="ZD197" s="41"/>
      <c r="ZE197" s="41"/>
      <c r="ZF197" s="41"/>
      <c r="ZG197" s="41"/>
      <c r="ZH197" s="41"/>
      <c r="ZI197" s="41"/>
      <c r="ZJ197" s="41"/>
      <c r="ZK197" s="41"/>
      <c r="ZL197" s="41"/>
      <c r="ZM197" s="41"/>
      <c r="ZN197" s="41"/>
      <c r="ZO197" s="41"/>
    </row>
    <row r="198" spans="31:691" ht="17.25" customHeight="1" x14ac:dyDescent="0.3">
      <c r="AE198" s="41"/>
      <c r="AF198" s="41"/>
      <c r="AG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/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/>
      <c r="MJ198" s="41"/>
      <c r="MK198" s="41"/>
      <c r="ML198" s="41"/>
      <c r="MM198" s="41"/>
      <c r="MN198" s="41"/>
      <c r="MO198" s="41"/>
      <c r="MP198" s="41"/>
      <c r="MQ198" s="41"/>
      <c r="MR198" s="41"/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/>
      <c r="OE198" s="41"/>
      <c r="OF198" s="41"/>
      <c r="OG198" s="41"/>
      <c r="OH198" s="41"/>
      <c r="OI198" s="41"/>
      <c r="OJ198" s="41"/>
      <c r="OK198" s="41"/>
      <c r="OL198" s="41"/>
      <c r="OM198" s="41"/>
      <c r="ON198" s="41"/>
      <c r="OO198" s="41"/>
      <c r="OP198" s="41"/>
      <c r="OQ198" s="41"/>
      <c r="OR198" s="41"/>
      <c r="OS198" s="41"/>
      <c r="OT198" s="41"/>
      <c r="OU198" s="41"/>
      <c r="OV198" s="41"/>
      <c r="OW198" s="41"/>
      <c r="OX198" s="41"/>
      <c r="OY198" s="41"/>
      <c r="OZ198" s="41"/>
      <c r="PA198" s="41"/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1"/>
      <c r="PN198" s="41"/>
      <c r="PO198" s="41"/>
      <c r="PP198" s="41"/>
      <c r="PQ198" s="41"/>
      <c r="PR198" s="41"/>
      <c r="PS198" s="41"/>
      <c r="PT198" s="41"/>
      <c r="PU198" s="41"/>
      <c r="PV198" s="41"/>
      <c r="PW198" s="41"/>
      <c r="PX198" s="41"/>
      <c r="PY198" s="41"/>
      <c r="PZ198" s="41"/>
      <c r="QA198" s="41"/>
      <c r="QB198" s="41"/>
      <c r="QC198" s="41"/>
      <c r="QD198" s="41"/>
      <c r="QE198" s="41"/>
      <c r="QF198" s="41"/>
      <c r="QG198" s="41"/>
      <c r="QH198" s="41"/>
      <c r="QI198" s="41"/>
      <c r="QJ198" s="41"/>
      <c r="QK198" s="41"/>
      <c r="QL198" s="41"/>
      <c r="QM198" s="41"/>
      <c r="QN198" s="41"/>
      <c r="QO198" s="41"/>
      <c r="QP198" s="41"/>
      <c r="QQ198" s="41"/>
      <c r="QR198" s="41"/>
      <c r="QS198" s="41"/>
      <c r="QT198" s="41"/>
      <c r="QU198" s="41"/>
      <c r="QV198" s="41"/>
      <c r="QW198" s="41"/>
      <c r="QX198" s="41"/>
      <c r="QY198" s="41"/>
      <c r="QZ198" s="41"/>
      <c r="RA198" s="41"/>
      <c r="RB198" s="41"/>
      <c r="RC198" s="41"/>
      <c r="RD198" s="41"/>
      <c r="RE198" s="41"/>
      <c r="RF198" s="41"/>
      <c r="RG198" s="41"/>
      <c r="RH198" s="41"/>
      <c r="RI198" s="41"/>
      <c r="RJ198" s="41"/>
      <c r="RK198" s="41"/>
      <c r="RL198" s="41"/>
      <c r="RM198" s="41"/>
      <c r="RN198" s="41"/>
      <c r="RO198" s="41"/>
      <c r="RP198" s="41"/>
      <c r="RQ198" s="41"/>
      <c r="RR198" s="41"/>
      <c r="RS198" s="41"/>
      <c r="RT198" s="41"/>
      <c r="RU198" s="41"/>
      <c r="RV198" s="41"/>
      <c r="RW198" s="41"/>
      <c r="RX198" s="41"/>
      <c r="RY198" s="41"/>
      <c r="RZ198" s="41"/>
      <c r="SA198" s="41"/>
      <c r="SB198" s="41"/>
      <c r="SC198" s="41"/>
      <c r="SD198" s="41"/>
      <c r="SE198" s="41"/>
      <c r="SF198" s="41"/>
      <c r="SG198" s="41"/>
      <c r="SH198" s="41"/>
      <c r="SI198" s="41"/>
      <c r="SJ198" s="41"/>
      <c r="SK198" s="41"/>
      <c r="SL198" s="41"/>
      <c r="SM198" s="41"/>
      <c r="SN198" s="41"/>
      <c r="SO198" s="41"/>
      <c r="SP198" s="41"/>
      <c r="SQ198" s="41"/>
      <c r="SR198" s="41"/>
      <c r="SS198" s="41"/>
      <c r="ST198" s="41"/>
      <c r="SU198" s="41"/>
      <c r="SV198" s="41"/>
      <c r="SW198" s="41"/>
      <c r="SX198" s="41"/>
      <c r="SY198" s="41"/>
      <c r="SZ198" s="41"/>
      <c r="TA198" s="41"/>
      <c r="TB198" s="41"/>
      <c r="TC198" s="41"/>
      <c r="TD198" s="41"/>
      <c r="TE198" s="41"/>
      <c r="TF198" s="41"/>
      <c r="TG198" s="41"/>
      <c r="TH198" s="41"/>
      <c r="TI198" s="41"/>
      <c r="TJ198" s="41"/>
      <c r="TK198" s="41"/>
      <c r="TL198" s="41"/>
      <c r="TM198" s="41"/>
      <c r="TN198" s="41"/>
      <c r="TO198" s="41"/>
      <c r="TP198" s="41"/>
      <c r="TQ198" s="41"/>
      <c r="TR198" s="41"/>
      <c r="TS198" s="41"/>
      <c r="TT198" s="41"/>
      <c r="TU198" s="41"/>
      <c r="TV198" s="41"/>
      <c r="TW198" s="41"/>
      <c r="TX198" s="41"/>
      <c r="TY198" s="41"/>
      <c r="TZ198" s="41"/>
      <c r="UA198" s="41"/>
      <c r="UB198" s="41"/>
      <c r="UC198" s="41"/>
      <c r="UD198" s="41"/>
      <c r="UE198" s="41"/>
      <c r="UF198" s="41"/>
      <c r="UG198" s="41"/>
      <c r="UH198" s="41"/>
      <c r="UI198" s="41"/>
      <c r="UJ198" s="41"/>
      <c r="UK198" s="41"/>
      <c r="UL198" s="41"/>
      <c r="UM198" s="41"/>
      <c r="UN198" s="41"/>
      <c r="UO198" s="41"/>
      <c r="UP198" s="41"/>
      <c r="UQ198" s="41"/>
      <c r="UR198" s="41"/>
      <c r="US198" s="41"/>
      <c r="UT198" s="41"/>
      <c r="UU198" s="41"/>
      <c r="UV198" s="41"/>
      <c r="UW198" s="41"/>
      <c r="UX198" s="41"/>
      <c r="UY198" s="41"/>
      <c r="UZ198" s="41"/>
      <c r="VA198" s="41"/>
      <c r="VB198" s="41"/>
      <c r="VC198" s="41"/>
      <c r="VD198" s="41"/>
      <c r="VE198" s="41"/>
      <c r="VF198" s="41"/>
      <c r="VG198" s="41"/>
      <c r="VH198" s="41"/>
      <c r="VI198" s="41"/>
      <c r="VJ198" s="41"/>
      <c r="VK198" s="41"/>
      <c r="VL198" s="41"/>
      <c r="VM198" s="41"/>
      <c r="VN198" s="41"/>
      <c r="VO198" s="41"/>
      <c r="VP198" s="41"/>
      <c r="VQ198" s="41"/>
      <c r="VR198" s="41"/>
      <c r="VS198" s="41"/>
      <c r="VT198" s="41"/>
      <c r="VU198" s="41"/>
      <c r="VV198" s="41"/>
      <c r="VW198" s="41"/>
      <c r="VX198" s="41"/>
      <c r="VY198" s="41"/>
      <c r="VZ198" s="41"/>
      <c r="WA198" s="41"/>
      <c r="WB198" s="41"/>
      <c r="WC198" s="41"/>
      <c r="WD198" s="41"/>
      <c r="WE198" s="41"/>
      <c r="WF198" s="41"/>
      <c r="WG198" s="41"/>
      <c r="WH198" s="41"/>
      <c r="WI198" s="41"/>
      <c r="WJ198" s="41"/>
      <c r="WK198" s="41"/>
      <c r="WL198" s="41"/>
      <c r="WM198" s="41"/>
      <c r="WN198" s="41"/>
      <c r="WO198" s="41"/>
      <c r="WP198" s="41"/>
      <c r="WQ198" s="41"/>
      <c r="WR198" s="41"/>
      <c r="WS198" s="41"/>
      <c r="WT198" s="41"/>
      <c r="WU198" s="41"/>
      <c r="WV198" s="41"/>
      <c r="WW198" s="41"/>
      <c r="WX198" s="41"/>
      <c r="WY198" s="41"/>
      <c r="WZ198" s="41"/>
      <c r="XA198" s="41"/>
      <c r="XB198" s="41"/>
      <c r="XC198" s="41"/>
      <c r="XD198" s="41"/>
      <c r="XE198" s="41"/>
      <c r="XF198" s="41"/>
      <c r="XG198" s="41"/>
      <c r="XH198" s="41"/>
      <c r="XI198" s="41"/>
      <c r="XJ198" s="41"/>
      <c r="XK198" s="41"/>
      <c r="XL198" s="41"/>
      <c r="XM198" s="41"/>
      <c r="XN198" s="41"/>
      <c r="XO198" s="41"/>
      <c r="XP198" s="41"/>
      <c r="XQ198" s="41"/>
      <c r="XR198" s="41"/>
      <c r="XS198" s="41"/>
      <c r="XT198" s="41"/>
      <c r="XU198" s="41"/>
      <c r="XV198" s="41"/>
      <c r="XW198" s="41"/>
      <c r="XX198" s="41"/>
      <c r="XY198" s="41"/>
      <c r="XZ198" s="41"/>
      <c r="YA198" s="41"/>
      <c r="YB198" s="41"/>
      <c r="YC198" s="41"/>
      <c r="YD198" s="41"/>
      <c r="YE198" s="41"/>
      <c r="YF198" s="41"/>
      <c r="YG198" s="41"/>
      <c r="YH198" s="41"/>
      <c r="YI198" s="41"/>
      <c r="YJ198" s="41"/>
      <c r="YK198" s="41"/>
      <c r="YL198" s="41"/>
      <c r="YM198" s="41"/>
      <c r="YN198" s="41"/>
      <c r="YO198" s="41"/>
      <c r="YP198" s="41"/>
      <c r="YQ198" s="41"/>
      <c r="YR198" s="41"/>
      <c r="YS198" s="41"/>
      <c r="YT198" s="41"/>
      <c r="YU198" s="41"/>
      <c r="YV198" s="41"/>
      <c r="YW198" s="41"/>
      <c r="YX198" s="41"/>
      <c r="YY198" s="41"/>
      <c r="YZ198" s="41"/>
      <c r="ZA198" s="41"/>
      <c r="ZB198" s="41"/>
      <c r="ZC198" s="41"/>
      <c r="ZD198" s="41"/>
      <c r="ZE198" s="41"/>
      <c r="ZF198" s="41"/>
      <c r="ZG198" s="41"/>
      <c r="ZH198" s="41"/>
      <c r="ZI198" s="41"/>
      <c r="ZJ198" s="41"/>
      <c r="ZK198" s="41"/>
      <c r="ZL198" s="41"/>
      <c r="ZM198" s="41"/>
      <c r="ZN198" s="41"/>
      <c r="ZO198" s="41"/>
    </row>
    <row r="199" spans="31:691" ht="17.25" customHeight="1" x14ac:dyDescent="0.3">
      <c r="AE199" s="41"/>
      <c r="AF199" s="41"/>
      <c r="AG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/>
      <c r="JY199" s="41"/>
      <c r="JZ199" s="41"/>
      <c r="KA199" s="41"/>
      <c r="KB199" s="41"/>
      <c r="KC199" s="41"/>
      <c r="KD199" s="41"/>
      <c r="KE199" s="41"/>
      <c r="KF199" s="41"/>
      <c r="KG199" s="41"/>
      <c r="KH199" s="41"/>
      <c r="KI199" s="41"/>
      <c r="KJ199" s="41"/>
      <c r="KK199" s="41"/>
      <c r="KL199" s="41"/>
      <c r="KM199" s="41"/>
      <c r="KN199" s="41"/>
      <c r="KO199" s="41"/>
      <c r="KP199" s="41"/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/>
      <c r="MF199" s="41"/>
      <c r="MG199" s="41"/>
      <c r="MH199" s="41"/>
      <c r="MI199" s="41"/>
      <c r="MJ199" s="41"/>
      <c r="MK199" s="41"/>
      <c r="ML199" s="41"/>
      <c r="MM199" s="41"/>
      <c r="MN199" s="41"/>
      <c r="MO199" s="41"/>
      <c r="MP199" s="41"/>
      <c r="MQ199" s="41"/>
      <c r="MR199" s="41"/>
      <c r="MS199" s="41"/>
      <c r="MT199" s="41"/>
      <c r="MU199" s="41"/>
      <c r="MV199" s="41"/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/>
      <c r="NT199" s="41"/>
      <c r="NU199" s="41"/>
      <c r="NV199" s="41"/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/>
      <c r="OJ199" s="41"/>
      <c r="OK199" s="41"/>
      <c r="OL199" s="41"/>
      <c r="OM199" s="41"/>
      <c r="ON199" s="41"/>
      <c r="OO199" s="41"/>
      <c r="OP199" s="41"/>
      <c r="OQ199" s="41"/>
      <c r="OR199" s="41"/>
      <c r="OS199" s="41"/>
      <c r="OT199" s="41"/>
      <c r="OU199" s="41"/>
      <c r="OV199" s="41"/>
      <c r="OW199" s="41"/>
      <c r="OX199" s="41"/>
      <c r="OY199" s="41"/>
      <c r="OZ199" s="41"/>
      <c r="PA199" s="41"/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1"/>
      <c r="PN199" s="41"/>
      <c r="PO199" s="41"/>
      <c r="PP199" s="41"/>
      <c r="PQ199" s="41"/>
      <c r="PR199" s="41"/>
      <c r="PS199" s="41"/>
      <c r="PT199" s="41"/>
      <c r="PU199" s="41"/>
      <c r="PV199" s="41"/>
      <c r="PW199" s="41"/>
      <c r="PX199" s="41"/>
      <c r="PY199" s="41"/>
      <c r="PZ199" s="41"/>
      <c r="QA199" s="41"/>
      <c r="QB199" s="41"/>
      <c r="QC199" s="41"/>
      <c r="QD199" s="41"/>
      <c r="QE199" s="41"/>
      <c r="QF199" s="41"/>
      <c r="QG199" s="41"/>
      <c r="QH199" s="41"/>
      <c r="QI199" s="41"/>
      <c r="QJ199" s="41"/>
      <c r="QK199" s="41"/>
      <c r="QL199" s="41"/>
      <c r="QM199" s="41"/>
      <c r="QN199" s="41"/>
      <c r="QO199" s="41"/>
      <c r="QP199" s="41"/>
      <c r="QQ199" s="41"/>
      <c r="QR199" s="41"/>
      <c r="QS199" s="41"/>
      <c r="QT199" s="41"/>
      <c r="QU199" s="41"/>
      <c r="QV199" s="41"/>
      <c r="QW199" s="41"/>
      <c r="QX199" s="41"/>
      <c r="QY199" s="41"/>
      <c r="QZ199" s="41"/>
      <c r="RA199" s="41"/>
      <c r="RB199" s="41"/>
      <c r="RC199" s="41"/>
      <c r="RD199" s="41"/>
      <c r="RE199" s="41"/>
      <c r="RF199" s="41"/>
      <c r="RG199" s="41"/>
      <c r="RH199" s="41"/>
      <c r="RI199" s="41"/>
      <c r="RJ199" s="41"/>
      <c r="RK199" s="41"/>
      <c r="RL199" s="41"/>
      <c r="RM199" s="41"/>
      <c r="RN199" s="41"/>
      <c r="RO199" s="41"/>
      <c r="RP199" s="41"/>
      <c r="RQ199" s="41"/>
      <c r="RR199" s="41"/>
      <c r="RS199" s="41"/>
      <c r="RT199" s="41"/>
      <c r="RU199" s="41"/>
      <c r="RV199" s="41"/>
      <c r="RW199" s="41"/>
      <c r="RX199" s="41"/>
      <c r="RY199" s="41"/>
      <c r="RZ199" s="41"/>
      <c r="SA199" s="41"/>
      <c r="SB199" s="41"/>
      <c r="SC199" s="41"/>
      <c r="SD199" s="41"/>
      <c r="SE199" s="41"/>
      <c r="SF199" s="41"/>
      <c r="SG199" s="41"/>
      <c r="SH199" s="41"/>
      <c r="SI199" s="41"/>
      <c r="SJ199" s="41"/>
      <c r="SK199" s="41"/>
      <c r="SL199" s="41"/>
      <c r="SM199" s="41"/>
      <c r="SN199" s="41"/>
      <c r="SO199" s="41"/>
      <c r="SP199" s="41"/>
      <c r="SQ199" s="41"/>
      <c r="SR199" s="41"/>
      <c r="SS199" s="41"/>
      <c r="ST199" s="41"/>
      <c r="SU199" s="41"/>
      <c r="SV199" s="41"/>
      <c r="SW199" s="41"/>
      <c r="SX199" s="41"/>
      <c r="SY199" s="41"/>
      <c r="SZ199" s="41"/>
      <c r="TA199" s="41"/>
      <c r="TB199" s="41"/>
      <c r="TC199" s="41"/>
      <c r="TD199" s="41"/>
      <c r="TE199" s="41"/>
      <c r="TF199" s="41"/>
      <c r="TG199" s="41"/>
      <c r="TH199" s="41"/>
      <c r="TI199" s="41"/>
      <c r="TJ199" s="41"/>
      <c r="TK199" s="41"/>
      <c r="TL199" s="41"/>
      <c r="TM199" s="41"/>
      <c r="TN199" s="41"/>
      <c r="TO199" s="41"/>
      <c r="TP199" s="41"/>
      <c r="TQ199" s="41"/>
      <c r="TR199" s="41"/>
      <c r="TS199" s="41"/>
      <c r="TT199" s="41"/>
      <c r="TU199" s="41"/>
      <c r="TV199" s="41"/>
      <c r="TW199" s="41"/>
      <c r="TX199" s="41"/>
      <c r="TY199" s="41"/>
      <c r="TZ199" s="41"/>
      <c r="UA199" s="41"/>
      <c r="UB199" s="41"/>
      <c r="UC199" s="41"/>
      <c r="UD199" s="41"/>
      <c r="UE199" s="41"/>
      <c r="UF199" s="41"/>
      <c r="UG199" s="41"/>
      <c r="UH199" s="41"/>
      <c r="UI199" s="41"/>
      <c r="UJ199" s="41"/>
      <c r="UK199" s="41"/>
      <c r="UL199" s="41"/>
      <c r="UM199" s="41"/>
      <c r="UN199" s="41"/>
      <c r="UO199" s="41"/>
      <c r="UP199" s="41"/>
      <c r="UQ199" s="41"/>
      <c r="UR199" s="41"/>
      <c r="US199" s="41"/>
      <c r="UT199" s="41"/>
      <c r="UU199" s="41"/>
      <c r="UV199" s="41"/>
      <c r="UW199" s="41"/>
      <c r="UX199" s="41"/>
      <c r="UY199" s="41"/>
      <c r="UZ199" s="41"/>
      <c r="VA199" s="41"/>
      <c r="VB199" s="41"/>
      <c r="VC199" s="41"/>
      <c r="VD199" s="41"/>
      <c r="VE199" s="41"/>
      <c r="VF199" s="41"/>
      <c r="VG199" s="41"/>
      <c r="VH199" s="41"/>
      <c r="VI199" s="41"/>
      <c r="VJ199" s="41"/>
      <c r="VK199" s="41"/>
      <c r="VL199" s="41"/>
      <c r="VM199" s="41"/>
      <c r="VN199" s="41"/>
      <c r="VO199" s="41"/>
      <c r="VP199" s="41"/>
      <c r="VQ199" s="41"/>
      <c r="VR199" s="41"/>
      <c r="VS199" s="41"/>
      <c r="VT199" s="41"/>
      <c r="VU199" s="41"/>
      <c r="VV199" s="41"/>
      <c r="VW199" s="41"/>
      <c r="VX199" s="41"/>
      <c r="VY199" s="41"/>
      <c r="VZ199" s="41"/>
      <c r="WA199" s="41"/>
      <c r="WB199" s="41"/>
      <c r="WC199" s="41"/>
      <c r="WD199" s="41"/>
      <c r="WE199" s="41"/>
      <c r="WF199" s="41"/>
      <c r="WG199" s="41"/>
      <c r="WH199" s="41"/>
      <c r="WI199" s="41"/>
      <c r="WJ199" s="41"/>
      <c r="WK199" s="41"/>
      <c r="WL199" s="41"/>
      <c r="WM199" s="41"/>
      <c r="WN199" s="41"/>
      <c r="WO199" s="41"/>
      <c r="WP199" s="41"/>
      <c r="WQ199" s="41"/>
      <c r="WR199" s="41"/>
      <c r="WS199" s="41"/>
      <c r="WT199" s="41"/>
      <c r="WU199" s="41"/>
      <c r="WV199" s="41"/>
      <c r="WW199" s="41"/>
      <c r="WX199" s="41"/>
      <c r="WY199" s="41"/>
      <c r="WZ199" s="41"/>
      <c r="XA199" s="41"/>
      <c r="XB199" s="41"/>
      <c r="XC199" s="41"/>
      <c r="XD199" s="41"/>
      <c r="XE199" s="41"/>
      <c r="XF199" s="41"/>
      <c r="XG199" s="41"/>
      <c r="XH199" s="41"/>
      <c r="XI199" s="41"/>
      <c r="XJ199" s="41"/>
      <c r="XK199" s="41"/>
      <c r="XL199" s="41"/>
      <c r="XM199" s="41"/>
      <c r="XN199" s="41"/>
      <c r="XO199" s="41"/>
      <c r="XP199" s="41"/>
      <c r="XQ199" s="41"/>
      <c r="XR199" s="41"/>
      <c r="XS199" s="41"/>
      <c r="XT199" s="41"/>
      <c r="XU199" s="41"/>
      <c r="XV199" s="41"/>
      <c r="XW199" s="41"/>
      <c r="XX199" s="41"/>
      <c r="XY199" s="41"/>
      <c r="XZ199" s="41"/>
      <c r="YA199" s="41"/>
      <c r="YB199" s="41"/>
      <c r="YC199" s="41"/>
      <c r="YD199" s="41"/>
      <c r="YE199" s="41"/>
      <c r="YF199" s="41"/>
      <c r="YG199" s="41"/>
      <c r="YH199" s="41"/>
      <c r="YI199" s="41"/>
      <c r="YJ199" s="41"/>
      <c r="YK199" s="41"/>
      <c r="YL199" s="41"/>
      <c r="YM199" s="41"/>
      <c r="YN199" s="41"/>
      <c r="YO199" s="41"/>
      <c r="YP199" s="41"/>
      <c r="YQ199" s="41"/>
      <c r="YR199" s="41"/>
      <c r="YS199" s="41"/>
      <c r="YT199" s="41"/>
      <c r="YU199" s="41"/>
      <c r="YV199" s="41"/>
      <c r="YW199" s="41"/>
      <c r="YX199" s="41"/>
      <c r="YY199" s="41"/>
      <c r="YZ199" s="41"/>
      <c r="ZA199" s="41"/>
      <c r="ZB199" s="41"/>
      <c r="ZC199" s="41"/>
      <c r="ZD199" s="41"/>
      <c r="ZE199" s="41"/>
      <c r="ZF199" s="41"/>
      <c r="ZG199" s="41"/>
      <c r="ZH199" s="41"/>
      <c r="ZI199" s="41"/>
      <c r="ZJ199" s="41"/>
      <c r="ZK199" s="41"/>
      <c r="ZL199" s="41"/>
      <c r="ZM199" s="41"/>
      <c r="ZN199" s="41"/>
      <c r="ZO199" s="41"/>
    </row>
    <row r="200" spans="31:691" ht="17.25" customHeight="1" x14ac:dyDescent="0.3">
      <c r="AE200" s="41"/>
      <c r="AF200" s="41"/>
      <c r="AG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/>
      <c r="KC200" s="41"/>
      <c r="KD200" s="41"/>
      <c r="KE200" s="41"/>
      <c r="KF200" s="41"/>
      <c r="KG200" s="41"/>
      <c r="KH200" s="41"/>
      <c r="KI200" s="41"/>
      <c r="KJ200" s="41"/>
      <c r="KK200" s="41"/>
      <c r="KL200" s="41"/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/>
      <c r="MV200" s="41"/>
      <c r="MW200" s="41"/>
      <c r="MX200" s="41"/>
      <c r="MY200" s="41"/>
      <c r="MZ200" s="41"/>
      <c r="NA200" s="41"/>
      <c r="NB200" s="41"/>
      <c r="NC200" s="41"/>
      <c r="ND200" s="41"/>
      <c r="NE200" s="41"/>
      <c r="NF200" s="41"/>
      <c r="NG200" s="41"/>
      <c r="NH200" s="41"/>
      <c r="NI200" s="41"/>
      <c r="NJ200" s="41"/>
      <c r="NK200" s="41"/>
      <c r="NL200" s="41"/>
      <c r="NM200" s="41"/>
      <c r="NN200" s="41"/>
      <c r="NO200" s="41"/>
      <c r="NP200" s="41"/>
      <c r="NQ200" s="41"/>
      <c r="NR200" s="41"/>
      <c r="NS200" s="41"/>
      <c r="NT200" s="41"/>
      <c r="NU200" s="41"/>
      <c r="NV200" s="41"/>
      <c r="NW200" s="41"/>
      <c r="NX200" s="41"/>
      <c r="NY200" s="41"/>
      <c r="NZ200" s="41"/>
      <c r="OA200" s="41"/>
      <c r="OB200" s="41"/>
      <c r="OC200" s="41"/>
      <c r="OD200" s="41"/>
      <c r="OE200" s="41"/>
      <c r="OF200" s="41"/>
      <c r="OG200" s="41"/>
      <c r="OH200" s="41"/>
      <c r="OI200" s="41"/>
      <c r="OJ200" s="41"/>
      <c r="OK200" s="41"/>
      <c r="OL200" s="41"/>
      <c r="OM200" s="41"/>
      <c r="ON200" s="41"/>
      <c r="OO200" s="41"/>
      <c r="OP200" s="41"/>
      <c r="OQ200" s="41"/>
      <c r="OR200" s="41"/>
      <c r="OS200" s="41"/>
      <c r="OT200" s="41"/>
      <c r="OU200" s="41"/>
      <c r="OV200" s="41"/>
      <c r="OW200" s="41"/>
      <c r="OX200" s="41"/>
      <c r="OY200" s="41"/>
      <c r="OZ200" s="41"/>
      <c r="PA200" s="41"/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1"/>
      <c r="PN200" s="41"/>
      <c r="PO200" s="41"/>
      <c r="PP200" s="41"/>
      <c r="PQ200" s="41"/>
      <c r="PR200" s="41"/>
      <c r="PS200" s="41"/>
      <c r="PT200" s="41"/>
      <c r="PU200" s="41"/>
      <c r="PV200" s="41"/>
      <c r="PW200" s="41"/>
      <c r="PX200" s="41"/>
      <c r="PY200" s="41"/>
      <c r="PZ200" s="41"/>
      <c r="QA200" s="41"/>
      <c r="QB200" s="41"/>
      <c r="QC200" s="41"/>
      <c r="QD200" s="41"/>
      <c r="QE200" s="41"/>
      <c r="QF200" s="41"/>
      <c r="QG200" s="41"/>
      <c r="QH200" s="41"/>
      <c r="QI200" s="41"/>
      <c r="QJ200" s="41"/>
      <c r="QK200" s="41"/>
      <c r="QL200" s="41"/>
      <c r="QM200" s="41"/>
      <c r="QN200" s="41"/>
      <c r="QO200" s="41"/>
      <c r="QP200" s="41"/>
      <c r="QQ200" s="41"/>
      <c r="QR200" s="41"/>
      <c r="QS200" s="41"/>
      <c r="QT200" s="41"/>
      <c r="QU200" s="41"/>
      <c r="QV200" s="41"/>
      <c r="QW200" s="41"/>
      <c r="QX200" s="41"/>
      <c r="QY200" s="41"/>
      <c r="QZ200" s="41"/>
      <c r="RA200" s="41"/>
      <c r="RB200" s="41"/>
      <c r="RC200" s="41"/>
      <c r="RD200" s="41"/>
      <c r="RE200" s="41"/>
      <c r="RF200" s="41"/>
      <c r="RG200" s="41"/>
      <c r="RH200" s="41"/>
      <c r="RI200" s="41"/>
      <c r="RJ200" s="41"/>
      <c r="RK200" s="41"/>
      <c r="RL200" s="41"/>
      <c r="RM200" s="41"/>
      <c r="RN200" s="41"/>
      <c r="RO200" s="41"/>
      <c r="RP200" s="41"/>
      <c r="RQ200" s="41"/>
      <c r="RR200" s="41"/>
      <c r="RS200" s="41"/>
      <c r="RT200" s="41"/>
      <c r="RU200" s="41"/>
      <c r="RV200" s="41"/>
      <c r="RW200" s="41"/>
      <c r="RX200" s="41"/>
      <c r="RY200" s="41"/>
      <c r="RZ200" s="41"/>
      <c r="SA200" s="41"/>
      <c r="SB200" s="41"/>
      <c r="SC200" s="41"/>
      <c r="SD200" s="41"/>
      <c r="SE200" s="41"/>
      <c r="SF200" s="41"/>
      <c r="SG200" s="41"/>
      <c r="SH200" s="41"/>
      <c r="SI200" s="41"/>
      <c r="SJ200" s="41"/>
      <c r="SK200" s="41"/>
      <c r="SL200" s="41"/>
      <c r="SM200" s="41"/>
      <c r="SN200" s="41"/>
      <c r="SO200" s="41"/>
      <c r="SP200" s="41"/>
      <c r="SQ200" s="41"/>
      <c r="SR200" s="41"/>
      <c r="SS200" s="41"/>
      <c r="ST200" s="41"/>
      <c r="SU200" s="41"/>
      <c r="SV200" s="41"/>
      <c r="SW200" s="41"/>
      <c r="SX200" s="41"/>
      <c r="SY200" s="41"/>
      <c r="SZ200" s="41"/>
      <c r="TA200" s="41"/>
      <c r="TB200" s="41"/>
      <c r="TC200" s="41"/>
      <c r="TD200" s="41"/>
      <c r="TE200" s="41"/>
      <c r="TF200" s="41"/>
      <c r="TG200" s="41"/>
      <c r="TH200" s="41"/>
      <c r="TI200" s="41"/>
      <c r="TJ200" s="41"/>
      <c r="TK200" s="41"/>
      <c r="TL200" s="41"/>
      <c r="TM200" s="41"/>
      <c r="TN200" s="41"/>
      <c r="TO200" s="41"/>
      <c r="TP200" s="41"/>
      <c r="TQ200" s="41"/>
      <c r="TR200" s="41"/>
      <c r="TS200" s="41"/>
      <c r="TT200" s="41"/>
      <c r="TU200" s="41"/>
      <c r="TV200" s="41"/>
      <c r="TW200" s="41"/>
      <c r="TX200" s="41"/>
      <c r="TY200" s="41"/>
      <c r="TZ200" s="41"/>
      <c r="UA200" s="41"/>
      <c r="UB200" s="41"/>
      <c r="UC200" s="41"/>
      <c r="UD200" s="41"/>
      <c r="UE200" s="41"/>
      <c r="UF200" s="41"/>
      <c r="UG200" s="41"/>
      <c r="UH200" s="41"/>
      <c r="UI200" s="41"/>
      <c r="UJ200" s="41"/>
      <c r="UK200" s="41"/>
      <c r="UL200" s="41"/>
      <c r="UM200" s="41"/>
      <c r="UN200" s="41"/>
      <c r="UO200" s="41"/>
      <c r="UP200" s="41"/>
      <c r="UQ200" s="41"/>
      <c r="UR200" s="41"/>
      <c r="US200" s="41"/>
      <c r="UT200" s="41"/>
      <c r="UU200" s="41"/>
      <c r="UV200" s="41"/>
      <c r="UW200" s="41"/>
      <c r="UX200" s="41"/>
      <c r="UY200" s="41"/>
      <c r="UZ200" s="41"/>
      <c r="VA200" s="41"/>
      <c r="VB200" s="41"/>
      <c r="VC200" s="41"/>
      <c r="VD200" s="41"/>
      <c r="VE200" s="41"/>
      <c r="VF200" s="41"/>
      <c r="VG200" s="41"/>
      <c r="VH200" s="41"/>
      <c r="VI200" s="41"/>
      <c r="VJ200" s="41"/>
      <c r="VK200" s="41"/>
      <c r="VL200" s="41"/>
      <c r="VM200" s="41"/>
      <c r="VN200" s="41"/>
      <c r="VO200" s="41"/>
      <c r="VP200" s="41"/>
      <c r="VQ200" s="41"/>
      <c r="VR200" s="41"/>
      <c r="VS200" s="41"/>
      <c r="VT200" s="41"/>
      <c r="VU200" s="41"/>
      <c r="VV200" s="41"/>
      <c r="VW200" s="41"/>
      <c r="VX200" s="41"/>
      <c r="VY200" s="41"/>
      <c r="VZ200" s="41"/>
      <c r="WA200" s="41"/>
      <c r="WB200" s="41"/>
      <c r="WC200" s="41"/>
      <c r="WD200" s="41"/>
      <c r="WE200" s="41"/>
      <c r="WF200" s="41"/>
      <c r="WG200" s="41"/>
      <c r="WH200" s="41"/>
      <c r="WI200" s="41"/>
      <c r="WJ200" s="41"/>
      <c r="WK200" s="41"/>
      <c r="WL200" s="41"/>
      <c r="WM200" s="41"/>
      <c r="WN200" s="41"/>
      <c r="WO200" s="41"/>
      <c r="WP200" s="41"/>
      <c r="WQ200" s="41"/>
      <c r="WR200" s="41"/>
      <c r="WS200" s="41"/>
      <c r="WT200" s="41"/>
      <c r="WU200" s="41"/>
      <c r="WV200" s="41"/>
      <c r="WW200" s="41"/>
      <c r="WX200" s="41"/>
      <c r="WY200" s="41"/>
      <c r="WZ200" s="41"/>
      <c r="XA200" s="41"/>
      <c r="XB200" s="41"/>
      <c r="XC200" s="41"/>
      <c r="XD200" s="41"/>
      <c r="XE200" s="41"/>
      <c r="XF200" s="41"/>
      <c r="XG200" s="41"/>
      <c r="XH200" s="41"/>
      <c r="XI200" s="41"/>
      <c r="XJ200" s="41"/>
      <c r="XK200" s="41"/>
      <c r="XL200" s="41"/>
      <c r="XM200" s="41"/>
      <c r="XN200" s="41"/>
      <c r="XO200" s="41"/>
      <c r="XP200" s="41"/>
      <c r="XQ200" s="41"/>
      <c r="XR200" s="41"/>
      <c r="XS200" s="41"/>
      <c r="XT200" s="41"/>
      <c r="XU200" s="41"/>
      <c r="XV200" s="41"/>
      <c r="XW200" s="41"/>
      <c r="XX200" s="41"/>
      <c r="XY200" s="41"/>
      <c r="XZ200" s="41"/>
      <c r="YA200" s="41"/>
      <c r="YB200" s="41"/>
      <c r="YC200" s="41"/>
      <c r="YD200" s="41"/>
      <c r="YE200" s="41"/>
      <c r="YF200" s="41"/>
      <c r="YG200" s="41"/>
      <c r="YH200" s="41"/>
      <c r="YI200" s="41"/>
      <c r="YJ200" s="41"/>
      <c r="YK200" s="41"/>
      <c r="YL200" s="41"/>
      <c r="YM200" s="41"/>
      <c r="YN200" s="41"/>
      <c r="YO200" s="41"/>
      <c r="YP200" s="41"/>
      <c r="YQ200" s="41"/>
      <c r="YR200" s="41"/>
      <c r="YS200" s="41"/>
      <c r="YT200" s="41"/>
      <c r="YU200" s="41"/>
      <c r="YV200" s="41"/>
      <c r="YW200" s="41"/>
      <c r="YX200" s="41"/>
      <c r="YY200" s="41"/>
      <c r="YZ200" s="41"/>
      <c r="ZA200" s="41"/>
      <c r="ZB200" s="41"/>
      <c r="ZC200" s="41"/>
      <c r="ZD200" s="41"/>
      <c r="ZE200" s="41"/>
      <c r="ZF200" s="41"/>
      <c r="ZG200" s="41"/>
      <c r="ZH200" s="41"/>
      <c r="ZI200" s="41"/>
      <c r="ZJ200" s="41"/>
      <c r="ZK200" s="41"/>
      <c r="ZL200" s="41"/>
      <c r="ZM200" s="41"/>
      <c r="ZN200" s="41"/>
      <c r="ZO200" s="41"/>
    </row>
    <row r="201" spans="31:691" ht="17.25" customHeight="1" x14ac:dyDescent="0.3">
      <c r="AE201" s="41"/>
      <c r="AF201" s="41"/>
      <c r="AG201" s="41"/>
      <c r="IZ201" s="41"/>
      <c r="JA201" s="41"/>
      <c r="JB201" s="41"/>
      <c r="JC201" s="41"/>
      <c r="JD201" s="41"/>
      <c r="JE201" s="41"/>
      <c r="JF201" s="41"/>
      <c r="JG201" s="41"/>
      <c r="JH201" s="41"/>
      <c r="JI201" s="41"/>
      <c r="JJ201" s="41"/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/>
      <c r="KC201" s="41"/>
      <c r="KD201" s="41"/>
      <c r="KE201" s="41"/>
      <c r="KF201" s="41"/>
      <c r="KG201" s="41"/>
      <c r="KH201" s="41"/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/>
      <c r="KU201" s="41"/>
      <c r="KV201" s="41"/>
      <c r="KW201" s="41"/>
      <c r="KX201" s="41"/>
      <c r="KY201" s="41"/>
      <c r="KZ201" s="41"/>
      <c r="LA201" s="41"/>
      <c r="LB201" s="41"/>
      <c r="LC201" s="41"/>
      <c r="LD201" s="41"/>
      <c r="LE201" s="41"/>
      <c r="LF201" s="41"/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/>
      <c r="MC201" s="41"/>
      <c r="MD201" s="41"/>
      <c r="ME201" s="41"/>
      <c r="MF201" s="41"/>
      <c r="MG201" s="41"/>
      <c r="MH201" s="41"/>
      <c r="MI201" s="41"/>
      <c r="MJ201" s="41"/>
      <c r="MK201" s="41"/>
      <c r="ML201" s="41"/>
      <c r="MM201" s="41"/>
      <c r="MN201" s="41"/>
      <c r="MO201" s="41"/>
      <c r="MP201" s="41"/>
      <c r="MQ201" s="41"/>
      <c r="MR201" s="41"/>
      <c r="MS201" s="41"/>
      <c r="MT201" s="41"/>
      <c r="MU201" s="41"/>
      <c r="MV201" s="41"/>
      <c r="MW201" s="41"/>
      <c r="MX201" s="41"/>
      <c r="MY201" s="41"/>
      <c r="MZ201" s="41"/>
      <c r="NA201" s="41"/>
      <c r="NB201" s="41"/>
      <c r="NC201" s="41"/>
      <c r="ND201" s="41"/>
      <c r="NE201" s="41"/>
      <c r="NF201" s="41"/>
      <c r="NG201" s="41"/>
      <c r="NH201" s="41"/>
      <c r="NI201" s="41"/>
      <c r="NJ201" s="41"/>
      <c r="NK201" s="41"/>
      <c r="NL201" s="41"/>
      <c r="NM201" s="41"/>
      <c r="NN201" s="41"/>
      <c r="NO201" s="41"/>
      <c r="NP201" s="41"/>
      <c r="NQ201" s="41"/>
      <c r="NR201" s="41"/>
      <c r="NS201" s="41"/>
      <c r="NT201" s="41"/>
      <c r="NU201" s="41"/>
      <c r="NV201" s="41"/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/>
      <c r="OO201" s="41"/>
      <c r="OP201" s="41"/>
      <c r="OQ201" s="41"/>
      <c r="OR201" s="41"/>
      <c r="OS201" s="41"/>
      <c r="OT201" s="41"/>
      <c r="OU201" s="41"/>
      <c r="OV201" s="41"/>
      <c r="OW201" s="41"/>
      <c r="OX201" s="41"/>
      <c r="OY201" s="41"/>
      <c r="OZ201" s="41"/>
      <c r="PA201" s="41"/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1"/>
      <c r="PN201" s="41"/>
      <c r="PO201" s="41"/>
      <c r="PP201" s="41"/>
      <c r="PQ201" s="41"/>
      <c r="PR201" s="41"/>
      <c r="PS201" s="41"/>
      <c r="PT201" s="41"/>
      <c r="PU201" s="41"/>
      <c r="PV201" s="41"/>
      <c r="PW201" s="41"/>
      <c r="PX201" s="41"/>
      <c r="PY201" s="41"/>
      <c r="PZ201" s="41"/>
      <c r="QA201" s="41"/>
      <c r="QB201" s="41"/>
      <c r="QC201" s="41"/>
      <c r="QD201" s="41"/>
      <c r="QE201" s="41"/>
      <c r="QF201" s="41"/>
      <c r="QG201" s="41"/>
      <c r="QH201" s="41"/>
      <c r="QI201" s="41"/>
      <c r="QJ201" s="41"/>
      <c r="QK201" s="41"/>
      <c r="QL201" s="41"/>
      <c r="QM201" s="41"/>
      <c r="QN201" s="41"/>
      <c r="QO201" s="41"/>
      <c r="QP201" s="41"/>
      <c r="QQ201" s="41"/>
      <c r="QR201" s="41"/>
      <c r="QS201" s="41"/>
      <c r="QT201" s="41"/>
      <c r="QU201" s="41"/>
      <c r="QV201" s="41"/>
      <c r="QW201" s="41"/>
      <c r="QX201" s="41"/>
      <c r="QY201" s="41"/>
      <c r="QZ201" s="41"/>
      <c r="RA201" s="41"/>
      <c r="RB201" s="41"/>
      <c r="RC201" s="41"/>
      <c r="RD201" s="41"/>
      <c r="RE201" s="41"/>
      <c r="RF201" s="41"/>
      <c r="RG201" s="41"/>
      <c r="RH201" s="41"/>
      <c r="RI201" s="41"/>
      <c r="RJ201" s="41"/>
      <c r="RK201" s="41"/>
      <c r="RL201" s="41"/>
      <c r="RM201" s="41"/>
      <c r="RN201" s="41"/>
      <c r="RO201" s="41"/>
      <c r="RP201" s="41"/>
      <c r="RQ201" s="41"/>
      <c r="RR201" s="41"/>
      <c r="RS201" s="41"/>
      <c r="RT201" s="41"/>
      <c r="RU201" s="41"/>
      <c r="RV201" s="41"/>
      <c r="RW201" s="41"/>
      <c r="RX201" s="41"/>
      <c r="RY201" s="41"/>
      <c r="RZ201" s="41"/>
      <c r="SA201" s="41"/>
      <c r="SB201" s="41"/>
      <c r="SC201" s="41"/>
      <c r="SD201" s="41"/>
      <c r="SE201" s="41"/>
      <c r="SF201" s="41"/>
      <c r="SG201" s="41"/>
      <c r="SH201" s="41"/>
      <c r="SI201" s="41"/>
      <c r="SJ201" s="41"/>
      <c r="SK201" s="41"/>
      <c r="SL201" s="41"/>
      <c r="SM201" s="41"/>
      <c r="SN201" s="41"/>
      <c r="SO201" s="41"/>
      <c r="SP201" s="41"/>
      <c r="SQ201" s="41"/>
      <c r="SR201" s="41"/>
      <c r="SS201" s="41"/>
      <c r="ST201" s="41"/>
      <c r="SU201" s="41"/>
      <c r="SV201" s="41"/>
      <c r="SW201" s="41"/>
      <c r="SX201" s="41"/>
      <c r="SY201" s="41"/>
      <c r="SZ201" s="41"/>
      <c r="TA201" s="41"/>
      <c r="TB201" s="41"/>
      <c r="TC201" s="41"/>
      <c r="TD201" s="41"/>
      <c r="TE201" s="41"/>
      <c r="TF201" s="41"/>
      <c r="TG201" s="41"/>
      <c r="TH201" s="41"/>
      <c r="TI201" s="41"/>
      <c r="TJ201" s="41"/>
      <c r="TK201" s="41"/>
      <c r="TL201" s="41"/>
      <c r="TM201" s="41"/>
      <c r="TN201" s="41"/>
      <c r="TO201" s="41"/>
      <c r="TP201" s="41"/>
      <c r="TQ201" s="41"/>
      <c r="TR201" s="41"/>
      <c r="TS201" s="41"/>
      <c r="TT201" s="41"/>
      <c r="TU201" s="41"/>
      <c r="TV201" s="41"/>
      <c r="TW201" s="41"/>
      <c r="TX201" s="41"/>
      <c r="TY201" s="41"/>
      <c r="TZ201" s="41"/>
      <c r="UA201" s="41"/>
      <c r="UB201" s="41"/>
      <c r="UC201" s="41"/>
      <c r="UD201" s="41"/>
      <c r="UE201" s="41"/>
      <c r="UF201" s="41"/>
      <c r="UG201" s="41"/>
      <c r="UH201" s="41"/>
      <c r="UI201" s="41"/>
      <c r="UJ201" s="41"/>
      <c r="UK201" s="41"/>
      <c r="UL201" s="41"/>
      <c r="UM201" s="41"/>
      <c r="UN201" s="41"/>
      <c r="UO201" s="41"/>
      <c r="UP201" s="41"/>
      <c r="UQ201" s="41"/>
      <c r="UR201" s="41"/>
      <c r="US201" s="41"/>
      <c r="UT201" s="41"/>
      <c r="UU201" s="41"/>
      <c r="UV201" s="41"/>
      <c r="UW201" s="41"/>
      <c r="UX201" s="41"/>
      <c r="UY201" s="41"/>
      <c r="UZ201" s="41"/>
      <c r="VA201" s="41"/>
      <c r="VB201" s="41"/>
      <c r="VC201" s="41"/>
      <c r="VD201" s="41"/>
      <c r="VE201" s="41"/>
      <c r="VF201" s="41"/>
      <c r="VG201" s="41"/>
      <c r="VH201" s="41"/>
      <c r="VI201" s="41"/>
      <c r="VJ201" s="41"/>
      <c r="VK201" s="41"/>
      <c r="VL201" s="41"/>
      <c r="VM201" s="41"/>
      <c r="VN201" s="41"/>
      <c r="VO201" s="41"/>
      <c r="VP201" s="41"/>
      <c r="VQ201" s="41"/>
      <c r="VR201" s="41"/>
      <c r="VS201" s="41"/>
      <c r="VT201" s="41"/>
      <c r="VU201" s="41"/>
      <c r="VV201" s="41"/>
      <c r="VW201" s="41"/>
      <c r="VX201" s="41"/>
      <c r="VY201" s="41"/>
      <c r="VZ201" s="41"/>
      <c r="WA201" s="41"/>
      <c r="WB201" s="41"/>
      <c r="WC201" s="41"/>
      <c r="WD201" s="41"/>
      <c r="WE201" s="41"/>
      <c r="WF201" s="41"/>
      <c r="WG201" s="41"/>
      <c r="WH201" s="41"/>
      <c r="WI201" s="41"/>
      <c r="WJ201" s="41"/>
      <c r="WK201" s="41"/>
      <c r="WL201" s="41"/>
      <c r="WM201" s="41"/>
      <c r="WN201" s="41"/>
      <c r="WO201" s="41"/>
      <c r="WP201" s="41"/>
      <c r="WQ201" s="41"/>
      <c r="WR201" s="41"/>
      <c r="WS201" s="41"/>
      <c r="WT201" s="41"/>
      <c r="WU201" s="41"/>
      <c r="WV201" s="41"/>
      <c r="WW201" s="41"/>
      <c r="WX201" s="41"/>
      <c r="WY201" s="41"/>
      <c r="WZ201" s="41"/>
      <c r="XA201" s="41"/>
      <c r="XB201" s="41"/>
      <c r="XC201" s="41"/>
      <c r="XD201" s="41"/>
      <c r="XE201" s="41"/>
      <c r="XF201" s="41"/>
      <c r="XG201" s="41"/>
      <c r="XH201" s="41"/>
      <c r="XI201" s="41"/>
      <c r="XJ201" s="41"/>
      <c r="XK201" s="41"/>
      <c r="XL201" s="41"/>
      <c r="XM201" s="41"/>
      <c r="XN201" s="41"/>
      <c r="XO201" s="41"/>
      <c r="XP201" s="41"/>
      <c r="XQ201" s="41"/>
      <c r="XR201" s="41"/>
      <c r="XS201" s="41"/>
      <c r="XT201" s="41"/>
      <c r="XU201" s="41"/>
      <c r="XV201" s="41"/>
      <c r="XW201" s="41"/>
      <c r="XX201" s="41"/>
      <c r="XY201" s="41"/>
      <c r="XZ201" s="41"/>
      <c r="YA201" s="41"/>
      <c r="YB201" s="41"/>
      <c r="YC201" s="41"/>
      <c r="YD201" s="41"/>
      <c r="YE201" s="41"/>
      <c r="YF201" s="41"/>
      <c r="YG201" s="41"/>
      <c r="YH201" s="41"/>
      <c r="YI201" s="41"/>
      <c r="YJ201" s="41"/>
      <c r="YK201" s="41"/>
      <c r="YL201" s="41"/>
      <c r="YM201" s="41"/>
      <c r="YN201" s="41"/>
      <c r="YO201" s="41"/>
      <c r="YP201" s="41"/>
      <c r="YQ201" s="41"/>
      <c r="YR201" s="41"/>
      <c r="YS201" s="41"/>
      <c r="YT201" s="41"/>
      <c r="YU201" s="41"/>
      <c r="YV201" s="41"/>
      <c r="YW201" s="41"/>
      <c r="YX201" s="41"/>
      <c r="YY201" s="41"/>
      <c r="YZ201" s="41"/>
      <c r="ZA201" s="41"/>
      <c r="ZB201" s="41"/>
      <c r="ZC201" s="41"/>
      <c r="ZD201" s="41"/>
      <c r="ZE201" s="41"/>
      <c r="ZF201" s="41"/>
      <c r="ZG201" s="41"/>
      <c r="ZH201" s="41"/>
      <c r="ZI201" s="41"/>
      <c r="ZJ201" s="41"/>
      <c r="ZK201" s="41"/>
      <c r="ZL201" s="41"/>
      <c r="ZM201" s="41"/>
      <c r="ZN201" s="41"/>
      <c r="ZO201" s="41"/>
    </row>
    <row r="202" spans="31:691" ht="17.25" customHeight="1" x14ac:dyDescent="0.3">
      <c r="AE202" s="41"/>
      <c r="AF202" s="41"/>
      <c r="AG202" s="41"/>
      <c r="IZ202" s="41"/>
      <c r="JA202" s="41"/>
      <c r="JB202" s="41"/>
      <c r="JC202" s="41"/>
      <c r="JD202" s="41"/>
      <c r="JE202" s="41"/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/>
      <c r="JY202" s="41"/>
      <c r="JZ202" s="41"/>
      <c r="KA202" s="41"/>
      <c r="KB202" s="41"/>
      <c r="KC202" s="41"/>
      <c r="KD202" s="41"/>
      <c r="KE202" s="41"/>
      <c r="KF202" s="41"/>
      <c r="KG202" s="41"/>
      <c r="KH202" s="41"/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/>
      <c r="MV202" s="41"/>
      <c r="MW202" s="41"/>
      <c r="MX202" s="41"/>
      <c r="MY202" s="41"/>
      <c r="MZ202" s="41"/>
      <c r="NA202" s="41"/>
      <c r="NB202" s="41"/>
      <c r="NC202" s="41"/>
      <c r="ND202" s="41"/>
      <c r="NE202" s="41"/>
      <c r="NF202" s="41"/>
      <c r="NG202" s="41"/>
      <c r="NH202" s="41"/>
      <c r="NI202" s="41"/>
      <c r="NJ202" s="41"/>
      <c r="NK202" s="41"/>
      <c r="NL202" s="41"/>
      <c r="NM202" s="41"/>
      <c r="NN202" s="41"/>
      <c r="NO202" s="41"/>
      <c r="NP202" s="41"/>
      <c r="NQ202" s="41"/>
      <c r="NR202" s="41"/>
      <c r="NS202" s="41"/>
      <c r="NT202" s="41"/>
      <c r="NU202" s="41"/>
      <c r="NV202" s="41"/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/>
      <c r="OH202" s="41"/>
      <c r="OI202" s="41"/>
      <c r="OJ202" s="41"/>
      <c r="OK202" s="41"/>
      <c r="OL202" s="41"/>
      <c r="OM202" s="41"/>
      <c r="ON202" s="41"/>
      <c r="OO202" s="41"/>
      <c r="OP202" s="41"/>
      <c r="OQ202" s="41"/>
      <c r="OR202" s="41"/>
      <c r="OS202" s="41"/>
      <c r="OT202" s="41"/>
      <c r="OU202" s="41"/>
      <c r="OV202" s="41"/>
      <c r="OW202" s="41"/>
      <c r="OX202" s="41"/>
      <c r="OY202" s="41"/>
      <c r="OZ202" s="41"/>
      <c r="PA202" s="41"/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1"/>
      <c r="PN202" s="41"/>
      <c r="PO202" s="41"/>
      <c r="PP202" s="41"/>
      <c r="PQ202" s="41"/>
      <c r="PR202" s="41"/>
      <c r="PS202" s="41"/>
      <c r="PT202" s="41"/>
      <c r="PU202" s="41"/>
      <c r="PV202" s="41"/>
      <c r="PW202" s="41"/>
      <c r="PX202" s="41"/>
      <c r="PY202" s="41"/>
      <c r="PZ202" s="41"/>
      <c r="QA202" s="41"/>
      <c r="QB202" s="41"/>
      <c r="QC202" s="41"/>
      <c r="QD202" s="41"/>
      <c r="QE202" s="41"/>
      <c r="QF202" s="41"/>
      <c r="QG202" s="41"/>
      <c r="QH202" s="41"/>
      <c r="QI202" s="41"/>
      <c r="QJ202" s="41"/>
      <c r="QK202" s="41"/>
      <c r="QL202" s="41"/>
      <c r="QM202" s="41"/>
      <c r="QN202" s="41"/>
      <c r="QO202" s="41"/>
      <c r="QP202" s="41"/>
      <c r="QQ202" s="41"/>
      <c r="QR202" s="41"/>
      <c r="QS202" s="41"/>
      <c r="QT202" s="41"/>
      <c r="QU202" s="41"/>
      <c r="QV202" s="41"/>
      <c r="QW202" s="41"/>
      <c r="QX202" s="41"/>
      <c r="QY202" s="41"/>
      <c r="QZ202" s="41"/>
      <c r="RA202" s="41"/>
      <c r="RB202" s="41"/>
      <c r="RC202" s="41"/>
      <c r="RD202" s="41"/>
      <c r="RE202" s="41"/>
      <c r="RF202" s="41"/>
      <c r="RG202" s="41"/>
      <c r="RH202" s="41"/>
      <c r="RI202" s="41"/>
      <c r="RJ202" s="41"/>
      <c r="RK202" s="41"/>
      <c r="RL202" s="41"/>
      <c r="RM202" s="41"/>
      <c r="RN202" s="41"/>
      <c r="RO202" s="41"/>
      <c r="RP202" s="41"/>
      <c r="RQ202" s="41"/>
      <c r="RR202" s="41"/>
      <c r="RS202" s="41"/>
      <c r="RT202" s="41"/>
      <c r="RU202" s="41"/>
      <c r="RV202" s="41"/>
      <c r="RW202" s="41"/>
      <c r="RX202" s="41"/>
      <c r="RY202" s="41"/>
      <c r="RZ202" s="41"/>
      <c r="SA202" s="41"/>
      <c r="SB202" s="41"/>
      <c r="SC202" s="41"/>
      <c r="SD202" s="41"/>
      <c r="SE202" s="41"/>
      <c r="SF202" s="41"/>
      <c r="SG202" s="41"/>
      <c r="SH202" s="41"/>
      <c r="SI202" s="41"/>
      <c r="SJ202" s="41"/>
      <c r="SK202" s="41"/>
      <c r="SL202" s="41"/>
      <c r="SM202" s="41"/>
      <c r="SN202" s="41"/>
      <c r="SO202" s="41"/>
      <c r="SP202" s="41"/>
      <c r="SQ202" s="41"/>
      <c r="SR202" s="41"/>
      <c r="SS202" s="41"/>
      <c r="ST202" s="41"/>
      <c r="SU202" s="41"/>
      <c r="SV202" s="41"/>
      <c r="SW202" s="41"/>
      <c r="SX202" s="41"/>
      <c r="SY202" s="41"/>
      <c r="SZ202" s="41"/>
      <c r="TA202" s="41"/>
      <c r="TB202" s="41"/>
      <c r="TC202" s="41"/>
      <c r="TD202" s="41"/>
      <c r="TE202" s="41"/>
      <c r="TF202" s="41"/>
      <c r="TG202" s="41"/>
      <c r="TH202" s="41"/>
      <c r="TI202" s="41"/>
      <c r="TJ202" s="41"/>
      <c r="TK202" s="41"/>
      <c r="TL202" s="41"/>
      <c r="TM202" s="41"/>
      <c r="TN202" s="41"/>
      <c r="TO202" s="41"/>
      <c r="TP202" s="41"/>
      <c r="TQ202" s="41"/>
      <c r="TR202" s="41"/>
      <c r="TS202" s="41"/>
      <c r="TT202" s="41"/>
      <c r="TU202" s="41"/>
      <c r="TV202" s="41"/>
      <c r="TW202" s="41"/>
      <c r="TX202" s="41"/>
      <c r="TY202" s="41"/>
      <c r="TZ202" s="41"/>
      <c r="UA202" s="41"/>
      <c r="UB202" s="41"/>
      <c r="UC202" s="41"/>
      <c r="UD202" s="41"/>
      <c r="UE202" s="41"/>
      <c r="UF202" s="41"/>
      <c r="UG202" s="41"/>
      <c r="UH202" s="41"/>
      <c r="UI202" s="41"/>
      <c r="UJ202" s="41"/>
      <c r="UK202" s="41"/>
      <c r="UL202" s="41"/>
      <c r="UM202" s="41"/>
      <c r="UN202" s="41"/>
      <c r="UO202" s="41"/>
      <c r="UP202" s="41"/>
      <c r="UQ202" s="41"/>
      <c r="UR202" s="41"/>
      <c r="US202" s="41"/>
      <c r="UT202" s="41"/>
      <c r="UU202" s="41"/>
      <c r="UV202" s="41"/>
      <c r="UW202" s="41"/>
      <c r="UX202" s="41"/>
      <c r="UY202" s="41"/>
      <c r="UZ202" s="41"/>
      <c r="VA202" s="41"/>
      <c r="VB202" s="41"/>
      <c r="VC202" s="41"/>
      <c r="VD202" s="41"/>
      <c r="VE202" s="41"/>
      <c r="VF202" s="41"/>
      <c r="VG202" s="41"/>
      <c r="VH202" s="41"/>
      <c r="VI202" s="41"/>
      <c r="VJ202" s="41"/>
      <c r="VK202" s="41"/>
      <c r="VL202" s="41"/>
      <c r="VM202" s="41"/>
      <c r="VN202" s="41"/>
      <c r="VO202" s="41"/>
      <c r="VP202" s="41"/>
      <c r="VQ202" s="41"/>
      <c r="VR202" s="41"/>
      <c r="VS202" s="41"/>
      <c r="VT202" s="41"/>
      <c r="VU202" s="41"/>
      <c r="VV202" s="41"/>
      <c r="VW202" s="41"/>
      <c r="VX202" s="41"/>
      <c r="VY202" s="41"/>
      <c r="VZ202" s="41"/>
      <c r="WA202" s="41"/>
      <c r="WB202" s="41"/>
      <c r="WC202" s="41"/>
      <c r="WD202" s="41"/>
      <c r="WE202" s="41"/>
      <c r="WF202" s="41"/>
      <c r="WG202" s="41"/>
      <c r="WH202" s="41"/>
      <c r="WI202" s="41"/>
      <c r="WJ202" s="41"/>
      <c r="WK202" s="41"/>
      <c r="WL202" s="41"/>
      <c r="WM202" s="41"/>
      <c r="WN202" s="41"/>
      <c r="WO202" s="41"/>
      <c r="WP202" s="41"/>
      <c r="WQ202" s="41"/>
      <c r="WR202" s="41"/>
      <c r="WS202" s="41"/>
      <c r="WT202" s="41"/>
      <c r="WU202" s="41"/>
      <c r="WV202" s="41"/>
      <c r="WW202" s="41"/>
      <c r="WX202" s="41"/>
      <c r="WY202" s="41"/>
      <c r="WZ202" s="41"/>
      <c r="XA202" s="41"/>
      <c r="XB202" s="41"/>
      <c r="XC202" s="41"/>
      <c r="XD202" s="41"/>
      <c r="XE202" s="41"/>
      <c r="XF202" s="41"/>
      <c r="XG202" s="41"/>
      <c r="XH202" s="41"/>
      <c r="XI202" s="41"/>
      <c r="XJ202" s="41"/>
      <c r="XK202" s="41"/>
      <c r="XL202" s="41"/>
      <c r="XM202" s="41"/>
      <c r="XN202" s="41"/>
      <c r="XO202" s="41"/>
      <c r="XP202" s="41"/>
      <c r="XQ202" s="41"/>
      <c r="XR202" s="41"/>
      <c r="XS202" s="41"/>
      <c r="XT202" s="41"/>
      <c r="XU202" s="41"/>
      <c r="XV202" s="41"/>
      <c r="XW202" s="41"/>
      <c r="XX202" s="41"/>
      <c r="XY202" s="41"/>
      <c r="XZ202" s="41"/>
      <c r="YA202" s="41"/>
      <c r="YB202" s="41"/>
      <c r="YC202" s="41"/>
      <c r="YD202" s="41"/>
      <c r="YE202" s="41"/>
      <c r="YF202" s="41"/>
      <c r="YG202" s="41"/>
      <c r="YH202" s="41"/>
      <c r="YI202" s="41"/>
      <c r="YJ202" s="41"/>
      <c r="YK202" s="41"/>
      <c r="YL202" s="41"/>
      <c r="YM202" s="41"/>
      <c r="YN202" s="41"/>
      <c r="YO202" s="41"/>
      <c r="YP202" s="41"/>
      <c r="YQ202" s="41"/>
      <c r="YR202" s="41"/>
      <c r="YS202" s="41"/>
      <c r="YT202" s="41"/>
      <c r="YU202" s="41"/>
      <c r="YV202" s="41"/>
      <c r="YW202" s="41"/>
      <c r="YX202" s="41"/>
      <c r="YY202" s="41"/>
      <c r="YZ202" s="41"/>
      <c r="ZA202" s="41"/>
      <c r="ZB202" s="41"/>
      <c r="ZC202" s="41"/>
      <c r="ZD202" s="41"/>
      <c r="ZE202" s="41"/>
      <c r="ZF202" s="41"/>
      <c r="ZG202" s="41"/>
      <c r="ZH202" s="41"/>
      <c r="ZI202" s="41"/>
      <c r="ZJ202" s="41"/>
      <c r="ZK202" s="41"/>
      <c r="ZL202" s="41"/>
      <c r="ZM202" s="41"/>
      <c r="ZN202" s="41"/>
      <c r="ZO202" s="41"/>
    </row>
    <row r="203" spans="31:691" ht="17.25" customHeight="1" x14ac:dyDescent="0.3">
      <c r="AE203" s="41"/>
      <c r="AF203" s="41"/>
      <c r="AG203" s="41"/>
      <c r="IZ203" s="41"/>
      <c r="JA203" s="41"/>
      <c r="JB203" s="41"/>
      <c r="JC203" s="41"/>
      <c r="JD203" s="41"/>
      <c r="JE203" s="41"/>
      <c r="JF203" s="41"/>
      <c r="JG203" s="41"/>
      <c r="JH203" s="41"/>
      <c r="JI203" s="41"/>
      <c r="JJ203" s="41"/>
      <c r="JK203" s="41"/>
      <c r="JL203" s="41"/>
      <c r="JM203" s="41"/>
      <c r="JN203" s="41"/>
      <c r="JO203" s="41"/>
      <c r="JP203" s="41"/>
      <c r="JQ203" s="41"/>
      <c r="JR203" s="41"/>
      <c r="JS203" s="41"/>
      <c r="JT203" s="41"/>
      <c r="JU203" s="41"/>
      <c r="JV203" s="41"/>
      <c r="JW203" s="41"/>
      <c r="JX203" s="41"/>
      <c r="JY203" s="41"/>
      <c r="JZ203" s="41"/>
      <c r="KA203" s="41"/>
      <c r="KB203" s="41"/>
      <c r="KC203" s="41"/>
      <c r="KD203" s="41"/>
      <c r="KE203" s="41"/>
      <c r="KF203" s="41"/>
      <c r="KG203" s="41"/>
      <c r="KH203" s="41"/>
      <c r="KI203" s="41"/>
      <c r="KJ203" s="41"/>
      <c r="KK203" s="41"/>
      <c r="KL203" s="41"/>
      <c r="KM203" s="41"/>
      <c r="KN203" s="41"/>
      <c r="KO203" s="41"/>
      <c r="KP203" s="41"/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/>
      <c r="MV203" s="41"/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/>
      <c r="NT203" s="41"/>
      <c r="NU203" s="41"/>
      <c r="NV203" s="41"/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/>
      <c r="OO203" s="41"/>
      <c r="OP203" s="41"/>
      <c r="OQ203" s="41"/>
      <c r="OR203" s="41"/>
      <c r="OS203" s="41"/>
      <c r="OT203" s="41"/>
      <c r="OU203" s="41"/>
      <c r="OV203" s="41"/>
      <c r="OW203" s="41"/>
      <c r="OX203" s="41"/>
      <c r="OY203" s="41"/>
      <c r="OZ203" s="41"/>
      <c r="PA203" s="41"/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1"/>
      <c r="PN203" s="41"/>
      <c r="PO203" s="41"/>
      <c r="PP203" s="41"/>
      <c r="PQ203" s="41"/>
      <c r="PR203" s="41"/>
      <c r="PS203" s="41"/>
      <c r="PT203" s="41"/>
      <c r="PU203" s="41"/>
      <c r="PV203" s="41"/>
      <c r="PW203" s="41"/>
      <c r="PX203" s="41"/>
      <c r="PY203" s="41"/>
      <c r="PZ203" s="41"/>
      <c r="QA203" s="41"/>
      <c r="QB203" s="41"/>
      <c r="QC203" s="41"/>
      <c r="QD203" s="41"/>
      <c r="QE203" s="41"/>
      <c r="QF203" s="41"/>
      <c r="QG203" s="41"/>
      <c r="QH203" s="41"/>
      <c r="QI203" s="41"/>
      <c r="QJ203" s="41"/>
      <c r="QK203" s="41"/>
      <c r="QL203" s="41"/>
      <c r="QM203" s="41"/>
      <c r="QN203" s="41"/>
      <c r="QO203" s="41"/>
      <c r="QP203" s="41"/>
      <c r="QQ203" s="41"/>
      <c r="QR203" s="41"/>
      <c r="QS203" s="41"/>
      <c r="QT203" s="41"/>
      <c r="QU203" s="41"/>
      <c r="QV203" s="41"/>
      <c r="QW203" s="41"/>
      <c r="QX203" s="41"/>
      <c r="QY203" s="41"/>
      <c r="QZ203" s="41"/>
      <c r="RA203" s="41"/>
      <c r="RB203" s="41"/>
      <c r="RC203" s="41"/>
      <c r="RD203" s="41"/>
      <c r="RE203" s="41"/>
      <c r="RF203" s="41"/>
      <c r="RG203" s="41"/>
      <c r="RH203" s="41"/>
      <c r="RI203" s="41"/>
      <c r="RJ203" s="41"/>
      <c r="RK203" s="41"/>
      <c r="RL203" s="41"/>
      <c r="RM203" s="41"/>
      <c r="RN203" s="41"/>
      <c r="RO203" s="41"/>
      <c r="RP203" s="41"/>
      <c r="RQ203" s="41"/>
      <c r="RR203" s="41"/>
      <c r="RS203" s="41"/>
      <c r="RT203" s="41"/>
      <c r="RU203" s="41"/>
      <c r="RV203" s="41"/>
      <c r="RW203" s="41"/>
      <c r="RX203" s="41"/>
      <c r="RY203" s="41"/>
      <c r="RZ203" s="41"/>
      <c r="SA203" s="41"/>
      <c r="SB203" s="41"/>
      <c r="SC203" s="41"/>
      <c r="SD203" s="41"/>
      <c r="SE203" s="41"/>
      <c r="SF203" s="41"/>
      <c r="SG203" s="41"/>
      <c r="SH203" s="41"/>
      <c r="SI203" s="41"/>
      <c r="SJ203" s="41"/>
      <c r="SK203" s="41"/>
      <c r="SL203" s="41"/>
      <c r="SM203" s="41"/>
      <c r="SN203" s="41"/>
      <c r="SO203" s="41"/>
      <c r="SP203" s="41"/>
      <c r="SQ203" s="41"/>
      <c r="SR203" s="41"/>
      <c r="SS203" s="41"/>
      <c r="ST203" s="41"/>
      <c r="SU203" s="41"/>
      <c r="SV203" s="41"/>
      <c r="SW203" s="41"/>
      <c r="SX203" s="41"/>
      <c r="SY203" s="41"/>
      <c r="SZ203" s="41"/>
      <c r="TA203" s="41"/>
      <c r="TB203" s="41"/>
      <c r="TC203" s="41"/>
      <c r="TD203" s="41"/>
      <c r="TE203" s="41"/>
      <c r="TF203" s="41"/>
      <c r="TG203" s="41"/>
      <c r="TH203" s="41"/>
      <c r="TI203" s="41"/>
      <c r="TJ203" s="41"/>
      <c r="TK203" s="41"/>
      <c r="TL203" s="41"/>
      <c r="TM203" s="41"/>
      <c r="TN203" s="41"/>
      <c r="TO203" s="41"/>
      <c r="TP203" s="41"/>
      <c r="TQ203" s="41"/>
      <c r="TR203" s="41"/>
      <c r="TS203" s="41"/>
      <c r="TT203" s="41"/>
      <c r="TU203" s="41"/>
      <c r="TV203" s="41"/>
      <c r="TW203" s="41"/>
      <c r="TX203" s="41"/>
      <c r="TY203" s="41"/>
      <c r="TZ203" s="41"/>
      <c r="UA203" s="41"/>
      <c r="UB203" s="41"/>
      <c r="UC203" s="41"/>
      <c r="UD203" s="41"/>
      <c r="UE203" s="41"/>
      <c r="UF203" s="41"/>
      <c r="UG203" s="41"/>
      <c r="UH203" s="41"/>
      <c r="UI203" s="41"/>
      <c r="UJ203" s="41"/>
      <c r="UK203" s="41"/>
      <c r="UL203" s="41"/>
      <c r="UM203" s="41"/>
      <c r="UN203" s="41"/>
      <c r="UO203" s="41"/>
      <c r="UP203" s="41"/>
      <c r="UQ203" s="41"/>
      <c r="UR203" s="41"/>
      <c r="US203" s="41"/>
      <c r="UT203" s="41"/>
      <c r="UU203" s="41"/>
      <c r="UV203" s="41"/>
      <c r="UW203" s="41"/>
      <c r="UX203" s="41"/>
      <c r="UY203" s="41"/>
      <c r="UZ203" s="41"/>
      <c r="VA203" s="41"/>
      <c r="VB203" s="41"/>
      <c r="VC203" s="41"/>
      <c r="VD203" s="41"/>
      <c r="VE203" s="41"/>
      <c r="VF203" s="41"/>
      <c r="VG203" s="41"/>
      <c r="VH203" s="41"/>
      <c r="VI203" s="41"/>
      <c r="VJ203" s="41"/>
      <c r="VK203" s="41"/>
      <c r="VL203" s="41"/>
      <c r="VM203" s="41"/>
      <c r="VN203" s="41"/>
      <c r="VO203" s="41"/>
      <c r="VP203" s="41"/>
      <c r="VQ203" s="41"/>
      <c r="VR203" s="41"/>
      <c r="VS203" s="41"/>
      <c r="VT203" s="41"/>
      <c r="VU203" s="41"/>
      <c r="VV203" s="41"/>
      <c r="VW203" s="41"/>
      <c r="VX203" s="41"/>
      <c r="VY203" s="41"/>
      <c r="VZ203" s="41"/>
      <c r="WA203" s="41"/>
      <c r="WB203" s="41"/>
      <c r="WC203" s="41"/>
      <c r="WD203" s="41"/>
      <c r="WE203" s="41"/>
      <c r="WF203" s="41"/>
      <c r="WG203" s="41"/>
      <c r="WH203" s="41"/>
      <c r="WI203" s="41"/>
      <c r="WJ203" s="41"/>
      <c r="WK203" s="41"/>
      <c r="WL203" s="41"/>
      <c r="WM203" s="41"/>
      <c r="WN203" s="41"/>
      <c r="WO203" s="41"/>
      <c r="WP203" s="41"/>
      <c r="WQ203" s="41"/>
      <c r="WR203" s="41"/>
      <c r="WS203" s="41"/>
      <c r="WT203" s="41"/>
      <c r="WU203" s="41"/>
      <c r="WV203" s="41"/>
      <c r="WW203" s="41"/>
      <c r="WX203" s="41"/>
      <c r="WY203" s="41"/>
      <c r="WZ203" s="41"/>
      <c r="XA203" s="41"/>
      <c r="XB203" s="41"/>
      <c r="XC203" s="41"/>
      <c r="XD203" s="41"/>
      <c r="XE203" s="41"/>
      <c r="XF203" s="41"/>
      <c r="XG203" s="41"/>
      <c r="XH203" s="41"/>
      <c r="XI203" s="41"/>
      <c r="XJ203" s="41"/>
      <c r="XK203" s="41"/>
      <c r="XL203" s="41"/>
      <c r="XM203" s="41"/>
      <c r="XN203" s="41"/>
      <c r="XO203" s="41"/>
      <c r="XP203" s="41"/>
      <c r="XQ203" s="41"/>
      <c r="XR203" s="41"/>
      <c r="XS203" s="41"/>
      <c r="XT203" s="41"/>
      <c r="XU203" s="41"/>
      <c r="XV203" s="41"/>
      <c r="XW203" s="41"/>
      <c r="XX203" s="41"/>
      <c r="XY203" s="41"/>
      <c r="XZ203" s="41"/>
      <c r="YA203" s="41"/>
      <c r="YB203" s="41"/>
      <c r="YC203" s="41"/>
      <c r="YD203" s="41"/>
      <c r="YE203" s="41"/>
      <c r="YF203" s="41"/>
      <c r="YG203" s="41"/>
      <c r="YH203" s="41"/>
      <c r="YI203" s="41"/>
      <c r="YJ203" s="41"/>
      <c r="YK203" s="41"/>
      <c r="YL203" s="41"/>
      <c r="YM203" s="41"/>
      <c r="YN203" s="41"/>
      <c r="YO203" s="41"/>
      <c r="YP203" s="41"/>
      <c r="YQ203" s="41"/>
      <c r="YR203" s="41"/>
      <c r="YS203" s="41"/>
      <c r="YT203" s="41"/>
      <c r="YU203" s="41"/>
      <c r="YV203" s="41"/>
      <c r="YW203" s="41"/>
      <c r="YX203" s="41"/>
      <c r="YY203" s="41"/>
      <c r="YZ203" s="41"/>
      <c r="ZA203" s="41"/>
      <c r="ZB203" s="41"/>
      <c r="ZC203" s="41"/>
      <c r="ZD203" s="41"/>
      <c r="ZE203" s="41"/>
      <c r="ZF203" s="41"/>
      <c r="ZG203" s="41"/>
      <c r="ZH203" s="41"/>
      <c r="ZI203" s="41"/>
      <c r="ZJ203" s="41"/>
      <c r="ZK203" s="41"/>
      <c r="ZL203" s="41"/>
      <c r="ZM203" s="41"/>
      <c r="ZN203" s="41"/>
      <c r="ZO203" s="41"/>
    </row>
    <row r="204" spans="31:691" ht="17.25" customHeight="1" x14ac:dyDescent="0.3">
      <c r="AE204" s="41"/>
      <c r="AF204" s="41"/>
      <c r="AG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/>
      <c r="MV204" s="41"/>
      <c r="MW204" s="41"/>
      <c r="MX204" s="41"/>
      <c r="MY204" s="41"/>
      <c r="MZ204" s="41"/>
      <c r="NA204" s="41"/>
      <c r="NB204" s="41"/>
      <c r="NC204" s="41"/>
      <c r="ND204" s="41"/>
      <c r="NE204" s="41"/>
      <c r="NF204" s="41"/>
      <c r="NG204" s="41"/>
      <c r="NH204" s="41"/>
      <c r="NI204" s="41"/>
      <c r="NJ204" s="41"/>
      <c r="NK204" s="41"/>
      <c r="NL204" s="41"/>
      <c r="NM204" s="41"/>
      <c r="NN204" s="41"/>
      <c r="NO204" s="41"/>
      <c r="NP204" s="41"/>
      <c r="NQ204" s="41"/>
      <c r="NR204" s="41"/>
      <c r="NS204" s="41"/>
      <c r="NT204" s="41"/>
      <c r="NU204" s="41"/>
      <c r="NV204" s="41"/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/>
      <c r="OH204" s="41"/>
      <c r="OI204" s="41"/>
      <c r="OJ204" s="41"/>
      <c r="OK204" s="41"/>
      <c r="OL204" s="41"/>
      <c r="OM204" s="41"/>
      <c r="ON204" s="41"/>
      <c r="OO204" s="41"/>
      <c r="OP204" s="41"/>
      <c r="OQ204" s="41"/>
      <c r="OR204" s="41"/>
      <c r="OS204" s="41"/>
      <c r="OT204" s="41"/>
      <c r="OU204" s="41"/>
      <c r="OV204" s="41"/>
      <c r="OW204" s="41"/>
      <c r="OX204" s="41"/>
      <c r="OY204" s="41"/>
      <c r="OZ204" s="41"/>
      <c r="PA204" s="41"/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1"/>
      <c r="PN204" s="41"/>
      <c r="PO204" s="41"/>
      <c r="PP204" s="41"/>
      <c r="PQ204" s="41"/>
      <c r="PR204" s="41"/>
      <c r="PS204" s="41"/>
      <c r="PT204" s="41"/>
      <c r="PU204" s="41"/>
      <c r="PV204" s="41"/>
      <c r="PW204" s="41"/>
      <c r="PX204" s="41"/>
      <c r="PY204" s="41"/>
      <c r="PZ204" s="41"/>
      <c r="QA204" s="41"/>
      <c r="QB204" s="41"/>
      <c r="QC204" s="41"/>
      <c r="QD204" s="41"/>
      <c r="QE204" s="41"/>
      <c r="QF204" s="41"/>
      <c r="QG204" s="41"/>
      <c r="QH204" s="41"/>
      <c r="QI204" s="41"/>
      <c r="QJ204" s="41"/>
      <c r="QK204" s="41"/>
      <c r="QL204" s="41"/>
      <c r="QM204" s="41"/>
      <c r="QN204" s="41"/>
      <c r="QO204" s="41"/>
      <c r="QP204" s="41"/>
      <c r="QQ204" s="41"/>
      <c r="QR204" s="41"/>
      <c r="QS204" s="41"/>
      <c r="QT204" s="41"/>
      <c r="QU204" s="41"/>
      <c r="QV204" s="41"/>
      <c r="QW204" s="41"/>
      <c r="QX204" s="41"/>
      <c r="QY204" s="41"/>
      <c r="QZ204" s="41"/>
      <c r="RA204" s="41"/>
      <c r="RB204" s="41"/>
      <c r="RC204" s="41"/>
      <c r="RD204" s="41"/>
      <c r="RE204" s="41"/>
      <c r="RF204" s="41"/>
      <c r="RG204" s="41"/>
      <c r="RH204" s="41"/>
      <c r="RI204" s="41"/>
      <c r="RJ204" s="41"/>
      <c r="RK204" s="41"/>
      <c r="RL204" s="41"/>
      <c r="RM204" s="41"/>
      <c r="RN204" s="41"/>
      <c r="RO204" s="41"/>
      <c r="RP204" s="41"/>
      <c r="RQ204" s="41"/>
      <c r="RR204" s="41"/>
      <c r="RS204" s="41"/>
      <c r="RT204" s="41"/>
      <c r="RU204" s="41"/>
      <c r="RV204" s="41"/>
      <c r="RW204" s="41"/>
      <c r="RX204" s="41"/>
      <c r="RY204" s="41"/>
      <c r="RZ204" s="41"/>
      <c r="SA204" s="41"/>
      <c r="SB204" s="41"/>
      <c r="SC204" s="41"/>
      <c r="SD204" s="41"/>
      <c r="SE204" s="41"/>
      <c r="SF204" s="41"/>
      <c r="SG204" s="41"/>
      <c r="SH204" s="41"/>
      <c r="SI204" s="41"/>
      <c r="SJ204" s="41"/>
      <c r="SK204" s="41"/>
      <c r="SL204" s="41"/>
      <c r="SM204" s="41"/>
      <c r="SN204" s="41"/>
      <c r="SO204" s="41"/>
      <c r="SP204" s="41"/>
      <c r="SQ204" s="41"/>
      <c r="SR204" s="41"/>
      <c r="SS204" s="41"/>
      <c r="ST204" s="41"/>
      <c r="SU204" s="41"/>
      <c r="SV204" s="41"/>
      <c r="SW204" s="41"/>
      <c r="SX204" s="41"/>
      <c r="SY204" s="41"/>
      <c r="SZ204" s="41"/>
      <c r="TA204" s="41"/>
      <c r="TB204" s="41"/>
      <c r="TC204" s="41"/>
      <c r="TD204" s="41"/>
      <c r="TE204" s="41"/>
      <c r="TF204" s="41"/>
      <c r="TG204" s="41"/>
      <c r="TH204" s="41"/>
      <c r="TI204" s="41"/>
      <c r="TJ204" s="41"/>
      <c r="TK204" s="41"/>
      <c r="TL204" s="41"/>
      <c r="TM204" s="41"/>
      <c r="TN204" s="41"/>
      <c r="TO204" s="41"/>
      <c r="TP204" s="41"/>
      <c r="TQ204" s="41"/>
      <c r="TR204" s="41"/>
      <c r="TS204" s="41"/>
      <c r="TT204" s="41"/>
      <c r="TU204" s="41"/>
      <c r="TV204" s="41"/>
      <c r="TW204" s="41"/>
      <c r="TX204" s="41"/>
      <c r="TY204" s="41"/>
      <c r="TZ204" s="41"/>
      <c r="UA204" s="41"/>
      <c r="UB204" s="41"/>
      <c r="UC204" s="41"/>
      <c r="UD204" s="41"/>
      <c r="UE204" s="41"/>
      <c r="UF204" s="41"/>
      <c r="UG204" s="41"/>
      <c r="UH204" s="41"/>
      <c r="UI204" s="41"/>
      <c r="UJ204" s="41"/>
      <c r="UK204" s="41"/>
      <c r="UL204" s="41"/>
      <c r="UM204" s="41"/>
      <c r="UN204" s="41"/>
      <c r="UO204" s="41"/>
      <c r="UP204" s="41"/>
      <c r="UQ204" s="41"/>
      <c r="UR204" s="41"/>
      <c r="US204" s="41"/>
      <c r="UT204" s="41"/>
      <c r="UU204" s="41"/>
      <c r="UV204" s="41"/>
      <c r="UW204" s="41"/>
      <c r="UX204" s="41"/>
      <c r="UY204" s="41"/>
      <c r="UZ204" s="41"/>
      <c r="VA204" s="41"/>
      <c r="VB204" s="41"/>
      <c r="VC204" s="41"/>
      <c r="VD204" s="41"/>
      <c r="VE204" s="41"/>
      <c r="VF204" s="41"/>
      <c r="VG204" s="41"/>
      <c r="VH204" s="41"/>
      <c r="VI204" s="41"/>
      <c r="VJ204" s="41"/>
      <c r="VK204" s="41"/>
      <c r="VL204" s="41"/>
      <c r="VM204" s="41"/>
      <c r="VN204" s="41"/>
      <c r="VO204" s="41"/>
      <c r="VP204" s="41"/>
      <c r="VQ204" s="41"/>
      <c r="VR204" s="41"/>
      <c r="VS204" s="41"/>
      <c r="VT204" s="41"/>
      <c r="VU204" s="41"/>
      <c r="VV204" s="41"/>
      <c r="VW204" s="41"/>
      <c r="VX204" s="41"/>
      <c r="VY204" s="41"/>
      <c r="VZ204" s="41"/>
      <c r="WA204" s="41"/>
      <c r="WB204" s="41"/>
      <c r="WC204" s="41"/>
      <c r="WD204" s="41"/>
      <c r="WE204" s="41"/>
      <c r="WF204" s="41"/>
      <c r="WG204" s="41"/>
      <c r="WH204" s="41"/>
      <c r="WI204" s="41"/>
      <c r="WJ204" s="41"/>
      <c r="WK204" s="41"/>
      <c r="WL204" s="41"/>
      <c r="WM204" s="41"/>
      <c r="WN204" s="41"/>
      <c r="WO204" s="41"/>
      <c r="WP204" s="41"/>
      <c r="WQ204" s="41"/>
      <c r="WR204" s="41"/>
      <c r="WS204" s="41"/>
      <c r="WT204" s="41"/>
      <c r="WU204" s="41"/>
      <c r="WV204" s="41"/>
      <c r="WW204" s="41"/>
      <c r="WX204" s="41"/>
      <c r="WY204" s="41"/>
      <c r="WZ204" s="41"/>
      <c r="XA204" s="41"/>
      <c r="XB204" s="41"/>
      <c r="XC204" s="41"/>
      <c r="XD204" s="41"/>
      <c r="XE204" s="41"/>
      <c r="XF204" s="41"/>
      <c r="XG204" s="41"/>
      <c r="XH204" s="41"/>
      <c r="XI204" s="41"/>
      <c r="XJ204" s="41"/>
      <c r="XK204" s="41"/>
      <c r="XL204" s="41"/>
      <c r="XM204" s="41"/>
      <c r="XN204" s="41"/>
      <c r="XO204" s="41"/>
      <c r="XP204" s="41"/>
      <c r="XQ204" s="41"/>
      <c r="XR204" s="41"/>
      <c r="XS204" s="41"/>
      <c r="XT204" s="41"/>
      <c r="XU204" s="41"/>
      <c r="XV204" s="41"/>
      <c r="XW204" s="41"/>
      <c r="XX204" s="41"/>
      <c r="XY204" s="41"/>
      <c r="XZ204" s="41"/>
      <c r="YA204" s="41"/>
      <c r="YB204" s="41"/>
      <c r="YC204" s="41"/>
      <c r="YD204" s="41"/>
      <c r="YE204" s="41"/>
      <c r="YF204" s="41"/>
      <c r="YG204" s="41"/>
      <c r="YH204" s="41"/>
      <c r="YI204" s="41"/>
      <c r="YJ204" s="41"/>
      <c r="YK204" s="41"/>
      <c r="YL204" s="41"/>
      <c r="YM204" s="41"/>
      <c r="YN204" s="41"/>
      <c r="YO204" s="41"/>
      <c r="YP204" s="41"/>
      <c r="YQ204" s="41"/>
      <c r="YR204" s="41"/>
      <c r="YS204" s="41"/>
      <c r="YT204" s="41"/>
      <c r="YU204" s="41"/>
      <c r="YV204" s="41"/>
      <c r="YW204" s="41"/>
      <c r="YX204" s="41"/>
      <c r="YY204" s="41"/>
      <c r="YZ204" s="41"/>
      <c r="ZA204" s="41"/>
      <c r="ZB204" s="41"/>
      <c r="ZC204" s="41"/>
      <c r="ZD204" s="41"/>
      <c r="ZE204" s="41"/>
      <c r="ZF204" s="41"/>
      <c r="ZG204" s="41"/>
      <c r="ZH204" s="41"/>
      <c r="ZI204" s="41"/>
      <c r="ZJ204" s="41"/>
      <c r="ZK204" s="41"/>
      <c r="ZL204" s="41"/>
      <c r="ZM204" s="41"/>
      <c r="ZN204" s="41"/>
      <c r="ZO204" s="41"/>
    </row>
    <row r="205" spans="31:691" ht="17.25" customHeight="1" x14ac:dyDescent="0.3">
      <c r="AE205" s="41"/>
      <c r="AF205" s="41"/>
      <c r="AG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/>
      <c r="KC205" s="41"/>
      <c r="KD205" s="41"/>
      <c r="KE205" s="41"/>
      <c r="KF205" s="41"/>
      <c r="KG205" s="41"/>
      <c r="KH205" s="41"/>
      <c r="KI205" s="41"/>
      <c r="KJ205" s="41"/>
      <c r="KK205" s="41"/>
      <c r="KL205" s="41"/>
      <c r="KM205" s="41"/>
      <c r="KN205" s="41"/>
      <c r="KO205" s="41"/>
      <c r="KP205" s="41"/>
      <c r="KQ205" s="41"/>
      <c r="KR205" s="41"/>
      <c r="KS205" s="41"/>
      <c r="KT205" s="41"/>
      <c r="KU205" s="41"/>
      <c r="KV205" s="41"/>
      <c r="KW205" s="41"/>
      <c r="KX205" s="41"/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/>
      <c r="MC205" s="41"/>
      <c r="MD205" s="41"/>
      <c r="ME205" s="41"/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/>
      <c r="MV205" s="41"/>
      <c r="MW205" s="41"/>
      <c r="MX205" s="41"/>
      <c r="MY205" s="41"/>
      <c r="MZ205" s="41"/>
      <c r="NA205" s="41"/>
      <c r="NB205" s="41"/>
      <c r="NC205" s="41"/>
      <c r="ND205" s="41"/>
      <c r="NE205" s="41"/>
      <c r="NF205" s="41"/>
      <c r="NG205" s="41"/>
      <c r="NH205" s="41"/>
      <c r="NI205" s="41"/>
      <c r="NJ205" s="41"/>
      <c r="NK205" s="41"/>
      <c r="NL205" s="41"/>
      <c r="NM205" s="41"/>
      <c r="NN205" s="41"/>
      <c r="NO205" s="41"/>
      <c r="NP205" s="41"/>
      <c r="NQ205" s="41"/>
      <c r="NR205" s="41"/>
      <c r="NS205" s="41"/>
      <c r="NT205" s="41"/>
      <c r="NU205" s="41"/>
      <c r="NV205" s="41"/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/>
      <c r="OH205" s="41"/>
      <c r="OI205" s="41"/>
      <c r="OJ205" s="41"/>
      <c r="OK205" s="41"/>
      <c r="OL205" s="41"/>
      <c r="OM205" s="41"/>
      <c r="ON205" s="41"/>
      <c r="OO205" s="41"/>
      <c r="OP205" s="41"/>
      <c r="OQ205" s="41"/>
      <c r="OR205" s="41"/>
      <c r="OS205" s="41"/>
      <c r="OT205" s="41"/>
      <c r="OU205" s="41"/>
      <c r="OV205" s="41"/>
      <c r="OW205" s="41"/>
      <c r="OX205" s="41"/>
      <c r="OY205" s="41"/>
      <c r="OZ205" s="41"/>
      <c r="PA205" s="41"/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1"/>
      <c r="PN205" s="41"/>
      <c r="PO205" s="41"/>
      <c r="PP205" s="41"/>
      <c r="PQ205" s="41"/>
      <c r="PR205" s="41"/>
      <c r="PS205" s="41"/>
      <c r="PT205" s="41"/>
      <c r="PU205" s="41"/>
      <c r="PV205" s="41"/>
      <c r="PW205" s="41"/>
      <c r="PX205" s="41"/>
      <c r="PY205" s="41"/>
      <c r="PZ205" s="41"/>
      <c r="QA205" s="41"/>
      <c r="QB205" s="41"/>
      <c r="QC205" s="41"/>
      <c r="QD205" s="41"/>
      <c r="QE205" s="41"/>
      <c r="QF205" s="41"/>
      <c r="QG205" s="41"/>
      <c r="QH205" s="41"/>
      <c r="QI205" s="41"/>
      <c r="QJ205" s="41"/>
      <c r="QK205" s="41"/>
      <c r="QL205" s="41"/>
      <c r="QM205" s="41"/>
      <c r="QN205" s="41"/>
      <c r="QO205" s="41"/>
      <c r="QP205" s="41"/>
      <c r="QQ205" s="41"/>
      <c r="QR205" s="41"/>
      <c r="QS205" s="41"/>
      <c r="QT205" s="41"/>
      <c r="QU205" s="41"/>
      <c r="QV205" s="41"/>
      <c r="QW205" s="41"/>
      <c r="QX205" s="41"/>
      <c r="QY205" s="41"/>
      <c r="QZ205" s="41"/>
      <c r="RA205" s="41"/>
      <c r="RB205" s="41"/>
      <c r="RC205" s="41"/>
      <c r="RD205" s="41"/>
      <c r="RE205" s="41"/>
      <c r="RF205" s="41"/>
      <c r="RG205" s="41"/>
      <c r="RH205" s="41"/>
      <c r="RI205" s="41"/>
      <c r="RJ205" s="41"/>
      <c r="RK205" s="41"/>
      <c r="RL205" s="41"/>
      <c r="RM205" s="41"/>
      <c r="RN205" s="41"/>
      <c r="RO205" s="41"/>
      <c r="RP205" s="41"/>
      <c r="RQ205" s="41"/>
      <c r="RR205" s="41"/>
      <c r="RS205" s="41"/>
      <c r="RT205" s="41"/>
      <c r="RU205" s="41"/>
      <c r="RV205" s="41"/>
      <c r="RW205" s="41"/>
      <c r="RX205" s="41"/>
      <c r="RY205" s="41"/>
      <c r="RZ205" s="41"/>
      <c r="SA205" s="41"/>
      <c r="SB205" s="41"/>
      <c r="SC205" s="41"/>
      <c r="SD205" s="41"/>
      <c r="SE205" s="41"/>
      <c r="SF205" s="41"/>
      <c r="SG205" s="41"/>
      <c r="SH205" s="41"/>
      <c r="SI205" s="41"/>
      <c r="SJ205" s="41"/>
      <c r="SK205" s="41"/>
      <c r="SL205" s="41"/>
      <c r="SM205" s="41"/>
      <c r="SN205" s="41"/>
      <c r="SO205" s="41"/>
      <c r="SP205" s="41"/>
      <c r="SQ205" s="41"/>
      <c r="SR205" s="41"/>
      <c r="SS205" s="41"/>
      <c r="ST205" s="41"/>
      <c r="SU205" s="41"/>
      <c r="SV205" s="41"/>
      <c r="SW205" s="41"/>
      <c r="SX205" s="41"/>
      <c r="SY205" s="41"/>
      <c r="SZ205" s="41"/>
      <c r="TA205" s="41"/>
      <c r="TB205" s="41"/>
      <c r="TC205" s="41"/>
      <c r="TD205" s="41"/>
      <c r="TE205" s="41"/>
      <c r="TF205" s="41"/>
      <c r="TG205" s="41"/>
      <c r="TH205" s="41"/>
      <c r="TI205" s="41"/>
      <c r="TJ205" s="41"/>
      <c r="TK205" s="41"/>
      <c r="TL205" s="41"/>
      <c r="TM205" s="41"/>
      <c r="TN205" s="41"/>
      <c r="TO205" s="41"/>
      <c r="TP205" s="41"/>
      <c r="TQ205" s="41"/>
      <c r="TR205" s="41"/>
      <c r="TS205" s="41"/>
      <c r="TT205" s="41"/>
      <c r="TU205" s="41"/>
      <c r="TV205" s="41"/>
      <c r="TW205" s="41"/>
      <c r="TX205" s="41"/>
      <c r="TY205" s="41"/>
      <c r="TZ205" s="41"/>
      <c r="UA205" s="41"/>
      <c r="UB205" s="41"/>
      <c r="UC205" s="41"/>
      <c r="UD205" s="41"/>
      <c r="UE205" s="41"/>
      <c r="UF205" s="41"/>
      <c r="UG205" s="41"/>
      <c r="UH205" s="41"/>
      <c r="UI205" s="41"/>
      <c r="UJ205" s="41"/>
      <c r="UK205" s="41"/>
      <c r="UL205" s="41"/>
      <c r="UM205" s="41"/>
      <c r="UN205" s="41"/>
      <c r="UO205" s="41"/>
      <c r="UP205" s="41"/>
      <c r="UQ205" s="41"/>
      <c r="UR205" s="41"/>
      <c r="US205" s="41"/>
      <c r="UT205" s="41"/>
      <c r="UU205" s="41"/>
      <c r="UV205" s="41"/>
      <c r="UW205" s="41"/>
      <c r="UX205" s="41"/>
      <c r="UY205" s="41"/>
      <c r="UZ205" s="41"/>
      <c r="VA205" s="41"/>
      <c r="VB205" s="41"/>
      <c r="VC205" s="41"/>
      <c r="VD205" s="41"/>
      <c r="VE205" s="41"/>
      <c r="VF205" s="41"/>
      <c r="VG205" s="41"/>
      <c r="VH205" s="41"/>
      <c r="VI205" s="41"/>
      <c r="VJ205" s="41"/>
      <c r="VK205" s="41"/>
      <c r="VL205" s="41"/>
      <c r="VM205" s="41"/>
      <c r="VN205" s="41"/>
      <c r="VO205" s="41"/>
      <c r="VP205" s="41"/>
      <c r="VQ205" s="41"/>
      <c r="VR205" s="41"/>
      <c r="VS205" s="41"/>
      <c r="VT205" s="41"/>
      <c r="VU205" s="41"/>
      <c r="VV205" s="41"/>
      <c r="VW205" s="41"/>
      <c r="VX205" s="41"/>
      <c r="VY205" s="41"/>
      <c r="VZ205" s="41"/>
      <c r="WA205" s="41"/>
      <c r="WB205" s="41"/>
      <c r="WC205" s="41"/>
      <c r="WD205" s="41"/>
      <c r="WE205" s="41"/>
      <c r="WF205" s="41"/>
      <c r="WG205" s="41"/>
      <c r="WH205" s="41"/>
      <c r="WI205" s="41"/>
      <c r="WJ205" s="41"/>
      <c r="WK205" s="41"/>
      <c r="WL205" s="41"/>
      <c r="WM205" s="41"/>
      <c r="WN205" s="41"/>
      <c r="WO205" s="41"/>
      <c r="WP205" s="41"/>
      <c r="WQ205" s="41"/>
      <c r="WR205" s="41"/>
      <c r="WS205" s="41"/>
      <c r="WT205" s="41"/>
      <c r="WU205" s="41"/>
      <c r="WV205" s="41"/>
      <c r="WW205" s="41"/>
      <c r="WX205" s="41"/>
      <c r="WY205" s="41"/>
      <c r="WZ205" s="41"/>
      <c r="XA205" s="41"/>
      <c r="XB205" s="41"/>
      <c r="XC205" s="41"/>
      <c r="XD205" s="41"/>
      <c r="XE205" s="41"/>
      <c r="XF205" s="41"/>
      <c r="XG205" s="41"/>
      <c r="XH205" s="41"/>
      <c r="XI205" s="41"/>
      <c r="XJ205" s="41"/>
      <c r="XK205" s="41"/>
      <c r="XL205" s="41"/>
      <c r="XM205" s="41"/>
      <c r="XN205" s="41"/>
      <c r="XO205" s="41"/>
      <c r="XP205" s="41"/>
      <c r="XQ205" s="41"/>
      <c r="XR205" s="41"/>
      <c r="XS205" s="41"/>
      <c r="XT205" s="41"/>
      <c r="XU205" s="41"/>
      <c r="XV205" s="41"/>
      <c r="XW205" s="41"/>
      <c r="XX205" s="41"/>
      <c r="XY205" s="41"/>
      <c r="XZ205" s="41"/>
      <c r="YA205" s="41"/>
      <c r="YB205" s="41"/>
      <c r="YC205" s="41"/>
      <c r="YD205" s="41"/>
      <c r="YE205" s="41"/>
      <c r="YF205" s="41"/>
      <c r="YG205" s="41"/>
      <c r="YH205" s="41"/>
      <c r="YI205" s="41"/>
      <c r="YJ205" s="41"/>
      <c r="YK205" s="41"/>
      <c r="YL205" s="41"/>
      <c r="YM205" s="41"/>
      <c r="YN205" s="41"/>
      <c r="YO205" s="41"/>
      <c r="YP205" s="41"/>
      <c r="YQ205" s="41"/>
      <c r="YR205" s="41"/>
      <c r="YS205" s="41"/>
      <c r="YT205" s="41"/>
      <c r="YU205" s="41"/>
      <c r="YV205" s="41"/>
      <c r="YW205" s="41"/>
      <c r="YX205" s="41"/>
      <c r="YY205" s="41"/>
      <c r="YZ205" s="41"/>
      <c r="ZA205" s="41"/>
      <c r="ZB205" s="41"/>
      <c r="ZC205" s="41"/>
      <c r="ZD205" s="41"/>
      <c r="ZE205" s="41"/>
      <c r="ZF205" s="41"/>
      <c r="ZG205" s="41"/>
      <c r="ZH205" s="41"/>
      <c r="ZI205" s="41"/>
      <c r="ZJ205" s="41"/>
      <c r="ZK205" s="41"/>
      <c r="ZL205" s="41"/>
      <c r="ZM205" s="41"/>
      <c r="ZN205" s="41"/>
      <c r="ZO205" s="41"/>
    </row>
    <row r="206" spans="31:691" ht="17.25" customHeight="1" x14ac:dyDescent="0.3">
      <c r="AE206" s="41"/>
      <c r="AF206" s="41"/>
      <c r="AG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/>
      <c r="JY206" s="41"/>
      <c r="JZ206" s="41"/>
      <c r="KA206" s="41"/>
      <c r="KB206" s="41"/>
      <c r="KC206" s="41"/>
      <c r="KD206" s="41"/>
      <c r="KE206" s="41"/>
      <c r="KF206" s="41"/>
      <c r="KG206" s="41"/>
      <c r="KH206" s="41"/>
      <c r="KI206" s="41"/>
      <c r="KJ206" s="41"/>
      <c r="KK206" s="41"/>
      <c r="KL206" s="41"/>
      <c r="KM206" s="41"/>
      <c r="KN206" s="41"/>
      <c r="KO206" s="41"/>
      <c r="KP206" s="41"/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/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/>
      <c r="MV206" s="41"/>
      <c r="MW206" s="41"/>
      <c r="MX206" s="41"/>
      <c r="MY206" s="41"/>
      <c r="MZ206" s="41"/>
      <c r="NA206" s="41"/>
      <c r="NB206" s="41"/>
      <c r="NC206" s="41"/>
      <c r="ND206" s="41"/>
      <c r="NE206" s="41"/>
      <c r="NF206" s="41"/>
      <c r="NG206" s="41"/>
      <c r="NH206" s="41"/>
      <c r="NI206" s="41"/>
      <c r="NJ206" s="41"/>
      <c r="NK206" s="41"/>
      <c r="NL206" s="41"/>
      <c r="NM206" s="41"/>
      <c r="NN206" s="41"/>
      <c r="NO206" s="41"/>
      <c r="NP206" s="41"/>
      <c r="NQ206" s="41"/>
      <c r="NR206" s="41"/>
      <c r="NS206" s="41"/>
      <c r="NT206" s="41"/>
      <c r="NU206" s="41"/>
      <c r="NV206" s="41"/>
      <c r="NW206" s="41"/>
      <c r="NX206" s="41"/>
      <c r="NY206" s="41"/>
      <c r="NZ206" s="41"/>
      <c r="OA206" s="41"/>
      <c r="OB206" s="41"/>
      <c r="OC206" s="41"/>
      <c r="OD206" s="41"/>
      <c r="OE206" s="41"/>
      <c r="OF206" s="41"/>
      <c r="OG206" s="41"/>
      <c r="OH206" s="41"/>
      <c r="OI206" s="41"/>
      <c r="OJ206" s="41"/>
      <c r="OK206" s="41"/>
      <c r="OL206" s="41"/>
      <c r="OM206" s="41"/>
      <c r="ON206" s="41"/>
      <c r="OO206" s="41"/>
      <c r="OP206" s="41"/>
      <c r="OQ206" s="41"/>
      <c r="OR206" s="41"/>
      <c r="OS206" s="41"/>
      <c r="OT206" s="41"/>
      <c r="OU206" s="41"/>
      <c r="OV206" s="41"/>
      <c r="OW206" s="41"/>
      <c r="OX206" s="41"/>
      <c r="OY206" s="41"/>
      <c r="OZ206" s="41"/>
      <c r="PA206" s="41"/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1"/>
      <c r="PN206" s="41"/>
      <c r="PO206" s="41"/>
      <c r="PP206" s="41"/>
      <c r="PQ206" s="41"/>
      <c r="PR206" s="41"/>
      <c r="PS206" s="41"/>
      <c r="PT206" s="41"/>
      <c r="PU206" s="41"/>
      <c r="PV206" s="41"/>
      <c r="PW206" s="41"/>
      <c r="PX206" s="41"/>
      <c r="PY206" s="41"/>
      <c r="PZ206" s="41"/>
      <c r="QA206" s="41"/>
      <c r="QB206" s="41"/>
      <c r="QC206" s="41"/>
      <c r="QD206" s="41"/>
      <c r="QE206" s="41"/>
      <c r="QF206" s="41"/>
      <c r="QG206" s="41"/>
      <c r="QH206" s="41"/>
      <c r="QI206" s="41"/>
      <c r="QJ206" s="41"/>
      <c r="QK206" s="41"/>
      <c r="QL206" s="41"/>
      <c r="QM206" s="41"/>
      <c r="QN206" s="41"/>
      <c r="QO206" s="41"/>
      <c r="QP206" s="41"/>
      <c r="QQ206" s="41"/>
      <c r="QR206" s="41"/>
      <c r="QS206" s="41"/>
      <c r="QT206" s="41"/>
      <c r="QU206" s="41"/>
      <c r="QV206" s="41"/>
      <c r="QW206" s="41"/>
      <c r="QX206" s="41"/>
      <c r="QY206" s="41"/>
      <c r="QZ206" s="41"/>
      <c r="RA206" s="41"/>
      <c r="RB206" s="41"/>
      <c r="RC206" s="41"/>
      <c r="RD206" s="41"/>
      <c r="RE206" s="41"/>
      <c r="RF206" s="41"/>
      <c r="RG206" s="41"/>
      <c r="RH206" s="41"/>
      <c r="RI206" s="41"/>
      <c r="RJ206" s="41"/>
      <c r="RK206" s="41"/>
      <c r="RL206" s="41"/>
      <c r="RM206" s="41"/>
      <c r="RN206" s="41"/>
      <c r="RO206" s="41"/>
      <c r="RP206" s="41"/>
      <c r="RQ206" s="41"/>
      <c r="RR206" s="41"/>
      <c r="RS206" s="41"/>
      <c r="RT206" s="41"/>
      <c r="RU206" s="41"/>
      <c r="RV206" s="41"/>
      <c r="RW206" s="41"/>
      <c r="RX206" s="41"/>
      <c r="RY206" s="41"/>
      <c r="RZ206" s="41"/>
      <c r="SA206" s="41"/>
      <c r="SB206" s="41"/>
      <c r="SC206" s="41"/>
      <c r="SD206" s="41"/>
      <c r="SE206" s="41"/>
      <c r="SF206" s="41"/>
      <c r="SG206" s="41"/>
      <c r="SH206" s="41"/>
      <c r="SI206" s="41"/>
      <c r="SJ206" s="41"/>
      <c r="SK206" s="41"/>
      <c r="SL206" s="41"/>
      <c r="SM206" s="41"/>
      <c r="SN206" s="41"/>
      <c r="SO206" s="41"/>
      <c r="SP206" s="41"/>
      <c r="SQ206" s="41"/>
      <c r="SR206" s="41"/>
      <c r="SS206" s="41"/>
      <c r="ST206" s="41"/>
      <c r="SU206" s="41"/>
      <c r="SV206" s="41"/>
      <c r="SW206" s="41"/>
      <c r="SX206" s="41"/>
      <c r="SY206" s="41"/>
      <c r="SZ206" s="41"/>
      <c r="TA206" s="41"/>
      <c r="TB206" s="41"/>
      <c r="TC206" s="41"/>
      <c r="TD206" s="41"/>
      <c r="TE206" s="41"/>
      <c r="TF206" s="41"/>
      <c r="TG206" s="41"/>
      <c r="TH206" s="41"/>
      <c r="TI206" s="41"/>
      <c r="TJ206" s="41"/>
      <c r="TK206" s="41"/>
      <c r="TL206" s="41"/>
      <c r="TM206" s="41"/>
      <c r="TN206" s="41"/>
      <c r="TO206" s="41"/>
      <c r="TP206" s="41"/>
      <c r="TQ206" s="41"/>
      <c r="TR206" s="41"/>
      <c r="TS206" s="41"/>
      <c r="TT206" s="41"/>
      <c r="TU206" s="41"/>
      <c r="TV206" s="41"/>
      <c r="TW206" s="41"/>
      <c r="TX206" s="41"/>
      <c r="TY206" s="41"/>
      <c r="TZ206" s="41"/>
      <c r="UA206" s="41"/>
      <c r="UB206" s="41"/>
      <c r="UC206" s="41"/>
      <c r="UD206" s="41"/>
      <c r="UE206" s="41"/>
      <c r="UF206" s="41"/>
      <c r="UG206" s="41"/>
      <c r="UH206" s="41"/>
      <c r="UI206" s="41"/>
      <c r="UJ206" s="41"/>
      <c r="UK206" s="41"/>
      <c r="UL206" s="41"/>
      <c r="UM206" s="41"/>
      <c r="UN206" s="41"/>
      <c r="UO206" s="41"/>
      <c r="UP206" s="41"/>
      <c r="UQ206" s="41"/>
      <c r="UR206" s="41"/>
      <c r="US206" s="41"/>
      <c r="UT206" s="41"/>
      <c r="UU206" s="41"/>
      <c r="UV206" s="41"/>
      <c r="UW206" s="41"/>
      <c r="UX206" s="41"/>
      <c r="UY206" s="41"/>
      <c r="UZ206" s="41"/>
      <c r="VA206" s="41"/>
      <c r="VB206" s="41"/>
      <c r="VC206" s="41"/>
      <c r="VD206" s="41"/>
      <c r="VE206" s="41"/>
      <c r="VF206" s="41"/>
      <c r="VG206" s="41"/>
      <c r="VH206" s="41"/>
      <c r="VI206" s="41"/>
      <c r="VJ206" s="41"/>
      <c r="VK206" s="41"/>
      <c r="VL206" s="41"/>
      <c r="VM206" s="41"/>
      <c r="VN206" s="41"/>
      <c r="VO206" s="41"/>
      <c r="VP206" s="41"/>
      <c r="VQ206" s="41"/>
      <c r="VR206" s="41"/>
      <c r="VS206" s="41"/>
      <c r="VT206" s="41"/>
      <c r="VU206" s="41"/>
      <c r="VV206" s="41"/>
      <c r="VW206" s="41"/>
      <c r="VX206" s="41"/>
      <c r="VY206" s="41"/>
      <c r="VZ206" s="41"/>
      <c r="WA206" s="41"/>
      <c r="WB206" s="41"/>
      <c r="WC206" s="41"/>
      <c r="WD206" s="41"/>
      <c r="WE206" s="41"/>
      <c r="WF206" s="41"/>
      <c r="WG206" s="41"/>
      <c r="WH206" s="41"/>
      <c r="WI206" s="41"/>
      <c r="WJ206" s="41"/>
      <c r="WK206" s="41"/>
      <c r="WL206" s="41"/>
      <c r="WM206" s="41"/>
      <c r="WN206" s="41"/>
      <c r="WO206" s="41"/>
      <c r="WP206" s="41"/>
      <c r="WQ206" s="41"/>
      <c r="WR206" s="41"/>
      <c r="WS206" s="41"/>
      <c r="WT206" s="41"/>
      <c r="WU206" s="41"/>
      <c r="WV206" s="41"/>
      <c r="WW206" s="41"/>
      <c r="WX206" s="41"/>
      <c r="WY206" s="41"/>
      <c r="WZ206" s="41"/>
      <c r="XA206" s="41"/>
      <c r="XB206" s="41"/>
      <c r="XC206" s="41"/>
      <c r="XD206" s="41"/>
      <c r="XE206" s="41"/>
      <c r="XF206" s="41"/>
      <c r="XG206" s="41"/>
      <c r="XH206" s="41"/>
      <c r="XI206" s="41"/>
      <c r="XJ206" s="41"/>
      <c r="XK206" s="41"/>
      <c r="XL206" s="41"/>
      <c r="XM206" s="41"/>
      <c r="XN206" s="41"/>
      <c r="XO206" s="41"/>
      <c r="XP206" s="41"/>
      <c r="XQ206" s="41"/>
      <c r="XR206" s="41"/>
      <c r="XS206" s="41"/>
      <c r="XT206" s="41"/>
      <c r="XU206" s="41"/>
      <c r="XV206" s="41"/>
      <c r="XW206" s="41"/>
      <c r="XX206" s="41"/>
      <c r="XY206" s="41"/>
      <c r="XZ206" s="41"/>
      <c r="YA206" s="41"/>
      <c r="YB206" s="41"/>
      <c r="YC206" s="41"/>
      <c r="YD206" s="41"/>
      <c r="YE206" s="41"/>
      <c r="YF206" s="41"/>
      <c r="YG206" s="41"/>
      <c r="YH206" s="41"/>
      <c r="YI206" s="41"/>
      <c r="YJ206" s="41"/>
      <c r="YK206" s="41"/>
      <c r="YL206" s="41"/>
      <c r="YM206" s="41"/>
      <c r="YN206" s="41"/>
      <c r="YO206" s="41"/>
      <c r="YP206" s="41"/>
      <c r="YQ206" s="41"/>
      <c r="YR206" s="41"/>
      <c r="YS206" s="41"/>
      <c r="YT206" s="41"/>
      <c r="YU206" s="41"/>
      <c r="YV206" s="41"/>
      <c r="YW206" s="41"/>
      <c r="YX206" s="41"/>
      <c r="YY206" s="41"/>
      <c r="YZ206" s="41"/>
      <c r="ZA206" s="41"/>
      <c r="ZB206" s="41"/>
      <c r="ZC206" s="41"/>
      <c r="ZD206" s="41"/>
      <c r="ZE206" s="41"/>
      <c r="ZF206" s="41"/>
      <c r="ZG206" s="41"/>
      <c r="ZH206" s="41"/>
      <c r="ZI206" s="41"/>
      <c r="ZJ206" s="41"/>
      <c r="ZK206" s="41"/>
      <c r="ZL206" s="41"/>
      <c r="ZM206" s="41"/>
      <c r="ZN206" s="41"/>
      <c r="ZO206" s="41"/>
    </row>
    <row r="207" spans="31:691" ht="17.25" customHeight="1" x14ac:dyDescent="0.3">
      <c r="AE207" s="41"/>
      <c r="AF207" s="41"/>
      <c r="AG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/>
      <c r="KC207" s="41"/>
      <c r="KD207" s="41"/>
      <c r="KE207" s="41"/>
      <c r="KF207" s="41"/>
      <c r="KG207" s="41"/>
      <c r="KH207" s="41"/>
      <c r="KI207" s="41"/>
      <c r="KJ207" s="41"/>
      <c r="KK207" s="41"/>
      <c r="KL207" s="41"/>
      <c r="KM207" s="41"/>
      <c r="KN207" s="41"/>
      <c r="KO207" s="41"/>
      <c r="KP207" s="41"/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/>
      <c r="MF207" s="41"/>
      <c r="MG207" s="41"/>
      <c r="MH207" s="41"/>
      <c r="MI207" s="41"/>
      <c r="MJ207" s="41"/>
      <c r="MK207" s="41"/>
      <c r="ML207" s="41"/>
      <c r="MM207" s="41"/>
      <c r="MN207" s="41"/>
      <c r="MO207" s="41"/>
      <c r="MP207" s="41"/>
      <c r="MQ207" s="41"/>
      <c r="MR207" s="41"/>
      <c r="MS207" s="41"/>
      <c r="MT207" s="41"/>
      <c r="MU207" s="41"/>
      <c r="MV207" s="41"/>
      <c r="MW207" s="41"/>
      <c r="MX207" s="41"/>
      <c r="MY207" s="41"/>
      <c r="MZ207" s="41"/>
      <c r="NA207" s="41"/>
      <c r="NB207" s="41"/>
      <c r="NC207" s="41"/>
      <c r="ND207" s="41"/>
      <c r="NE207" s="41"/>
      <c r="NF207" s="41"/>
      <c r="NG207" s="41"/>
      <c r="NH207" s="41"/>
      <c r="NI207" s="41"/>
      <c r="NJ207" s="41"/>
      <c r="NK207" s="41"/>
      <c r="NL207" s="41"/>
      <c r="NM207" s="41"/>
      <c r="NN207" s="41"/>
      <c r="NO207" s="41"/>
      <c r="NP207" s="41"/>
      <c r="NQ207" s="41"/>
      <c r="NR207" s="41"/>
      <c r="NS207" s="41"/>
      <c r="NT207" s="41"/>
      <c r="NU207" s="41"/>
      <c r="NV207" s="41"/>
      <c r="NW207" s="41"/>
      <c r="NX207" s="41"/>
      <c r="NY207" s="41"/>
      <c r="NZ207" s="41"/>
      <c r="OA207" s="41"/>
      <c r="OB207" s="41"/>
      <c r="OC207" s="41"/>
      <c r="OD207" s="41"/>
      <c r="OE207" s="41"/>
      <c r="OF207" s="41"/>
      <c r="OG207" s="41"/>
      <c r="OH207" s="41"/>
      <c r="OI207" s="41"/>
      <c r="OJ207" s="41"/>
      <c r="OK207" s="41"/>
      <c r="OL207" s="41"/>
      <c r="OM207" s="41"/>
      <c r="ON207" s="41"/>
      <c r="OO207" s="41"/>
      <c r="OP207" s="41"/>
      <c r="OQ207" s="41"/>
      <c r="OR207" s="41"/>
      <c r="OS207" s="41"/>
      <c r="OT207" s="41"/>
      <c r="OU207" s="41"/>
      <c r="OV207" s="41"/>
      <c r="OW207" s="41"/>
      <c r="OX207" s="41"/>
      <c r="OY207" s="41"/>
      <c r="OZ207" s="41"/>
      <c r="PA207" s="41"/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1"/>
      <c r="PN207" s="41"/>
      <c r="PO207" s="41"/>
      <c r="PP207" s="41"/>
      <c r="PQ207" s="41"/>
      <c r="PR207" s="41"/>
      <c r="PS207" s="41"/>
      <c r="PT207" s="41"/>
      <c r="PU207" s="41"/>
      <c r="PV207" s="41"/>
      <c r="PW207" s="41"/>
      <c r="PX207" s="41"/>
      <c r="PY207" s="41"/>
      <c r="PZ207" s="41"/>
      <c r="QA207" s="41"/>
      <c r="QB207" s="41"/>
      <c r="QC207" s="41"/>
      <c r="QD207" s="41"/>
      <c r="QE207" s="41"/>
      <c r="QF207" s="41"/>
      <c r="QG207" s="41"/>
      <c r="QH207" s="41"/>
      <c r="QI207" s="41"/>
      <c r="QJ207" s="41"/>
      <c r="QK207" s="41"/>
      <c r="QL207" s="41"/>
      <c r="QM207" s="41"/>
      <c r="QN207" s="41"/>
      <c r="QO207" s="41"/>
      <c r="QP207" s="41"/>
      <c r="QQ207" s="41"/>
      <c r="QR207" s="41"/>
      <c r="QS207" s="41"/>
      <c r="QT207" s="41"/>
      <c r="QU207" s="41"/>
      <c r="QV207" s="41"/>
      <c r="QW207" s="41"/>
      <c r="QX207" s="41"/>
      <c r="QY207" s="41"/>
      <c r="QZ207" s="41"/>
      <c r="RA207" s="41"/>
      <c r="RB207" s="41"/>
      <c r="RC207" s="41"/>
      <c r="RD207" s="41"/>
      <c r="RE207" s="41"/>
      <c r="RF207" s="41"/>
      <c r="RG207" s="41"/>
      <c r="RH207" s="41"/>
      <c r="RI207" s="41"/>
      <c r="RJ207" s="41"/>
      <c r="RK207" s="41"/>
      <c r="RL207" s="41"/>
      <c r="RM207" s="41"/>
      <c r="RN207" s="41"/>
      <c r="RO207" s="41"/>
      <c r="RP207" s="41"/>
      <c r="RQ207" s="41"/>
      <c r="RR207" s="41"/>
      <c r="RS207" s="41"/>
      <c r="RT207" s="41"/>
      <c r="RU207" s="41"/>
      <c r="RV207" s="41"/>
      <c r="RW207" s="41"/>
      <c r="RX207" s="41"/>
      <c r="RY207" s="41"/>
      <c r="RZ207" s="41"/>
      <c r="SA207" s="41"/>
      <c r="SB207" s="41"/>
      <c r="SC207" s="41"/>
      <c r="SD207" s="41"/>
      <c r="SE207" s="41"/>
      <c r="SF207" s="41"/>
      <c r="SG207" s="41"/>
      <c r="SH207" s="41"/>
      <c r="SI207" s="41"/>
      <c r="SJ207" s="41"/>
      <c r="SK207" s="41"/>
      <c r="SL207" s="41"/>
      <c r="SM207" s="41"/>
      <c r="SN207" s="41"/>
      <c r="SO207" s="41"/>
      <c r="SP207" s="41"/>
      <c r="SQ207" s="41"/>
      <c r="SR207" s="41"/>
      <c r="SS207" s="41"/>
      <c r="ST207" s="41"/>
      <c r="SU207" s="41"/>
      <c r="SV207" s="41"/>
      <c r="SW207" s="41"/>
      <c r="SX207" s="41"/>
      <c r="SY207" s="41"/>
      <c r="SZ207" s="41"/>
      <c r="TA207" s="41"/>
      <c r="TB207" s="41"/>
      <c r="TC207" s="41"/>
      <c r="TD207" s="41"/>
      <c r="TE207" s="41"/>
      <c r="TF207" s="41"/>
      <c r="TG207" s="41"/>
      <c r="TH207" s="41"/>
      <c r="TI207" s="41"/>
      <c r="TJ207" s="41"/>
      <c r="TK207" s="41"/>
      <c r="TL207" s="41"/>
      <c r="TM207" s="41"/>
      <c r="TN207" s="41"/>
      <c r="TO207" s="41"/>
      <c r="TP207" s="41"/>
      <c r="TQ207" s="41"/>
      <c r="TR207" s="41"/>
      <c r="TS207" s="41"/>
      <c r="TT207" s="41"/>
      <c r="TU207" s="41"/>
      <c r="TV207" s="41"/>
      <c r="TW207" s="41"/>
      <c r="TX207" s="41"/>
      <c r="TY207" s="41"/>
      <c r="TZ207" s="41"/>
      <c r="UA207" s="41"/>
      <c r="UB207" s="41"/>
      <c r="UC207" s="41"/>
      <c r="UD207" s="41"/>
      <c r="UE207" s="41"/>
      <c r="UF207" s="41"/>
      <c r="UG207" s="41"/>
      <c r="UH207" s="41"/>
      <c r="UI207" s="41"/>
      <c r="UJ207" s="41"/>
      <c r="UK207" s="41"/>
      <c r="UL207" s="41"/>
      <c r="UM207" s="41"/>
      <c r="UN207" s="41"/>
      <c r="UO207" s="41"/>
      <c r="UP207" s="41"/>
      <c r="UQ207" s="41"/>
      <c r="UR207" s="41"/>
      <c r="US207" s="41"/>
      <c r="UT207" s="41"/>
      <c r="UU207" s="41"/>
      <c r="UV207" s="41"/>
      <c r="UW207" s="41"/>
      <c r="UX207" s="41"/>
      <c r="UY207" s="41"/>
      <c r="UZ207" s="41"/>
      <c r="VA207" s="41"/>
      <c r="VB207" s="41"/>
      <c r="VC207" s="41"/>
      <c r="VD207" s="41"/>
      <c r="VE207" s="41"/>
      <c r="VF207" s="41"/>
      <c r="VG207" s="41"/>
      <c r="VH207" s="41"/>
      <c r="VI207" s="41"/>
      <c r="VJ207" s="41"/>
      <c r="VK207" s="41"/>
      <c r="VL207" s="41"/>
      <c r="VM207" s="41"/>
      <c r="VN207" s="41"/>
      <c r="VO207" s="41"/>
      <c r="VP207" s="41"/>
      <c r="VQ207" s="41"/>
      <c r="VR207" s="41"/>
      <c r="VS207" s="41"/>
      <c r="VT207" s="41"/>
      <c r="VU207" s="41"/>
      <c r="VV207" s="41"/>
      <c r="VW207" s="41"/>
      <c r="VX207" s="41"/>
      <c r="VY207" s="41"/>
      <c r="VZ207" s="41"/>
      <c r="WA207" s="41"/>
      <c r="WB207" s="41"/>
      <c r="WC207" s="41"/>
      <c r="WD207" s="41"/>
      <c r="WE207" s="41"/>
      <c r="WF207" s="41"/>
      <c r="WG207" s="41"/>
      <c r="WH207" s="41"/>
      <c r="WI207" s="41"/>
      <c r="WJ207" s="41"/>
      <c r="WK207" s="41"/>
      <c r="WL207" s="41"/>
      <c r="WM207" s="41"/>
      <c r="WN207" s="41"/>
      <c r="WO207" s="41"/>
      <c r="WP207" s="41"/>
      <c r="WQ207" s="41"/>
      <c r="WR207" s="41"/>
      <c r="WS207" s="41"/>
      <c r="WT207" s="41"/>
      <c r="WU207" s="41"/>
      <c r="WV207" s="41"/>
      <c r="WW207" s="41"/>
      <c r="WX207" s="41"/>
      <c r="WY207" s="41"/>
      <c r="WZ207" s="41"/>
      <c r="XA207" s="41"/>
      <c r="XB207" s="41"/>
      <c r="XC207" s="41"/>
      <c r="XD207" s="41"/>
      <c r="XE207" s="41"/>
      <c r="XF207" s="41"/>
      <c r="XG207" s="41"/>
      <c r="XH207" s="41"/>
      <c r="XI207" s="41"/>
      <c r="XJ207" s="41"/>
      <c r="XK207" s="41"/>
      <c r="XL207" s="41"/>
      <c r="XM207" s="41"/>
      <c r="XN207" s="41"/>
      <c r="XO207" s="41"/>
      <c r="XP207" s="41"/>
      <c r="XQ207" s="41"/>
      <c r="XR207" s="41"/>
      <c r="XS207" s="41"/>
      <c r="XT207" s="41"/>
      <c r="XU207" s="41"/>
      <c r="XV207" s="41"/>
      <c r="XW207" s="41"/>
      <c r="XX207" s="41"/>
      <c r="XY207" s="41"/>
      <c r="XZ207" s="41"/>
      <c r="YA207" s="41"/>
      <c r="YB207" s="41"/>
      <c r="YC207" s="41"/>
      <c r="YD207" s="41"/>
      <c r="YE207" s="41"/>
      <c r="YF207" s="41"/>
      <c r="YG207" s="41"/>
      <c r="YH207" s="41"/>
      <c r="YI207" s="41"/>
      <c r="YJ207" s="41"/>
      <c r="YK207" s="41"/>
      <c r="YL207" s="41"/>
      <c r="YM207" s="41"/>
      <c r="YN207" s="41"/>
      <c r="YO207" s="41"/>
      <c r="YP207" s="41"/>
      <c r="YQ207" s="41"/>
      <c r="YR207" s="41"/>
      <c r="YS207" s="41"/>
      <c r="YT207" s="41"/>
      <c r="YU207" s="41"/>
      <c r="YV207" s="41"/>
      <c r="YW207" s="41"/>
      <c r="YX207" s="41"/>
      <c r="YY207" s="41"/>
      <c r="YZ207" s="41"/>
      <c r="ZA207" s="41"/>
      <c r="ZB207" s="41"/>
      <c r="ZC207" s="41"/>
      <c r="ZD207" s="41"/>
      <c r="ZE207" s="41"/>
      <c r="ZF207" s="41"/>
      <c r="ZG207" s="41"/>
      <c r="ZH207" s="41"/>
      <c r="ZI207" s="41"/>
      <c r="ZJ207" s="41"/>
      <c r="ZK207" s="41"/>
      <c r="ZL207" s="41"/>
      <c r="ZM207" s="41"/>
      <c r="ZN207" s="41"/>
      <c r="ZO207" s="41"/>
    </row>
    <row r="208" spans="31:691" ht="17.25" customHeight="1" x14ac:dyDescent="0.3">
      <c r="AE208" s="41"/>
      <c r="AF208" s="41"/>
      <c r="AG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/>
      <c r="KC208" s="41"/>
      <c r="KD208" s="41"/>
      <c r="KE208" s="41"/>
      <c r="KF208" s="41"/>
      <c r="KG208" s="41"/>
      <c r="KH208" s="41"/>
      <c r="KI208" s="41"/>
      <c r="KJ208" s="41"/>
      <c r="KK208" s="41"/>
      <c r="KL208" s="41"/>
      <c r="KM208" s="41"/>
      <c r="KN208" s="41"/>
      <c r="KO208" s="41"/>
      <c r="KP208" s="41"/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/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/>
      <c r="MV208" s="41"/>
      <c r="MW208" s="41"/>
      <c r="MX208" s="41"/>
      <c r="MY208" s="41"/>
      <c r="MZ208" s="41"/>
      <c r="NA208" s="41"/>
      <c r="NB208" s="41"/>
      <c r="NC208" s="41"/>
      <c r="ND208" s="41"/>
      <c r="NE208" s="41"/>
      <c r="NF208" s="41"/>
      <c r="NG208" s="41"/>
      <c r="NH208" s="41"/>
      <c r="NI208" s="41"/>
      <c r="NJ208" s="41"/>
      <c r="NK208" s="41"/>
      <c r="NL208" s="41"/>
      <c r="NM208" s="41"/>
      <c r="NN208" s="41"/>
      <c r="NO208" s="41"/>
      <c r="NP208" s="41"/>
      <c r="NQ208" s="41"/>
      <c r="NR208" s="41"/>
      <c r="NS208" s="41"/>
      <c r="NT208" s="41"/>
      <c r="NU208" s="41"/>
      <c r="NV208" s="41"/>
      <c r="NW208" s="41"/>
      <c r="NX208" s="41"/>
      <c r="NY208" s="41"/>
      <c r="NZ208" s="41"/>
      <c r="OA208" s="41"/>
      <c r="OB208" s="41"/>
      <c r="OC208" s="41"/>
      <c r="OD208" s="41"/>
      <c r="OE208" s="41"/>
      <c r="OF208" s="41"/>
      <c r="OG208" s="41"/>
      <c r="OH208" s="41"/>
      <c r="OI208" s="41"/>
      <c r="OJ208" s="41"/>
      <c r="OK208" s="41"/>
      <c r="OL208" s="41"/>
      <c r="OM208" s="41"/>
      <c r="ON208" s="41"/>
      <c r="OO208" s="41"/>
      <c r="OP208" s="41"/>
      <c r="OQ208" s="41"/>
      <c r="OR208" s="41"/>
      <c r="OS208" s="41"/>
      <c r="OT208" s="41"/>
      <c r="OU208" s="41"/>
      <c r="OV208" s="41"/>
      <c r="OW208" s="41"/>
      <c r="OX208" s="41"/>
      <c r="OY208" s="41"/>
      <c r="OZ208" s="41"/>
      <c r="PA208" s="41"/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1"/>
      <c r="PN208" s="41"/>
      <c r="PO208" s="41"/>
      <c r="PP208" s="41"/>
      <c r="PQ208" s="41"/>
      <c r="PR208" s="41"/>
      <c r="PS208" s="41"/>
      <c r="PT208" s="41"/>
      <c r="PU208" s="41"/>
      <c r="PV208" s="41"/>
      <c r="PW208" s="41"/>
      <c r="PX208" s="41"/>
      <c r="PY208" s="41"/>
      <c r="PZ208" s="41"/>
      <c r="QA208" s="41"/>
      <c r="QB208" s="41"/>
      <c r="QC208" s="41"/>
      <c r="QD208" s="41"/>
      <c r="QE208" s="41"/>
      <c r="QF208" s="41"/>
      <c r="QG208" s="41"/>
      <c r="QH208" s="41"/>
      <c r="QI208" s="41"/>
      <c r="QJ208" s="41"/>
      <c r="QK208" s="41"/>
      <c r="QL208" s="41"/>
      <c r="QM208" s="41"/>
      <c r="QN208" s="41"/>
      <c r="QO208" s="41"/>
      <c r="QP208" s="41"/>
      <c r="QQ208" s="41"/>
      <c r="QR208" s="41"/>
      <c r="QS208" s="41"/>
      <c r="QT208" s="41"/>
      <c r="QU208" s="41"/>
      <c r="QV208" s="41"/>
      <c r="QW208" s="41"/>
      <c r="QX208" s="41"/>
      <c r="QY208" s="41"/>
      <c r="QZ208" s="41"/>
      <c r="RA208" s="41"/>
      <c r="RB208" s="41"/>
      <c r="RC208" s="41"/>
      <c r="RD208" s="41"/>
      <c r="RE208" s="41"/>
      <c r="RF208" s="41"/>
      <c r="RG208" s="41"/>
      <c r="RH208" s="41"/>
      <c r="RI208" s="41"/>
      <c r="RJ208" s="41"/>
      <c r="RK208" s="41"/>
      <c r="RL208" s="41"/>
      <c r="RM208" s="41"/>
      <c r="RN208" s="41"/>
      <c r="RO208" s="41"/>
      <c r="RP208" s="41"/>
      <c r="RQ208" s="41"/>
      <c r="RR208" s="41"/>
      <c r="RS208" s="41"/>
      <c r="RT208" s="41"/>
      <c r="RU208" s="41"/>
      <c r="RV208" s="41"/>
      <c r="RW208" s="41"/>
      <c r="RX208" s="41"/>
      <c r="RY208" s="41"/>
      <c r="RZ208" s="41"/>
      <c r="SA208" s="41"/>
      <c r="SB208" s="41"/>
      <c r="SC208" s="41"/>
      <c r="SD208" s="41"/>
      <c r="SE208" s="41"/>
      <c r="SF208" s="41"/>
      <c r="SG208" s="41"/>
      <c r="SH208" s="41"/>
      <c r="SI208" s="41"/>
      <c r="SJ208" s="41"/>
      <c r="SK208" s="41"/>
      <c r="SL208" s="41"/>
      <c r="SM208" s="41"/>
      <c r="SN208" s="41"/>
      <c r="SO208" s="41"/>
      <c r="SP208" s="41"/>
      <c r="SQ208" s="41"/>
      <c r="SR208" s="41"/>
      <c r="SS208" s="41"/>
      <c r="ST208" s="41"/>
      <c r="SU208" s="41"/>
      <c r="SV208" s="41"/>
      <c r="SW208" s="41"/>
      <c r="SX208" s="41"/>
      <c r="SY208" s="41"/>
      <c r="SZ208" s="41"/>
      <c r="TA208" s="41"/>
      <c r="TB208" s="41"/>
      <c r="TC208" s="41"/>
      <c r="TD208" s="41"/>
      <c r="TE208" s="41"/>
      <c r="TF208" s="41"/>
      <c r="TG208" s="41"/>
      <c r="TH208" s="41"/>
      <c r="TI208" s="41"/>
      <c r="TJ208" s="41"/>
      <c r="TK208" s="41"/>
      <c r="TL208" s="41"/>
      <c r="TM208" s="41"/>
      <c r="TN208" s="41"/>
      <c r="TO208" s="41"/>
      <c r="TP208" s="41"/>
      <c r="TQ208" s="41"/>
      <c r="TR208" s="41"/>
      <c r="TS208" s="41"/>
      <c r="TT208" s="41"/>
      <c r="TU208" s="41"/>
      <c r="TV208" s="41"/>
      <c r="TW208" s="41"/>
      <c r="TX208" s="41"/>
      <c r="TY208" s="41"/>
      <c r="TZ208" s="41"/>
      <c r="UA208" s="41"/>
      <c r="UB208" s="41"/>
      <c r="UC208" s="41"/>
      <c r="UD208" s="41"/>
      <c r="UE208" s="41"/>
      <c r="UF208" s="41"/>
      <c r="UG208" s="41"/>
      <c r="UH208" s="41"/>
      <c r="UI208" s="41"/>
      <c r="UJ208" s="41"/>
      <c r="UK208" s="41"/>
      <c r="UL208" s="41"/>
      <c r="UM208" s="41"/>
      <c r="UN208" s="41"/>
      <c r="UO208" s="41"/>
      <c r="UP208" s="41"/>
      <c r="UQ208" s="41"/>
      <c r="UR208" s="41"/>
      <c r="US208" s="41"/>
      <c r="UT208" s="41"/>
      <c r="UU208" s="41"/>
      <c r="UV208" s="41"/>
      <c r="UW208" s="41"/>
      <c r="UX208" s="41"/>
      <c r="UY208" s="41"/>
      <c r="UZ208" s="41"/>
      <c r="VA208" s="41"/>
      <c r="VB208" s="41"/>
      <c r="VC208" s="41"/>
      <c r="VD208" s="41"/>
      <c r="VE208" s="41"/>
      <c r="VF208" s="41"/>
      <c r="VG208" s="41"/>
      <c r="VH208" s="41"/>
      <c r="VI208" s="41"/>
      <c r="VJ208" s="41"/>
      <c r="VK208" s="41"/>
      <c r="VL208" s="41"/>
      <c r="VM208" s="41"/>
      <c r="VN208" s="41"/>
      <c r="VO208" s="41"/>
      <c r="VP208" s="41"/>
      <c r="VQ208" s="41"/>
      <c r="VR208" s="41"/>
      <c r="VS208" s="41"/>
      <c r="VT208" s="41"/>
      <c r="VU208" s="41"/>
      <c r="VV208" s="41"/>
      <c r="VW208" s="41"/>
      <c r="VX208" s="41"/>
      <c r="VY208" s="41"/>
      <c r="VZ208" s="41"/>
      <c r="WA208" s="41"/>
      <c r="WB208" s="41"/>
      <c r="WC208" s="41"/>
      <c r="WD208" s="41"/>
      <c r="WE208" s="41"/>
      <c r="WF208" s="41"/>
      <c r="WG208" s="41"/>
      <c r="WH208" s="41"/>
      <c r="WI208" s="41"/>
      <c r="WJ208" s="41"/>
      <c r="WK208" s="41"/>
      <c r="WL208" s="41"/>
      <c r="WM208" s="41"/>
      <c r="WN208" s="41"/>
      <c r="WO208" s="41"/>
      <c r="WP208" s="41"/>
      <c r="WQ208" s="41"/>
      <c r="WR208" s="41"/>
      <c r="WS208" s="41"/>
      <c r="WT208" s="41"/>
      <c r="WU208" s="41"/>
      <c r="WV208" s="41"/>
      <c r="WW208" s="41"/>
      <c r="WX208" s="41"/>
      <c r="WY208" s="41"/>
      <c r="WZ208" s="41"/>
      <c r="XA208" s="41"/>
      <c r="XB208" s="41"/>
      <c r="XC208" s="41"/>
      <c r="XD208" s="41"/>
      <c r="XE208" s="41"/>
      <c r="XF208" s="41"/>
      <c r="XG208" s="41"/>
      <c r="XH208" s="41"/>
      <c r="XI208" s="41"/>
      <c r="XJ208" s="41"/>
      <c r="XK208" s="41"/>
      <c r="XL208" s="41"/>
      <c r="XM208" s="41"/>
      <c r="XN208" s="41"/>
      <c r="XO208" s="41"/>
      <c r="XP208" s="41"/>
      <c r="XQ208" s="41"/>
      <c r="XR208" s="41"/>
      <c r="XS208" s="41"/>
      <c r="XT208" s="41"/>
      <c r="XU208" s="41"/>
      <c r="XV208" s="41"/>
      <c r="XW208" s="41"/>
      <c r="XX208" s="41"/>
      <c r="XY208" s="41"/>
      <c r="XZ208" s="41"/>
      <c r="YA208" s="41"/>
      <c r="YB208" s="41"/>
      <c r="YC208" s="41"/>
      <c r="YD208" s="41"/>
      <c r="YE208" s="41"/>
      <c r="YF208" s="41"/>
      <c r="YG208" s="41"/>
      <c r="YH208" s="41"/>
      <c r="YI208" s="41"/>
      <c r="YJ208" s="41"/>
      <c r="YK208" s="41"/>
      <c r="YL208" s="41"/>
      <c r="YM208" s="41"/>
      <c r="YN208" s="41"/>
      <c r="YO208" s="41"/>
      <c r="YP208" s="41"/>
      <c r="YQ208" s="41"/>
      <c r="YR208" s="41"/>
      <c r="YS208" s="41"/>
      <c r="YT208" s="41"/>
      <c r="YU208" s="41"/>
      <c r="YV208" s="41"/>
      <c r="YW208" s="41"/>
      <c r="YX208" s="41"/>
      <c r="YY208" s="41"/>
      <c r="YZ208" s="41"/>
      <c r="ZA208" s="41"/>
      <c r="ZB208" s="41"/>
      <c r="ZC208" s="41"/>
      <c r="ZD208" s="41"/>
      <c r="ZE208" s="41"/>
      <c r="ZF208" s="41"/>
      <c r="ZG208" s="41"/>
      <c r="ZH208" s="41"/>
      <c r="ZI208" s="41"/>
      <c r="ZJ208" s="41"/>
      <c r="ZK208" s="41"/>
      <c r="ZL208" s="41"/>
      <c r="ZM208" s="41"/>
      <c r="ZN208" s="41"/>
      <c r="ZO208" s="41"/>
    </row>
    <row r="209" spans="31:691" ht="17.25" customHeight="1" x14ac:dyDescent="0.3">
      <c r="AE209" s="41"/>
      <c r="AF209" s="41"/>
      <c r="AG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/>
      <c r="JY209" s="41"/>
      <c r="JZ209" s="41"/>
      <c r="KA209" s="41"/>
      <c r="KB209" s="41"/>
      <c r="KC209" s="41"/>
      <c r="KD209" s="41"/>
      <c r="KE209" s="41"/>
      <c r="KF209" s="41"/>
      <c r="KG209" s="41"/>
      <c r="KH209" s="41"/>
      <c r="KI209" s="41"/>
      <c r="KJ209" s="41"/>
      <c r="KK209" s="41"/>
      <c r="KL209" s="41"/>
      <c r="KM209" s="41"/>
      <c r="KN209" s="41"/>
      <c r="KO209" s="41"/>
      <c r="KP209" s="41"/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/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/>
      <c r="MV209" s="41"/>
      <c r="MW209" s="41"/>
      <c r="MX209" s="41"/>
      <c r="MY209" s="41"/>
      <c r="MZ209" s="41"/>
      <c r="NA209" s="41"/>
      <c r="NB209" s="41"/>
      <c r="NC209" s="41"/>
      <c r="ND209" s="41"/>
      <c r="NE209" s="41"/>
      <c r="NF209" s="41"/>
      <c r="NG209" s="41"/>
      <c r="NH209" s="41"/>
      <c r="NI209" s="41"/>
      <c r="NJ209" s="41"/>
      <c r="NK209" s="41"/>
      <c r="NL209" s="41"/>
      <c r="NM209" s="41"/>
      <c r="NN209" s="41"/>
      <c r="NO209" s="41"/>
      <c r="NP209" s="41"/>
      <c r="NQ209" s="41"/>
      <c r="NR209" s="41"/>
      <c r="NS209" s="41"/>
      <c r="NT209" s="41"/>
      <c r="NU209" s="41"/>
      <c r="NV209" s="41"/>
      <c r="NW209" s="41"/>
      <c r="NX209" s="41"/>
      <c r="NY209" s="41"/>
      <c r="NZ209" s="41"/>
      <c r="OA209" s="41"/>
      <c r="OB209" s="41"/>
      <c r="OC209" s="41"/>
      <c r="OD209" s="41"/>
      <c r="OE209" s="41"/>
      <c r="OF209" s="41"/>
      <c r="OG209" s="41"/>
      <c r="OH209" s="41"/>
      <c r="OI209" s="41"/>
      <c r="OJ209" s="41"/>
      <c r="OK209" s="41"/>
      <c r="OL209" s="41"/>
      <c r="OM209" s="41"/>
      <c r="ON209" s="41"/>
      <c r="OO209" s="41"/>
      <c r="OP209" s="41"/>
      <c r="OQ209" s="41"/>
      <c r="OR209" s="41"/>
      <c r="OS209" s="41"/>
      <c r="OT209" s="41"/>
      <c r="OU209" s="41"/>
      <c r="OV209" s="41"/>
      <c r="OW209" s="41"/>
      <c r="OX209" s="41"/>
      <c r="OY209" s="41"/>
      <c r="OZ209" s="41"/>
      <c r="PA209" s="41"/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1"/>
      <c r="PN209" s="41"/>
      <c r="PO209" s="41"/>
      <c r="PP209" s="41"/>
      <c r="PQ209" s="41"/>
      <c r="PR209" s="41"/>
      <c r="PS209" s="41"/>
      <c r="PT209" s="41"/>
      <c r="PU209" s="41"/>
      <c r="PV209" s="41"/>
      <c r="PW209" s="41"/>
      <c r="PX209" s="41"/>
      <c r="PY209" s="41"/>
      <c r="PZ209" s="41"/>
      <c r="QA209" s="41"/>
      <c r="QB209" s="41"/>
      <c r="QC209" s="41"/>
      <c r="QD209" s="41"/>
      <c r="QE209" s="41"/>
      <c r="QF209" s="41"/>
      <c r="QG209" s="41"/>
      <c r="QH209" s="41"/>
      <c r="QI209" s="41"/>
      <c r="QJ209" s="41"/>
      <c r="QK209" s="41"/>
      <c r="QL209" s="41"/>
      <c r="QM209" s="41"/>
      <c r="QN209" s="41"/>
      <c r="QO209" s="41"/>
      <c r="QP209" s="41"/>
      <c r="QQ209" s="41"/>
      <c r="QR209" s="41"/>
      <c r="QS209" s="41"/>
      <c r="QT209" s="41"/>
      <c r="QU209" s="41"/>
      <c r="QV209" s="41"/>
      <c r="QW209" s="41"/>
      <c r="QX209" s="41"/>
      <c r="QY209" s="41"/>
      <c r="QZ209" s="41"/>
      <c r="RA209" s="41"/>
      <c r="RB209" s="41"/>
      <c r="RC209" s="41"/>
      <c r="RD209" s="41"/>
      <c r="RE209" s="41"/>
      <c r="RF209" s="41"/>
      <c r="RG209" s="41"/>
      <c r="RH209" s="41"/>
      <c r="RI209" s="41"/>
      <c r="RJ209" s="41"/>
      <c r="RK209" s="41"/>
      <c r="RL209" s="41"/>
      <c r="RM209" s="41"/>
      <c r="RN209" s="41"/>
      <c r="RO209" s="41"/>
      <c r="RP209" s="41"/>
      <c r="RQ209" s="41"/>
      <c r="RR209" s="41"/>
      <c r="RS209" s="41"/>
      <c r="RT209" s="41"/>
      <c r="RU209" s="41"/>
      <c r="RV209" s="41"/>
      <c r="RW209" s="41"/>
      <c r="RX209" s="41"/>
      <c r="RY209" s="41"/>
      <c r="RZ209" s="41"/>
      <c r="SA209" s="41"/>
      <c r="SB209" s="41"/>
      <c r="SC209" s="41"/>
      <c r="SD209" s="41"/>
      <c r="SE209" s="41"/>
      <c r="SF209" s="41"/>
      <c r="SG209" s="41"/>
      <c r="SH209" s="41"/>
      <c r="SI209" s="41"/>
      <c r="SJ209" s="41"/>
      <c r="SK209" s="41"/>
      <c r="SL209" s="41"/>
      <c r="SM209" s="41"/>
      <c r="SN209" s="41"/>
      <c r="SO209" s="41"/>
      <c r="SP209" s="41"/>
      <c r="SQ209" s="41"/>
      <c r="SR209" s="41"/>
      <c r="SS209" s="41"/>
      <c r="ST209" s="41"/>
      <c r="SU209" s="41"/>
      <c r="SV209" s="41"/>
      <c r="SW209" s="41"/>
      <c r="SX209" s="41"/>
      <c r="SY209" s="41"/>
      <c r="SZ209" s="41"/>
      <c r="TA209" s="41"/>
      <c r="TB209" s="41"/>
      <c r="TC209" s="41"/>
      <c r="TD209" s="41"/>
      <c r="TE209" s="41"/>
      <c r="TF209" s="41"/>
      <c r="TG209" s="41"/>
      <c r="TH209" s="41"/>
      <c r="TI209" s="41"/>
      <c r="TJ209" s="41"/>
      <c r="TK209" s="41"/>
      <c r="TL209" s="41"/>
      <c r="TM209" s="41"/>
      <c r="TN209" s="41"/>
      <c r="TO209" s="41"/>
      <c r="TP209" s="41"/>
      <c r="TQ209" s="41"/>
      <c r="TR209" s="41"/>
      <c r="TS209" s="41"/>
      <c r="TT209" s="41"/>
      <c r="TU209" s="41"/>
      <c r="TV209" s="41"/>
      <c r="TW209" s="41"/>
      <c r="TX209" s="41"/>
      <c r="TY209" s="41"/>
      <c r="TZ209" s="41"/>
      <c r="UA209" s="41"/>
      <c r="UB209" s="41"/>
      <c r="UC209" s="41"/>
      <c r="UD209" s="41"/>
      <c r="UE209" s="41"/>
      <c r="UF209" s="41"/>
      <c r="UG209" s="41"/>
      <c r="UH209" s="41"/>
      <c r="UI209" s="41"/>
      <c r="UJ209" s="41"/>
      <c r="UK209" s="41"/>
      <c r="UL209" s="41"/>
      <c r="UM209" s="41"/>
      <c r="UN209" s="41"/>
      <c r="UO209" s="41"/>
      <c r="UP209" s="41"/>
      <c r="UQ209" s="41"/>
      <c r="UR209" s="41"/>
      <c r="US209" s="41"/>
      <c r="UT209" s="41"/>
      <c r="UU209" s="41"/>
      <c r="UV209" s="41"/>
      <c r="UW209" s="41"/>
      <c r="UX209" s="41"/>
      <c r="UY209" s="41"/>
      <c r="UZ209" s="41"/>
      <c r="VA209" s="41"/>
      <c r="VB209" s="41"/>
      <c r="VC209" s="41"/>
      <c r="VD209" s="41"/>
      <c r="VE209" s="41"/>
      <c r="VF209" s="41"/>
      <c r="VG209" s="41"/>
      <c r="VH209" s="41"/>
      <c r="VI209" s="41"/>
      <c r="VJ209" s="41"/>
      <c r="VK209" s="41"/>
      <c r="VL209" s="41"/>
      <c r="VM209" s="41"/>
      <c r="VN209" s="41"/>
      <c r="VO209" s="41"/>
      <c r="VP209" s="41"/>
      <c r="VQ209" s="41"/>
      <c r="VR209" s="41"/>
      <c r="VS209" s="41"/>
      <c r="VT209" s="41"/>
      <c r="VU209" s="41"/>
      <c r="VV209" s="41"/>
      <c r="VW209" s="41"/>
      <c r="VX209" s="41"/>
      <c r="VY209" s="41"/>
      <c r="VZ209" s="41"/>
      <c r="WA209" s="41"/>
      <c r="WB209" s="41"/>
      <c r="WC209" s="41"/>
      <c r="WD209" s="41"/>
      <c r="WE209" s="41"/>
      <c r="WF209" s="41"/>
      <c r="WG209" s="41"/>
      <c r="WH209" s="41"/>
      <c r="WI209" s="41"/>
      <c r="WJ209" s="41"/>
      <c r="WK209" s="41"/>
      <c r="WL209" s="41"/>
      <c r="WM209" s="41"/>
      <c r="WN209" s="41"/>
      <c r="WO209" s="41"/>
      <c r="WP209" s="41"/>
      <c r="WQ209" s="41"/>
      <c r="WR209" s="41"/>
      <c r="WS209" s="41"/>
      <c r="WT209" s="41"/>
      <c r="WU209" s="41"/>
      <c r="WV209" s="41"/>
      <c r="WW209" s="41"/>
      <c r="WX209" s="41"/>
      <c r="WY209" s="41"/>
      <c r="WZ209" s="41"/>
      <c r="XA209" s="41"/>
      <c r="XB209" s="41"/>
      <c r="XC209" s="41"/>
      <c r="XD209" s="41"/>
      <c r="XE209" s="41"/>
      <c r="XF209" s="41"/>
      <c r="XG209" s="41"/>
      <c r="XH209" s="41"/>
      <c r="XI209" s="41"/>
      <c r="XJ209" s="41"/>
      <c r="XK209" s="41"/>
      <c r="XL209" s="41"/>
      <c r="XM209" s="41"/>
      <c r="XN209" s="41"/>
      <c r="XO209" s="41"/>
      <c r="XP209" s="41"/>
      <c r="XQ209" s="41"/>
      <c r="XR209" s="41"/>
      <c r="XS209" s="41"/>
      <c r="XT209" s="41"/>
      <c r="XU209" s="41"/>
      <c r="XV209" s="41"/>
      <c r="XW209" s="41"/>
      <c r="XX209" s="41"/>
      <c r="XY209" s="41"/>
      <c r="XZ209" s="41"/>
      <c r="YA209" s="41"/>
      <c r="YB209" s="41"/>
      <c r="YC209" s="41"/>
      <c r="YD209" s="41"/>
      <c r="YE209" s="41"/>
      <c r="YF209" s="41"/>
      <c r="YG209" s="41"/>
      <c r="YH209" s="41"/>
      <c r="YI209" s="41"/>
      <c r="YJ209" s="41"/>
      <c r="YK209" s="41"/>
      <c r="YL209" s="41"/>
      <c r="YM209" s="41"/>
      <c r="YN209" s="41"/>
      <c r="YO209" s="41"/>
      <c r="YP209" s="41"/>
      <c r="YQ209" s="41"/>
      <c r="YR209" s="41"/>
      <c r="YS209" s="41"/>
      <c r="YT209" s="41"/>
      <c r="YU209" s="41"/>
      <c r="YV209" s="41"/>
      <c r="YW209" s="41"/>
      <c r="YX209" s="41"/>
      <c r="YY209" s="41"/>
      <c r="YZ209" s="41"/>
      <c r="ZA209" s="41"/>
      <c r="ZB209" s="41"/>
      <c r="ZC209" s="41"/>
      <c r="ZD209" s="41"/>
      <c r="ZE209" s="41"/>
      <c r="ZF209" s="41"/>
      <c r="ZG209" s="41"/>
      <c r="ZH209" s="41"/>
      <c r="ZI209" s="41"/>
      <c r="ZJ209" s="41"/>
      <c r="ZK209" s="41"/>
      <c r="ZL209" s="41"/>
      <c r="ZM209" s="41"/>
      <c r="ZN209" s="41"/>
      <c r="ZO209" s="41"/>
    </row>
    <row r="210" spans="31:691" ht="17.25" customHeight="1" x14ac:dyDescent="0.3">
      <c r="AE210" s="41"/>
      <c r="AF210" s="41"/>
      <c r="AG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/>
      <c r="KC210" s="41"/>
      <c r="KD210" s="41"/>
      <c r="KE210" s="41"/>
      <c r="KF210" s="41"/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/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/>
      <c r="MV210" s="41"/>
      <c r="MW210" s="41"/>
      <c r="MX210" s="41"/>
      <c r="MY210" s="41"/>
      <c r="MZ210" s="41"/>
      <c r="NA210" s="41"/>
      <c r="NB210" s="41"/>
      <c r="NC210" s="41"/>
      <c r="ND210" s="41"/>
      <c r="NE210" s="41"/>
      <c r="NF210" s="41"/>
      <c r="NG210" s="41"/>
      <c r="NH210" s="41"/>
      <c r="NI210" s="41"/>
      <c r="NJ210" s="41"/>
      <c r="NK210" s="41"/>
      <c r="NL210" s="41"/>
      <c r="NM210" s="41"/>
      <c r="NN210" s="41"/>
      <c r="NO210" s="41"/>
      <c r="NP210" s="41"/>
      <c r="NQ210" s="41"/>
      <c r="NR210" s="41"/>
      <c r="NS210" s="41"/>
      <c r="NT210" s="41"/>
      <c r="NU210" s="41"/>
      <c r="NV210" s="41"/>
      <c r="NW210" s="41"/>
      <c r="NX210" s="41"/>
      <c r="NY210" s="41"/>
      <c r="NZ210" s="41"/>
      <c r="OA210" s="41"/>
      <c r="OB210" s="41"/>
      <c r="OC210" s="41"/>
      <c r="OD210" s="41"/>
      <c r="OE210" s="41"/>
      <c r="OF210" s="41"/>
      <c r="OG210" s="41"/>
      <c r="OH210" s="41"/>
      <c r="OI210" s="41"/>
      <c r="OJ210" s="41"/>
      <c r="OK210" s="41"/>
      <c r="OL210" s="41"/>
      <c r="OM210" s="41"/>
      <c r="ON210" s="41"/>
      <c r="OO210" s="41"/>
      <c r="OP210" s="41"/>
      <c r="OQ210" s="41"/>
      <c r="OR210" s="41"/>
      <c r="OS210" s="41"/>
      <c r="OT210" s="41"/>
      <c r="OU210" s="41"/>
      <c r="OV210" s="41"/>
      <c r="OW210" s="41"/>
      <c r="OX210" s="41"/>
      <c r="OY210" s="41"/>
      <c r="OZ210" s="41"/>
      <c r="PA210" s="41"/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1"/>
      <c r="PN210" s="41"/>
      <c r="PO210" s="41"/>
      <c r="PP210" s="41"/>
      <c r="PQ210" s="41"/>
      <c r="PR210" s="41"/>
      <c r="PS210" s="41"/>
      <c r="PT210" s="41"/>
      <c r="PU210" s="41"/>
      <c r="PV210" s="41"/>
      <c r="PW210" s="41"/>
      <c r="PX210" s="41"/>
      <c r="PY210" s="41"/>
      <c r="PZ210" s="41"/>
      <c r="QA210" s="41"/>
      <c r="QB210" s="41"/>
      <c r="QC210" s="41"/>
      <c r="QD210" s="41"/>
      <c r="QE210" s="41"/>
      <c r="QF210" s="41"/>
      <c r="QG210" s="41"/>
      <c r="QH210" s="41"/>
      <c r="QI210" s="41"/>
      <c r="QJ210" s="41"/>
      <c r="QK210" s="41"/>
      <c r="QL210" s="41"/>
      <c r="QM210" s="41"/>
      <c r="QN210" s="41"/>
      <c r="QO210" s="41"/>
      <c r="QP210" s="41"/>
      <c r="QQ210" s="41"/>
      <c r="QR210" s="41"/>
      <c r="QS210" s="41"/>
      <c r="QT210" s="41"/>
      <c r="QU210" s="41"/>
      <c r="QV210" s="41"/>
      <c r="QW210" s="41"/>
      <c r="QX210" s="41"/>
      <c r="QY210" s="41"/>
      <c r="QZ210" s="41"/>
      <c r="RA210" s="41"/>
      <c r="RB210" s="41"/>
      <c r="RC210" s="41"/>
      <c r="RD210" s="41"/>
      <c r="RE210" s="41"/>
      <c r="RF210" s="41"/>
      <c r="RG210" s="41"/>
      <c r="RH210" s="41"/>
      <c r="RI210" s="41"/>
      <c r="RJ210" s="41"/>
      <c r="RK210" s="41"/>
      <c r="RL210" s="41"/>
      <c r="RM210" s="41"/>
      <c r="RN210" s="41"/>
      <c r="RO210" s="41"/>
      <c r="RP210" s="41"/>
      <c r="RQ210" s="41"/>
      <c r="RR210" s="41"/>
      <c r="RS210" s="41"/>
      <c r="RT210" s="41"/>
      <c r="RU210" s="41"/>
      <c r="RV210" s="41"/>
      <c r="RW210" s="41"/>
      <c r="RX210" s="41"/>
      <c r="RY210" s="41"/>
      <c r="RZ210" s="41"/>
      <c r="SA210" s="41"/>
      <c r="SB210" s="41"/>
      <c r="SC210" s="41"/>
      <c r="SD210" s="41"/>
      <c r="SE210" s="41"/>
      <c r="SF210" s="41"/>
      <c r="SG210" s="41"/>
      <c r="SH210" s="41"/>
      <c r="SI210" s="41"/>
      <c r="SJ210" s="41"/>
      <c r="SK210" s="41"/>
      <c r="SL210" s="41"/>
      <c r="SM210" s="41"/>
      <c r="SN210" s="41"/>
      <c r="SO210" s="41"/>
      <c r="SP210" s="41"/>
      <c r="SQ210" s="41"/>
      <c r="SR210" s="41"/>
      <c r="SS210" s="41"/>
      <c r="ST210" s="41"/>
      <c r="SU210" s="41"/>
      <c r="SV210" s="41"/>
      <c r="SW210" s="41"/>
      <c r="SX210" s="41"/>
      <c r="SY210" s="41"/>
      <c r="SZ210" s="41"/>
      <c r="TA210" s="41"/>
      <c r="TB210" s="41"/>
      <c r="TC210" s="41"/>
      <c r="TD210" s="41"/>
      <c r="TE210" s="41"/>
      <c r="TF210" s="41"/>
      <c r="TG210" s="41"/>
      <c r="TH210" s="41"/>
      <c r="TI210" s="41"/>
      <c r="TJ210" s="41"/>
      <c r="TK210" s="41"/>
      <c r="TL210" s="41"/>
      <c r="TM210" s="41"/>
      <c r="TN210" s="41"/>
      <c r="TO210" s="41"/>
      <c r="TP210" s="41"/>
      <c r="TQ210" s="41"/>
      <c r="TR210" s="41"/>
      <c r="TS210" s="41"/>
      <c r="TT210" s="41"/>
      <c r="TU210" s="41"/>
      <c r="TV210" s="41"/>
      <c r="TW210" s="41"/>
      <c r="TX210" s="41"/>
      <c r="TY210" s="41"/>
      <c r="TZ210" s="41"/>
      <c r="UA210" s="41"/>
      <c r="UB210" s="41"/>
      <c r="UC210" s="41"/>
      <c r="UD210" s="41"/>
      <c r="UE210" s="41"/>
      <c r="UF210" s="41"/>
      <c r="UG210" s="41"/>
      <c r="UH210" s="41"/>
      <c r="UI210" s="41"/>
      <c r="UJ210" s="41"/>
      <c r="UK210" s="41"/>
      <c r="UL210" s="41"/>
      <c r="UM210" s="41"/>
      <c r="UN210" s="41"/>
      <c r="UO210" s="41"/>
      <c r="UP210" s="41"/>
      <c r="UQ210" s="41"/>
      <c r="UR210" s="41"/>
      <c r="US210" s="41"/>
      <c r="UT210" s="41"/>
      <c r="UU210" s="41"/>
      <c r="UV210" s="41"/>
      <c r="UW210" s="41"/>
      <c r="UX210" s="41"/>
      <c r="UY210" s="41"/>
      <c r="UZ210" s="41"/>
      <c r="VA210" s="41"/>
      <c r="VB210" s="41"/>
      <c r="VC210" s="41"/>
      <c r="VD210" s="41"/>
      <c r="VE210" s="41"/>
      <c r="VF210" s="41"/>
      <c r="VG210" s="41"/>
      <c r="VH210" s="41"/>
      <c r="VI210" s="41"/>
      <c r="VJ210" s="41"/>
      <c r="VK210" s="41"/>
      <c r="VL210" s="41"/>
      <c r="VM210" s="41"/>
      <c r="VN210" s="41"/>
      <c r="VO210" s="41"/>
      <c r="VP210" s="41"/>
      <c r="VQ210" s="41"/>
      <c r="VR210" s="41"/>
      <c r="VS210" s="41"/>
      <c r="VT210" s="41"/>
      <c r="VU210" s="41"/>
      <c r="VV210" s="41"/>
      <c r="VW210" s="41"/>
      <c r="VX210" s="41"/>
      <c r="VY210" s="41"/>
      <c r="VZ210" s="41"/>
      <c r="WA210" s="41"/>
      <c r="WB210" s="41"/>
      <c r="WC210" s="41"/>
      <c r="WD210" s="41"/>
      <c r="WE210" s="41"/>
      <c r="WF210" s="41"/>
      <c r="WG210" s="41"/>
      <c r="WH210" s="41"/>
      <c r="WI210" s="41"/>
      <c r="WJ210" s="41"/>
      <c r="WK210" s="41"/>
      <c r="WL210" s="41"/>
      <c r="WM210" s="41"/>
      <c r="WN210" s="41"/>
      <c r="WO210" s="41"/>
      <c r="WP210" s="41"/>
      <c r="WQ210" s="41"/>
      <c r="WR210" s="41"/>
      <c r="WS210" s="41"/>
      <c r="WT210" s="41"/>
      <c r="WU210" s="41"/>
      <c r="WV210" s="41"/>
      <c r="WW210" s="41"/>
      <c r="WX210" s="41"/>
      <c r="WY210" s="41"/>
      <c r="WZ210" s="41"/>
      <c r="XA210" s="41"/>
      <c r="XB210" s="41"/>
      <c r="XC210" s="41"/>
      <c r="XD210" s="41"/>
      <c r="XE210" s="41"/>
      <c r="XF210" s="41"/>
      <c r="XG210" s="41"/>
      <c r="XH210" s="41"/>
      <c r="XI210" s="41"/>
      <c r="XJ210" s="41"/>
      <c r="XK210" s="41"/>
      <c r="XL210" s="41"/>
      <c r="XM210" s="41"/>
      <c r="XN210" s="41"/>
      <c r="XO210" s="41"/>
      <c r="XP210" s="41"/>
      <c r="XQ210" s="41"/>
      <c r="XR210" s="41"/>
      <c r="XS210" s="41"/>
      <c r="XT210" s="41"/>
      <c r="XU210" s="41"/>
      <c r="XV210" s="41"/>
      <c r="XW210" s="41"/>
      <c r="XX210" s="41"/>
      <c r="XY210" s="41"/>
      <c r="XZ210" s="41"/>
      <c r="YA210" s="41"/>
      <c r="YB210" s="41"/>
      <c r="YC210" s="41"/>
      <c r="YD210" s="41"/>
      <c r="YE210" s="41"/>
      <c r="YF210" s="41"/>
      <c r="YG210" s="41"/>
      <c r="YH210" s="41"/>
      <c r="YI210" s="41"/>
      <c r="YJ210" s="41"/>
      <c r="YK210" s="41"/>
      <c r="YL210" s="41"/>
      <c r="YM210" s="41"/>
      <c r="YN210" s="41"/>
      <c r="YO210" s="41"/>
      <c r="YP210" s="41"/>
      <c r="YQ210" s="41"/>
      <c r="YR210" s="41"/>
      <c r="YS210" s="41"/>
      <c r="YT210" s="41"/>
      <c r="YU210" s="41"/>
      <c r="YV210" s="41"/>
      <c r="YW210" s="41"/>
      <c r="YX210" s="41"/>
      <c r="YY210" s="41"/>
      <c r="YZ210" s="41"/>
      <c r="ZA210" s="41"/>
      <c r="ZB210" s="41"/>
      <c r="ZC210" s="41"/>
      <c r="ZD210" s="41"/>
      <c r="ZE210" s="41"/>
      <c r="ZF210" s="41"/>
      <c r="ZG210" s="41"/>
      <c r="ZH210" s="41"/>
      <c r="ZI210" s="41"/>
      <c r="ZJ210" s="41"/>
      <c r="ZK210" s="41"/>
      <c r="ZL210" s="41"/>
      <c r="ZM210" s="41"/>
      <c r="ZN210" s="41"/>
      <c r="ZO210" s="41"/>
    </row>
    <row r="211" spans="31:691" ht="17.25" customHeight="1" x14ac:dyDescent="0.3">
      <c r="AE211" s="41"/>
      <c r="AF211" s="41"/>
      <c r="AG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/>
      <c r="KC211" s="41"/>
      <c r="KD211" s="41"/>
      <c r="KE211" s="41"/>
      <c r="KF211" s="41"/>
      <c r="KG211" s="41"/>
      <c r="KH211" s="41"/>
      <c r="KI211" s="41"/>
      <c r="KJ211" s="41"/>
      <c r="KK211" s="41"/>
      <c r="KL211" s="41"/>
      <c r="KM211" s="41"/>
      <c r="KN211" s="41"/>
      <c r="KO211" s="41"/>
      <c r="KP211" s="41"/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/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/>
      <c r="MV211" s="41"/>
      <c r="MW211" s="41"/>
      <c r="MX211" s="41"/>
      <c r="MY211" s="41"/>
      <c r="MZ211" s="41"/>
      <c r="NA211" s="41"/>
      <c r="NB211" s="41"/>
      <c r="NC211" s="41"/>
      <c r="ND211" s="41"/>
      <c r="NE211" s="41"/>
      <c r="NF211" s="41"/>
      <c r="NG211" s="41"/>
      <c r="NH211" s="41"/>
      <c r="NI211" s="41"/>
      <c r="NJ211" s="41"/>
      <c r="NK211" s="41"/>
      <c r="NL211" s="41"/>
      <c r="NM211" s="41"/>
      <c r="NN211" s="41"/>
      <c r="NO211" s="41"/>
      <c r="NP211" s="41"/>
      <c r="NQ211" s="41"/>
      <c r="NR211" s="41"/>
      <c r="NS211" s="41"/>
      <c r="NT211" s="41"/>
      <c r="NU211" s="41"/>
      <c r="NV211" s="41"/>
      <c r="NW211" s="41"/>
      <c r="NX211" s="41"/>
      <c r="NY211" s="41"/>
      <c r="NZ211" s="41"/>
      <c r="OA211" s="41"/>
      <c r="OB211" s="41"/>
      <c r="OC211" s="41"/>
      <c r="OD211" s="41"/>
      <c r="OE211" s="41"/>
      <c r="OF211" s="41"/>
      <c r="OG211" s="41"/>
      <c r="OH211" s="41"/>
      <c r="OI211" s="41"/>
      <c r="OJ211" s="41"/>
      <c r="OK211" s="41"/>
      <c r="OL211" s="41"/>
      <c r="OM211" s="41"/>
      <c r="ON211" s="41"/>
      <c r="OO211" s="41"/>
      <c r="OP211" s="41"/>
      <c r="OQ211" s="41"/>
      <c r="OR211" s="41"/>
      <c r="OS211" s="41"/>
      <c r="OT211" s="41"/>
      <c r="OU211" s="41"/>
      <c r="OV211" s="41"/>
      <c r="OW211" s="41"/>
      <c r="OX211" s="41"/>
      <c r="OY211" s="41"/>
      <c r="OZ211" s="41"/>
      <c r="PA211" s="41"/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1"/>
      <c r="PN211" s="41"/>
      <c r="PO211" s="41"/>
      <c r="PP211" s="41"/>
      <c r="PQ211" s="41"/>
      <c r="PR211" s="41"/>
      <c r="PS211" s="41"/>
      <c r="PT211" s="41"/>
      <c r="PU211" s="41"/>
      <c r="PV211" s="41"/>
      <c r="PW211" s="41"/>
      <c r="PX211" s="41"/>
      <c r="PY211" s="41"/>
      <c r="PZ211" s="41"/>
      <c r="QA211" s="41"/>
      <c r="QB211" s="41"/>
      <c r="QC211" s="41"/>
      <c r="QD211" s="41"/>
      <c r="QE211" s="41"/>
      <c r="QF211" s="41"/>
      <c r="QG211" s="41"/>
      <c r="QH211" s="41"/>
      <c r="QI211" s="41"/>
      <c r="QJ211" s="41"/>
      <c r="QK211" s="41"/>
      <c r="QL211" s="41"/>
      <c r="QM211" s="41"/>
      <c r="QN211" s="41"/>
      <c r="QO211" s="41"/>
      <c r="QP211" s="41"/>
      <c r="QQ211" s="41"/>
      <c r="QR211" s="41"/>
      <c r="QS211" s="41"/>
      <c r="QT211" s="41"/>
      <c r="QU211" s="41"/>
      <c r="QV211" s="41"/>
      <c r="QW211" s="41"/>
      <c r="QX211" s="41"/>
      <c r="QY211" s="41"/>
      <c r="QZ211" s="41"/>
      <c r="RA211" s="41"/>
      <c r="RB211" s="41"/>
      <c r="RC211" s="41"/>
      <c r="RD211" s="41"/>
      <c r="RE211" s="41"/>
      <c r="RF211" s="41"/>
      <c r="RG211" s="41"/>
      <c r="RH211" s="41"/>
      <c r="RI211" s="41"/>
      <c r="RJ211" s="41"/>
      <c r="RK211" s="41"/>
      <c r="RL211" s="41"/>
      <c r="RM211" s="41"/>
      <c r="RN211" s="41"/>
      <c r="RO211" s="41"/>
      <c r="RP211" s="41"/>
      <c r="RQ211" s="41"/>
      <c r="RR211" s="41"/>
      <c r="RS211" s="41"/>
      <c r="RT211" s="41"/>
      <c r="RU211" s="41"/>
      <c r="RV211" s="41"/>
      <c r="RW211" s="41"/>
      <c r="RX211" s="41"/>
      <c r="RY211" s="41"/>
      <c r="RZ211" s="41"/>
      <c r="SA211" s="41"/>
      <c r="SB211" s="41"/>
      <c r="SC211" s="41"/>
      <c r="SD211" s="41"/>
      <c r="SE211" s="41"/>
      <c r="SF211" s="41"/>
      <c r="SG211" s="41"/>
      <c r="SH211" s="41"/>
      <c r="SI211" s="41"/>
      <c r="SJ211" s="41"/>
      <c r="SK211" s="41"/>
      <c r="SL211" s="41"/>
      <c r="SM211" s="41"/>
      <c r="SN211" s="41"/>
      <c r="SO211" s="41"/>
      <c r="SP211" s="41"/>
      <c r="SQ211" s="41"/>
      <c r="SR211" s="41"/>
      <c r="SS211" s="41"/>
      <c r="ST211" s="41"/>
      <c r="SU211" s="41"/>
      <c r="SV211" s="41"/>
      <c r="SW211" s="41"/>
      <c r="SX211" s="41"/>
      <c r="SY211" s="41"/>
      <c r="SZ211" s="41"/>
      <c r="TA211" s="41"/>
      <c r="TB211" s="41"/>
      <c r="TC211" s="41"/>
      <c r="TD211" s="41"/>
      <c r="TE211" s="41"/>
      <c r="TF211" s="41"/>
      <c r="TG211" s="41"/>
      <c r="TH211" s="41"/>
      <c r="TI211" s="41"/>
      <c r="TJ211" s="41"/>
      <c r="TK211" s="41"/>
      <c r="TL211" s="41"/>
      <c r="TM211" s="41"/>
      <c r="TN211" s="41"/>
      <c r="TO211" s="41"/>
      <c r="TP211" s="41"/>
      <c r="TQ211" s="41"/>
      <c r="TR211" s="41"/>
      <c r="TS211" s="41"/>
      <c r="TT211" s="41"/>
      <c r="TU211" s="41"/>
      <c r="TV211" s="41"/>
      <c r="TW211" s="41"/>
      <c r="TX211" s="41"/>
      <c r="TY211" s="41"/>
      <c r="TZ211" s="41"/>
      <c r="UA211" s="41"/>
      <c r="UB211" s="41"/>
      <c r="UC211" s="41"/>
      <c r="UD211" s="41"/>
      <c r="UE211" s="41"/>
      <c r="UF211" s="41"/>
      <c r="UG211" s="41"/>
      <c r="UH211" s="41"/>
      <c r="UI211" s="41"/>
      <c r="UJ211" s="41"/>
      <c r="UK211" s="41"/>
      <c r="UL211" s="41"/>
      <c r="UM211" s="41"/>
      <c r="UN211" s="41"/>
      <c r="UO211" s="41"/>
      <c r="UP211" s="41"/>
      <c r="UQ211" s="41"/>
      <c r="UR211" s="41"/>
      <c r="US211" s="41"/>
      <c r="UT211" s="41"/>
      <c r="UU211" s="41"/>
      <c r="UV211" s="41"/>
      <c r="UW211" s="41"/>
      <c r="UX211" s="41"/>
      <c r="UY211" s="41"/>
      <c r="UZ211" s="41"/>
      <c r="VA211" s="41"/>
      <c r="VB211" s="41"/>
      <c r="VC211" s="41"/>
      <c r="VD211" s="41"/>
      <c r="VE211" s="41"/>
      <c r="VF211" s="41"/>
      <c r="VG211" s="41"/>
      <c r="VH211" s="41"/>
      <c r="VI211" s="41"/>
      <c r="VJ211" s="41"/>
      <c r="VK211" s="41"/>
      <c r="VL211" s="41"/>
      <c r="VM211" s="41"/>
      <c r="VN211" s="41"/>
      <c r="VO211" s="41"/>
      <c r="VP211" s="41"/>
      <c r="VQ211" s="41"/>
      <c r="VR211" s="41"/>
      <c r="VS211" s="41"/>
      <c r="VT211" s="41"/>
      <c r="VU211" s="41"/>
      <c r="VV211" s="41"/>
      <c r="VW211" s="41"/>
      <c r="VX211" s="41"/>
      <c r="VY211" s="41"/>
      <c r="VZ211" s="41"/>
      <c r="WA211" s="41"/>
      <c r="WB211" s="41"/>
      <c r="WC211" s="41"/>
      <c r="WD211" s="41"/>
      <c r="WE211" s="41"/>
      <c r="WF211" s="41"/>
      <c r="WG211" s="41"/>
      <c r="WH211" s="41"/>
      <c r="WI211" s="41"/>
      <c r="WJ211" s="41"/>
      <c r="WK211" s="41"/>
      <c r="WL211" s="41"/>
      <c r="WM211" s="41"/>
      <c r="WN211" s="41"/>
      <c r="WO211" s="41"/>
      <c r="WP211" s="41"/>
      <c r="WQ211" s="41"/>
      <c r="WR211" s="41"/>
      <c r="WS211" s="41"/>
      <c r="WT211" s="41"/>
      <c r="WU211" s="41"/>
      <c r="WV211" s="41"/>
      <c r="WW211" s="41"/>
      <c r="WX211" s="41"/>
      <c r="WY211" s="41"/>
      <c r="WZ211" s="41"/>
      <c r="XA211" s="41"/>
      <c r="XB211" s="41"/>
      <c r="XC211" s="41"/>
      <c r="XD211" s="41"/>
      <c r="XE211" s="41"/>
      <c r="XF211" s="41"/>
      <c r="XG211" s="41"/>
      <c r="XH211" s="41"/>
      <c r="XI211" s="41"/>
      <c r="XJ211" s="41"/>
      <c r="XK211" s="41"/>
      <c r="XL211" s="41"/>
      <c r="XM211" s="41"/>
      <c r="XN211" s="41"/>
      <c r="XO211" s="41"/>
      <c r="XP211" s="41"/>
      <c r="XQ211" s="41"/>
      <c r="XR211" s="41"/>
      <c r="XS211" s="41"/>
      <c r="XT211" s="41"/>
      <c r="XU211" s="41"/>
      <c r="XV211" s="41"/>
      <c r="XW211" s="41"/>
      <c r="XX211" s="41"/>
      <c r="XY211" s="41"/>
      <c r="XZ211" s="41"/>
      <c r="YA211" s="41"/>
      <c r="YB211" s="41"/>
      <c r="YC211" s="41"/>
      <c r="YD211" s="41"/>
      <c r="YE211" s="41"/>
      <c r="YF211" s="41"/>
      <c r="YG211" s="41"/>
      <c r="YH211" s="41"/>
      <c r="YI211" s="41"/>
      <c r="YJ211" s="41"/>
      <c r="YK211" s="41"/>
      <c r="YL211" s="41"/>
      <c r="YM211" s="41"/>
      <c r="YN211" s="41"/>
      <c r="YO211" s="41"/>
      <c r="YP211" s="41"/>
      <c r="YQ211" s="41"/>
      <c r="YR211" s="41"/>
      <c r="YS211" s="41"/>
      <c r="YT211" s="41"/>
      <c r="YU211" s="41"/>
      <c r="YV211" s="41"/>
      <c r="YW211" s="41"/>
      <c r="YX211" s="41"/>
      <c r="YY211" s="41"/>
      <c r="YZ211" s="41"/>
      <c r="ZA211" s="41"/>
      <c r="ZB211" s="41"/>
      <c r="ZC211" s="41"/>
      <c r="ZD211" s="41"/>
      <c r="ZE211" s="41"/>
      <c r="ZF211" s="41"/>
      <c r="ZG211" s="41"/>
      <c r="ZH211" s="41"/>
      <c r="ZI211" s="41"/>
      <c r="ZJ211" s="41"/>
      <c r="ZK211" s="41"/>
      <c r="ZL211" s="41"/>
      <c r="ZM211" s="41"/>
      <c r="ZN211" s="41"/>
      <c r="ZO211" s="41"/>
    </row>
    <row r="212" spans="31:691" ht="17.25" customHeight="1" x14ac:dyDescent="0.3">
      <c r="AE212" s="41"/>
      <c r="AF212" s="41"/>
      <c r="AG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/>
      <c r="JW212" s="41"/>
      <c r="JX212" s="41"/>
      <c r="JY212" s="41"/>
      <c r="JZ212" s="41"/>
      <c r="KA212" s="41"/>
      <c r="KB212" s="41"/>
      <c r="KC212" s="41"/>
      <c r="KD212" s="41"/>
      <c r="KE212" s="41"/>
      <c r="KF212" s="41"/>
      <c r="KG212" s="41"/>
      <c r="KH212" s="41"/>
      <c r="KI212" s="41"/>
      <c r="KJ212" s="41"/>
      <c r="KK212" s="41"/>
      <c r="KL212" s="41"/>
      <c r="KM212" s="41"/>
      <c r="KN212" s="41"/>
      <c r="KO212" s="41"/>
      <c r="KP212" s="41"/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/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/>
      <c r="MV212" s="41"/>
      <c r="MW212" s="41"/>
      <c r="MX212" s="41"/>
      <c r="MY212" s="41"/>
      <c r="MZ212" s="41"/>
      <c r="NA212" s="41"/>
      <c r="NB212" s="41"/>
      <c r="NC212" s="41"/>
      <c r="ND212" s="41"/>
      <c r="NE212" s="41"/>
      <c r="NF212" s="41"/>
      <c r="NG212" s="41"/>
      <c r="NH212" s="41"/>
      <c r="NI212" s="41"/>
      <c r="NJ212" s="41"/>
      <c r="NK212" s="41"/>
      <c r="NL212" s="41"/>
      <c r="NM212" s="41"/>
      <c r="NN212" s="41"/>
      <c r="NO212" s="41"/>
      <c r="NP212" s="41"/>
      <c r="NQ212" s="41"/>
      <c r="NR212" s="41"/>
      <c r="NS212" s="41"/>
      <c r="NT212" s="41"/>
      <c r="NU212" s="41"/>
      <c r="NV212" s="41"/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/>
      <c r="OH212" s="41"/>
      <c r="OI212" s="41"/>
      <c r="OJ212" s="41"/>
      <c r="OK212" s="41"/>
      <c r="OL212" s="41"/>
      <c r="OM212" s="41"/>
      <c r="ON212" s="41"/>
      <c r="OO212" s="41"/>
      <c r="OP212" s="41"/>
      <c r="OQ212" s="41"/>
      <c r="OR212" s="41"/>
      <c r="OS212" s="41"/>
      <c r="OT212" s="41"/>
      <c r="OU212" s="41"/>
      <c r="OV212" s="41"/>
      <c r="OW212" s="41"/>
      <c r="OX212" s="41"/>
      <c r="OY212" s="41"/>
      <c r="OZ212" s="41"/>
      <c r="PA212" s="41"/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1"/>
      <c r="PN212" s="41"/>
      <c r="PO212" s="41"/>
      <c r="PP212" s="41"/>
      <c r="PQ212" s="41"/>
      <c r="PR212" s="41"/>
      <c r="PS212" s="41"/>
      <c r="PT212" s="41"/>
      <c r="PU212" s="41"/>
      <c r="PV212" s="41"/>
      <c r="PW212" s="41"/>
      <c r="PX212" s="41"/>
      <c r="PY212" s="41"/>
      <c r="PZ212" s="41"/>
      <c r="QA212" s="41"/>
      <c r="QB212" s="41"/>
      <c r="QC212" s="41"/>
      <c r="QD212" s="41"/>
      <c r="QE212" s="41"/>
      <c r="QF212" s="41"/>
      <c r="QG212" s="41"/>
      <c r="QH212" s="41"/>
      <c r="QI212" s="41"/>
      <c r="QJ212" s="41"/>
      <c r="QK212" s="41"/>
      <c r="QL212" s="41"/>
      <c r="QM212" s="41"/>
      <c r="QN212" s="41"/>
      <c r="QO212" s="41"/>
      <c r="QP212" s="41"/>
      <c r="QQ212" s="41"/>
      <c r="QR212" s="41"/>
      <c r="QS212" s="41"/>
      <c r="QT212" s="41"/>
      <c r="QU212" s="41"/>
      <c r="QV212" s="41"/>
      <c r="QW212" s="41"/>
      <c r="QX212" s="41"/>
      <c r="QY212" s="41"/>
      <c r="QZ212" s="41"/>
      <c r="RA212" s="41"/>
      <c r="RB212" s="41"/>
      <c r="RC212" s="41"/>
      <c r="RD212" s="41"/>
      <c r="RE212" s="41"/>
      <c r="RF212" s="41"/>
      <c r="RG212" s="41"/>
      <c r="RH212" s="41"/>
      <c r="RI212" s="41"/>
      <c r="RJ212" s="41"/>
      <c r="RK212" s="41"/>
      <c r="RL212" s="41"/>
      <c r="RM212" s="41"/>
      <c r="RN212" s="41"/>
      <c r="RO212" s="41"/>
      <c r="RP212" s="41"/>
      <c r="RQ212" s="41"/>
      <c r="RR212" s="41"/>
      <c r="RS212" s="41"/>
      <c r="RT212" s="41"/>
      <c r="RU212" s="41"/>
      <c r="RV212" s="41"/>
      <c r="RW212" s="41"/>
      <c r="RX212" s="41"/>
      <c r="RY212" s="41"/>
      <c r="RZ212" s="41"/>
      <c r="SA212" s="41"/>
      <c r="SB212" s="41"/>
      <c r="SC212" s="41"/>
      <c r="SD212" s="41"/>
      <c r="SE212" s="41"/>
      <c r="SF212" s="41"/>
      <c r="SG212" s="41"/>
      <c r="SH212" s="41"/>
      <c r="SI212" s="41"/>
      <c r="SJ212" s="41"/>
      <c r="SK212" s="41"/>
      <c r="SL212" s="41"/>
      <c r="SM212" s="41"/>
      <c r="SN212" s="41"/>
      <c r="SO212" s="41"/>
      <c r="SP212" s="41"/>
      <c r="SQ212" s="41"/>
      <c r="SR212" s="41"/>
      <c r="SS212" s="41"/>
      <c r="ST212" s="41"/>
      <c r="SU212" s="41"/>
      <c r="SV212" s="41"/>
      <c r="SW212" s="41"/>
      <c r="SX212" s="41"/>
      <c r="SY212" s="41"/>
      <c r="SZ212" s="41"/>
      <c r="TA212" s="41"/>
      <c r="TB212" s="41"/>
      <c r="TC212" s="41"/>
      <c r="TD212" s="41"/>
      <c r="TE212" s="41"/>
      <c r="TF212" s="41"/>
      <c r="TG212" s="41"/>
      <c r="TH212" s="41"/>
      <c r="TI212" s="41"/>
      <c r="TJ212" s="41"/>
      <c r="TK212" s="41"/>
      <c r="TL212" s="41"/>
      <c r="TM212" s="41"/>
      <c r="TN212" s="41"/>
      <c r="TO212" s="41"/>
      <c r="TP212" s="41"/>
      <c r="TQ212" s="41"/>
      <c r="TR212" s="41"/>
      <c r="TS212" s="41"/>
      <c r="TT212" s="41"/>
      <c r="TU212" s="41"/>
      <c r="TV212" s="41"/>
      <c r="TW212" s="41"/>
      <c r="TX212" s="41"/>
      <c r="TY212" s="41"/>
      <c r="TZ212" s="41"/>
      <c r="UA212" s="41"/>
      <c r="UB212" s="41"/>
      <c r="UC212" s="41"/>
      <c r="UD212" s="41"/>
      <c r="UE212" s="41"/>
      <c r="UF212" s="41"/>
      <c r="UG212" s="41"/>
      <c r="UH212" s="41"/>
      <c r="UI212" s="41"/>
      <c r="UJ212" s="41"/>
      <c r="UK212" s="41"/>
      <c r="UL212" s="41"/>
      <c r="UM212" s="41"/>
      <c r="UN212" s="41"/>
      <c r="UO212" s="41"/>
      <c r="UP212" s="41"/>
      <c r="UQ212" s="41"/>
      <c r="UR212" s="41"/>
      <c r="US212" s="41"/>
      <c r="UT212" s="41"/>
      <c r="UU212" s="41"/>
      <c r="UV212" s="41"/>
      <c r="UW212" s="41"/>
      <c r="UX212" s="41"/>
      <c r="UY212" s="41"/>
      <c r="UZ212" s="41"/>
      <c r="VA212" s="41"/>
      <c r="VB212" s="41"/>
      <c r="VC212" s="41"/>
      <c r="VD212" s="41"/>
      <c r="VE212" s="41"/>
      <c r="VF212" s="41"/>
      <c r="VG212" s="41"/>
      <c r="VH212" s="41"/>
      <c r="VI212" s="41"/>
      <c r="VJ212" s="41"/>
      <c r="VK212" s="41"/>
      <c r="VL212" s="41"/>
      <c r="VM212" s="41"/>
      <c r="VN212" s="41"/>
      <c r="VO212" s="41"/>
      <c r="VP212" s="41"/>
      <c r="VQ212" s="41"/>
      <c r="VR212" s="41"/>
      <c r="VS212" s="41"/>
      <c r="VT212" s="41"/>
      <c r="VU212" s="41"/>
      <c r="VV212" s="41"/>
      <c r="VW212" s="41"/>
      <c r="VX212" s="41"/>
      <c r="VY212" s="41"/>
      <c r="VZ212" s="41"/>
      <c r="WA212" s="41"/>
      <c r="WB212" s="41"/>
      <c r="WC212" s="41"/>
      <c r="WD212" s="41"/>
      <c r="WE212" s="41"/>
      <c r="WF212" s="41"/>
      <c r="WG212" s="41"/>
      <c r="WH212" s="41"/>
      <c r="WI212" s="41"/>
      <c r="WJ212" s="41"/>
      <c r="WK212" s="41"/>
      <c r="WL212" s="41"/>
      <c r="WM212" s="41"/>
      <c r="WN212" s="41"/>
      <c r="WO212" s="41"/>
      <c r="WP212" s="41"/>
      <c r="WQ212" s="41"/>
      <c r="WR212" s="41"/>
      <c r="WS212" s="41"/>
      <c r="WT212" s="41"/>
      <c r="WU212" s="41"/>
      <c r="WV212" s="41"/>
      <c r="WW212" s="41"/>
      <c r="WX212" s="41"/>
      <c r="WY212" s="41"/>
      <c r="WZ212" s="41"/>
      <c r="XA212" s="41"/>
      <c r="XB212" s="41"/>
      <c r="XC212" s="41"/>
      <c r="XD212" s="41"/>
      <c r="XE212" s="41"/>
      <c r="XF212" s="41"/>
      <c r="XG212" s="41"/>
      <c r="XH212" s="41"/>
      <c r="XI212" s="41"/>
      <c r="XJ212" s="41"/>
      <c r="XK212" s="41"/>
      <c r="XL212" s="41"/>
      <c r="XM212" s="41"/>
      <c r="XN212" s="41"/>
      <c r="XO212" s="41"/>
      <c r="XP212" s="41"/>
      <c r="XQ212" s="41"/>
      <c r="XR212" s="41"/>
      <c r="XS212" s="41"/>
      <c r="XT212" s="41"/>
      <c r="XU212" s="41"/>
      <c r="XV212" s="41"/>
      <c r="XW212" s="41"/>
      <c r="XX212" s="41"/>
      <c r="XY212" s="41"/>
      <c r="XZ212" s="41"/>
      <c r="YA212" s="41"/>
      <c r="YB212" s="41"/>
      <c r="YC212" s="41"/>
      <c r="YD212" s="41"/>
      <c r="YE212" s="41"/>
      <c r="YF212" s="41"/>
      <c r="YG212" s="41"/>
      <c r="YH212" s="41"/>
      <c r="YI212" s="41"/>
      <c r="YJ212" s="41"/>
      <c r="YK212" s="41"/>
      <c r="YL212" s="41"/>
      <c r="YM212" s="41"/>
      <c r="YN212" s="41"/>
      <c r="YO212" s="41"/>
      <c r="YP212" s="41"/>
      <c r="YQ212" s="41"/>
      <c r="YR212" s="41"/>
      <c r="YS212" s="41"/>
      <c r="YT212" s="41"/>
      <c r="YU212" s="41"/>
      <c r="YV212" s="41"/>
      <c r="YW212" s="41"/>
      <c r="YX212" s="41"/>
      <c r="YY212" s="41"/>
      <c r="YZ212" s="41"/>
      <c r="ZA212" s="41"/>
      <c r="ZB212" s="41"/>
      <c r="ZC212" s="41"/>
      <c r="ZD212" s="41"/>
      <c r="ZE212" s="41"/>
      <c r="ZF212" s="41"/>
      <c r="ZG212" s="41"/>
      <c r="ZH212" s="41"/>
      <c r="ZI212" s="41"/>
      <c r="ZJ212" s="41"/>
      <c r="ZK212" s="41"/>
      <c r="ZL212" s="41"/>
      <c r="ZM212" s="41"/>
      <c r="ZN212" s="41"/>
      <c r="ZO212" s="41"/>
    </row>
    <row r="213" spans="31:691" ht="17.25" customHeight="1" x14ac:dyDescent="0.3">
      <c r="AE213" s="41"/>
      <c r="AF213" s="41"/>
      <c r="AG213" s="41"/>
      <c r="IZ213" s="41"/>
      <c r="JA213" s="41"/>
      <c r="JB213" s="41"/>
      <c r="JC213" s="41"/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/>
      <c r="JW213" s="41"/>
      <c r="JX213" s="41"/>
      <c r="JY213" s="41"/>
      <c r="JZ213" s="41"/>
      <c r="KA213" s="41"/>
      <c r="KB213" s="41"/>
      <c r="KC213" s="41"/>
      <c r="KD213" s="41"/>
      <c r="KE213" s="41"/>
      <c r="KF213" s="41"/>
      <c r="KG213" s="41"/>
      <c r="KH213" s="41"/>
      <c r="KI213" s="41"/>
      <c r="KJ213" s="41"/>
      <c r="KK213" s="41"/>
      <c r="KL213" s="41"/>
      <c r="KM213" s="41"/>
      <c r="KN213" s="41"/>
      <c r="KO213" s="41"/>
      <c r="KP213" s="41"/>
      <c r="KQ213" s="41"/>
      <c r="KR213" s="41"/>
      <c r="KS213" s="41"/>
      <c r="KT213" s="41"/>
      <c r="KU213" s="41"/>
      <c r="KV213" s="41"/>
      <c r="KW213" s="41"/>
      <c r="KX213" s="41"/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/>
      <c r="MF213" s="41"/>
      <c r="MG213" s="41"/>
      <c r="MH213" s="41"/>
      <c r="MI213" s="41"/>
      <c r="MJ213" s="41"/>
      <c r="MK213" s="41"/>
      <c r="ML213" s="41"/>
      <c r="MM213" s="41"/>
      <c r="MN213" s="41"/>
      <c r="MO213" s="41"/>
      <c r="MP213" s="41"/>
      <c r="MQ213" s="41"/>
      <c r="MR213" s="41"/>
      <c r="MS213" s="41"/>
      <c r="MT213" s="41"/>
      <c r="MU213" s="41"/>
      <c r="MV213" s="41"/>
      <c r="MW213" s="41"/>
      <c r="MX213" s="41"/>
      <c r="MY213" s="41"/>
      <c r="MZ213" s="41"/>
      <c r="NA213" s="41"/>
      <c r="NB213" s="41"/>
      <c r="NC213" s="41"/>
      <c r="ND213" s="41"/>
      <c r="NE213" s="41"/>
      <c r="NF213" s="41"/>
      <c r="NG213" s="41"/>
      <c r="NH213" s="41"/>
      <c r="NI213" s="41"/>
      <c r="NJ213" s="41"/>
      <c r="NK213" s="41"/>
      <c r="NL213" s="41"/>
      <c r="NM213" s="41"/>
      <c r="NN213" s="41"/>
      <c r="NO213" s="41"/>
      <c r="NP213" s="41"/>
      <c r="NQ213" s="41"/>
      <c r="NR213" s="41"/>
      <c r="NS213" s="41"/>
      <c r="NT213" s="41"/>
      <c r="NU213" s="41"/>
      <c r="NV213" s="41"/>
      <c r="NW213" s="41"/>
      <c r="NX213" s="41"/>
      <c r="NY213" s="41"/>
      <c r="NZ213" s="41"/>
      <c r="OA213" s="41"/>
      <c r="OB213" s="41"/>
      <c r="OC213" s="41"/>
      <c r="OD213" s="41"/>
      <c r="OE213" s="41"/>
      <c r="OF213" s="41"/>
      <c r="OG213" s="41"/>
      <c r="OH213" s="41"/>
      <c r="OI213" s="41"/>
      <c r="OJ213" s="41"/>
      <c r="OK213" s="41"/>
      <c r="OL213" s="41"/>
      <c r="OM213" s="41"/>
      <c r="ON213" s="41"/>
      <c r="OO213" s="41"/>
      <c r="OP213" s="41"/>
      <c r="OQ213" s="41"/>
      <c r="OR213" s="41"/>
      <c r="OS213" s="41"/>
      <c r="OT213" s="41"/>
      <c r="OU213" s="41"/>
      <c r="OV213" s="41"/>
      <c r="OW213" s="41"/>
      <c r="OX213" s="41"/>
      <c r="OY213" s="41"/>
      <c r="OZ213" s="41"/>
      <c r="PA213" s="41"/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1"/>
      <c r="PN213" s="41"/>
      <c r="PO213" s="41"/>
      <c r="PP213" s="41"/>
      <c r="PQ213" s="41"/>
      <c r="PR213" s="41"/>
      <c r="PS213" s="41"/>
      <c r="PT213" s="41"/>
      <c r="PU213" s="41"/>
      <c r="PV213" s="41"/>
      <c r="PW213" s="41"/>
      <c r="PX213" s="41"/>
      <c r="PY213" s="41"/>
      <c r="PZ213" s="41"/>
      <c r="QA213" s="41"/>
      <c r="QB213" s="41"/>
      <c r="QC213" s="41"/>
      <c r="QD213" s="41"/>
      <c r="QE213" s="41"/>
      <c r="QF213" s="41"/>
      <c r="QG213" s="41"/>
      <c r="QH213" s="41"/>
      <c r="QI213" s="41"/>
      <c r="QJ213" s="41"/>
      <c r="QK213" s="41"/>
      <c r="QL213" s="41"/>
      <c r="QM213" s="41"/>
      <c r="QN213" s="41"/>
      <c r="QO213" s="41"/>
      <c r="QP213" s="41"/>
      <c r="QQ213" s="41"/>
      <c r="QR213" s="41"/>
      <c r="QS213" s="41"/>
      <c r="QT213" s="41"/>
      <c r="QU213" s="41"/>
      <c r="QV213" s="41"/>
      <c r="QW213" s="41"/>
      <c r="QX213" s="41"/>
      <c r="QY213" s="41"/>
      <c r="QZ213" s="41"/>
      <c r="RA213" s="41"/>
      <c r="RB213" s="41"/>
      <c r="RC213" s="41"/>
      <c r="RD213" s="41"/>
      <c r="RE213" s="41"/>
      <c r="RF213" s="41"/>
      <c r="RG213" s="41"/>
      <c r="RH213" s="41"/>
      <c r="RI213" s="41"/>
      <c r="RJ213" s="41"/>
      <c r="RK213" s="41"/>
      <c r="RL213" s="41"/>
      <c r="RM213" s="41"/>
      <c r="RN213" s="41"/>
      <c r="RO213" s="41"/>
      <c r="RP213" s="41"/>
      <c r="RQ213" s="41"/>
      <c r="RR213" s="41"/>
      <c r="RS213" s="41"/>
      <c r="RT213" s="41"/>
      <c r="RU213" s="41"/>
      <c r="RV213" s="41"/>
      <c r="RW213" s="41"/>
      <c r="RX213" s="41"/>
      <c r="RY213" s="41"/>
      <c r="RZ213" s="41"/>
      <c r="SA213" s="41"/>
      <c r="SB213" s="41"/>
      <c r="SC213" s="41"/>
      <c r="SD213" s="41"/>
      <c r="SE213" s="41"/>
      <c r="SF213" s="41"/>
      <c r="SG213" s="41"/>
      <c r="SH213" s="41"/>
      <c r="SI213" s="41"/>
      <c r="SJ213" s="41"/>
      <c r="SK213" s="41"/>
      <c r="SL213" s="41"/>
      <c r="SM213" s="41"/>
      <c r="SN213" s="41"/>
      <c r="SO213" s="41"/>
      <c r="SP213" s="41"/>
      <c r="SQ213" s="41"/>
      <c r="SR213" s="41"/>
      <c r="SS213" s="41"/>
      <c r="ST213" s="41"/>
      <c r="SU213" s="41"/>
      <c r="SV213" s="41"/>
      <c r="SW213" s="41"/>
      <c r="SX213" s="41"/>
      <c r="SY213" s="41"/>
      <c r="SZ213" s="41"/>
      <c r="TA213" s="41"/>
      <c r="TB213" s="41"/>
      <c r="TC213" s="41"/>
      <c r="TD213" s="41"/>
      <c r="TE213" s="41"/>
      <c r="TF213" s="41"/>
      <c r="TG213" s="41"/>
      <c r="TH213" s="41"/>
      <c r="TI213" s="41"/>
      <c r="TJ213" s="41"/>
      <c r="TK213" s="41"/>
      <c r="TL213" s="41"/>
      <c r="TM213" s="41"/>
      <c r="TN213" s="41"/>
      <c r="TO213" s="41"/>
      <c r="TP213" s="41"/>
      <c r="TQ213" s="41"/>
      <c r="TR213" s="41"/>
      <c r="TS213" s="41"/>
      <c r="TT213" s="41"/>
      <c r="TU213" s="41"/>
      <c r="TV213" s="41"/>
      <c r="TW213" s="41"/>
      <c r="TX213" s="41"/>
      <c r="TY213" s="41"/>
      <c r="TZ213" s="41"/>
      <c r="UA213" s="41"/>
      <c r="UB213" s="41"/>
      <c r="UC213" s="41"/>
      <c r="UD213" s="41"/>
      <c r="UE213" s="41"/>
      <c r="UF213" s="41"/>
      <c r="UG213" s="41"/>
      <c r="UH213" s="41"/>
      <c r="UI213" s="41"/>
      <c r="UJ213" s="41"/>
      <c r="UK213" s="41"/>
      <c r="UL213" s="41"/>
      <c r="UM213" s="41"/>
      <c r="UN213" s="41"/>
      <c r="UO213" s="41"/>
      <c r="UP213" s="41"/>
      <c r="UQ213" s="41"/>
      <c r="UR213" s="41"/>
      <c r="US213" s="41"/>
      <c r="UT213" s="41"/>
      <c r="UU213" s="41"/>
      <c r="UV213" s="41"/>
      <c r="UW213" s="41"/>
      <c r="UX213" s="41"/>
      <c r="UY213" s="41"/>
      <c r="UZ213" s="41"/>
      <c r="VA213" s="41"/>
      <c r="VB213" s="41"/>
      <c r="VC213" s="41"/>
      <c r="VD213" s="41"/>
      <c r="VE213" s="41"/>
      <c r="VF213" s="41"/>
      <c r="VG213" s="41"/>
      <c r="VH213" s="41"/>
      <c r="VI213" s="41"/>
      <c r="VJ213" s="41"/>
      <c r="VK213" s="41"/>
      <c r="VL213" s="41"/>
      <c r="VM213" s="41"/>
      <c r="VN213" s="41"/>
      <c r="VO213" s="41"/>
      <c r="VP213" s="41"/>
      <c r="VQ213" s="41"/>
      <c r="VR213" s="41"/>
      <c r="VS213" s="41"/>
      <c r="VT213" s="41"/>
      <c r="VU213" s="41"/>
      <c r="VV213" s="41"/>
      <c r="VW213" s="41"/>
      <c r="VX213" s="41"/>
      <c r="VY213" s="41"/>
      <c r="VZ213" s="41"/>
      <c r="WA213" s="41"/>
      <c r="WB213" s="41"/>
      <c r="WC213" s="41"/>
      <c r="WD213" s="41"/>
      <c r="WE213" s="41"/>
      <c r="WF213" s="41"/>
      <c r="WG213" s="41"/>
      <c r="WH213" s="41"/>
      <c r="WI213" s="41"/>
      <c r="WJ213" s="41"/>
      <c r="WK213" s="41"/>
      <c r="WL213" s="41"/>
      <c r="WM213" s="41"/>
      <c r="WN213" s="41"/>
      <c r="WO213" s="41"/>
      <c r="WP213" s="41"/>
      <c r="WQ213" s="41"/>
      <c r="WR213" s="41"/>
      <c r="WS213" s="41"/>
      <c r="WT213" s="41"/>
      <c r="WU213" s="41"/>
      <c r="WV213" s="41"/>
      <c r="WW213" s="41"/>
      <c r="WX213" s="41"/>
      <c r="WY213" s="41"/>
      <c r="WZ213" s="41"/>
      <c r="XA213" s="41"/>
      <c r="XB213" s="41"/>
      <c r="XC213" s="41"/>
      <c r="XD213" s="41"/>
      <c r="XE213" s="41"/>
      <c r="XF213" s="41"/>
      <c r="XG213" s="41"/>
      <c r="XH213" s="41"/>
      <c r="XI213" s="41"/>
      <c r="XJ213" s="41"/>
      <c r="XK213" s="41"/>
      <c r="XL213" s="41"/>
      <c r="XM213" s="41"/>
      <c r="XN213" s="41"/>
      <c r="XO213" s="41"/>
      <c r="XP213" s="41"/>
      <c r="XQ213" s="41"/>
      <c r="XR213" s="41"/>
      <c r="XS213" s="41"/>
      <c r="XT213" s="41"/>
      <c r="XU213" s="41"/>
      <c r="XV213" s="41"/>
      <c r="XW213" s="41"/>
      <c r="XX213" s="41"/>
      <c r="XY213" s="41"/>
      <c r="XZ213" s="41"/>
      <c r="YA213" s="41"/>
      <c r="YB213" s="41"/>
      <c r="YC213" s="41"/>
      <c r="YD213" s="41"/>
      <c r="YE213" s="41"/>
      <c r="YF213" s="41"/>
      <c r="YG213" s="41"/>
      <c r="YH213" s="41"/>
      <c r="YI213" s="41"/>
      <c r="YJ213" s="41"/>
      <c r="YK213" s="41"/>
      <c r="YL213" s="41"/>
      <c r="YM213" s="41"/>
      <c r="YN213" s="41"/>
      <c r="YO213" s="41"/>
      <c r="YP213" s="41"/>
      <c r="YQ213" s="41"/>
      <c r="YR213" s="41"/>
      <c r="YS213" s="41"/>
      <c r="YT213" s="41"/>
      <c r="YU213" s="41"/>
      <c r="YV213" s="41"/>
      <c r="YW213" s="41"/>
      <c r="YX213" s="41"/>
      <c r="YY213" s="41"/>
      <c r="YZ213" s="41"/>
      <c r="ZA213" s="41"/>
      <c r="ZB213" s="41"/>
      <c r="ZC213" s="41"/>
      <c r="ZD213" s="41"/>
      <c r="ZE213" s="41"/>
      <c r="ZF213" s="41"/>
      <c r="ZG213" s="41"/>
      <c r="ZH213" s="41"/>
      <c r="ZI213" s="41"/>
      <c r="ZJ213" s="41"/>
      <c r="ZK213" s="41"/>
      <c r="ZL213" s="41"/>
      <c r="ZM213" s="41"/>
      <c r="ZN213" s="41"/>
      <c r="ZO213" s="41"/>
    </row>
    <row r="214" spans="31:691" ht="17.25" customHeight="1" x14ac:dyDescent="0.3">
      <c r="AE214" s="41"/>
      <c r="AF214" s="41"/>
      <c r="AG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/>
      <c r="KC214" s="41"/>
      <c r="KD214" s="41"/>
      <c r="KE214" s="41"/>
      <c r="KF214" s="41"/>
      <c r="KG214" s="41"/>
      <c r="KH214" s="41"/>
      <c r="KI214" s="41"/>
      <c r="KJ214" s="41"/>
      <c r="KK214" s="41"/>
      <c r="KL214" s="41"/>
      <c r="KM214" s="41"/>
      <c r="KN214" s="41"/>
      <c r="KO214" s="41"/>
      <c r="KP214" s="41"/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/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/>
      <c r="MV214" s="41"/>
      <c r="MW214" s="41"/>
      <c r="MX214" s="41"/>
      <c r="MY214" s="41"/>
      <c r="MZ214" s="41"/>
      <c r="NA214" s="41"/>
      <c r="NB214" s="41"/>
      <c r="NC214" s="41"/>
      <c r="ND214" s="41"/>
      <c r="NE214" s="41"/>
      <c r="NF214" s="41"/>
      <c r="NG214" s="41"/>
      <c r="NH214" s="41"/>
      <c r="NI214" s="41"/>
      <c r="NJ214" s="41"/>
      <c r="NK214" s="41"/>
      <c r="NL214" s="41"/>
      <c r="NM214" s="41"/>
      <c r="NN214" s="41"/>
      <c r="NO214" s="41"/>
      <c r="NP214" s="41"/>
      <c r="NQ214" s="41"/>
      <c r="NR214" s="41"/>
      <c r="NS214" s="41"/>
      <c r="NT214" s="41"/>
      <c r="NU214" s="41"/>
      <c r="NV214" s="41"/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/>
      <c r="OH214" s="41"/>
      <c r="OI214" s="41"/>
      <c r="OJ214" s="41"/>
      <c r="OK214" s="41"/>
      <c r="OL214" s="41"/>
      <c r="OM214" s="41"/>
      <c r="ON214" s="41"/>
      <c r="OO214" s="41"/>
      <c r="OP214" s="41"/>
      <c r="OQ214" s="41"/>
      <c r="OR214" s="41"/>
      <c r="OS214" s="41"/>
      <c r="OT214" s="41"/>
      <c r="OU214" s="41"/>
      <c r="OV214" s="41"/>
      <c r="OW214" s="41"/>
      <c r="OX214" s="41"/>
      <c r="OY214" s="41"/>
      <c r="OZ214" s="41"/>
      <c r="PA214" s="41"/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1"/>
      <c r="PN214" s="41"/>
      <c r="PO214" s="41"/>
      <c r="PP214" s="41"/>
      <c r="PQ214" s="41"/>
      <c r="PR214" s="41"/>
      <c r="PS214" s="41"/>
      <c r="PT214" s="41"/>
      <c r="PU214" s="41"/>
      <c r="PV214" s="41"/>
      <c r="PW214" s="41"/>
      <c r="PX214" s="41"/>
      <c r="PY214" s="41"/>
      <c r="PZ214" s="41"/>
      <c r="QA214" s="41"/>
      <c r="QB214" s="41"/>
      <c r="QC214" s="41"/>
      <c r="QD214" s="41"/>
      <c r="QE214" s="41"/>
      <c r="QF214" s="41"/>
      <c r="QG214" s="41"/>
      <c r="QH214" s="41"/>
      <c r="QI214" s="41"/>
      <c r="QJ214" s="41"/>
      <c r="QK214" s="41"/>
      <c r="QL214" s="41"/>
      <c r="QM214" s="41"/>
      <c r="QN214" s="41"/>
      <c r="QO214" s="41"/>
      <c r="QP214" s="41"/>
      <c r="QQ214" s="41"/>
      <c r="QR214" s="41"/>
      <c r="QS214" s="41"/>
      <c r="QT214" s="41"/>
      <c r="QU214" s="41"/>
      <c r="QV214" s="41"/>
      <c r="QW214" s="41"/>
      <c r="QX214" s="41"/>
      <c r="QY214" s="41"/>
      <c r="QZ214" s="41"/>
      <c r="RA214" s="41"/>
      <c r="RB214" s="41"/>
      <c r="RC214" s="41"/>
      <c r="RD214" s="41"/>
      <c r="RE214" s="41"/>
      <c r="RF214" s="41"/>
      <c r="RG214" s="41"/>
      <c r="RH214" s="41"/>
      <c r="RI214" s="41"/>
      <c r="RJ214" s="41"/>
      <c r="RK214" s="41"/>
      <c r="RL214" s="41"/>
      <c r="RM214" s="41"/>
      <c r="RN214" s="41"/>
      <c r="RO214" s="41"/>
      <c r="RP214" s="41"/>
      <c r="RQ214" s="41"/>
      <c r="RR214" s="41"/>
      <c r="RS214" s="41"/>
      <c r="RT214" s="41"/>
      <c r="RU214" s="41"/>
      <c r="RV214" s="41"/>
      <c r="RW214" s="41"/>
      <c r="RX214" s="41"/>
      <c r="RY214" s="41"/>
      <c r="RZ214" s="41"/>
      <c r="SA214" s="41"/>
      <c r="SB214" s="41"/>
      <c r="SC214" s="41"/>
      <c r="SD214" s="41"/>
      <c r="SE214" s="41"/>
      <c r="SF214" s="41"/>
      <c r="SG214" s="41"/>
      <c r="SH214" s="41"/>
      <c r="SI214" s="41"/>
      <c r="SJ214" s="41"/>
      <c r="SK214" s="41"/>
      <c r="SL214" s="41"/>
      <c r="SM214" s="41"/>
      <c r="SN214" s="41"/>
      <c r="SO214" s="41"/>
      <c r="SP214" s="41"/>
      <c r="SQ214" s="41"/>
      <c r="SR214" s="41"/>
      <c r="SS214" s="41"/>
      <c r="ST214" s="41"/>
      <c r="SU214" s="41"/>
      <c r="SV214" s="41"/>
      <c r="SW214" s="41"/>
      <c r="SX214" s="41"/>
      <c r="SY214" s="41"/>
      <c r="SZ214" s="41"/>
      <c r="TA214" s="41"/>
      <c r="TB214" s="41"/>
      <c r="TC214" s="41"/>
      <c r="TD214" s="41"/>
      <c r="TE214" s="41"/>
      <c r="TF214" s="41"/>
      <c r="TG214" s="41"/>
      <c r="TH214" s="41"/>
      <c r="TI214" s="41"/>
      <c r="TJ214" s="41"/>
      <c r="TK214" s="41"/>
      <c r="TL214" s="41"/>
      <c r="TM214" s="41"/>
      <c r="TN214" s="41"/>
      <c r="TO214" s="41"/>
      <c r="TP214" s="41"/>
      <c r="TQ214" s="41"/>
      <c r="TR214" s="41"/>
      <c r="TS214" s="41"/>
      <c r="TT214" s="41"/>
      <c r="TU214" s="41"/>
      <c r="TV214" s="41"/>
      <c r="TW214" s="41"/>
      <c r="TX214" s="41"/>
      <c r="TY214" s="41"/>
      <c r="TZ214" s="41"/>
      <c r="UA214" s="41"/>
      <c r="UB214" s="41"/>
      <c r="UC214" s="41"/>
      <c r="UD214" s="41"/>
      <c r="UE214" s="41"/>
      <c r="UF214" s="41"/>
      <c r="UG214" s="41"/>
      <c r="UH214" s="41"/>
      <c r="UI214" s="41"/>
      <c r="UJ214" s="41"/>
      <c r="UK214" s="41"/>
      <c r="UL214" s="41"/>
      <c r="UM214" s="41"/>
      <c r="UN214" s="41"/>
      <c r="UO214" s="41"/>
      <c r="UP214" s="41"/>
      <c r="UQ214" s="41"/>
      <c r="UR214" s="41"/>
      <c r="US214" s="41"/>
      <c r="UT214" s="41"/>
      <c r="UU214" s="41"/>
      <c r="UV214" s="41"/>
      <c r="UW214" s="41"/>
      <c r="UX214" s="41"/>
      <c r="UY214" s="41"/>
      <c r="UZ214" s="41"/>
      <c r="VA214" s="41"/>
      <c r="VB214" s="41"/>
      <c r="VC214" s="41"/>
      <c r="VD214" s="41"/>
      <c r="VE214" s="41"/>
      <c r="VF214" s="41"/>
      <c r="VG214" s="41"/>
      <c r="VH214" s="41"/>
      <c r="VI214" s="41"/>
      <c r="VJ214" s="41"/>
      <c r="VK214" s="41"/>
      <c r="VL214" s="41"/>
      <c r="VM214" s="41"/>
      <c r="VN214" s="41"/>
      <c r="VO214" s="41"/>
      <c r="VP214" s="41"/>
      <c r="VQ214" s="41"/>
      <c r="VR214" s="41"/>
      <c r="VS214" s="41"/>
      <c r="VT214" s="41"/>
      <c r="VU214" s="41"/>
      <c r="VV214" s="41"/>
      <c r="VW214" s="41"/>
      <c r="VX214" s="41"/>
      <c r="VY214" s="41"/>
      <c r="VZ214" s="41"/>
      <c r="WA214" s="41"/>
      <c r="WB214" s="41"/>
      <c r="WC214" s="41"/>
      <c r="WD214" s="41"/>
      <c r="WE214" s="41"/>
      <c r="WF214" s="41"/>
      <c r="WG214" s="41"/>
      <c r="WH214" s="41"/>
      <c r="WI214" s="41"/>
      <c r="WJ214" s="41"/>
      <c r="WK214" s="41"/>
      <c r="WL214" s="41"/>
      <c r="WM214" s="41"/>
      <c r="WN214" s="41"/>
      <c r="WO214" s="41"/>
      <c r="WP214" s="41"/>
      <c r="WQ214" s="41"/>
      <c r="WR214" s="41"/>
      <c r="WS214" s="41"/>
      <c r="WT214" s="41"/>
      <c r="WU214" s="41"/>
      <c r="WV214" s="41"/>
      <c r="WW214" s="41"/>
      <c r="WX214" s="41"/>
      <c r="WY214" s="41"/>
      <c r="WZ214" s="41"/>
      <c r="XA214" s="41"/>
      <c r="XB214" s="41"/>
      <c r="XC214" s="41"/>
      <c r="XD214" s="41"/>
      <c r="XE214" s="41"/>
      <c r="XF214" s="41"/>
      <c r="XG214" s="41"/>
      <c r="XH214" s="41"/>
      <c r="XI214" s="41"/>
      <c r="XJ214" s="41"/>
      <c r="XK214" s="41"/>
      <c r="XL214" s="41"/>
      <c r="XM214" s="41"/>
      <c r="XN214" s="41"/>
      <c r="XO214" s="41"/>
      <c r="XP214" s="41"/>
      <c r="XQ214" s="41"/>
      <c r="XR214" s="41"/>
      <c r="XS214" s="41"/>
      <c r="XT214" s="41"/>
      <c r="XU214" s="41"/>
      <c r="XV214" s="41"/>
      <c r="XW214" s="41"/>
      <c r="XX214" s="41"/>
      <c r="XY214" s="41"/>
      <c r="XZ214" s="41"/>
      <c r="YA214" s="41"/>
      <c r="YB214" s="41"/>
      <c r="YC214" s="41"/>
      <c r="YD214" s="41"/>
      <c r="YE214" s="41"/>
      <c r="YF214" s="41"/>
      <c r="YG214" s="41"/>
      <c r="YH214" s="41"/>
      <c r="YI214" s="41"/>
      <c r="YJ214" s="41"/>
      <c r="YK214" s="41"/>
      <c r="YL214" s="41"/>
      <c r="YM214" s="41"/>
      <c r="YN214" s="41"/>
      <c r="YO214" s="41"/>
      <c r="YP214" s="41"/>
      <c r="YQ214" s="41"/>
      <c r="YR214" s="41"/>
      <c r="YS214" s="41"/>
      <c r="YT214" s="41"/>
      <c r="YU214" s="41"/>
      <c r="YV214" s="41"/>
      <c r="YW214" s="41"/>
      <c r="YX214" s="41"/>
      <c r="YY214" s="41"/>
      <c r="YZ214" s="41"/>
      <c r="ZA214" s="41"/>
      <c r="ZB214" s="41"/>
      <c r="ZC214" s="41"/>
      <c r="ZD214" s="41"/>
      <c r="ZE214" s="41"/>
      <c r="ZF214" s="41"/>
      <c r="ZG214" s="41"/>
      <c r="ZH214" s="41"/>
      <c r="ZI214" s="41"/>
      <c r="ZJ214" s="41"/>
      <c r="ZK214" s="41"/>
      <c r="ZL214" s="41"/>
      <c r="ZM214" s="41"/>
      <c r="ZN214" s="41"/>
      <c r="ZO214" s="41"/>
    </row>
    <row r="215" spans="31:691" ht="17.25" customHeight="1" x14ac:dyDescent="0.3">
      <c r="AE215" s="41"/>
      <c r="AF215" s="41"/>
      <c r="AG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/>
      <c r="KC215" s="41"/>
      <c r="KD215" s="41"/>
      <c r="KE215" s="41"/>
      <c r="KF215" s="41"/>
      <c r="KG215" s="41"/>
      <c r="KH215" s="41"/>
      <c r="KI215" s="41"/>
      <c r="KJ215" s="41"/>
      <c r="KK215" s="41"/>
      <c r="KL215" s="41"/>
      <c r="KM215" s="41"/>
      <c r="KN215" s="41"/>
      <c r="KO215" s="41"/>
      <c r="KP215" s="41"/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/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/>
      <c r="MV215" s="41"/>
      <c r="MW215" s="41"/>
      <c r="MX215" s="41"/>
      <c r="MY215" s="41"/>
      <c r="MZ215" s="41"/>
      <c r="NA215" s="41"/>
      <c r="NB215" s="41"/>
      <c r="NC215" s="41"/>
      <c r="ND215" s="41"/>
      <c r="NE215" s="41"/>
      <c r="NF215" s="41"/>
      <c r="NG215" s="41"/>
      <c r="NH215" s="41"/>
      <c r="NI215" s="41"/>
      <c r="NJ215" s="41"/>
      <c r="NK215" s="41"/>
      <c r="NL215" s="41"/>
      <c r="NM215" s="41"/>
      <c r="NN215" s="41"/>
      <c r="NO215" s="41"/>
      <c r="NP215" s="41"/>
      <c r="NQ215" s="41"/>
      <c r="NR215" s="41"/>
      <c r="NS215" s="41"/>
      <c r="NT215" s="41"/>
      <c r="NU215" s="41"/>
      <c r="NV215" s="41"/>
      <c r="NW215" s="41"/>
      <c r="NX215" s="41"/>
      <c r="NY215" s="41"/>
      <c r="NZ215" s="41"/>
      <c r="OA215" s="41"/>
      <c r="OB215" s="41"/>
      <c r="OC215" s="41"/>
      <c r="OD215" s="41"/>
      <c r="OE215" s="41"/>
      <c r="OF215" s="41"/>
      <c r="OG215" s="41"/>
      <c r="OH215" s="41"/>
      <c r="OI215" s="41"/>
      <c r="OJ215" s="41"/>
      <c r="OK215" s="41"/>
      <c r="OL215" s="41"/>
      <c r="OM215" s="41"/>
      <c r="ON215" s="41"/>
      <c r="OO215" s="41"/>
      <c r="OP215" s="41"/>
      <c r="OQ215" s="41"/>
      <c r="OR215" s="41"/>
      <c r="OS215" s="41"/>
      <c r="OT215" s="41"/>
      <c r="OU215" s="41"/>
      <c r="OV215" s="41"/>
      <c r="OW215" s="41"/>
      <c r="OX215" s="41"/>
      <c r="OY215" s="41"/>
      <c r="OZ215" s="41"/>
      <c r="PA215" s="41"/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1"/>
      <c r="PN215" s="41"/>
      <c r="PO215" s="41"/>
      <c r="PP215" s="41"/>
      <c r="PQ215" s="41"/>
      <c r="PR215" s="41"/>
      <c r="PS215" s="41"/>
      <c r="PT215" s="41"/>
      <c r="PU215" s="41"/>
      <c r="PV215" s="41"/>
      <c r="PW215" s="41"/>
      <c r="PX215" s="41"/>
      <c r="PY215" s="41"/>
      <c r="PZ215" s="41"/>
      <c r="QA215" s="41"/>
      <c r="QB215" s="41"/>
      <c r="QC215" s="41"/>
      <c r="QD215" s="41"/>
      <c r="QE215" s="41"/>
      <c r="QF215" s="41"/>
      <c r="QG215" s="41"/>
      <c r="QH215" s="41"/>
      <c r="QI215" s="41"/>
      <c r="QJ215" s="41"/>
      <c r="QK215" s="41"/>
      <c r="QL215" s="41"/>
      <c r="QM215" s="41"/>
      <c r="QN215" s="41"/>
      <c r="QO215" s="41"/>
      <c r="QP215" s="41"/>
      <c r="QQ215" s="41"/>
      <c r="QR215" s="41"/>
      <c r="QS215" s="41"/>
      <c r="QT215" s="41"/>
      <c r="QU215" s="41"/>
      <c r="QV215" s="41"/>
      <c r="QW215" s="41"/>
      <c r="QX215" s="41"/>
      <c r="QY215" s="41"/>
      <c r="QZ215" s="41"/>
      <c r="RA215" s="41"/>
      <c r="RB215" s="41"/>
      <c r="RC215" s="41"/>
      <c r="RD215" s="41"/>
      <c r="RE215" s="41"/>
      <c r="RF215" s="41"/>
      <c r="RG215" s="41"/>
      <c r="RH215" s="41"/>
      <c r="RI215" s="41"/>
      <c r="RJ215" s="41"/>
      <c r="RK215" s="41"/>
      <c r="RL215" s="41"/>
      <c r="RM215" s="41"/>
      <c r="RN215" s="41"/>
      <c r="RO215" s="41"/>
      <c r="RP215" s="41"/>
      <c r="RQ215" s="41"/>
      <c r="RR215" s="41"/>
      <c r="RS215" s="41"/>
      <c r="RT215" s="41"/>
      <c r="RU215" s="41"/>
      <c r="RV215" s="41"/>
      <c r="RW215" s="41"/>
      <c r="RX215" s="41"/>
      <c r="RY215" s="41"/>
      <c r="RZ215" s="41"/>
      <c r="SA215" s="41"/>
      <c r="SB215" s="41"/>
      <c r="SC215" s="41"/>
      <c r="SD215" s="41"/>
      <c r="SE215" s="41"/>
      <c r="SF215" s="41"/>
      <c r="SG215" s="41"/>
      <c r="SH215" s="41"/>
      <c r="SI215" s="41"/>
      <c r="SJ215" s="41"/>
      <c r="SK215" s="41"/>
      <c r="SL215" s="41"/>
      <c r="SM215" s="41"/>
      <c r="SN215" s="41"/>
      <c r="SO215" s="41"/>
      <c r="SP215" s="41"/>
      <c r="SQ215" s="41"/>
      <c r="SR215" s="41"/>
      <c r="SS215" s="41"/>
      <c r="ST215" s="41"/>
      <c r="SU215" s="41"/>
      <c r="SV215" s="41"/>
      <c r="SW215" s="41"/>
      <c r="SX215" s="41"/>
      <c r="SY215" s="41"/>
      <c r="SZ215" s="41"/>
      <c r="TA215" s="41"/>
      <c r="TB215" s="41"/>
      <c r="TC215" s="41"/>
      <c r="TD215" s="41"/>
      <c r="TE215" s="41"/>
      <c r="TF215" s="41"/>
      <c r="TG215" s="41"/>
      <c r="TH215" s="41"/>
      <c r="TI215" s="41"/>
      <c r="TJ215" s="41"/>
      <c r="TK215" s="41"/>
      <c r="TL215" s="41"/>
      <c r="TM215" s="41"/>
      <c r="TN215" s="41"/>
      <c r="TO215" s="41"/>
      <c r="TP215" s="41"/>
      <c r="TQ215" s="41"/>
      <c r="TR215" s="41"/>
      <c r="TS215" s="41"/>
      <c r="TT215" s="41"/>
      <c r="TU215" s="41"/>
      <c r="TV215" s="41"/>
      <c r="TW215" s="41"/>
      <c r="TX215" s="41"/>
      <c r="TY215" s="41"/>
      <c r="TZ215" s="41"/>
      <c r="UA215" s="41"/>
      <c r="UB215" s="41"/>
      <c r="UC215" s="41"/>
      <c r="UD215" s="41"/>
      <c r="UE215" s="41"/>
      <c r="UF215" s="41"/>
      <c r="UG215" s="41"/>
      <c r="UH215" s="41"/>
      <c r="UI215" s="41"/>
      <c r="UJ215" s="41"/>
      <c r="UK215" s="41"/>
      <c r="UL215" s="41"/>
      <c r="UM215" s="41"/>
      <c r="UN215" s="41"/>
      <c r="UO215" s="41"/>
      <c r="UP215" s="41"/>
      <c r="UQ215" s="41"/>
      <c r="UR215" s="41"/>
      <c r="US215" s="41"/>
      <c r="UT215" s="41"/>
      <c r="UU215" s="41"/>
      <c r="UV215" s="41"/>
      <c r="UW215" s="41"/>
      <c r="UX215" s="41"/>
      <c r="UY215" s="41"/>
      <c r="UZ215" s="41"/>
      <c r="VA215" s="41"/>
      <c r="VB215" s="41"/>
      <c r="VC215" s="41"/>
      <c r="VD215" s="41"/>
      <c r="VE215" s="41"/>
      <c r="VF215" s="41"/>
      <c r="VG215" s="41"/>
      <c r="VH215" s="41"/>
      <c r="VI215" s="41"/>
      <c r="VJ215" s="41"/>
      <c r="VK215" s="41"/>
      <c r="VL215" s="41"/>
      <c r="VM215" s="41"/>
      <c r="VN215" s="41"/>
      <c r="VO215" s="41"/>
      <c r="VP215" s="41"/>
      <c r="VQ215" s="41"/>
      <c r="VR215" s="41"/>
      <c r="VS215" s="41"/>
      <c r="VT215" s="41"/>
      <c r="VU215" s="41"/>
      <c r="VV215" s="41"/>
      <c r="VW215" s="41"/>
      <c r="VX215" s="41"/>
      <c r="VY215" s="41"/>
      <c r="VZ215" s="41"/>
      <c r="WA215" s="41"/>
      <c r="WB215" s="41"/>
      <c r="WC215" s="41"/>
      <c r="WD215" s="41"/>
      <c r="WE215" s="41"/>
      <c r="WF215" s="41"/>
      <c r="WG215" s="41"/>
      <c r="WH215" s="41"/>
      <c r="WI215" s="41"/>
      <c r="WJ215" s="41"/>
      <c r="WK215" s="41"/>
      <c r="WL215" s="41"/>
      <c r="WM215" s="41"/>
      <c r="WN215" s="41"/>
      <c r="WO215" s="41"/>
      <c r="WP215" s="41"/>
      <c r="WQ215" s="41"/>
      <c r="WR215" s="41"/>
      <c r="WS215" s="41"/>
      <c r="WT215" s="41"/>
      <c r="WU215" s="41"/>
      <c r="WV215" s="41"/>
      <c r="WW215" s="41"/>
      <c r="WX215" s="41"/>
      <c r="WY215" s="41"/>
      <c r="WZ215" s="41"/>
      <c r="XA215" s="41"/>
      <c r="XB215" s="41"/>
      <c r="XC215" s="41"/>
      <c r="XD215" s="41"/>
      <c r="XE215" s="41"/>
      <c r="XF215" s="41"/>
      <c r="XG215" s="41"/>
      <c r="XH215" s="41"/>
      <c r="XI215" s="41"/>
      <c r="XJ215" s="41"/>
      <c r="XK215" s="41"/>
      <c r="XL215" s="41"/>
      <c r="XM215" s="41"/>
      <c r="XN215" s="41"/>
      <c r="XO215" s="41"/>
      <c r="XP215" s="41"/>
      <c r="XQ215" s="41"/>
      <c r="XR215" s="41"/>
      <c r="XS215" s="41"/>
      <c r="XT215" s="41"/>
      <c r="XU215" s="41"/>
      <c r="XV215" s="41"/>
      <c r="XW215" s="41"/>
      <c r="XX215" s="41"/>
      <c r="XY215" s="41"/>
      <c r="XZ215" s="41"/>
      <c r="YA215" s="41"/>
      <c r="YB215" s="41"/>
      <c r="YC215" s="41"/>
      <c r="YD215" s="41"/>
      <c r="YE215" s="41"/>
      <c r="YF215" s="41"/>
      <c r="YG215" s="41"/>
      <c r="YH215" s="41"/>
      <c r="YI215" s="41"/>
      <c r="YJ215" s="41"/>
      <c r="YK215" s="41"/>
      <c r="YL215" s="41"/>
      <c r="YM215" s="41"/>
      <c r="YN215" s="41"/>
      <c r="YO215" s="41"/>
      <c r="YP215" s="41"/>
      <c r="YQ215" s="41"/>
      <c r="YR215" s="41"/>
      <c r="YS215" s="41"/>
      <c r="YT215" s="41"/>
      <c r="YU215" s="41"/>
      <c r="YV215" s="41"/>
      <c r="YW215" s="41"/>
      <c r="YX215" s="41"/>
      <c r="YY215" s="41"/>
      <c r="YZ215" s="41"/>
      <c r="ZA215" s="41"/>
      <c r="ZB215" s="41"/>
      <c r="ZC215" s="41"/>
      <c r="ZD215" s="41"/>
      <c r="ZE215" s="41"/>
      <c r="ZF215" s="41"/>
      <c r="ZG215" s="41"/>
      <c r="ZH215" s="41"/>
      <c r="ZI215" s="41"/>
      <c r="ZJ215" s="41"/>
      <c r="ZK215" s="41"/>
      <c r="ZL215" s="41"/>
      <c r="ZM215" s="41"/>
      <c r="ZN215" s="41"/>
      <c r="ZO215" s="41"/>
    </row>
    <row r="216" spans="31:691" ht="17.25" customHeight="1" x14ac:dyDescent="0.3">
      <c r="AE216" s="41"/>
      <c r="AF216" s="41"/>
      <c r="AG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/>
      <c r="KC216" s="41"/>
      <c r="KD216" s="41"/>
      <c r="KE216" s="41"/>
      <c r="KF216" s="41"/>
      <c r="KG216" s="41"/>
      <c r="KH216" s="41"/>
      <c r="KI216" s="41"/>
      <c r="KJ216" s="41"/>
      <c r="KK216" s="41"/>
      <c r="KL216" s="41"/>
      <c r="KM216" s="41"/>
      <c r="KN216" s="41"/>
      <c r="KO216" s="41"/>
      <c r="KP216" s="41"/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/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/>
      <c r="MW216" s="41"/>
      <c r="MX216" s="41"/>
      <c r="MY216" s="41"/>
      <c r="MZ216" s="41"/>
      <c r="NA216" s="41"/>
      <c r="NB216" s="41"/>
      <c r="NC216" s="41"/>
      <c r="ND216" s="41"/>
      <c r="NE216" s="41"/>
      <c r="NF216" s="41"/>
      <c r="NG216" s="41"/>
      <c r="NH216" s="41"/>
      <c r="NI216" s="41"/>
      <c r="NJ216" s="41"/>
      <c r="NK216" s="41"/>
      <c r="NL216" s="41"/>
      <c r="NM216" s="41"/>
      <c r="NN216" s="41"/>
      <c r="NO216" s="41"/>
      <c r="NP216" s="41"/>
      <c r="NQ216" s="41"/>
      <c r="NR216" s="41"/>
      <c r="NS216" s="41"/>
      <c r="NT216" s="41"/>
      <c r="NU216" s="41"/>
      <c r="NV216" s="41"/>
      <c r="NW216" s="41"/>
      <c r="NX216" s="41"/>
      <c r="NY216" s="41"/>
      <c r="NZ216" s="41"/>
      <c r="OA216" s="41"/>
      <c r="OB216" s="41"/>
      <c r="OC216" s="41"/>
      <c r="OD216" s="41"/>
      <c r="OE216" s="41"/>
      <c r="OF216" s="41"/>
      <c r="OG216" s="41"/>
      <c r="OH216" s="41"/>
      <c r="OI216" s="41"/>
      <c r="OJ216" s="41"/>
      <c r="OK216" s="41"/>
      <c r="OL216" s="41"/>
      <c r="OM216" s="41"/>
      <c r="ON216" s="41"/>
      <c r="OO216" s="41"/>
      <c r="OP216" s="41"/>
      <c r="OQ216" s="41"/>
      <c r="OR216" s="41"/>
      <c r="OS216" s="41"/>
      <c r="OT216" s="41"/>
      <c r="OU216" s="41"/>
      <c r="OV216" s="41"/>
      <c r="OW216" s="41"/>
      <c r="OX216" s="41"/>
      <c r="OY216" s="41"/>
      <c r="OZ216" s="41"/>
      <c r="PA216" s="41"/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1"/>
      <c r="PN216" s="41"/>
      <c r="PO216" s="41"/>
      <c r="PP216" s="41"/>
      <c r="PQ216" s="41"/>
      <c r="PR216" s="41"/>
      <c r="PS216" s="41"/>
      <c r="PT216" s="41"/>
      <c r="PU216" s="41"/>
      <c r="PV216" s="41"/>
      <c r="PW216" s="41"/>
      <c r="PX216" s="41"/>
      <c r="PY216" s="41"/>
      <c r="PZ216" s="41"/>
      <c r="QA216" s="41"/>
      <c r="QB216" s="41"/>
      <c r="QC216" s="41"/>
      <c r="QD216" s="41"/>
      <c r="QE216" s="41"/>
      <c r="QF216" s="41"/>
      <c r="QG216" s="41"/>
      <c r="QH216" s="41"/>
      <c r="QI216" s="41"/>
      <c r="QJ216" s="41"/>
      <c r="QK216" s="41"/>
      <c r="QL216" s="41"/>
      <c r="QM216" s="41"/>
      <c r="QN216" s="41"/>
      <c r="QO216" s="41"/>
      <c r="QP216" s="41"/>
      <c r="QQ216" s="41"/>
      <c r="QR216" s="41"/>
      <c r="QS216" s="41"/>
      <c r="QT216" s="41"/>
      <c r="QU216" s="41"/>
      <c r="QV216" s="41"/>
      <c r="QW216" s="41"/>
      <c r="QX216" s="41"/>
      <c r="QY216" s="41"/>
      <c r="QZ216" s="41"/>
      <c r="RA216" s="41"/>
      <c r="RB216" s="41"/>
      <c r="RC216" s="41"/>
      <c r="RD216" s="41"/>
      <c r="RE216" s="41"/>
      <c r="RF216" s="41"/>
      <c r="RG216" s="41"/>
      <c r="RH216" s="41"/>
      <c r="RI216" s="41"/>
      <c r="RJ216" s="41"/>
      <c r="RK216" s="41"/>
      <c r="RL216" s="41"/>
      <c r="RM216" s="41"/>
      <c r="RN216" s="41"/>
      <c r="RO216" s="41"/>
      <c r="RP216" s="41"/>
      <c r="RQ216" s="41"/>
      <c r="RR216" s="41"/>
      <c r="RS216" s="41"/>
      <c r="RT216" s="41"/>
      <c r="RU216" s="41"/>
      <c r="RV216" s="41"/>
      <c r="RW216" s="41"/>
      <c r="RX216" s="41"/>
      <c r="RY216" s="41"/>
      <c r="RZ216" s="41"/>
      <c r="SA216" s="41"/>
      <c r="SB216" s="41"/>
      <c r="SC216" s="41"/>
      <c r="SD216" s="41"/>
      <c r="SE216" s="41"/>
      <c r="SF216" s="41"/>
      <c r="SG216" s="41"/>
      <c r="SH216" s="41"/>
      <c r="SI216" s="41"/>
      <c r="SJ216" s="41"/>
      <c r="SK216" s="41"/>
      <c r="SL216" s="41"/>
      <c r="SM216" s="41"/>
      <c r="SN216" s="41"/>
      <c r="SO216" s="41"/>
      <c r="SP216" s="41"/>
      <c r="SQ216" s="41"/>
      <c r="SR216" s="41"/>
      <c r="SS216" s="41"/>
      <c r="ST216" s="41"/>
      <c r="SU216" s="41"/>
      <c r="SV216" s="41"/>
      <c r="SW216" s="41"/>
      <c r="SX216" s="41"/>
      <c r="SY216" s="41"/>
      <c r="SZ216" s="41"/>
      <c r="TA216" s="41"/>
      <c r="TB216" s="41"/>
      <c r="TC216" s="41"/>
      <c r="TD216" s="41"/>
      <c r="TE216" s="41"/>
      <c r="TF216" s="41"/>
      <c r="TG216" s="41"/>
      <c r="TH216" s="41"/>
      <c r="TI216" s="41"/>
      <c r="TJ216" s="41"/>
      <c r="TK216" s="41"/>
      <c r="TL216" s="41"/>
      <c r="TM216" s="41"/>
      <c r="TN216" s="41"/>
      <c r="TO216" s="41"/>
      <c r="TP216" s="41"/>
      <c r="TQ216" s="41"/>
      <c r="TR216" s="41"/>
      <c r="TS216" s="41"/>
      <c r="TT216" s="41"/>
      <c r="TU216" s="41"/>
      <c r="TV216" s="41"/>
      <c r="TW216" s="41"/>
      <c r="TX216" s="41"/>
      <c r="TY216" s="41"/>
      <c r="TZ216" s="41"/>
      <c r="UA216" s="41"/>
      <c r="UB216" s="41"/>
      <c r="UC216" s="41"/>
      <c r="UD216" s="41"/>
      <c r="UE216" s="41"/>
      <c r="UF216" s="41"/>
      <c r="UG216" s="41"/>
      <c r="UH216" s="41"/>
      <c r="UI216" s="41"/>
      <c r="UJ216" s="41"/>
      <c r="UK216" s="41"/>
      <c r="UL216" s="41"/>
      <c r="UM216" s="41"/>
      <c r="UN216" s="41"/>
      <c r="UO216" s="41"/>
      <c r="UP216" s="41"/>
      <c r="UQ216" s="41"/>
      <c r="UR216" s="41"/>
      <c r="US216" s="41"/>
      <c r="UT216" s="41"/>
      <c r="UU216" s="41"/>
      <c r="UV216" s="41"/>
      <c r="UW216" s="41"/>
      <c r="UX216" s="41"/>
      <c r="UY216" s="41"/>
      <c r="UZ216" s="41"/>
      <c r="VA216" s="41"/>
      <c r="VB216" s="41"/>
      <c r="VC216" s="41"/>
      <c r="VD216" s="41"/>
      <c r="VE216" s="41"/>
      <c r="VF216" s="41"/>
      <c r="VG216" s="41"/>
      <c r="VH216" s="41"/>
      <c r="VI216" s="41"/>
      <c r="VJ216" s="41"/>
      <c r="VK216" s="41"/>
      <c r="VL216" s="41"/>
      <c r="VM216" s="41"/>
      <c r="VN216" s="41"/>
      <c r="VO216" s="41"/>
      <c r="VP216" s="41"/>
      <c r="VQ216" s="41"/>
      <c r="VR216" s="41"/>
      <c r="VS216" s="41"/>
      <c r="VT216" s="41"/>
      <c r="VU216" s="41"/>
      <c r="VV216" s="41"/>
      <c r="VW216" s="41"/>
      <c r="VX216" s="41"/>
      <c r="VY216" s="41"/>
      <c r="VZ216" s="41"/>
      <c r="WA216" s="41"/>
      <c r="WB216" s="41"/>
      <c r="WC216" s="41"/>
      <c r="WD216" s="41"/>
      <c r="WE216" s="41"/>
      <c r="WF216" s="41"/>
      <c r="WG216" s="41"/>
      <c r="WH216" s="41"/>
      <c r="WI216" s="41"/>
      <c r="WJ216" s="41"/>
      <c r="WK216" s="41"/>
      <c r="WL216" s="41"/>
      <c r="WM216" s="41"/>
      <c r="WN216" s="41"/>
      <c r="WO216" s="41"/>
      <c r="WP216" s="41"/>
      <c r="WQ216" s="41"/>
      <c r="WR216" s="41"/>
      <c r="WS216" s="41"/>
      <c r="WT216" s="41"/>
      <c r="WU216" s="41"/>
      <c r="WV216" s="41"/>
      <c r="WW216" s="41"/>
      <c r="WX216" s="41"/>
      <c r="WY216" s="41"/>
      <c r="WZ216" s="41"/>
      <c r="XA216" s="41"/>
      <c r="XB216" s="41"/>
      <c r="XC216" s="41"/>
      <c r="XD216" s="41"/>
      <c r="XE216" s="41"/>
      <c r="XF216" s="41"/>
      <c r="XG216" s="41"/>
      <c r="XH216" s="41"/>
      <c r="XI216" s="41"/>
      <c r="XJ216" s="41"/>
      <c r="XK216" s="41"/>
      <c r="XL216" s="41"/>
      <c r="XM216" s="41"/>
      <c r="XN216" s="41"/>
      <c r="XO216" s="41"/>
      <c r="XP216" s="41"/>
      <c r="XQ216" s="41"/>
      <c r="XR216" s="41"/>
      <c r="XS216" s="41"/>
      <c r="XT216" s="41"/>
      <c r="XU216" s="41"/>
      <c r="XV216" s="41"/>
      <c r="XW216" s="41"/>
      <c r="XX216" s="41"/>
      <c r="XY216" s="41"/>
      <c r="XZ216" s="41"/>
      <c r="YA216" s="41"/>
      <c r="YB216" s="41"/>
      <c r="YC216" s="41"/>
      <c r="YD216" s="41"/>
      <c r="YE216" s="41"/>
      <c r="YF216" s="41"/>
      <c r="YG216" s="41"/>
      <c r="YH216" s="41"/>
      <c r="YI216" s="41"/>
      <c r="YJ216" s="41"/>
      <c r="YK216" s="41"/>
      <c r="YL216" s="41"/>
      <c r="YM216" s="41"/>
      <c r="YN216" s="41"/>
      <c r="YO216" s="41"/>
      <c r="YP216" s="41"/>
      <c r="YQ216" s="41"/>
      <c r="YR216" s="41"/>
      <c r="YS216" s="41"/>
      <c r="YT216" s="41"/>
      <c r="YU216" s="41"/>
      <c r="YV216" s="41"/>
      <c r="YW216" s="41"/>
      <c r="YX216" s="41"/>
      <c r="YY216" s="41"/>
      <c r="YZ216" s="41"/>
      <c r="ZA216" s="41"/>
      <c r="ZB216" s="41"/>
      <c r="ZC216" s="41"/>
      <c r="ZD216" s="41"/>
      <c r="ZE216" s="41"/>
      <c r="ZF216" s="41"/>
      <c r="ZG216" s="41"/>
      <c r="ZH216" s="41"/>
      <c r="ZI216" s="41"/>
      <c r="ZJ216" s="41"/>
      <c r="ZK216" s="41"/>
      <c r="ZL216" s="41"/>
      <c r="ZM216" s="41"/>
      <c r="ZN216" s="41"/>
      <c r="ZO216" s="41"/>
    </row>
    <row r="217" spans="31:691" ht="17.25" customHeight="1" x14ac:dyDescent="0.3">
      <c r="AE217" s="41"/>
      <c r="AF217" s="41"/>
      <c r="AG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/>
      <c r="KC217" s="41"/>
      <c r="KD217" s="41"/>
      <c r="KE217" s="41"/>
      <c r="KF217" s="41"/>
      <c r="KG217" s="41"/>
      <c r="KH217" s="41"/>
      <c r="KI217" s="41"/>
      <c r="KJ217" s="41"/>
      <c r="KK217" s="41"/>
      <c r="KL217" s="41"/>
      <c r="KM217" s="41"/>
      <c r="KN217" s="41"/>
      <c r="KO217" s="41"/>
      <c r="KP217" s="41"/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/>
      <c r="MF217" s="41"/>
      <c r="MG217" s="41"/>
      <c r="MH217" s="41"/>
      <c r="MI217" s="41"/>
      <c r="MJ217" s="41"/>
      <c r="MK217" s="41"/>
      <c r="ML217" s="41"/>
      <c r="MM217" s="41"/>
      <c r="MN217" s="41"/>
      <c r="MO217" s="41"/>
      <c r="MP217" s="41"/>
      <c r="MQ217" s="41"/>
      <c r="MR217" s="41"/>
      <c r="MS217" s="41"/>
      <c r="MT217" s="41"/>
      <c r="MU217" s="41"/>
      <c r="MV217" s="41"/>
      <c r="MW217" s="41"/>
      <c r="MX217" s="41"/>
      <c r="MY217" s="41"/>
      <c r="MZ217" s="41"/>
      <c r="NA217" s="41"/>
      <c r="NB217" s="41"/>
      <c r="NC217" s="41"/>
      <c r="ND217" s="41"/>
      <c r="NE217" s="41"/>
      <c r="NF217" s="41"/>
      <c r="NG217" s="41"/>
      <c r="NH217" s="41"/>
      <c r="NI217" s="41"/>
      <c r="NJ217" s="41"/>
      <c r="NK217" s="41"/>
      <c r="NL217" s="41"/>
      <c r="NM217" s="41"/>
      <c r="NN217" s="41"/>
      <c r="NO217" s="41"/>
      <c r="NP217" s="41"/>
      <c r="NQ217" s="41"/>
      <c r="NR217" s="41"/>
      <c r="NS217" s="41"/>
      <c r="NT217" s="41"/>
      <c r="NU217" s="41"/>
      <c r="NV217" s="41"/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/>
      <c r="OH217" s="41"/>
      <c r="OI217" s="41"/>
      <c r="OJ217" s="41"/>
      <c r="OK217" s="41"/>
      <c r="OL217" s="41"/>
      <c r="OM217" s="41"/>
      <c r="ON217" s="41"/>
      <c r="OO217" s="41"/>
      <c r="OP217" s="41"/>
      <c r="OQ217" s="41"/>
      <c r="OR217" s="41"/>
      <c r="OS217" s="41"/>
      <c r="OT217" s="41"/>
      <c r="OU217" s="41"/>
      <c r="OV217" s="41"/>
      <c r="OW217" s="41"/>
      <c r="OX217" s="41"/>
      <c r="OY217" s="41"/>
      <c r="OZ217" s="41"/>
      <c r="PA217" s="41"/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1"/>
      <c r="PN217" s="41"/>
      <c r="PO217" s="41"/>
      <c r="PP217" s="41"/>
      <c r="PQ217" s="41"/>
      <c r="PR217" s="41"/>
      <c r="PS217" s="41"/>
      <c r="PT217" s="41"/>
      <c r="PU217" s="41"/>
      <c r="PV217" s="41"/>
      <c r="PW217" s="41"/>
      <c r="PX217" s="41"/>
      <c r="PY217" s="41"/>
      <c r="PZ217" s="41"/>
      <c r="QA217" s="41"/>
      <c r="QB217" s="41"/>
      <c r="QC217" s="41"/>
      <c r="QD217" s="41"/>
      <c r="QE217" s="41"/>
      <c r="QF217" s="41"/>
      <c r="QG217" s="41"/>
      <c r="QH217" s="41"/>
      <c r="QI217" s="41"/>
      <c r="QJ217" s="41"/>
      <c r="QK217" s="41"/>
      <c r="QL217" s="41"/>
      <c r="QM217" s="41"/>
      <c r="QN217" s="41"/>
      <c r="QO217" s="41"/>
      <c r="QP217" s="41"/>
      <c r="QQ217" s="41"/>
      <c r="QR217" s="41"/>
      <c r="QS217" s="41"/>
      <c r="QT217" s="41"/>
      <c r="QU217" s="41"/>
      <c r="QV217" s="41"/>
      <c r="QW217" s="41"/>
      <c r="QX217" s="41"/>
      <c r="QY217" s="41"/>
      <c r="QZ217" s="41"/>
      <c r="RA217" s="41"/>
      <c r="RB217" s="41"/>
      <c r="RC217" s="41"/>
      <c r="RD217" s="41"/>
      <c r="RE217" s="41"/>
      <c r="RF217" s="41"/>
      <c r="RG217" s="41"/>
      <c r="RH217" s="41"/>
      <c r="RI217" s="41"/>
      <c r="RJ217" s="41"/>
      <c r="RK217" s="41"/>
      <c r="RL217" s="41"/>
      <c r="RM217" s="41"/>
      <c r="RN217" s="41"/>
      <c r="RO217" s="41"/>
      <c r="RP217" s="41"/>
      <c r="RQ217" s="41"/>
      <c r="RR217" s="41"/>
      <c r="RS217" s="41"/>
      <c r="RT217" s="41"/>
      <c r="RU217" s="41"/>
      <c r="RV217" s="41"/>
      <c r="RW217" s="41"/>
      <c r="RX217" s="41"/>
      <c r="RY217" s="41"/>
      <c r="RZ217" s="41"/>
      <c r="SA217" s="41"/>
      <c r="SB217" s="41"/>
      <c r="SC217" s="41"/>
      <c r="SD217" s="41"/>
      <c r="SE217" s="41"/>
      <c r="SF217" s="41"/>
      <c r="SG217" s="41"/>
      <c r="SH217" s="41"/>
      <c r="SI217" s="41"/>
      <c r="SJ217" s="41"/>
      <c r="SK217" s="41"/>
      <c r="SL217" s="41"/>
      <c r="SM217" s="41"/>
      <c r="SN217" s="41"/>
      <c r="SO217" s="41"/>
      <c r="SP217" s="41"/>
      <c r="SQ217" s="41"/>
      <c r="SR217" s="41"/>
      <c r="SS217" s="41"/>
      <c r="ST217" s="41"/>
      <c r="SU217" s="41"/>
      <c r="SV217" s="41"/>
      <c r="SW217" s="41"/>
      <c r="SX217" s="41"/>
      <c r="SY217" s="41"/>
      <c r="SZ217" s="41"/>
      <c r="TA217" s="41"/>
      <c r="TB217" s="41"/>
      <c r="TC217" s="41"/>
      <c r="TD217" s="41"/>
      <c r="TE217" s="41"/>
      <c r="TF217" s="41"/>
      <c r="TG217" s="41"/>
      <c r="TH217" s="41"/>
      <c r="TI217" s="41"/>
      <c r="TJ217" s="41"/>
      <c r="TK217" s="41"/>
      <c r="TL217" s="41"/>
      <c r="TM217" s="41"/>
      <c r="TN217" s="41"/>
      <c r="TO217" s="41"/>
      <c r="TP217" s="41"/>
      <c r="TQ217" s="41"/>
      <c r="TR217" s="41"/>
      <c r="TS217" s="41"/>
      <c r="TT217" s="41"/>
      <c r="TU217" s="41"/>
      <c r="TV217" s="41"/>
      <c r="TW217" s="41"/>
      <c r="TX217" s="41"/>
      <c r="TY217" s="41"/>
      <c r="TZ217" s="41"/>
      <c r="UA217" s="41"/>
      <c r="UB217" s="41"/>
      <c r="UC217" s="41"/>
      <c r="UD217" s="41"/>
      <c r="UE217" s="41"/>
      <c r="UF217" s="41"/>
      <c r="UG217" s="41"/>
      <c r="UH217" s="41"/>
      <c r="UI217" s="41"/>
      <c r="UJ217" s="41"/>
      <c r="UK217" s="41"/>
      <c r="UL217" s="41"/>
      <c r="UM217" s="41"/>
      <c r="UN217" s="41"/>
      <c r="UO217" s="41"/>
      <c r="UP217" s="41"/>
      <c r="UQ217" s="41"/>
      <c r="UR217" s="41"/>
      <c r="US217" s="41"/>
      <c r="UT217" s="41"/>
      <c r="UU217" s="41"/>
      <c r="UV217" s="41"/>
      <c r="UW217" s="41"/>
      <c r="UX217" s="41"/>
      <c r="UY217" s="41"/>
      <c r="UZ217" s="41"/>
      <c r="VA217" s="41"/>
      <c r="VB217" s="41"/>
      <c r="VC217" s="41"/>
      <c r="VD217" s="41"/>
      <c r="VE217" s="41"/>
      <c r="VF217" s="41"/>
      <c r="VG217" s="41"/>
      <c r="VH217" s="41"/>
      <c r="VI217" s="41"/>
      <c r="VJ217" s="41"/>
      <c r="VK217" s="41"/>
      <c r="VL217" s="41"/>
      <c r="VM217" s="41"/>
      <c r="VN217" s="41"/>
      <c r="VO217" s="41"/>
      <c r="VP217" s="41"/>
      <c r="VQ217" s="41"/>
      <c r="VR217" s="41"/>
      <c r="VS217" s="41"/>
      <c r="VT217" s="41"/>
      <c r="VU217" s="41"/>
      <c r="VV217" s="41"/>
      <c r="VW217" s="41"/>
      <c r="VX217" s="41"/>
      <c r="VY217" s="41"/>
      <c r="VZ217" s="41"/>
      <c r="WA217" s="41"/>
      <c r="WB217" s="41"/>
      <c r="WC217" s="41"/>
      <c r="WD217" s="41"/>
      <c r="WE217" s="41"/>
      <c r="WF217" s="41"/>
      <c r="WG217" s="41"/>
      <c r="WH217" s="41"/>
      <c r="WI217" s="41"/>
      <c r="WJ217" s="41"/>
      <c r="WK217" s="41"/>
      <c r="WL217" s="41"/>
      <c r="WM217" s="41"/>
      <c r="WN217" s="41"/>
      <c r="WO217" s="41"/>
      <c r="WP217" s="41"/>
      <c r="WQ217" s="41"/>
      <c r="WR217" s="41"/>
      <c r="WS217" s="41"/>
      <c r="WT217" s="41"/>
      <c r="WU217" s="41"/>
      <c r="WV217" s="41"/>
      <c r="WW217" s="41"/>
      <c r="WX217" s="41"/>
      <c r="WY217" s="41"/>
      <c r="WZ217" s="41"/>
      <c r="XA217" s="41"/>
      <c r="XB217" s="41"/>
      <c r="XC217" s="41"/>
      <c r="XD217" s="41"/>
      <c r="XE217" s="41"/>
      <c r="XF217" s="41"/>
      <c r="XG217" s="41"/>
      <c r="XH217" s="41"/>
      <c r="XI217" s="41"/>
      <c r="XJ217" s="41"/>
      <c r="XK217" s="41"/>
      <c r="XL217" s="41"/>
      <c r="XM217" s="41"/>
      <c r="XN217" s="41"/>
      <c r="XO217" s="41"/>
      <c r="XP217" s="41"/>
      <c r="XQ217" s="41"/>
      <c r="XR217" s="41"/>
      <c r="XS217" s="41"/>
      <c r="XT217" s="41"/>
      <c r="XU217" s="41"/>
      <c r="XV217" s="41"/>
      <c r="XW217" s="41"/>
      <c r="XX217" s="41"/>
      <c r="XY217" s="41"/>
      <c r="XZ217" s="41"/>
      <c r="YA217" s="41"/>
      <c r="YB217" s="41"/>
      <c r="YC217" s="41"/>
      <c r="YD217" s="41"/>
      <c r="YE217" s="41"/>
      <c r="YF217" s="41"/>
      <c r="YG217" s="41"/>
      <c r="YH217" s="41"/>
      <c r="YI217" s="41"/>
      <c r="YJ217" s="41"/>
      <c r="YK217" s="41"/>
      <c r="YL217" s="41"/>
      <c r="YM217" s="41"/>
      <c r="YN217" s="41"/>
      <c r="YO217" s="41"/>
      <c r="YP217" s="41"/>
      <c r="YQ217" s="41"/>
      <c r="YR217" s="41"/>
      <c r="YS217" s="41"/>
      <c r="YT217" s="41"/>
      <c r="YU217" s="41"/>
      <c r="YV217" s="41"/>
      <c r="YW217" s="41"/>
      <c r="YX217" s="41"/>
      <c r="YY217" s="41"/>
      <c r="YZ217" s="41"/>
      <c r="ZA217" s="41"/>
      <c r="ZB217" s="41"/>
      <c r="ZC217" s="41"/>
      <c r="ZD217" s="41"/>
      <c r="ZE217" s="41"/>
      <c r="ZF217" s="41"/>
      <c r="ZG217" s="41"/>
      <c r="ZH217" s="41"/>
      <c r="ZI217" s="41"/>
      <c r="ZJ217" s="41"/>
      <c r="ZK217" s="41"/>
      <c r="ZL217" s="41"/>
      <c r="ZM217" s="41"/>
      <c r="ZN217" s="41"/>
      <c r="ZO217" s="41"/>
    </row>
    <row r="218" spans="31:691" ht="17.25" customHeight="1" x14ac:dyDescent="0.3">
      <c r="AE218" s="41"/>
      <c r="AF218" s="41"/>
      <c r="AG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/>
      <c r="KC218" s="41"/>
      <c r="KD218" s="41"/>
      <c r="KE218" s="41"/>
      <c r="KF218" s="41"/>
      <c r="KG218" s="41"/>
      <c r="KH218" s="41"/>
      <c r="KI218" s="41"/>
      <c r="KJ218" s="41"/>
      <c r="KK218" s="41"/>
      <c r="KL218" s="41"/>
      <c r="KM218" s="41"/>
      <c r="KN218" s="41"/>
      <c r="KO218" s="41"/>
      <c r="KP218" s="41"/>
      <c r="KQ218" s="41"/>
      <c r="KR218" s="41"/>
      <c r="KS218" s="41"/>
      <c r="KT218" s="41"/>
      <c r="KU218" s="41"/>
      <c r="KV218" s="41"/>
      <c r="KW218" s="41"/>
      <c r="KX218" s="41"/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/>
      <c r="MW218" s="41"/>
      <c r="MX218" s="41"/>
      <c r="MY218" s="41"/>
      <c r="MZ218" s="41"/>
      <c r="NA218" s="41"/>
      <c r="NB218" s="41"/>
      <c r="NC218" s="41"/>
      <c r="ND218" s="41"/>
      <c r="NE218" s="41"/>
      <c r="NF218" s="41"/>
      <c r="NG218" s="41"/>
      <c r="NH218" s="41"/>
      <c r="NI218" s="41"/>
      <c r="NJ218" s="41"/>
      <c r="NK218" s="41"/>
      <c r="NL218" s="41"/>
      <c r="NM218" s="41"/>
      <c r="NN218" s="41"/>
      <c r="NO218" s="41"/>
      <c r="NP218" s="41"/>
      <c r="NQ218" s="41"/>
      <c r="NR218" s="41"/>
      <c r="NS218" s="41"/>
      <c r="NT218" s="41"/>
      <c r="NU218" s="41"/>
      <c r="NV218" s="41"/>
      <c r="NW218" s="41"/>
      <c r="NX218" s="41"/>
      <c r="NY218" s="41"/>
      <c r="NZ218" s="41"/>
      <c r="OA218" s="41"/>
      <c r="OB218" s="41"/>
      <c r="OC218" s="41"/>
      <c r="OD218" s="41"/>
      <c r="OE218" s="41"/>
      <c r="OF218" s="41"/>
      <c r="OG218" s="41"/>
      <c r="OH218" s="41"/>
      <c r="OI218" s="41"/>
      <c r="OJ218" s="41"/>
      <c r="OK218" s="41"/>
      <c r="OL218" s="41"/>
      <c r="OM218" s="41"/>
      <c r="ON218" s="41"/>
      <c r="OO218" s="41"/>
      <c r="OP218" s="41"/>
      <c r="OQ218" s="41"/>
      <c r="OR218" s="41"/>
      <c r="OS218" s="41"/>
      <c r="OT218" s="41"/>
      <c r="OU218" s="41"/>
      <c r="OV218" s="41"/>
      <c r="OW218" s="41"/>
      <c r="OX218" s="41"/>
      <c r="OY218" s="41"/>
      <c r="OZ218" s="41"/>
      <c r="PA218" s="41"/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1"/>
      <c r="PN218" s="41"/>
      <c r="PO218" s="41"/>
      <c r="PP218" s="41"/>
      <c r="PQ218" s="41"/>
      <c r="PR218" s="41"/>
      <c r="PS218" s="41"/>
      <c r="PT218" s="41"/>
      <c r="PU218" s="41"/>
      <c r="PV218" s="41"/>
      <c r="PW218" s="41"/>
      <c r="PX218" s="41"/>
      <c r="PY218" s="41"/>
      <c r="PZ218" s="41"/>
      <c r="QA218" s="41"/>
      <c r="QB218" s="41"/>
      <c r="QC218" s="41"/>
      <c r="QD218" s="41"/>
      <c r="QE218" s="41"/>
      <c r="QF218" s="41"/>
      <c r="QG218" s="41"/>
      <c r="QH218" s="41"/>
      <c r="QI218" s="41"/>
      <c r="QJ218" s="41"/>
      <c r="QK218" s="41"/>
      <c r="QL218" s="41"/>
      <c r="QM218" s="41"/>
      <c r="QN218" s="41"/>
      <c r="QO218" s="41"/>
      <c r="QP218" s="41"/>
      <c r="QQ218" s="41"/>
      <c r="QR218" s="41"/>
      <c r="QS218" s="41"/>
      <c r="QT218" s="41"/>
      <c r="QU218" s="41"/>
      <c r="QV218" s="41"/>
      <c r="QW218" s="41"/>
      <c r="QX218" s="41"/>
      <c r="QY218" s="41"/>
      <c r="QZ218" s="41"/>
      <c r="RA218" s="41"/>
      <c r="RB218" s="41"/>
      <c r="RC218" s="41"/>
      <c r="RD218" s="41"/>
      <c r="RE218" s="41"/>
      <c r="RF218" s="41"/>
      <c r="RG218" s="41"/>
      <c r="RH218" s="41"/>
      <c r="RI218" s="41"/>
      <c r="RJ218" s="41"/>
      <c r="RK218" s="41"/>
      <c r="RL218" s="41"/>
      <c r="RM218" s="41"/>
      <c r="RN218" s="41"/>
      <c r="RO218" s="41"/>
      <c r="RP218" s="41"/>
      <c r="RQ218" s="41"/>
      <c r="RR218" s="41"/>
      <c r="RS218" s="41"/>
      <c r="RT218" s="41"/>
      <c r="RU218" s="41"/>
      <c r="RV218" s="41"/>
      <c r="RW218" s="41"/>
      <c r="RX218" s="41"/>
      <c r="RY218" s="41"/>
      <c r="RZ218" s="41"/>
      <c r="SA218" s="41"/>
      <c r="SB218" s="41"/>
      <c r="SC218" s="41"/>
      <c r="SD218" s="41"/>
      <c r="SE218" s="41"/>
      <c r="SF218" s="41"/>
      <c r="SG218" s="41"/>
      <c r="SH218" s="41"/>
      <c r="SI218" s="41"/>
      <c r="SJ218" s="41"/>
      <c r="SK218" s="41"/>
      <c r="SL218" s="41"/>
      <c r="SM218" s="41"/>
      <c r="SN218" s="41"/>
      <c r="SO218" s="41"/>
      <c r="SP218" s="41"/>
      <c r="SQ218" s="41"/>
      <c r="SR218" s="41"/>
      <c r="SS218" s="41"/>
      <c r="ST218" s="41"/>
      <c r="SU218" s="41"/>
      <c r="SV218" s="41"/>
      <c r="SW218" s="41"/>
      <c r="SX218" s="41"/>
      <c r="SY218" s="41"/>
      <c r="SZ218" s="41"/>
      <c r="TA218" s="41"/>
      <c r="TB218" s="41"/>
      <c r="TC218" s="41"/>
      <c r="TD218" s="41"/>
      <c r="TE218" s="41"/>
      <c r="TF218" s="41"/>
      <c r="TG218" s="41"/>
      <c r="TH218" s="41"/>
      <c r="TI218" s="41"/>
      <c r="TJ218" s="41"/>
      <c r="TK218" s="41"/>
      <c r="TL218" s="41"/>
      <c r="TM218" s="41"/>
      <c r="TN218" s="41"/>
      <c r="TO218" s="41"/>
      <c r="TP218" s="41"/>
      <c r="TQ218" s="41"/>
      <c r="TR218" s="41"/>
      <c r="TS218" s="41"/>
      <c r="TT218" s="41"/>
      <c r="TU218" s="41"/>
      <c r="TV218" s="41"/>
      <c r="TW218" s="41"/>
      <c r="TX218" s="41"/>
      <c r="TY218" s="41"/>
      <c r="TZ218" s="41"/>
      <c r="UA218" s="41"/>
      <c r="UB218" s="41"/>
      <c r="UC218" s="41"/>
      <c r="UD218" s="41"/>
      <c r="UE218" s="41"/>
      <c r="UF218" s="41"/>
      <c r="UG218" s="41"/>
      <c r="UH218" s="41"/>
      <c r="UI218" s="41"/>
      <c r="UJ218" s="41"/>
      <c r="UK218" s="41"/>
      <c r="UL218" s="41"/>
      <c r="UM218" s="41"/>
      <c r="UN218" s="41"/>
      <c r="UO218" s="41"/>
      <c r="UP218" s="41"/>
      <c r="UQ218" s="41"/>
      <c r="UR218" s="41"/>
      <c r="US218" s="41"/>
      <c r="UT218" s="41"/>
      <c r="UU218" s="41"/>
      <c r="UV218" s="41"/>
      <c r="UW218" s="41"/>
      <c r="UX218" s="41"/>
      <c r="UY218" s="41"/>
      <c r="UZ218" s="41"/>
      <c r="VA218" s="41"/>
      <c r="VB218" s="41"/>
      <c r="VC218" s="41"/>
      <c r="VD218" s="41"/>
      <c r="VE218" s="41"/>
      <c r="VF218" s="41"/>
      <c r="VG218" s="41"/>
      <c r="VH218" s="41"/>
      <c r="VI218" s="41"/>
      <c r="VJ218" s="41"/>
      <c r="VK218" s="41"/>
      <c r="VL218" s="41"/>
      <c r="VM218" s="41"/>
      <c r="VN218" s="41"/>
      <c r="VO218" s="41"/>
      <c r="VP218" s="41"/>
      <c r="VQ218" s="41"/>
      <c r="VR218" s="41"/>
      <c r="VS218" s="41"/>
      <c r="VT218" s="41"/>
      <c r="VU218" s="41"/>
      <c r="VV218" s="41"/>
      <c r="VW218" s="41"/>
      <c r="VX218" s="41"/>
      <c r="VY218" s="41"/>
      <c r="VZ218" s="41"/>
      <c r="WA218" s="41"/>
      <c r="WB218" s="41"/>
      <c r="WC218" s="41"/>
      <c r="WD218" s="41"/>
      <c r="WE218" s="41"/>
      <c r="WF218" s="41"/>
      <c r="WG218" s="41"/>
      <c r="WH218" s="41"/>
      <c r="WI218" s="41"/>
      <c r="WJ218" s="41"/>
      <c r="WK218" s="41"/>
      <c r="WL218" s="41"/>
      <c r="WM218" s="41"/>
      <c r="WN218" s="41"/>
      <c r="WO218" s="41"/>
      <c r="WP218" s="41"/>
      <c r="WQ218" s="41"/>
      <c r="WR218" s="41"/>
      <c r="WS218" s="41"/>
      <c r="WT218" s="41"/>
      <c r="WU218" s="41"/>
      <c r="WV218" s="41"/>
      <c r="WW218" s="41"/>
      <c r="WX218" s="41"/>
      <c r="WY218" s="41"/>
      <c r="WZ218" s="41"/>
      <c r="XA218" s="41"/>
      <c r="XB218" s="41"/>
      <c r="XC218" s="41"/>
      <c r="XD218" s="41"/>
      <c r="XE218" s="41"/>
      <c r="XF218" s="41"/>
      <c r="XG218" s="41"/>
      <c r="XH218" s="41"/>
      <c r="XI218" s="41"/>
      <c r="XJ218" s="41"/>
      <c r="XK218" s="41"/>
      <c r="XL218" s="41"/>
      <c r="XM218" s="41"/>
      <c r="XN218" s="41"/>
      <c r="XO218" s="41"/>
      <c r="XP218" s="41"/>
      <c r="XQ218" s="41"/>
      <c r="XR218" s="41"/>
      <c r="XS218" s="41"/>
      <c r="XT218" s="41"/>
      <c r="XU218" s="41"/>
      <c r="XV218" s="41"/>
      <c r="XW218" s="41"/>
      <c r="XX218" s="41"/>
      <c r="XY218" s="41"/>
      <c r="XZ218" s="41"/>
      <c r="YA218" s="41"/>
      <c r="YB218" s="41"/>
      <c r="YC218" s="41"/>
      <c r="YD218" s="41"/>
      <c r="YE218" s="41"/>
      <c r="YF218" s="41"/>
      <c r="YG218" s="41"/>
      <c r="YH218" s="41"/>
      <c r="YI218" s="41"/>
      <c r="YJ218" s="41"/>
      <c r="YK218" s="41"/>
      <c r="YL218" s="41"/>
      <c r="YM218" s="41"/>
      <c r="YN218" s="41"/>
      <c r="YO218" s="41"/>
      <c r="YP218" s="41"/>
      <c r="YQ218" s="41"/>
      <c r="YR218" s="41"/>
      <c r="YS218" s="41"/>
      <c r="YT218" s="41"/>
      <c r="YU218" s="41"/>
      <c r="YV218" s="41"/>
      <c r="YW218" s="41"/>
      <c r="YX218" s="41"/>
      <c r="YY218" s="41"/>
      <c r="YZ218" s="41"/>
      <c r="ZA218" s="41"/>
      <c r="ZB218" s="41"/>
      <c r="ZC218" s="41"/>
      <c r="ZD218" s="41"/>
      <c r="ZE218" s="41"/>
      <c r="ZF218" s="41"/>
      <c r="ZG218" s="41"/>
      <c r="ZH218" s="41"/>
      <c r="ZI218" s="41"/>
      <c r="ZJ218" s="41"/>
      <c r="ZK218" s="41"/>
      <c r="ZL218" s="41"/>
      <c r="ZM218" s="41"/>
      <c r="ZN218" s="41"/>
      <c r="ZO218" s="41"/>
    </row>
    <row r="219" spans="31:691" ht="17.25" customHeight="1" x14ac:dyDescent="0.3">
      <c r="AE219" s="41"/>
      <c r="AF219" s="41"/>
      <c r="AG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/>
      <c r="KC219" s="41"/>
      <c r="KD219" s="41"/>
      <c r="KE219" s="41"/>
      <c r="KF219" s="41"/>
      <c r="KG219" s="41"/>
      <c r="KH219" s="41"/>
      <c r="KI219" s="41"/>
      <c r="KJ219" s="41"/>
      <c r="KK219" s="41"/>
      <c r="KL219" s="41"/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/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/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/>
      <c r="MV219" s="41"/>
      <c r="MW219" s="41"/>
      <c r="MX219" s="41"/>
      <c r="MY219" s="41"/>
      <c r="MZ219" s="41"/>
      <c r="NA219" s="41"/>
      <c r="NB219" s="41"/>
      <c r="NC219" s="41"/>
      <c r="ND219" s="41"/>
      <c r="NE219" s="41"/>
      <c r="NF219" s="41"/>
      <c r="NG219" s="41"/>
      <c r="NH219" s="41"/>
      <c r="NI219" s="41"/>
      <c r="NJ219" s="41"/>
      <c r="NK219" s="41"/>
      <c r="NL219" s="41"/>
      <c r="NM219" s="41"/>
      <c r="NN219" s="41"/>
      <c r="NO219" s="41"/>
      <c r="NP219" s="41"/>
      <c r="NQ219" s="41"/>
      <c r="NR219" s="41"/>
      <c r="NS219" s="41"/>
      <c r="NT219" s="41"/>
      <c r="NU219" s="41"/>
      <c r="NV219" s="41"/>
      <c r="NW219" s="41"/>
      <c r="NX219" s="41"/>
      <c r="NY219" s="41"/>
      <c r="NZ219" s="41"/>
      <c r="OA219" s="41"/>
      <c r="OB219" s="41"/>
      <c r="OC219" s="41"/>
      <c r="OD219" s="41"/>
      <c r="OE219" s="41"/>
      <c r="OF219" s="41"/>
      <c r="OG219" s="41"/>
      <c r="OH219" s="41"/>
      <c r="OI219" s="41"/>
      <c r="OJ219" s="41"/>
      <c r="OK219" s="41"/>
      <c r="OL219" s="41"/>
      <c r="OM219" s="41"/>
      <c r="ON219" s="41"/>
      <c r="OO219" s="41"/>
      <c r="OP219" s="41"/>
      <c r="OQ219" s="41"/>
      <c r="OR219" s="41"/>
      <c r="OS219" s="41"/>
      <c r="OT219" s="41"/>
      <c r="OU219" s="41"/>
      <c r="OV219" s="41"/>
      <c r="OW219" s="41"/>
      <c r="OX219" s="41"/>
      <c r="OY219" s="41"/>
      <c r="OZ219" s="41"/>
      <c r="PA219" s="41"/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1"/>
      <c r="PN219" s="41"/>
      <c r="PO219" s="41"/>
      <c r="PP219" s="41"/>
      <c r="PQ219" s="41"/>
      <c r="PR219" s="41"/>
      <c r="PS219" s="41"/>
      <c r="PT219" s="41"/>
      <c r="PU219" s="41"/>
      <c r="PV219" s="41"/>
      <c r="PW219" s="41"/>
      <c r="PX219" s="41"/>
      <c r="PY219" s="41"/>
      <c r="PZ219" s="41"/>
      <c r="QA219" s="41"/>
      <c r="QB219" s="41"/>
      <c r="QC219" s="41"/>
      <c r="QD219" s="41"/>
      <c r="QE219" s="41"/>
      <c r="QF219" s="41"/>
      <c r="QG219" s="41"/>
      <c r="QH219" s="41"/>
      <c r="QI219" s="41"/>
      <c r="QJ219" s="41"/>
      <c r="QK219" s="41"/>
      <c r="QL219" s="41"/>
      <c r="QM219" s="41"/>
      <c r="QN219" s="41"/>
      <c r="QO219" s="41"/>
      <c r="QP219" s="41"/>
      <c r="QQ219" s="41"/>
      <c r="QR219" s="41"/>
      <c r="QS219" s="41"/>
      <c r="QT219" s="41"/>
      <c r="QU219" s="41"/>
      <c r="QV219" s="41"/>
      <c r="QW219" s="41"/>
      <c r="QX219" s="41"/>
      <c r="QY219" s="41"/>
      <c r="QZ219" s="41"/>
      <c r="RA219" s="41"/>
      <c r="RB219" s="41"/>
      <c r="RC219" s="41"/>
      <c r="RD219" s="41"/>
      <c r="RE219" s="41"/>
      <c r="RF219" s="41"/>
      <c r="RG219" s="41"/>
      <c r="RH219" s="41"/>
      <c r="RI219" s="41"/>
      <c r="RJ219" s="41"/>
      <c r="RK219" s="41"/>
      <c r="RL219" s="41"/>
      <c r="RM219" s="41"/>
      <c r="RN219" s="41"/>
      <c r="RO219" s="41"/>
      <c r="RP219" s="41"/>
      <c r="RQ219" s="41"/>
      <c r="RR219" s="41"/>
      <c r="RS219" s="41"/>
      <c r="RT219" s="41"/>
      <c r="RU219" s="41"/>
      <c r="RV219" s="41"/>
      <c r="RW219" s="41"/>
      <c r="RX219" s="41"/>
      <c r="RY219" s="41"/>
      <c r="RZ219" s="41"/>
      <c r="SA219" s="41"/>
      <c r="SB219" s="41"/>
      <c r="SC219" s="41"/>
      <c r="SD219" s="41"/>
      <c r="SE219" s="41"/>
      <c r="SF219" s="41"/>
      <c r="SG219" s="41"/>
      <c r="SH219" s="41"/>
      <c r="SI219" s="41"/>
      <c r="SJ219" s="41"/>
      <c r="SK219" s="41"/>
      <c r="SL219" s="41"/>
      <c r="SM219" s="41"/>
      <c r="SN219" s="41"/>
      <c r="SO219" s="41"/>
      <c r="SP219" s="41"/>
      <c r="SQ219" s="41"/>
      <c r="SR219" s="41"/>
      <c r="SS219" s="41"/>
      <c r="ST219" s="41"/>
      <c r="SU219" s="41"/>
      <c r="SV219" s="41"/>
      <c r="SW219" s="41"/>
      <c r="SX219" s="41"/>
      <c r="SY219" s="41"/>
      <c r="SZ219" s="41"/>
      <c r="TA219" s="41"/>
      <c r="TB219" s="41"/>
      <c r="TC219" s="41"/>
      <c r="TD219" s="41"/>
      <c r="TE219" s="41"/>
      <c r="TF219" s="41"/>
      <c r="TG219" s="41"/>
      <c r="TH219" s="41"/>
      <c r="TI219" s="41"/>
      <c r="TJ219" s="41"/>
      <c r="TK219" s="41"/>
      <c r="TL219" s="41"/>
      <c r="TM219" s="41"/>
      <c r="TN219" s="41"/>
      <c r="TO219" s="41"/>
      <c r="TP219" s="41"/>
      <c r="TQ219" s="41"/>
      <c r="TR219" s="41"/>
      <c r="TS219" s="41"/>
      <c r="TT219" s="41"/>
      <c r="TU219" s="41"/>
      <c r="TV219" s="41"/>
      <c r="TW219" s="41"/>
      <c r="TX219" s="41"/>
      <c r="TY219" s="41"/>
      <c r="TZ219" s="41"/>
      <c r="UA219" s="41"/>
      <c r="UB219" s="41"/>
      <c r="UC219" s="41"/>
      <c r="UD219" s="41"/>
      <c r="UE219" s="41"/>
      <c r="UF219" s="41"/>
      <c r="UG219" s="41"/>
      <c r="UH219" s="41"/>
      <c r="UI219" s="41"/>
      <c r="UJ219" s="41"/>
      <c r="UK219" s="41"/>
      <c r="UL219" s="41"/>
      <c r="UM219" s="41"/>
      <c r="UN219" s="41"/>
      <c r="UO219" s="41"/>
      <c r="UP219" s="41"/>
      <c r="UQ219" s="41"/>
      <c r="UR219" s="41"/>
      <c r="US219" s="41"/>
      <c r="UT219" s="41"/>
      <c r="UU219" s="41"/>
      <c r="UV219" s="41"/>
      <c r="UW219" s="41"/>
      <c r="UX219" s="41"/>
      <c r="UY219" s="41"/>
      <c r="UZ219" s="41"/>
      <c r="VA219" s="41"/>
      <c r="VB219" s="41"/>
      <c r="VC219" s="41"/>
      <c r="VD219" s="41"/>
      <c r="VE219" s="41"/>
      <c r="VF219" s="41"/>
      <c r="VG219" s="41"/>
      <c r="VH219" s="41"/>
      <c r="VI219" s="41"/>
      <c r="VJ219" s="41"/>
      <c r="VK219" s="41"/>
      <c r="VL219" s="41"/>
      <c r="VM219" s="41"/>
      <c r="VN219" s="41"/>
      <c r="VO219" s="41"/>
      <c r="VP219" s="41"/>
      <c r="VQ219" s="41"/>
      <c r="VR219" s="41"/>
      <c r="VS219" s="41"/>
      <c r="VT219" s="41"/>
      <c r="VU219" s="41"/>
      <c r="VV219" s="41"/>
      <c r="VW219" s="41"/>
      <c r="VX219" s="41"/>
      <c r="VY219" s="41"/>
      <c r="VZ219" s="41"/>
      <c r="WA219" s="41"/>
      <c r="WB219" s="41"/>
      <c r="WC219" s="41"/>
      <c r="WD219" s="41"/>
      <c r="WE219" s="41"/>
      <c r="WF219" s="41"/>
      <c r="WG219" s="41"/>
      <c r="WH219" s="41"/>
      <c r="WI219" s="41"/>
      <c r="WJ219" s="41"/>
      <c r="WK219" s="41"/>
      <c r="WL219" s="41"/>
      <c r="WM219" s="41"/>
      <c r="WN219" s="41"/>
      <c r="WO219" s="41"/>
      <c r="WP219" s="41"/>
      <c r="WQ219" s="41"/>
      <c r="WR219" s="41"/>
      <c r="WS219" s="41"/>
      <c r="WT219" s="41"/>
      <c r="WU219" s="41"/>
      <c r="WV219" s="41"/>
      <c r="WW219" s="41"/>
      <c r="WX219" s="41"/>
      <c r="WY219" s="41"/>
      <c r="WZ219" s="41"/>
      <c r="XA219" s="41"/>
      <c r="XB219" s="41"/>
      <c r="XC219" s="41"/>
      <c r="XD219" s="41"/>
      <c r="XE219" s="41"/>
      <c r="XF219" s="41"/>
      <c r="XG219" s="41"/>
      <c r="XH219" s="41"/>
      <c r="XI219" s="41"/>
      <c r="XJ219" s="41"/>
      <c r="XK219" s="41"/>
      <c r="XL219" s="41"/>
      <c r="XM219" s="41"/>
      <c r="XN219" s="41"/>
      <c r="XO219" s="41"/>
      <c r="XP219" s="41"/>
      <c r="XQ219" s="41"/>
      <c r="XR219" s="41"/>
      <c r="XS219" s="41"/>
      <c r="XT219" s="41"/>
      <c r="XU219" s="41"/>
      <c r="XV219" s="41"/>
      <c r="XW219" s="41"/>
      <c r="XX219" s="41"/>
      <c r="XY219" s="41"/>
      <c r="XZ219" s="41"/>
      <c r="YA219" s="41"/>
      <c r="YB219" s="41"/>
      <c r="YC219" s="41"/>
      <c r="YD219" s="41"/>
      <c r="YE219" s="41"/>
      <c r="YF219" s="41"/>
      <c r="YG219" s="41"/>
      <c r="YH219" s="41"/>
      <c r="YI219" s="41"/>
      <c r="YJ219" s="41"/>
      <c r="YK219" s="41"/>
      <c r="YL219" s="41"/>
      <c r="YM219" s="41"/>
      <c r="YN219" s="41"/>
      <c r="YO219" s="41"/>
      <c r="YP219" s="41"/>
      <c r="YQ219" s="41"/>
      <c r="YR219" s="41"/>
      <c r="YS219" s="41"/>
      <c r="YT219" s="41"/>
      <c r="YU219" s="41"/>
      <c r="YV219" s="41"/>
      <c r="YW219" s="41"/>
      <c r="YX219" s="41"/>
      <c r="YY219" s="41"/>
      <c r="YZ219" s="41"/>
      <c r="ZA219" s="41"/>
      <c r="ZB219" s="41"/>
      <c r="ZC219" s="41"/>
      <c r="ZD219" s="41"/>
      <c r="ZE219" s="41"/>
      <c r="ZF219" s="41"/>
      <c r="ZG219" s="41"/>
      <c r="ZH219" s="41"/>
      <c r="ZI219" s="41"/>
      <c r="ZJ219" s="41"/>
      <c r="ZK219" s="41"/>
      <c r="ZL219" s="41"/>
      <c r="ZM219" s="41"/>
      <c r="ZN219" s="41"/>
      <c r="ZO219" s="41"/>
    </row>
    <row r="220" spans="31:691" ht="17.25" customHeight="1" x14ac:dyDescent="0.3">
      <c r="AE220" s="41"/>
      <c r="AF220" s="41"/>
      <c r="AG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/>
      <c r="JZ220" s="41"/>
      <c r="KA220" s="41"/>
      <c r="KB220" s="41"/>
      <c r="KC220" s="41"/>
      <c r="KD220" s="41"/>
      <c r="KE220" s="41"/>
      <c r="KF220" s="41"/>
      <c r="KG220" s="41"/>
      <c r="KH220" s="41"/>
      <c r="KI220" s="41"/>
      <c r="KJ220" s="41"/>
      <c r="KK220" s="41"/>
      <c r="KL220" s="41"/>
      <c r="KM220" s="41"/>
      <c r="KN220" s="41"/>
      <c r="KO220" s="41"/>
      <c r="KP220" s="41"/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/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/>
      <c r="MV220" s="41"/>
      <c r="MW220" s="41"/>
      <c r="MX220" s="41"/>
      <c r="MY220" s="41"/>
      <c r="MZ220" s="41"/>
      <c r="NA220" s="41"/>
      <c r="NB220" s="41"/>
      <c r="NC220" s="41"/>
      <c r="ND220" s="41"/>
      <c r="NE220" s="41"/>
      <c r="NF220" s="41"/>
      <c r="NG220" s="41"/>
      <c r="NH220" s="41"/>
      <c r="NI220" s="41"/>
      <c r="NJ220" s="41"/>
      <c r="NK220" s="41"/>
      <c r="NL220" s="41"/>
      <c r="NM220" s="41"/>
      <c r="NN220" s="41"/>
      <c r="NO220" s="41"/>
      <c r="NP220" s="41"/>
      <c r="NQ220" s="41"/>
      <c r="NR220" s="41"/>
      <c r="NS220" s="41"/>
      <c r="NT220" s="41"/>
      <c r="NU220" s="41"/>
      <c r="NV220" s="41"/>
      <c r="NW220" s="41"/>
      <c r="NX220" s="41"/>
      <c r="NY220" s="41"/>
      <c r="NZ220" s="41"/>
      <c r="OA220" s="41"/>
      <c r="OB220" s="41"/>
      <c r="OC220" s="41"/>
      <c r="OD220" s="41"/>
      <c r="OE220" s="41"/>
      <c r="OF220" s="41"/>
      <c r="OG220" s="41"/>
      <c r="OH220" s="41"/>
      <c r="OI220" s="41"/>
      <c r="OJ220" s="41"/>
      <c r="OK220" s="41"/>
      <c r="OL220" s="41"/>
      <c r="OM220" s="41"/>
      <c r="ON220" s="41"/>
      <c r="OO220" s="41"/>
      <c r="OP220" s="41"/>
      <c r="OQ220" s="41"/>
      <c r="OR220" s="41"/>
      <c r="OS220" s="41"/>
      <c r="OT220" s="41"/>
      <c r="OU220" s="41"/>
      <c r="OV220" s="41"/>
      <c r="OW220" s="41"/>
      <c r="OX220" s="41"/>
      <c r="OY220" s="41"/>
      <c r="OZ220" s="41"/>
      <c r="PA220" s="41"/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1"/>
      <c r="PN220" s="41"/>
      <c r="PO220" s="41"/>
      <c r="PP220" s="41"/>
      <c r="PQ220" s="41"/>
      <c r="PR220" s="41"/>
      <c r="PS220" s="41"/>
      <c r="PT220" s="41"/>
      <c r="PU220" s="41"/>
      <c r="PV220" s="41"/>
      <c r="PW220" s="41"/>
      <c r="PX220" s="41"/>
      <c r="PY220" s="41"/>
      <c r="PZ220" s="41"/>
      <c r="QA220" s="41"/>
      <c r="QB220" s="41"/>
      <c r="QC220" s="41"/>
      <c r="QD220" s="41"/>
      <c r="QE220" s="41"/>
      <c r="QF220" s="41"/>
      <c r="QG220" s="41"/>
      <c r="QH220" s="41"/>
      <c r="QI220" s="41"/>
      <c r="QJ220" s="41"/>
      <c r="QK220" s="41"/>
      <c r="QL220" s="41"/>
      <c r="QM220" s="41"/>
      <c r="QN220" s="41"/>
      <c r="QO220" s="41"/>
      <c r="QP220" s="41"/>
      <c r="QQ220" s="41"/>
      <c r="QR220" s="41"/>
      <c r="QS220" s="41"/>
      <c r="QT220" s="41"/>
      <c r="QU220" s="41"/>
      <c r="QV220" s="41"/>
      <c r="QW220" s="41"/>
      <c r="QX220" s="41"/>
      <c r="QY220" s="41"/>
      <c r="QZ220" s="41"/>
      <c r="RA220" s="41"/>
      <c r="RB220" s="41"/>
      <c r="RC220" s="41"/>
      <c r="RD220" s="41"/>
      <c r="RE220" s="41"/>
      <c r="RF220" s="41"/>
      <c r="RG220" s="41"/>
      <c r="RH220" s="41"/>
      <c r="RI220" s="41"/>
      <c r="RJ220" s="41"/>
      <c r="RK220" s="41"/>
      <c r="RL220" s="41"/>
      <c r="RM220" s="41"/>
      <c r="RN220" s="41"/>
      <c r="RO220" s="41"/>
      <c r="RP220" s="41"/>
      <c r="RQ220" s="41"/>
      <c r="RR220" s="41"/>
      <c r="RS220" s="41"/>
      <c r="RT220" s="41"/>
      <c r="RU220" s="41"/>
      <c r="RV220" s="41"/>
      <c r="RW220" s="41"/>
      <c r="RX220" s="41"/>
      <c r="RY220" s="41"/>
      <c r="RZ220" s="41"/>
      <c r="SA220" s="41"/>
      <c r="SB220" s="41"/>
      <c r="SC220" s="41"/>
      <c r="SD220" s="41"/>
      <c r="SE220" s="41"/>
      <c r="SF220" s="41"/>
      <c r="SG220" s="41"/>
      <c r="SH220" s="41"/>
      <c r="SI220" s="41"/>
      <c r="SJ220" s="41"/>
      <c r="SK220" s="41"/>
      <c r="SL220" s="41"/>
      <c r="SM220" s="41"/>
      <c r="SN220" s="41"/>
      <c r="SO220" s="41"/>
      <c r="SP220" s="41"/>
      <c r="SQ220" s="41"/>
      <c r="SR220" s="41"/>
      <c r="SS220" s="41"/>
      <c r="ST220" s="41"/>
      <c r="SU220" s="41"/>
      <c r="SV220" s="41"/>
      <c r="SW220" s="41"/>
      <c r="SX220" s="41"/>
      <c r="SY220" s="41"/>
      <c r="SZ220" s="41"/>
      <c r="TA220" s="41"/>
      <c r="TB220" s="41"/>
      <c r="TC220" s="41"/>
      <c r="TD220" s="41"/>
      <c r="TE220" s="41"/>
      <c r="TF220" s="41"/>
      <c r="TG220" s="41"/>
      <c r="TH220" s="41"/>
      <c r="TI220" s="41"/>
      <c r="TJ220" s="41"/>
      <c r="TK220" s="41"/>
      <c r="TL220" s="41"/>
      <c r="TM220" s="41"/>
      <c r="TN220" s="41"/>
      <c r="TO220" s="41"/>
      <c r="TP220" s="41"/>
      <c r="TQ220" s="41"/>
      <c r="TR220" s="41"/>
      <c r="TS220" s="41"/>
      <c r="TT220" s="41"/>
      <c r="TU220" s="41"/>
      <c r="TV220" s="41"/>
      <c r="TW220" s="41"/>
      <c r="TX220" s="41"/>
      <c r="TY220" s="41"/>
      <c r="TZ220" s="41"/>
      <c r="UA220" s="41"/>
      <c r="UB220" s="41"/>
      <c r="UC220" s="41"/>
      <c r="UD220" s="41"/>
      <c r="UE220" s="41"/>
      <c r="UF220" s="41"/>
      <c r="UG220" s="41"/>
      <c r="UH220" s="41"/>
      <c r="UI220" s="41"/>
      <c r="UJ220" s="41"/>
      <c r="UK220" s="41"/>
      <c r="UL220" s="41"/>
      <c r="UM220" s="41"/>
      <c r="UN220" s="41"/>
      <c r="UO220" s="41"/>
      <c r="UP220" s="41"/>
      <c r="UQ220" s="41"/>
      <c r="UR220" s="41"/>
      <c r="US220" s="41"/>
      <c r="UT220" s="41"/>
      <c r="UU220" s="41"/>
      <c r="UV220" s="41"/>
      <c r="UW220" s="41"/>
      <c r="UX220" s="41"/>
      <c r="UY220" s="41"/>
      <c r="UZ220" s="41"/>
      <c r="VA220" s="41"/>
      <c r="VB220" s="41"/>
      <c r="VC220" s="41"/>
      <c r="VD220" s="41"/>
      <c r="VE220" s="41"/>
      <c r="VF220" s="41"/>
      <c r="VG220" s="41"/>
      <c r="VH220" s="41"/>
      <c r="VI220" s="41"/>
      <c r="VJ220" s="41"/>
      <c r="VK220" s="41"/>
      <c r="VL220" s="41"/>
      <c r="VM220" s="41"/>
      <c r="VN220" s="41"/>
      <c r="VO220" s="41"/>
      <c r="VP220" s="41"/>
      <c r="VQ220" s="41"/>
      <c r="VR220" s="41"/>
      <c r="VS220" s="41"/>
      <c r="VT220" s="41"/>
      <c r="VU220" s="41"/>
      <c r="VV220" s="41"/>
      <c r="VW220" s="41"/>
      <c r="VX220" s="41"/>
      <c r="VY220" s="41"/>
      <c r="VZ220" s="41"/>
      <c r="WA220" s="41"/>
      <c r="WB220" s="41"/>
      <c r="WC220" s="41"/>
      <c r="WD220" s="41"/>
      <c r="WE220" s="41"/>
      <c r="WF220" s="41"/>
      <c r="WG220" s="41"/>
      <c r="WH220" s="41"/>
      <c r="WI220" s="41"/>
      <c r="WJ220" s="41"/>
      <c r="WK220" s="41"/>
      <c r="WL220" s="41"/>
      <c r="WM220" s="41"/>
      <c r="WN220" s="41"/>
      <c r="WO220" s="41"/>
      <c r="WP220" s="41"/>
      <c r="WQ220" s="41"/>
      <c r="WR220" s="41"/>
      <c r="WS220" s="41"/>
      <c r="WT220" s="41"/>
      <c r="WU220" s="41"/>
      <c r="WV220" s="41"/>
      <c r="WW220" s="41"/>
      <c r="WX220" s="41"/>
      <c r="WY220" s="41"/>
      <c r="WZ220" s="41"/>
      <c r="XA220" s="41"/>
      <c r="XB220" s="41"/>
      <c r="XC220" s="41"/>
      <c r="XD220" s="41"/>
      <c r="XE220" s="41"/>
      <c r="XF220" s="41"/>
      <c r="XG220" s="41"/>
      <c r="XH220" s="41"/>
      <c r="XI220" s="41"/>
      <c r="XJ220" s="41"/>
      <c r="XK220" s="41"/>
      <c r="XL220" s="41"/>
      <c r="XM220" s="41"/>
      <c r="XN220" s="41"/>
      <c r="XO220" s="41"/>
      <c r="XP220" s="41"/>
      <c r="XQ220" s="41"/>
      <c r="XR220" s="41"/>
      <c r="XS220" s="41"/>
      <c r="XT220" s="41"/>
      <c r="XU220" s="41"/>
      <c r="XV220" s="41"/>
      <c r="XW220" s="41"/>
      <c r="XX220" s="41"/>
      <c r="XY220" s="41"/>
      <c r="XZ220" s="41"/>
      <c r="YA220" s="41"/>
      <c r="YB220" s="41"/>
      <c r="YC220" s="41"/>
      <c r="YD220" s="41"/>
      <c r="YE220" s="41"/>
      <c r="YF220" s="41"/>
      <c r="YG220" s="41"/>
      <c r="YH220" s="41"/>
      <c r="YI220" s="41"/>
      <c r="YJ220" s="41"/>
      <c r="YK220" s="41"/>
      <c r="YL220" s="41"/>
      <c r="YM220" s="41"/>
      <c r="YN220" s="41"/>
      <c r="YO220" s="41"/>
      <c r="YP220" s="41"/>
      <c r="YQ220" s="41"/>
      <c r="YR220" s="41"/>
      <c r="YS220" s="41"/>
      <c r="YT220" s="41"/>
      <c r="YU220" s="41"/>
      <c r="YV220" s="41"/>
      <c r="YW220" s="41"/>
      <c r="YX220" s="41"/>
      <c r="YY220" s="41"/>
      <c r="YZ220" s="41"/>
      <c r="ZA220" s="41"/>
      <c r="ZB220" s="41"/>
      <c r="ZC220" s="41"/>
      <c r="ZD220" s="41"/>
      <c r="ZE220" s="41"/>
      <c r="ZF220" s="41"/>
      <c r="ZG220" s="41"/>
      <c r="ZH220" s="41"/>
      <c r="ZI220" s="41"/>
      <c r="ZJ220" s="41"/>
      <c r="ZK220" s="41"/>
      <c r="ZL220" s="41"/>
      <c r="ZM220" s="41"/>
      <c r="ZN220" s="41"/>
      <c r="ZO220" s="41"/>
    </row>
    <row r="221" spans="31:691" ht="17.25" customHeight="1" x14ac:dyDescent="0.3">
      <c r="AE221" s="41"/>
      <c r="AF221" s="41"/>
      <c r="AG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/>
      <c r="KC221" s="41"/>
      <c r="KD221" s="41"/>
      <c r="KE221" s="41"/>
      <c r="KF221" s="41"/>
      <c r="KG221" s="41"/>
      <c r="KH221" s="41"/>
      <c r="KI221" s="41"/>
      <c r="KJ221" s="41"/>
      <c r="KK221" s="41"/>
      <c r="KL221" s="41"/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/>
      <c r="MF221" s="41"/>
      <c r="MG221" s="41"/>
      <c r="MH221" s="41"/>
      <c r="MI221" s="41"/>
      <c r="MJ221" s="41"/>
      <c r="MK221" s="41"/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/>
      <c r="MW221" s="41"/>
      <c r="MX221" s="41"/>
      <c r="MY221" s="41"/>
      <c r="MZ221" s="41"/>
      <c r="NA221" s="41"/>
      <c r="NB221" s="41"/>
      <c r="NC221" s="41"/>
      <c r="ND221" s="41"/>
      <c r="NE221" s="41"/>
      <c r="NF221" s="41"/>
      <c r="NG221" s="41"/>
      <c r="NH221" s="41"/>
      <c r="NI221" s="41"/>
      <c r="NJ221" s="41"/>
      <c r="NK221" s="41"/>
      <c r="NL221" s="41"/>
      <c r="NM221" s="41"/>
      <c r="NN221" s="41"/>
      <c r="NO221" s="41"/>
      <c r="NP221" s="41"/>
      <c r="NQ221" s="41"/>
      <c r="NR221" s="41"/>
      <c r="NS221" s="41"/>
      <c r="NT221" s="41"/>
      <c r="NU221" s="41"/>
      <c r="NV221" s="41"/>
      <c r="NW221" s="41"/>
      <c r="NX221" s="41"/>
      <c r="NY221" s="41"/>
      <c r="NZ221" s="41"/>
      <c r="OA221" s="41"/>
      <c r="OB221" s="41"/>
      <c r="OC221" s="41"/>
      <c r="OD221" s="41"/>
      <c r="OE221" s="41"/>
      <c r="OF221" s="41"/>
      <c r="OG221" s="41"/>
      <c r="OH221" s="41"/>
      <c r="OI221" s="41"/>
      <c r="OJ221" s="41"/>
      <c r="OK221" s="41"/>
      <c r="OL221" s="41"/>
      <c r="OM221" s="41"/>
      <c r="ON221" s="41"/>
      <c r="OO221" s="41"/>
      <c r="OP221" s="41"/>
      <c r="OQ221" s="41"/>
      <c r="OR221" s="41"/>
      <c r="OS221" s="41"/>
      <c r="OT221" s="41"/>
      <c r="OU221" s="41"/>
      <c r="OV221" s="41"/>
      <c r="OW221" s="41"/>
      <c r="OX221" s="41"/>
      <c r="OY221" s="41"/>
      <c r="OZ221" s="41"/>
      <c r="PA221" s="41"/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1"/>
      <c r="PN221" s="41"/>
      <c r="PO221" s="41"/>
      <c r="PP221" s="41"/>
      <c r="PQ221" s="41"/>
      <c r="PR221" s="41"/>
      <c r="PS221" s="41"/>
      <c r="PT221" s="41"/>
      <c r="PU221" s="41"/>
      <c r="PV221" s="41"/>
      <c r="PW221" s="41"/>
      <c r="PX221" s="41"/>
      <c r="PY221" s="41"/>
      <c r="PZ221" s="41"/>
      <c r="QA221" s="41"/>
      <c r="QB221" s="41"/>
      <c r="QC221" s="41"/>
      <c r="QD221" s="41"/>
      <c r="QE221" s="41"/>
      <c r="QF221" s="41"/>
      <c r="QG221" s="41"/>
      <c r="QH221" s="41"/>
      <c r="QI221" s="41"/>
      <c r="QJ221" s="41"/>
      <c r="QK221" s="41"/>
      <c r="QL221" s="41"/>
      <c r="QM221" s="41"/>
      <c r="QN221" s="41"/>
      <c r="QO221" s="41"/>
      <c r="QP221" s="41"/>
      <c r="QQ221" s="41"/>
      <c r="QR221" s="41"/>
      <c r="QS221" s="41"/>
      <c r="QT221" s="41"/>
      <c r="QU221" s="41"/>
      <c r="QV221" s="41"/>
      <c r="QW221" s="41"/>
      <c r="QX221" s="41"/>
      <c r="QY221" s="41"/>
      <c r="QZ221" s="41"/>
      <c r="RA221" s="41"/>
      <c r="RB221" s="41"/>
      <c r="RC221" s="41"/>
      <c r="RD221" s="41"/>
      <c r="RE221" s="41"/>
      <c r="RF221" s="41"/>
      <c r="RG221" s="41"/>
      <c r="RH221" s="41"/>
      <c r="RI221" s="41"/>
      <c r="RJ221" s="41"/>
      <c r="RK221" s="41"/>
      <c r="RL221" s="41"/>
      <c r="RM221" s="41"/>
      <c r="RN221" s="41"/>
      <c r="RO221" s="41"/>
      <c r="RP221" s="41"/>
      <c r="RQ221" s="41"/>
      <c r="RR221" s="41"/>
      <c r="RS221" s="41"/>
      <c r="RT221" s="41"/>
      <c r="RU221" s="41"/>
      <c r="RV221" s="41"/>
      <c r="RW221" s="41"/>
      <c r="RX221" s="41"/>
      <c r="RY221" s="41"/>
      <c r="RZ221" s="41"/>
      <c r="SA221" s="41"/>
      <c r="SB221" s="41"/>
      <c r="SC221" s="41"/>
      <c r="SD221" s="41"/>
      <c r="SE221" s="41"/>
      <c r="SF221" s="41"/>
      <c r="SG221" s="41"/>
      <c r="SH221" s="41"/>
      <c r="SI221" s="41"/>
      <c r="SJ221" s="41"/>
      <c r="SK221" s="41"/>
      <c r="SL221" s="41"/>
      <c r="SM221" s="41"/>
      <c r="SN221" s="41"/>
      <c r="SO221" s="41"/>
      <c r="SP221" s="41"/>
      <c r="SQ221" s="41"/>
      <c r="SR221" s="41"/>
      <c r="SS221" s="41"/>
      <c r="ST221" s="41"/>
      <c r="SU221" s="41"/>
      <c r="SV221" s="41"/>
      <c r="SW221" s="41"/>
      <c r="SX221" s="41"/>
      <c r="SY221" s="41"/>
      <c r="SZ221" s="41"/>
      <c r="TA221" s="41"/>
      <c r="TB221" s="41"/>
      <c r="TC221" s="41"/>
      <c r="TD221" s="41"/>
      <c r="TE221" s="41"/>
      <c r="TF221" s="41"/>
      <c r="TG221" s="41"/>
      <c r="TH221" s="41"/>
      <c r="TI221" s="41"/>
      <c r="TJ221" s="41"/>
      <c r="TK221" s="41"/>
      <c r="TL221" s="41"/>
      <c r="TM221" s="41"/>
      <c r="TN221" s="41"/>
      <c r="TO221" s="41"/>
      <c r="TP221" s="41"/>
      <c r="TQ221" s="41"/>
      <c r="TR221" s="41"/>
      <c r="TS221" s="41"/>
      <c r="TT221" s="41"/>
      <c r="TU221" s="41"/>
      <c r="TV221" s="41"/>
      <c r="TW221" s="41"/>
      <c r="TX221" s="41"/>
      <c r="TY221" s="41"/>
      <c r="TZ221" s="41"/>
      <c r="UA221" s="41"/>
      <c r="UB221" s="41"/>
      <c r="UC221" s="41"/>
      <c r="UD221" s="41"/>
      <c r="UE221" s="41"/>
      <c r="UF221" s="41"/>
      <c r="UG221" s="41"/>
      <c r="UH221" s="41"/>
      <c r="UI221" s="41"/>
      <c r="UJ221" s="41"/>
      <c r="UK221" s="41"/>
      <c r="UL221" s="41"/>
      <c r="UM221" s="41"/>
      <c r="UN221" s="41"/>
      <c r="UO221" s="41"/>
      <c r="UP221" s="41"/>
      <c r="UQ221" s="41"/>
      <c r="UR221" s="41"/>
      <c r="US221" s="41"/>
      <c r="UT221" s="41"/>
      <c r="UU221" s="41"/>
      <c r="UV221" s="41"/>
      <c r="UW221" s="41"/>
      <c r="UX221" s="41"/>
      <c r="UY221" s="41"/>
      <c r="UZ221" s="41"/>
      <c r="VA221" s="41"/>
      <c r="VB221" s="41"/>
      <c r="VC221" s="41"/>
      <c r="VD221" s="41"/>
      <c r="VE221" s="41"/>
      <c r="VF221" s="41"/>
      <c r="VG221" s="41"/>
      <c r="VH221" s="41"/>
      <c r="VI221" s="41"/>
      <c r="VJ221" s="41"/>
      <c r="VK221" s="41"/>
      <c r="VL221" s="41"/>
      <c r="VM221" s="41"/>
      <c r="VN221" s="41"/>
      <c r="VO221" s="41"/>
      <c r="VP221" s="41"/>
      <c r="VQ221" s="41"/>
      <c r="VR221" s="41"/>
      <c r="VS221" s="41"/>
      <c r="VT221" s="41"/>
      <c r="VU221" s="41"/>
      <c r="VV221" s="41"/>
      <c r="VW221" s="41"/>
      <c r="VX221" s="41"/>
      <c r="VY221" s="41"/>
      <c r="VZ221" s="41"/>
      <c r="WA221" s="41"/>
      <c r="WB221" s="41"/>
      <c r="WC221" s="41"/>
      <c r="WD221" s="41"/>
      <c r="WE221" s="41"/>
      <c r="WF221" s="41"/>
      <c r="WG221" s="41"/>
      <c r="WH221" s="41"/>
      <c r="WI221" s="41"/>
      <c r="WJ221" s="41"/>
      <c r="WK221" s="41"/>
      <c r="WL221" s="41"/>
      <c r="WM221" s="41"/>
      <c r="WN221" s="41"/>
      <c r="WO221" s="41"/>
      <c r="WP221" s="41"/>
      <c r="WQ221" s="41"/>
      <c r="WR221" s="41"/>
      <c r="WS221" s="41"/>
      <c r="WT221" s="41"/>
      <c r="WU221" s="41"/>
      <c r="WV221" s="41"/>
      <c r="WW221" s="41"/>
      <c r="WX221" s="41"/>
      <c r="WY221" s="41"/>
      <c r="WZ221" s="41"/>
      <c r="XA221" s="41"/>
      <c r="XB221" s="41"/>
      <c r="XC221" s="41"/>
      <c r="XD221" s="41"/>
      <c r="XE221" s="41"/>
      <c r="XF221" s="41"/>
      <c r="XG221" s="41"/>
      <c r="XH221" s="41"/>
      <c r="XI221" s="41"/>
      <c r="XJ221" s="41"/>
      <c r="XK221" s="41"/>
      <c r="XL221" s="41"/>
      <c r="XM221" s="41"/>
      <c r="XN221" s="41"/>
      <c r="XO221" s="41"/>
      <c r="XP221" s="41"/>
      <c r="XQ221" s="41"/>
      <c r="XR221" s="41"/>
      <c r="XS221" s="41"/>
      <c r="XT221" s="41"/>
      <c r="XU221" s="41"/>
      <c r="XV221" s="41"/>
      <c r="XW221" s="41"/>
      <c r="XX221" s="41"/>
      <c r="XY221" s="41"/>
      <c r="XZ221" s="41"/>
      <c r="YA221" s="41"/>
      <c r="YB221" s="41"/>
      <c r="YC221" s="41"/>
      <c r="YD221" s="41"/>
      <c r="YE221" s="41"/>
      <c r="YF221" s="41"/>
      <c r="YG221" s="41"/>
      <c r="YH221" s="41"/>
      <c r="YI221" s="41"/>
      <c r="YJ221" s="41"/>
      <c r="YK221" s="41"/>
      <c r="YL221" s="41"/>
      <c r="YM221" s="41"/>
      <c r="YN221" s="41"/>
      <c r="YO221" s="41"/>
      <c r="YP221" s="41"/>
      <c r="YQ221" s="41"/>
      <c r="YR221" s="41"/>
      <c r="YS221" s="41"/>
      <c r="YT221" s="41"/>
      <c r="YU221" s="41"/>
      <c r="YV221" s="41"/>
      <c r="YW221" s="41"/>
      <c r="YX221" s="41"/>
      <c r="YY221" s="41"/>
      <c r="YZ221" s="41"/>
      <c r="ZA221" s="41"/>
      <c r="ZB221" s="41"/>
      <c r="ZC221" s="41"/>
      <c r="ZD221" s="41"/>
      <c r="ZE221" s="41"/>
      <c r="ZF221" s="41"/>
      <c r="ZG221" s="41"/>
      <c r="ZH221" s="41"/>
      <c r="ZI221" s="41"/>
      <c r="ZJ221" s="41"/>
      <c r="ZK221" s="41"/>
      <c r="ZL221" s="41"/>
      <c r="ZM221" s="41"/>
      <c r="ZN221" s="41"/>
      <c r="ZO221" s="41"/>
    </row>
    <row r="222" spans="31:691" ht="17.25" customHeight="1" x14ac:dyDescent="0.3">
      <c r="AE222" s="41"/>
      <c r="AF222" s="41"/>
      <c r="AG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/>
      <c r="KC222" s="41"/>
      <c r="KD222" s="41"/>
      <c r="KE222" s="41"/>
      <c r="KF222" s="41"/>
      <c r="KG222" s="41"/>
      <c r="KH222" s="41"/>
      <c r="KI222" s="41"/>
      <c r="KJ222" s="41"/>
      <c r="KK222" s="41"/>
      <c r="KL222" s="41"/>
      <c r="KM222" s="41"/>
      <c r="KN222" s="41"/>
      <c r="KO222" s="41"/>
      <c r="KP222" s="41"/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/>
      <c r="MF222" s="41"/>
      <c r="MG222" s="41"/>
      <c r="MH222" s="41"/>
      <c r="MI222" s="41"/>
      <c r="MJ222" s="41"/>
      <c r="MK222" s="41"/>
      <c r="ML222" s="41"/>
      <c r="MM222" s="41"/>
      <c r="MN222" s="41"/>
      <c r="MO222" s="41"/>
      <c r="MP222" s="41"/>
      <c r="MQ222" s="41"/>
      <c r="MR222" s="41"/>
      <c r="MS222" s="41"/>
      <c r="MT222" s="41"/>
      <c r="MU222" s="41"/>
      <c r="MV222" s="41"/>
      <c r="MW222" s="41"/>
      <c r="MX222" s="41"/>
      <c r="MY222" s="41"/>
      <c r="MZ222" s="41"/>
      <c r="NA222" s="41"/>
      <c r="NB222" s="41"/>
      <c r="NC222" s="41"/>
      <c r="ND222" s="41"/>
      <c r="NE222" s="41"/>
      <c r="NF222" s="41"/>
      <c r="NG222" s="41"/>
      <c r="NH222" s="41"/>
      <c r="NI222" s="41"/>
      <c r="NJ222" s="41"/>
      <c r="NK222" s="41"/>
      <c r="NL222" s="41"/>
      <c r="NM222" s="41"/>
      <c r="NN222" s="41"/>
      <c r="NO222" s="41"/>
      <c r="NP222" s="41"/>
      <c r="NQ222" s="41"/>
      <c r="NR222" s="41"/>
      <c r="NS222" s="41"/>
      <c r="NT222" s="41"/>
      <c r="NU222" s="41"/>
      <c r="NV222" s="41"/>
      <c r="NW222" s="41"/>
      <c r="NX222" s="41"/>
      <c r="NY222" s="41"/>
      <c r="NZ222" s="41"/>
      <c r="OA222" s="41"/>
      <c r="OB222" s="41"/>
      <c r="OC222" s="41"/>
      <c r="OD222" s="41"/>
      <c r="OE222" s="41"/>
      <c r="OF222" s="41"/>
      <c r="OG222" s="41"/>
      <c r="OH222" s="41"/>
      <c r="OI222" s="41"/>
      <c r="OJ222" s="41"/>
      <c r="OK222" s="41"/>
      <c r="OL222" s="41"/>
      <c r="OM222" s="41"/>
      <c r="ON222" s="41"/>
      <c r="OO222" s="41"/>
      <c r="OP222" s="41"/>
      <c r="OQ222" s="41"/>
      <c r="OR222" s="41"/>
      <c r="OS222" s="41"/>
      <c r="OT222" s="41"/>
      <c r="OU222" s="41"/>
      <c r="OV222" s="41"/>
      <c r="OW222" s="41"/>
      <c r="OX222" s="41"/>
      <c r="OY222" s="41"/>
      <c r="OZ222" s="41"/>
      <c r="PA222" s="41"/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1"/>
      <c r="PN222" s="41"/>
      <c r="PO222" s="41"/>
      <c r="PP222" s="41"/>
      <c r="PQ222" s="41"/>
      <c r="PR222" s="41"/>
      <c r="PS222" s="41"/>
      <c r="PT222" s="41"/>
      <c r="PU222" s="41"/>
      <c r="PV222" s="41"/>
      <c r="PW222" s="41"/>
      <c r="PX222" s="41"/>
      <c r="PY222" s="41"/>
      <c r="PZ222" s="41"/>
      <c r="QA222" s="41"/>
      <c r="QB222" s="41"/>
      <c r="QC222" s="41"/>
      <c r="QD222" s="41"/>
      <c r="QE222" s="41"/>
      <c r="QF222" s="41"/>
      <c r="QG222" s="41"/>
      <c r="QH222" s="41"/>
      <c r="QI222" s="41"/>
      <c r="QJ222" s="41"/>
      <c r="QK222" s="41"/>
      <c r="QL222" s="41"/>
      <c r="QM222" s="41"/>
      <c r="QN222" s="41"/>
      <c r="QO222" s="41"/>
      <c r="QP222" s="41"/>
      <c r="QQ222" s="41"/>
      <c r="QR222" s="41"/>
      <c r="QS222" s="41"/>
      <c r="QT222" s="41"/>
      <c r="QU222" s="41"/>
      <c r="QV222" s="41"/>
      <c r="QW222" s="41"/>
      <c r="QX222" s="41"/>
      <c r="QY222" s="41"/>
      <c r="QZ222" s="41"/>
      <c r="RA222" s="41"/>
      <c r="RB222" s="41"/>
      <c r="RC222" s="41"/>
      <c r="RD222" s="41"/>
      <c r="RE222" s="41"/>
      <c r="RF222" s="41"/>
      <c r="RG222" s="41"/>
      <c r="RH222" s="41"/>
      <c r="RI222" s="41"/>
      <c r="RJ222" s="41"/>
      <c r="RK222" s="41"/>
      <c r="RL222" s="41"/>
      <c r="RM222" s="41"/>
      <c r="RN222" s="41"/>
      <c r="RO222" s="41"/>
      <c r="RP222" s="41"/>
      <c r="RQ222" s="41"/>
      <c r="RR222" s="41"/>
      <c r="RS222" s="41"/>
      <c r="RT222" s="41"/>
      <c r="RU222" s="41"/>
      <c r="RV222" s="41"/>
      <c r="RW222" s="41"/>
      <c r="RX222" s="41"/>
      <c r="RY222" s="41"/>
      <c r="RZ222" s="41"/>
      <c r="SA222" s="41"/>
      <c r="SB222" s="41"/>
      <c r="SC222" s="41"/>
      <c r="SD222" s="41"/>
      <c r="SE222" s="41"/>
      <c r="SF222" s="41"/>
      <c r="SG222" s="41"/>
      <c r="SH222" s="41"/>
      <c r="SI222" s="41"/>
      <c r="SJ222" s="41"/>
      <c r="SK222" s="41"/>
      <c r="SL222" s="41"/>
      <c r="SM222" s="41"/>
      <c r="SN222" s="41"/>
      <c r="SO222" s="41"/>
      <c r="SP222" s="41"/>
      <c r="SQ222" s="41"/>
      <c r="SR222" s="41"/>
      <c r="SS222" s="41"/>
      <c r="ST222" s="41"/>
      <c r="SU222" s="41"/>
      <c r="SV222" s="41"/>
      <c r="SW222" s="41"/>
      <c r="SX222" s="41"/>
      <c r="SY222" s="41"/>
      <c r="SZ222" s="41"/>
      <c r="TA222" s="41"/>
      <c r="TB222" s="41"/>
      <c r="TC222" s="41"/>
      <c r="TD222" s="41"/>
      <c r="TE222" s="41"/>
      <c r="TF222" s="41"/>
      <c r="TG222" s="41"/>
      <c r="TH222" s="41"/>
      <c r="TI222" s="41"/>
      <c r="TJ222" s="41"/>
      <c r="TK222" s="41"/>
      <c r="TL222" s="41"/>
      <c r="TM222" s="41"/>
      <c r="TN222" s="41"/>
      <c r="TO222" s="41"/>
      <c r="TP222" s="41"/>
      <c r="TQ222" s="41"/>
      <c r="TR222" s="41"/>
      <c r="TS222" s="41"/>
      <c r="TT222" s="41"/>
      <c r="TU222" s="41"/>
      <c r="TV222" s="41"/>
      <c r="TW222" s="41"/>
      <c r="TX222" s="41"/>
      <c r="TY222" s="41"/>
      <c r="TZ222" s="41"/>
      <c r="UA222" s="41"/>
      <c r="UB222" s="41"/>
      <c r="UC222" s="41"/>
      <c r="UD222" s="41"/>
      <c r="UE222" s="41"/>
      <c r="UF222" s="41"/>
      <c r="UG222" s="41"/>
      <c r="UH222" s="41"/>
      <c r="UI222" s="41"/>
      <c r="UJ222" s="41"/>
      <c r="UK222" s="41"/>
      <c r="UL222" s="41"/>
      <c r="UM222" s="41"/>
      <c r="UN222" s="41"/>
      <c r="UO222" s="41"/>
      <c r="UP222" s="41"/>
      <c r="UQ222" s="41"/>
      <c r="UR222" s="41"/>
      <c r="US222" s="41"/>
      <c r="UT222" s="41"/>
      <c r="UU222" s="41"/>
      <c r="UV222" s="41"/>
      <c r="UW222" s="41"/>
      <c r="UX222" s="41"/>
      <c r="UY222" s="41"/>
      <c r="UZ222" s="41"/>
      <c r="VA222" s="41"/>
      <c r="VB222" s="41"/>
      <c r="VC222" s="41"/>
      <c r="VD222" s="41"/>
      <c r="VE222" s="41"/>
      <c r="VF222" s="41"/>
      <c r="VG222" s="41"/>
      <c r="VH222" s="41"/>
      <c r="VI222" s="41"/>
      <c r="VJ222" s="41"/>
      <c r="VK222" s="41"/>
      <c r="VL222" s="41"/>
      <c r="VM222" s="41"/>
      <c r="VN222" s="41"/>
      <c r="VO222" s="41"/>
      <c r="VP222" s="41"/>
      <c r="VQ222" s="41"/>
      <c r="VR222" s="41"/>
      <c r="VS222" s="41"/>
      <c r="VT222" s="41"/>
      <c r="VU222" s="41"/>
      <c r="VV222" s="41"/>
      <c r="VW222" s="41"/>
      <c r="VX222" s="41"/>
      <c r="VY222" s="41"/>
      <c r="VZ222" s="41"/>
      <c r="WA222" s="41"/>
      <c r="WB222" s="41"/>
      <c r="WC222" s="41"/>
      <c r="WD222" s="41"/>
      <c r="WE222" s="41"/>
      <c r="WF222" s="41"/>
      <c r="WG222" s="41"/>
      <c r="WH222" s="41"/>
      <c r="WI222" s="41"/>
      <c r="WJ222" s="41"/>
      <c r="WK222" s="41"/>
      <c r="WL222" s="41"/>
      <c r="WM222" s="41"/>
      <c r="WN222" s="41"/>
      <c r="WO222" s="41"/>
      <c r="WP222" s="41"/>
      <c r="WQ222" s="41"/>
      <c r="WR222" s="41"/>
      <c r="WS222" s="41"/>
      <c r="WT222" s="41"/>
      <c r="WU222" s="41"/>
      <c r="WV222" s="41"/>
      <c r="WW222" s="41"/>
      <c r="WX222" s="41"/>
      <c r="WY222" s="41"/>
      <c r="WZ222" s="41"/>
      <c r="XA222" s="41"/>
      <c r="XB222" s="41"/>
      <c r="XC222" s="41"/>
      <c r="XD222" s="41"/>
      <c r="XE222" s="41"/>
      <c r="XF222" s="41"/>
      <c r="XG222" s="41"/>
      <c r="XH222" s="41"/>
      <c r="XI222" s="41"/>
      <c r="XJ222" s="41"/>
      <c r="XK222" s="41"/>
      <c r="XL222" s="41"/>
      <c r="XM222" s="41"/>
      <c r="XN222" s="41"/>
      <c r="XO222" s="41"/>
      <c r="XP222" s="41"/>
      <c r="XQ222" s="41"/>
      <c r="XR222" s="41"/>
      <c r="XS222" s="41"/>
      <c r="XT222" s="41"/>
      <c r="XU222" s="41"/>
      <c r="XV222" s="41"/>
      <c r="XW222" s="41"/>
      <c r="XX222" s="41"/>
      <c r="XY222" s="41"/>
      <c r="XZ222" s="41"/>
      <c r="YA222" s="41"/>
      <c r="YB222" s="41"/>
      <c r="YC222" s="41"/>
      <c r="YD222" s="41"/>
      <c r="YE222" s="41"/>
      <c r="YF222" s="41"/>
      <c r="YG222" s="41"/>
      <c r="YH222" s="41"/>
      <c r="YI222" s="41"/>
      <c r="YJ222" s="41"/>
      <c r="YK222" s="41"/>
      <c r="YL222" s="41"/>
      <c r="YM222" s="41"/>
      <c r="YN222" s="41"/>
      <c r="YO222" s="41"/>
      <c r="YP222" s="41"/>
      <c r="YQ222" s="41"/>
      <c r="YR222" s="41"/>
      <c r="YS222" s="41"/>
      <c r="YT222" s="41"/>
      <c r="YU222" s="41"/>
      <c r="YV222" s="41"/>
      <c r="YW222" s="41"/>
      <c r="YX222" s="41"/>
      <c r="YY222" s="41"/>
      <c r="YZ222" s="41"/>
      <c r="ZA222" s="41"/>
      <c r="ZB222" s="41"/>
      <c r="ZC222" s="41"/>
      <c r="ZD222" s="41"/>
      <c r="ZE222" s="41"/>
      <c r="ZF222" s="41"/>
      <c r="ZG222" s="41"/>
      <c r="ZH222" s="41"/>
      <c r="ZI222" s="41"/>
      <c r="ZJ222" s="41"/>
      <c r="ZK222" s="41"/>
      <c r="ZL222" s="41"/>
      <c r="ZM222" s="41"/>
      <c r="ZN222" s="41"/>
      <c r="ZO222" s="41"/>
    </row>
    <row r="223" spans="31:691" ht="17.25" customHeight="1" x14ac:dyDescent="0.3">
      <c r="AE223" s="41"/>
      <c r="AF223" s="41"/>
      <c r="AG223" s="41"/>
      <c r="IZ223" s="41"/>
      <c r="JA223" s="41"/>
      <c r="JB223" s="41"/>
      <c r="JC223" s="41"/>
      <c r="JD223" s="41"/>
      <c r="JE223" s="41"/>
      <c r="JF223" s="41"/>
      <c r="JG223" s="41"/>
      <c r="JH223" s="41"/>
      <c r="JI223" s="41"/>
      <c r="JJ223" s="41"/>
      <c r="JK223" s="41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/>
      <c r="KB223" s="41"/>
      <c r="KC223" s="41"/>
      <c r="KD223" s="41"/>
      <c r="KE223" s="41"/>
      <c r="KF223" s="41"/>
      <c r="KG223" s="41"/>
      <c r="KH223" s="41"/>
      <c r="KI223" s="41"/>
      <c r="KJ223" s="41"/>
      <c r="KK223" s="41"/>
      <c r="KL223" s="41"/>
      <c r="KM223" s="41"/>
      <c r="KN223" s="41"/>
      <c r="KO223" s="41"/>
      <c r="KP223" s="41"/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/>
      <c r="MV223" s="41"/>
      <c r="MW223" s="41"/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/>
      <c r="NL223" s="41"/>
      <c r="NM223" s="41"/>
      <c r="NN223" s="41"/>
      <c r="NO223" s="41"/>
      <c r="NP223" s="41"/>
      <c r="NQ223" s="41"/>
      <c r="NR223" s="41"/>
      <c r="NS223" s="41"/>
      <c r="NT223" s="41"/>
      <c r="NU223" s="41"/>
      <c r="NV223" s="41"/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/>
      <c r="OH223" s="41"/>
      <c r="OI223" s="41"/>
      <c r="OJ223" s="41"/>
      <c r="OK223" s="41"/>
      <c r="OL223" s="41"/>
      <c r="OM223" s="41"/>
      <c r="ON223" s="41"/>
      <c r="OO223" s="41"/>
      <c r="OP223" s="41"/>
      <c r="OQ223" s="41"/>
      <c r="OR223" s="41"/>
      <c r="OS223" s="41"/>
      <c r="OT223" s="41"/>
      <c r="OU223" s="41"/>
      <c r="OV223" s="41"/>
      <c r="OW223" s="41"/>
      <c r="OX223" s="41"/>
      <c r="OY223" s="41"/>
      <c r="OZ223" s="41"/>
      <c r="PA223" s="41"/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1"/>
      <c r="PN223" s="41"/>
      <c r="PO223" s="41"/>
      <c r="PP223" s="41"/>
      <c r="PQ223" s="41"/>
      <c r="PR223" s="41"/>
      <c r="PS223" s="41"/>
      <c r="PT223" s="41"/>
      <c r="PU223" s="41"/>
      <c r="PV223" s="41"/>
      <c r="PW223" s="41"/>
      <c r="PX223" s="41"/>
      <c r="PY223" s="41"/>
      <c r="PZ223" s="41"/>
      <c r="QA223" s="41"/>
      <c r="QB223" s="41"/>
      <c r="QC223" s="41"/>
      <c r="QD223" s="41"/>
      <c r="QE223" s="41"/>
      <c r="QF223" s="41"/>
      <c r="QG223" s="41"/>
      <c r="QH223" s="41"/>
      <c r="QI223" s="41"/>
      <c r="QJ223" s="41"/>
      <c r="QK223" s="41"/>
      <c r="QL223" s="41"/>
      <c r="QM223" s="41"/>
      <c r="QN223" s="41"/>
      <c r="QO223" s="41"/>
      <c r="QP223" s="41"/>
      <c r="QQ223" s="41"/>
      <c r="QR223" s="41"/>
      <c r="QS223" s="41"/>
      <c r="QT223" s="41"/>
      <c r="QU223" s="41"/>
      <c r="QV223" s="41"/>
      <c r="QW223" s="41"/>
      <c r="QX223" s="41"/>
      <c r="QY223" s="41"/>
      <c r="QZ223" s="41"/>
      <c r="RA223" s="41"/>
      <c r="RB223" s="41"/>
      <c r="RC223" s="41"/>
      <c r="RD223" s="41"/>
      <c r="RE223" s="41"/>
      <c r="RF223" s="41"/>
      <c r="RG223" s="41"/>
      <c r="RH223" s="41"/>
      <c r="RI223" s="41"/>
      <c r="RJ223" s="41"/>
      <c r="RK223" s="41"/>
      <c r="RL223" s="41"/>
      <c r="RM223" s="41"/>
      <c r="RN223" s="41"/>
      <c r="RO223" s="41"/>
      <c r="RP223" s="41"/>
      <c r="RQ223" s="41"/>
      <c r="RR223" s="41"/>
      <c r="RS223" s="41"/>
      <c r="RT223" s="41"/>
      <c r="RU223" s="41"/>
      <c r="RV223" s="41"/>
      <c r="RW223" s="41"/>
      <c r="RX223" s="41"/>
      <c r="RY223" s="41"/>
      <c r="RZ223" s="41"/>
      <c r="SA223" s="41"/>
      <c r="SB223" s="41"/>
      <c r="SC223" s="41"/>
      <c r="SD223" s="41"/>
      <c r="SE223" s="41"/>
      <c r="SF223" s="41"/>
      <c r="SG223" s="41"/>
      <c r="SH223" s="41"/>
      <c r="SI223" s="41"/>
      <c r="SJ223" s="41"/>
      <c r="SK223" s="41"/>
      <c r="SL223" s="41"/>
      <c r="SM223" s="41"/>
      <c r="SN223" s="41"/>
      <c r="SO223" s="41"/>
      <c r="SP223" s="41"/>
      <c r="SQ223" s="41"/>
      <c r="SR223" s="41"/>
      <c r="SS223" s="41"/>
      <c r="ST223" s="41"/>
      <c r="SU223" s="41"/>
      <c r="SV223" s="41"/>
      <c r="SW223" s="41"/>
      <c r="SX223" s="41"/>
      <c r="SY223" s="41"/>
      <c r="SZ223" s="41"/>
      <c r="TA223" s="41"/>
      <c r="TB223" s="41"/>
      <c r="TC223" s="41"/>
      <c r="TD223" s="41"/>
      <c r="TE223" s="41"/>
      <c r="TF223" s="41"/>
      <c r="TG223" s="41"/>
      <c r="TH223" s="41"/>
      <c r="TI223" s="41"/>
      <c r="TJ223" s="41"/>
      <c r="TK223" s="41"/>
      <c r="TL223" s="41"/>
      <c r="TM223" s="41"/>
      <c r="TN223" s="41"/>
      <c r="TO223" s="41"/>
      <c r="TP223" s="41"/>
      <c r="TQ223" s="41"/>
      <c r="TR223" s="41"/>
      <c r="TS223" s="41"/>
      <c r="TT223" s="41"/>
      <c r="TU223" s="41"/>
      <c r="TV223" s="41"/>
      <c r="TW223" s="41"/>
      <c r="TX223" s="41"/>
      <c r="TY223" s="41"/>
      <c r="TZ223" s="41"/>
      <c r="UA223" s="41"/>
      <c r="UB223" s="41"/>
      <c r="UC223" s="41"/>
      <c r="UD223" s="41"/>
      <c r="UE223" s="41"/>
      <c r="UF223" s="41"/>
      <c r="UG223" s="41"/>
      <c r="UH223" s="41"/>
      <c r="UI223" s="41"/>
      <c r="UJ223" s="41"/>
      <c r="UK223" s="41"/>
      <c r="UL223" s="41"/>
      <c r="UM223" s="41"/>
      <c r="UN223" s="41"/>
      <c r="UO223" s="41"/>
      <c r="UP223" s="41"/>
      <c r="UQ223" s="41"/>
      <c r="UR223" s="41"/>
      <c r="US223" s="41"/>
      <c r="UT223" s="41"/>
      <c r="UU223" s="41"/>
      <c r="UV223" s="41"/>
      <c r="UW223" s="41"/>
      <c r="UX223" s="41"/>
      <c r="UY223" s="41"/>
      <c r="UZ223" s="41"/>
      <c r="VA223" s="41"/>
      <c r="VB223" s="41"/>
      <c r="VC223" s="41"/>
      <c r="VD223" s="41"/>
      <c r="VE223" s="41"/>
      <c r="VF223" s="41"/>
      <c r="VG223" s="41"/>
      <c r="VH223" s="41"/>
      <c r="VI223" s="41"/>
      <c r="VJ223" s="41"/>
      <c r="VK223" s="41"/>
      <c r="VL223" s="41"/>
      <c r="VM223" s="41"/>
      <c r="VN223" s="41"/>
      <c r="VO223" s="41"/>
      <c r="VP223" s="41"/>
      <c r="VQ223" s="41"/>
      <c r="VR223" s="41"/>
      <c r="VS223" s="41"/>
      <c r="VT223" s="41"/>
      <c r="VU223" s="41"/>
      <c r="VV223" s="41"/>
      <c r="VW223" s="41"/>
      <c r="VX223" s="41"/>
      <c r="VY223" s="41"/>
      <c r="VZ223" s="41"/>
      <c r="WA223" s="41"/>
      <c r="WB223" s="41"/>
      <c r="WC223" s="41"/>
      <c r="WD223" s="41"/>
      <c r="WE223" s="41"/>
      <c r="WF223" s="41"/>
      <c r="WG223" s="41"/>
      <c r="WH223" s="41"/>
      <c r="WI223" s="41"/>
      <c r="WJ223" s="41"/>
      <c r="WK223" s="41"/>
      <c r="WL223" s="41"/>
      <c r="WM223" s="41"/>
      <c r="WN223" s="41"/>
      <c r="WO223" s="41"/>
      <c r="WP223" s="41"/>
      <c r="WQ223" s="41"/>
      <c r="WR223" s="41"/>
      <c r="WS223" s="41"/>
      <c r="WT223" s="41"/>
      <c r="WU223" s="41"/>
      <c r="WV223" s="41"/>
      <c r="WW223" s="41"/>
      <c r="WX223" s="41"/>
      <c r="WY223" s="41"/>
      <c r="WZ223" s="41"/>
      <c r="XA223" s="41"/>
      <c r="XB223" s="41"/>
      <c r="XC223" s="41"/>
      <c r="XD223" s="41"/>
      <c r="XE223" s="41"/>
      <c r="XF223" s="41"/>
      <c r="XG223" s="41"/>
      <c r="XH223" s="41"/>
      <c r="XI223" s="41"/>
      <c r="XJ223" s="41"/>
      <c r="XK223" s="41"/>
      <c r="XL223" s="41"/>
      <c r="XM223" s="41"/>
      <c r="XN223" s="41"/>
      <c r="XO223" s="41"/>
      <c r="XP223" s="41"/>
      <c r="XQ223" s="41"/>
      <c r="XR223" s="41"/>
      <c r="XS223" s="41"/>
      <c r="XT223" s="41"/>
      <c r="XU223" s="41"/>
      <c r="XV223" s="41"/>
      <c r="XW223" s="41"/>
      <c r="XX223" s="41"/>
      <c r="XY223" s="41"/>
      <c r="XZ223" s="41"/>
      <c r="YA223" s="41"/>
      <c r="YB223" s="41"/>
      <c r="YC223" s="41"/>
      <c r="YD223" s="41"/>
      <c r="YE223" s="41"/>
      <c r="YF223" s="41"/>
      <c r="YG223" s="41"/>
      <c r="YH223" s="41"/>
      <c r="YI223" s="41"/>
      <c r="YJ223" s="41"/>
      <c r="YK223" s="41"/>
      <c r="YL223" s="41"/>
      <c r="YM223" s="41"/>
      <c r="YN223" s="41"/>
      <c r="YO223" s="41"/>
      <c r="YP223" s="41"/>
      <c r="YQ223" s="41"/>
      <c r="YR223" s="41"/>
      <c r="YS223" s="41"/>
      <c r="YT223" s="41"/>
      <c r="YU223" s="41"/>
      <c r="YV223" s="41"/>
      <c r="YW223" s="41"/>
      <c r="YX223" s="41"/>
      <c r="YY223" s="41"/>
      <c r="YZ223" s="41"/>
      <c r="ZA223" s="41"/>
      <c r="ZB223" s="41"/>
      <c r="ZC223" s="41"/>
      <c r="ZD223" s="41"/>
      <c r="ZE223" s="41"/>
      <c r="ZF223" s="41"/>
      <c r="ZG223" s="41"/>
      <c r="ZH223" s="41"/>
      <c r="ZI223" s="41"/>
      <c r="ZJ223" s="41"/>
      <c r="ZK223" s="41"/>
      <c r="ZL223" s="41"/>
      <c r="ZM223" s="41"/>
      <c r="ZN223" s="41"/>
      <c r="ZO223" s="41"/>
    </row>
    <row r="224" spans="31:691" ht="17.25" customHeight="1" x14ac:dyDescent="0.3">
      <c r="AE224" s="41"/>
      <c r="AF224" s="41"/>
      <c r="AG224" s="41"/>
      <c r="IZ224" s="41"/>
      <c r="JA224" s="41"/>
      <c r="JB224" s="41"/>
      <c r="JC224" s="41"/>
      <c r="JD224" s="41"/>
      <c r="JE224" s="41"/>
      <c r="JF224" s="41"/>
      <c r="JG224" s="41"/>
      <c r="JH224" s="41"/>
      <c r="JI224" s="41"/>
      <c r="JJ224" s="41"/>
      <c r="JK224" s="41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/>
      <c r="KC224" s="41"/>
      <c r="KD224" s="41"/>
      <c r="KE224" s="41"/>
      <c r="KF224" s="41"/>
      <c r="KG224" s="41"/>
      <c r="KH224" s="41"/>
      <c r="KI224" s="41"/>
      <c r="KJ224" s="41"/>
      <c r="KK224" s="41"/>
      <c r="KL224" s="41"/>
      <c r="KM224" s="41"/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/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/>
      <c r="MV224" s="41"/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/>
      <c r="NM224" s="41"/>
      <c r="NN224" s="41"/>
      <c r="NO224" s="41"/>
      <c r="NP224" s="41"/>
      <c r="NQ224" s="41"/>
      <c r="NR224" s="41"/>
      <c r="NS224" s="41"/>
      <c r="NT224" s="41"/>
      <c r="NU224" s="41"/>
      <c r="NV224" s="41"/>
      <c r="NW224" s="41"/>
      <c r="NX224" s="41"/>
      <c r="NY224" s="41"/>
      <c r="NZ224" s="41"/>
      <c r="OA224" s="41"/>
      <c r="OB224" s="41"/>
      <c r="OC224" s="41"/>
      <c r="OD224" s="41"/>
      <c r="OE224" s="41"/>
      <c r="OF224" s="41"/>
      <c r="OG224" s="41"/>
      <c r="OH224" s="41"/>
      <c r="OI224" s="41"/>
      <c r="OJ224" s="41"/>
      <c r="OK224" s="41"/>
      <c r="OL224" s="41"/>
      <c r="OM224" s="41"/>
      <c r="ON224" s="41"/>
      <c r="OO224" s="41"/>
      <c r="OP224" s="41"/>
      <c r="OQ224" s="41"/>
      <c r="OR224" s="41"/>
      <c r="OS224" s="41"/>
      <c r="OT224" s="41"/>
      <c r="OU224" s="41"/>
      <c r="OV224" s="41"/>
      <c r="OW224" s="41"/>
      <c r="OX224" s="41"/>
      <c r="OY224" s="41"/>
      <c r="OZ224" s="41"/>
      <c r="PA224" s="41"/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1"/>
      <c r="PN224" s="41"/>
      <c r="PO224" s="41"/>
      <c r="PP224" s="41"/>
      <c r="PQ224" s="41"/>
      <c r="PR224" s="41"/>
      <c r="PS224" s="41"/>
      <c r="PT224" s="41"/>
      <c r="PU224" s="41"/>
      <c r="PV224" s="41"/>
      <c r="PW224" s="41"/>
      <c r="PX224" s="41"/>
      <c r="PY224" s="41"/>
      <c r="PZ224" s="41"/>
      <c r="QA224" s="41"/>
      <c r="QB224" s="41"/>
      <c r="QC224" s="41"/>
      <c r="QD224" s="41"/>
      <c r="QE224" s="41"/>
      <c r="QF224" s="41"/>
      <c r="QG224" s="41"/>
      <c r="QH224" s="41"/>
      <c r="QI224" s="41"/>
      <c r="QJ224" s="41"/>
      <c r="QK224" s="41"/>
      <c r="QL224" s="41"/>
      <c r="QM224" s="41"/>
      <c r="QN224" s="41"/>
      <c r="QO224" s="41"/>
      <c r="QP224" s="41"/>
      <c r="QQ224" s="41"/>
      <c r="QR224" s="41"/>
      <c r="QS224" s="41"/>
      <c r="QT224" s="41"/>
      <c r="QU224" s="41"/>
      <c r="QV224" s="41"/>
      <c r="QW224" s="41"/>
      <c r="QX224" s="41"/>
      <c r="QY224" s="41"/>
      <c r="QZ224" s="41"/>
      <c r="RA224" s="41"/>
      <c r="RB224" s="41"/>
      <c r="RC224" s="41"/>
      <c r="RD224" s="41"/>
      <c r="RE224" s="41"/>
      <c r="RF224" s="41"/>
      <c r="RG224" s="41"/>
      <c r="RH224" s="41"/>
      <c r="RI224" s="41"/>
      <c r="RJ224" s="41"/>
      <c r="RK224" s="41"/>
      <c r="RL224" s="41"/>
      <c r="RM224" s="41"/>
      <c r="RN224" s="41"/>
      <c r="RO224" s="41"/>
      <c r="RP224" s="41"/>
      <c r="RQ224" s="41"/>
      <c r="RR224" s="41"/>
      <c r="RS224" s="41"/>
      <c r="RT224" s="41"/>
      <c r="RU224" s="41"/>
      <c r="RV224" s="41"/>
      <c r="RW224" s="41"/>
      <c r="RX224" s="41"/>
      <c r="RY224" s="41"/>
      <c r="RZ224" s="41"/>
      <c r="SA224" s="41"/>
      <c r="SB224" s="41"/>
      <c r="SC224" s="41"/>
      <c r="SD224" s="41"/>
      <c r="SE224" s="41"/>
      <c r="SF224" s="41"/>
      <c r="SG224" s="41"/>
      <c r="SH224" s="41"/>
      <c r="SI224" s="41"/>
      <c r="SJ224" s="41"/>
      <c r="SK224" s="41"/>
      <c r="SL224" s="41"/>
      <c r="SM224" s="41"/>
      <c r="SN224" s="41"/>
      <c r="SO224" s="41"/>
      <c r="SP224" s="41"/>
      <c r="SQ224" s="41"/>
      <c r="SR224" s="41"/>
      <c r="SS224" s="41"/>
      <c r="ST224" s="41"/>
      <c r="SU224" s="41"/>
      <c r="SV224" s="41"/>
      <c r="SW224" s="41"/>
      <c r="SX224" s="41"/>
      <c r="SY224" s="41"/>
      <c r="SZ224" s="41"/>
      <c r="TA224" s="41"/>
      <c r="TB224" s="41"/>
      <c r="TC224" s="41"/>
      <c r="TD224" s="41"/>
      <c r="TE224" s="41"/>
      <c r="TF224" s="41"/>
      <c r="TG224" s="41"/>
      <c r="TH224" s="41"/>
      <c r="TI224" s="41"/>
      <c r="TJ224" s="41"/>
      <c r="TK224" s="41"/>
      <c r="TL224" s="41"/>
      <c r="TM224" s="41"/>
      <c r="TN224" s="41"/>
      <c r="TO224" s="41"/>
      <c r="TP224" s="41"/>
      <c r="TQ224" s="41"/>
      <c r="TR224" s="41"/>
      <c r="TS224" s="41"/>
      <c r="TT224" s="41"/>
      <c r="TU224" s="41"/>
      <c r="TV224" s="41"/>
      <c r="TW224" s="41"/>
      <c r="TX224" s="41"/>
      <c r="TY224" s="41"/>
      <c r="TZ224" s="41"/>
      <c r="UA224" s="41"/>
      <c r="UB224" s="41"/>
      <c r="UC224" s="41"/>
      <c r="UD224" s="41"/>
      <c r="UE224" s="41"/>
      <c r="UF224" s="41"/>
      <c r="UG224" s="41"/>
      <c r="UH224" s="41"/>
      <c r="UI224" s="41"/>
      <c r="UJ224" s="41"/>
      <c r="UK224" s="41"/>
      <c r="UL224" s="41"/>
      <c r="UM224" s="41"/>
      <c r="UN224" s="41"/>
      <c r="UO224" s="41"/>
      <c r="UP224" s="41"/>
      <c r="UQ224" s="41"/>
      <c r="UR224" s="41"/>
      <c r="US224" s="41"/>
      <c r="UT224" s="41"/>
      <c r="UU224" s="41"/>
      <c r="UV224" s="41"/>
      <c r="UW224" s="41"/>
      <c r="UX224" s="41"/>
      <c r="UY224" s="41"/>
      <c r="UZ224" s="41"/>
      <c r="VA224" s="41"/>
      <c r="VB224" s="41"/>
      <c r="VC224" s="41"/>
      <c r="VD224" s="41"/>
      <c r="VE224" s="41"/>
      <c r="VF224" s="41"/>
      <c r="VG224" s="41"/>
      <c r="VH224" s="41"/>
      <c r="VI224" s="41"/>
      <c r="VJ224" s="41"/>
      <c r="VK224" s="41"/>
      <c r="VL224" s="41"/>
      <c r="VM224" s="41"/>
      <c r="VN224" s="41"/>
      <c r="VO224" s="41"/>
      <c r="VP224" s="41"/>
      <c r="VQ224" s="41"/>
      <c r="VR224" s="41"/>
      <c r="VS224" s="41"/>
      <c r="VT224" s="41"/>
      <c r="VU224" s="41"/>
      <c r="VV224" s="41"/>
      <c r="VW224" s="41"/>
      <c r="VX224" s="41"/>
      <c r="VY224" s="41"/>
      <c r="VZ224" s="41"/>
      <c r="WA224" s="41"/>
      <c r="WB224" s="41"/>
      <c r="WC224" s="41"/>
      <c r="WD224" s="41"/>
      <c r="WE224" s="41"/>
      <c r="WF224" s="41"/>
      <c r="WG224" s="41"/>
      <c r="WH224" s="41"/>
      <c r="WI224" s="41"/>
      <c r="WJ224" s="41"/>
      <c r="WK224" s="41"/>
      <c r="WL224" s="41"/>
      <c r="WM224" s="41"/>
      <c r="WN224" s="41"/>
      <c r="WO224" s="41"/>
      <c r="WP224" s="41"/>
      <c r="WQ224" s="41"/>
      <c r="WR224" s="41"/>
      <c r="WS224" s="41"/>
      <c r="WT224" s="41"/>
      <c r="WU224" s="41"/>
      <c r="WV224" s="41"/>
      <c r="WW224" s="41"/>
      <c r="WX224" s="41"/>
      <c r="WY224" s="41"/>
      <c r="WZ224" s="41"/>
      <c r="XA224" s="41"/>
      <c r="XB224" s="41"/>
      <c r="XC224" s="41"/>
      <c r="XD224" s="41"/>
      <c r="XE224" s="41"/>
      <c r="XF224" s="41"/>
      <c r="XG224" s="41"/>
      <c r="XH224" s="41"/>
      <c r="XI224" s="41"/>
      <c r="XJ224" s="41"/>
      <c r="XK224" s="41"/>
      <c r="XL224" s="41"/>
      <c r="XM224" s="41"/>
      <c r="XN224" s="41"/>
      <c r="XO224" s="41"/>
      <c r="XP224" s="41"/>
      <c r="XQ224" s="41"/>
      <c r="XR224" s="41"/>
      <c r="XS224" s="41"/>
      <c r="XT224" s="41"/>
      <c r="XU224" s="41"/>
      <c r="XV224" s="41"/>
      <c r="XW224" s="41"/>
      <c r="XX224" s="41"/>
      <c r="XY224" s="41"/>
      <c r="XZ224" s="41"/>
      <c r="YA224" s="41"/>
      <c r="YB224" s="41"/>
      <c r="YC224" s="41"/>
      <c r="YD224" s="41"/>
      <c r="YE224" s="41"/>
      <c r="YF224" s="41"/>
      <c r="YG224" s="41"/>
      <c r="YH224" s="41"/>
      <c r="YI224" s="41"/>
      <c r="YJ224" s="41"/>
      <c r="YK224" s="41"/>
      <c r="YL224" s="41"/>
      <c r="YM224" s="41"/>
      <c r="YN224" s="41"/>
      <c r="YO224" s="41"/>
      <c r="YP224" s="41"/>
      <c r="YQ224" s="41"/>
      <c r="YR224" s="41"/>
      <c r="YS224" s="41"/>
      <c r="YT224" s="41"/>
      <c r="YU224" s="41"/>
      <c r="YV224" s="41"/>
      <c r="YW224" s="41"/>
      <c r="YX224" s="41"/>
      <c r="YY224" s="41"/>
      <c r="YZ224" s="41"/>
      <c r="ZA224" s="41"/>
      <c r="ZB224" s="41"/>
      <c r="ZC224" s="41"/>
      <c r="ZD224" s="41"/>
      <c r="ZE224" s="41"/>
      <c r="ZF224" s="41"/>
      <c r="ZG224" s="41"/>
      <c r="ZH224" s="41"/>
      <c r="ZI224" s="41"/>
      <c r="ZJ224" s="41"/>
      <c r="ZK224" s="41"/>
      <c r="ZL224" s="41"/>
      <c r="ZM224" s="41"/>
      <c r="ZN224" s="41"/>
      <c r="ZO224" s="41"/>
    </row>
    <row r="225" spans="31:691" ht="17.25" customHeight="1" x14ac:dyDescent="0.3">
      <c r="AE225" s="41"/>
      <c r="AF225" s="41"/>
      <c r="AG225" s="41"/>
      <c r="IZ225" s="41"/>
      <c r="JA225" s="41"/>
      <c r="JB225" s="41"/>
      <c r="JC225" s="41"/>
      <c r="JD225" s="41"/>
      <c r="JE225" s="41"/>
      <c r="JF225" s="41"/>
      <c r="JG225" s="41"/>
      <c r="JH225" s="41"/>
      <c r="JI225" s="41"/>
      <c r="JJ225" s="41"/>
      <c r="JK225" s="41"/>
      <c r="JL225" s="41"/>
      <c r="JM225" s="41"/>
      <c r="JN225" s="41"/>
      <c r="JO225" s="41"/>
      <c r="JP225" s="41"/>
      <c r="JQ225" s="41"/>
      <c r="JR225" s="41"/>
      <c r="JS225" s="41"/>
      <c r="JT225" s="41"/>
      <c r="JU225" s="41"/>
      <c r="JV225" s="41"/>
      <c r="JW225" s="41"/>
      <c r="JX225" s="41"/>
      <c r="JY225" s="41"/>
      <c r="JZ225" s="41"/>
      <c r="KA225" s="41"/>
      <c r="KB225" s="41"/>
      <c r="KC225" s="41"/>
      <c r="KD225" s="41"/>
      <c r="KE225" s="41"/>
      <c r="KF225" s="41"/>
      <c r="KG225" s="41"/>
      <c r="KH225" s="41"/>
      <c r="KI225" s="41"/>
      <c r="KJ225" s="41"/>
      <c r="KK225" s="41"/>
      <c r="KL225" s="41"/>
      <c r="KM225" s="41"/>
      <c r="KN225" s="41"/>
      <c r="KO225" s="41"/>
      <c r="KP225" s="41"/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/>
      <c r="MF225" s="41"/>
      <c r="MG225" s="41"/>
      <c r="MH225" s="41"/>
      <c r="MI225" s="41"/>
      <c r="MJ225" s="41"/>
      <c r="MK225" s="41"/>
      <c r="ML225" s="41"/>
      <c r="MM225" s="41"/>
      <c r="MN225" s="41"/>
      <c r="MO225" s="41"/>
      <c r="MP225" s="41"/>
      <c r="MQ225" s="41"/>
      <c r="MR225" s="41"/>
      <c r="MS225" s="41"/>
      <c r="MT225" s="41"/>
      <c r="MU225" s="41"/>
      <c r="MV225" s="41"/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/>
      <c r="NQ225" s="41"/>
      <c r="NR225" s="41"/>
      <c r="NS225" s="41"/>
      <c r="NT225" s="41"/>
      <c r="NU225" s="41"/>
      <c r="NV225" s="41"/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/>
      <c r="OH225" s="41"/>
      <c r="OI225" s="41"/>
      <c r="OJ225" s="41"/>
      <c r="OK225" s="41"/>
      <c r="OL225" s="41"/>
      <c r="OM225" s="41"/>
      <c r="ON225" s="41"/>
      <c r="OO225" s="41"/>
      <c r="OP225" s="41"/>
      <c r="OQ225" s="41"/>
      <c r="OR225" s="41"/>
      <c r="OS225" s="41"/>
      <c r="OT225" s="41"/>
      <c r="OU225" s="41"/>
      <c r="OV225" s="41"/>
      <c r="OW225" s="41"/>
      <c r="OX225" s="41"/>
      <c r="OY225" s="41"/>
      <c r="OZ225" s="41"/>
      <c r="PA225" s="41"/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1"/>
      <c r="PN225" s="41"/>
      <c r="PO225" s="41"/>
      <c r="PP225" s="41"/>
      <c r="PQ225" s="41"/>
      <c r="PR225" s="41"/>
      <c r="PS225" s="41"/>
      <c r="PT225" s="41"/>
      <c r="PU225" s="41"/>
      <c r="PV225" s="41"/>
      <c r="PW225" s="41"/>
      <c r="PX225" s="41"/>
      <c r="PY225" s="41"/>
      <c r="PZ225" s="41"/>
      <c r="QA225" s="41"/>
      <c r="QB225" s="41"/>
      <c r="QC225" s="41"/>
      <c r="QD225" s="41"/>
      <c r="QE225" s="41"/>
      <c r="QF225" s="41"/>
      <c r="QG225" s="41"/>
      <c r="QH225" s="41"/>
      <c r="QI225" s="41"/>
      <c r="QJ225" s="41"/>
      <c r="QK225" s="41"/>
      <c r="QL225" s="41"/>
      <c r="QM225" s="41"/>
      <c r="QN225" s="41"/>
      <c r="QO225" s="41"/>
      <c r="QP225" s="41"/>
      <c r="QQ225" s="41"/>
      <c r="QR225" s="41"/>
      <c r="QS225" s="41"/>
      <c r="QT225" s="41"/>
      <c r="QU225" s="41"/>
      <c r="QV225" s="41"/>
      <c r="QW225" s="41"/>
      <c r="QX225" s="41"/>
      <c r="QY225" s="41"/>
      <c r="QZ225" s="41"/>
      <c r="RA225" s="41"/>
      <c r="RB225" s="41"/>
      <c r="RC225" s="41"/>
      <c r="RD225" s="41"/>
      <c r="RE225" s="41"/>
      <c r="RF225" s="41"/>
      <c r="RG225" s="41"/>
      <c r="RH225" s="41"/>
      <c r="RI225" s="41"/>
      <c r="RJ225" s="41"/>
      <c r="RK225" s="41"/>
      <c r="RL225" s="41"/>
      <c r="RM225" s="41"/>
      <c r="RN225" s="41"/>
      <c r="RO225" s="41"/>
      <c r="RP225" s="41"/>
      <c r="RQ225" s="41"/>
      <c r="RR225" s="41"/>
      <c r="RS225" s="41"/>
      <c r="RT225" s="41"/>
      <c r="RU225" s="41"/>
      <c r="RV225" s="41"/>
      <c r="RW225" s="41"/>
      <c r="RX225" s="41"/>
      <c r="RY225" s="41"/>
      <c r="RZ225" s="41"/>
      <c r="SA225" s="41"/>
      <c r="SB225" s="41"/>
      <c r="SC225" s="41"/>
      <c r="SD225" s="41"/>
      <c r="SE225" s="41"/>
      <c r="SF225" s="41"/>
      <c r="SG225" s="41"/>
      <c r="SH225" s="41"/>
      <c r="SI225" s="41"/>
      <c r="SJ225" s="41"/>
      <c r="SK225" s="41"/>
      <c r="SL225" s="41"/>
      <c r="SM225" s="41"/>
      <c r="SN225" s="41"/>
      <c r="SO225" s="41"/>
      <c r="SP225" s="41"/>
      <c r="SQ225" s="41"/>
      <c r="SR225" s="41"/>
      <c r="SS225" s="41"/>
      <c r="ST225" s="41"/>
      <c r="SU225" s="41"/>
      <c r="SV225" s="41"/>
      <c r="SW225" s="41"/>
      <c r="SX225" s="41"/>
      <c r="SY225" s="41"/>
      <c r="SZ225" s="41"/>
      <c r="TA225" s="41"/>
      <c r="TB225" s="41"/>
      <c r="TC225" s="41"/>
      <c r="TD225" s="41"/>
      <c r="TE225" s="41"/>
      <c r="TF225" s="41"/>
      <c r="TG225" s="41"/>
      <c r="TH225" s="41"/>
      <c r="TI225" s="41"/>
      <c r="TJ225" s="41"/>
      <c r="TK225" s="41"/>
      <c r="TL225" s="41"/>
      <c r="TM225" s="41"/>
      <c r="TN225" s="41"/>
      <c r="TO225" s="41"/>
      <c r="TP225" s="41"/>
      <c r="TQ225" s="41"/>
      <c r="TR225" s="41"/>
      <c r="TS225" s="41"/>
      <c r="TT225" s="41"/>
      <c r="TU225" s="41"/>
      <c r="TV225" s="41"/>
      <c r="TW225" s="41"/>
      <c r="TX225" s="41"/>
      <c r="TY225" s="41"/>
      <c r="TZ225" s="41"/>
      <c r="UA225" s="41"/>
      <c r="UB225" s="41"/>
      <c r="UC225" s="41"/>
      <c r="UD225" s="41"/>
      <c r="UE225" s="41"/>
      <c r="UF225" s="41"/>
      <c r="UG225" s="41"/>
      <c r="UH225" s="41"/>
      <c r="UI225" s="41"/>
      <c r="UJ225" s="41"/>
      <c r="UK225" s="41"/>
      <c r="UL225" s="41"/>
      <c r="UM225" s="41"/>
      <c r="UN225" s="41"/>
      <c r="UO225" s="41"/>
      <c r="UP225" s="41"/>
      <c r="UQ225" s="41"/>
      <c r="UR225" s="41"/>
      <c r="US225" s="41"/>
      <c r="UT225" s="41"/>
      <c r="UU225" s="41"/>
      <c r="UV225" s="41"/>
      <c r="UW225" s="41"/>
      <c r="UX225" s="41"/>
      <c r="UY225" s="41"/>
      <c r="UZ225" s="41"/>
      <c r="VA225" s="41"/>
      <c r="VB225" s="41"/>
      <c r="VC225" s="41"/>
      <c r="VD225" s="41"/>
      <c r="VE225" s="41"/>
      <c r="VF225" s="41"/>
      <c r="VG225" s="41"/>
      <c r="VH225" s="41"/>
      <c r="VI225" s="41"/>
      <c r="VJ225" s="41"/>
      <c r="VK225" s="41"/>
      <c r="VL225" s="41"/>
      <c r="VM225" s="41"/>
      <c r="VN225" s="41"/>
      <c r="VO225" s="41"/>
      <c r="VP225" s="41"/>
      <c r="VQ225" s="41"/>
      <c r="VR225" s="41"/>
      <c r="VS225" s="41"/>
      <c r="VT225" s="41"/>
      <c r="VU225" s="41"/>
      <c r="VV225" s="41"/>
      <c r="VW225" s="41"/>
      <c r="VX225" s="41"/>
      <c r="VY225" s="41"/>
      <c r="VZ225" s="41"/>
      <c r="WA225" s="41"/>
      <c r="WB225" s="41"/>
      <c r="WC225" s="41"/>
      <c r="WD225" s="41"/>
      <c r="WE225" s="41"/>
      <c r="WF225" s="41"/>
      <c r="WG225" s="41"/>
      <c r="WH225" s="41"/>
      <c r="WI225" s="41"/>
      <c r="WJ225" s="41"/>
      <c r="WK225" s="41"/>
      <c r="WL225" s="41"/>
      <c r="WM225" s="41"/>
      <c r="WN225" s="41"/>
      <c r="WO225" s="41"/>
      <c r="WP225" s="41"/>
      <c r="WQ225" s="41"/>
      <c r="WR225" s="41"/>
      <c r="WS225" s="41"/>
      <c r="WT225" s="41"/>
      <c r="WU225" s="41"/>
      <c r="WV225" s="41"/>
      <c r="WW225" s="41"/>
      <c r="WX225" s="41"/>
      <c r="WY225" s="41"/>
      <c r="WZ225" s="41"/>
      <c r="XA225" s="41"/>
      <c r="XB225" s="41"/>
      <c r="XC225" s="41"/>
      <c r="XD225" s="41"/>
      <c r="XE225" s="41"/>
      <c r="XF225" s="41"/>
      <c r="XG225" s="41"/>
      <c r="XH225" s="41"/>
      <c r="XI225" s="41"/>
      <c r="XJ225" s="41"/>
      <c r="XK225" s="41"/>
      <c r="XL225" s="41"/>
      <c r="XM225" s="41"/>
      <c r="XN225" s="41"/>
      <c r="XO225" s="41"/>
      <c r="XP225" s="41"/>
      <c r="XQ225" s="41"/>
      <c r="XR225" s="41"/>
      <c r="XS225" s="41"/>
      <c r="XT225" s="41"/>
      <c r="XU225" s="41"/>
      <c r="XV225" s="41"/>
      <c r="XW225" s="41"/>
      <c r="XX225" s="41"/>
      <c r="XY225" s="41"/>
      <c r="XZ225" s="41"/>
      <c r="YA225" s="41"/>
      <c r="YB225" s="41"/>
      <c r="YC225" s="41"/>
      <c r="YD225" s="41"/>
      <c r="YE225" s="41"/>
      <c r="YF225" s="41"/>
      <c r="YG225" s="41"/>
      <c r="YH225" s="41"/>
      <c r="YI225" s="41"/>
      <c r="YJ225" s="41"/>
      <c r="YK225" s="41"/>
      <c r="YL225" s="41"/>
      <c r="YM225" s="41"/>
      <c r="YN225" s="41"/>
      <c r="YO225" s="41"/>
      <c r="YP225" s="41"/>
      <c r="YQ225" s="41"/>
      <c r="YR225" s="41"/>
      <c r="YS225" s="41"/>
      <c r="YT225" s="41"/>
      <c r="YU225" s="41"/>
      <c r="YV225" s="41"/>
      <c r="YW225" s="41"/>
      <c r="YX225" s="41"/>
      <c r="YY225" s="41"/>
      <c r="YZ225" s="41"/>
      <c r="ZA225" s="41"/>
      <c r="ZB225" s="41"/>
      <c r="ZC225" s="41"/>
      <c r="ZD225" s="41"/>
      <c r="ZE225" s="41"/>
      <c r="ZF225" s="41"/>
      <c r="ZG225" s="41"/>
      <c r="ZH225" s="41"/>
      <c r="ZI225" s="41"/>
      <c r="ZJ225" s="41"/>
      <c r="ZK225" s="41"/>
      <c r="ZL225" s="41"/>
      <c r="ZM225" s="41"/>
      <c r="ZN225" s="41"/>
      <c r="ZO225" s="41"/>
    </row>
    <row r="226" spans="31:691" ht="17.25" customHeight="1" x14ac:dyDescent="0.3">
      <c r="AE226" s="41"/>
      <c r="AF226" s="41"/>
      <c r="AG226" s="41"/>
      <c r="IZ226" s="41"/>
      <c r="JA226" s="41"/>
      <c r="JB226" s="41"/>
      <c r="JC226" s="41"/>
      <c r="JD226" s="41"/>
      <c r="JE226" s="41"/>
      <c r="JF226" s="41"/>
      <c r="JG226" s="41"/>
      <c r="JH226" s="41"/>
      <c r="JI226" s="41"/>
      <c r="JJ226" s="41"/>
      <c r="JK226" s="41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/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/>
      <c r="OO226" s="41"/>
      <c r="OP226" s="41"/>
      <c r="OQ226" s="41"/>
      <c r="OR226" s="41"/>
      <c r="OS226" s="41"/>
      <c r="OT226" s="41"/>
      <c r="OU226" s="41"/>
      <c r="OV226" s="41"/>
      <c r="OW226" s="41"/>
      <c r="OX226" s="41"/>
      <c r="OY226" s="41"/>
      <c r="OZ226" s="41"/>
      <c r="PA226" s="41"/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1"/>
      <c r="PN226" s="41"/>
      <c r="PO226" s="41"/>
      <c r="PP226" s="41"/>
      <c r="PQ226" s="41"/>
      <c r="PR226" s="41"/>
      <c r="PS226" s="41"/>
      <c r="PT226" s="41"/>
      <c r="PU226" s="41"/>
      <c r="PV226" s="41"/>
      <c r="PW226" s="41"/>
      <c r="PX226" s="41"/>
      <c r="PY226" s="41"/>
      <c r="PZ226" s="41"/>
      <c r="QA226" s="41"/>
      <c r="QB226" s="41"/>
      <c r="QC226" s="41"/>
      <c r="QD226" s="41"/>
      <c r="QE226" s="41"/>
      <c r="QF226" s="41"/>
      <c r="QG226" s="41"/>
      <c r="QH226" s="41"/>
      <c r="QI226" s="41"/>
      <c r="QJ226" s="41"/>
      <c r="QK226" s="41"/>
      <c r="QL226" s="41"/>
      <c r="QM226" s="41"/>
      <c r="QN226" s="41"/>
      <c r="QO226" s="41"/>
      <c r="QP226" s="41"/>
      <c r="QQ226" s="41"/>
      <c r="QR226" s="41"/>
      <c r="QS226" s="41"/>
      <c r="QT226" s="41"/>
      <c r="QU226" s="41"/>
      <c r="QV226" s="41"/>
      <c r="QW226" s="41"/>
      <c r="QX226" s="41"/>
      <c r="QY226" s="41"/>
      <c r="QZ226" s="41"/>
      <c r="RA226" s="41"/>
      <c r="RB226" s="41"/>
      <c r="RC226" s="41"/>
      <c r="RD226" s="41"/>
      <c r="RE226" s="41"/>
      <c r="RF226" s="41"/>
      <c r="RG226" s="41"/>
      <c r="RH226" s="41"/>
      <c r="RI226" s="41"/>
      <c r="RJ226" s="41"/>
      <c r="RK226" s="41"/>
      <c r="RL226" s="41"/>
      <c r="RM226" s="41"/>
      <c r="RN226" s="41"/>
      <c r="RO226" s="41"/>
      <c r="RP226" s="41"/>
      <c r="RQ226" s="41"/>
      <c r="RR226" s="41"/>
      <c r="RS226" s="41"/>
      <c r="RT226" s="41"/>
      <c r="RU226" s="41"/>
      <c r="RV226" s="41"/>
      <c r="RW226" s="41"/>
      <c r="RX226" s="41"/>
      <c r="RY226" s="41"/>
      <c r="RZ226" s="41"/>
      <c r="SA226" s="41"/>
      <c r="SB226" s="41"/>
      <c r="SC226" s="41"/>
      <c r="SD226" s="41"/>
      <c r="SE226" s="41"/>
      <c r="SF226" s="41"/>
      <c r="SG226" s="41"/>
      <c r="SH226" s="41"/>
      <c r="SI226" s="41"/>
      <c r="SJ226" s="41"/>
      <c r="SK226" s="41"/>
      <c r="SL226" s="41"/>
      <c r="SM226" s="41"/>
      <c r="SN226" s="41"/>
      <c r="SO226" s="41"/>
      <c r="SP226" s="41"/>
      <c r="SQ226" s="41"/>
      <c r="SR226" s="41"/>
      <c r="SS226" s="41"/>
      <c r="ST226" s="41"/>
      <c r="SU226" s="41"/>
      <c r="SV226" s="41"/>
      <c r="SW226" s="41"/>
      <c r="SX226" s="41"/>
      <c r="SY226" s="41"/>
      <c r="SZ226" s="41"/>
      <c r="TA226" s="41"/>
      <c r="TB226" s="41"/>
      <c r="TC226" s="41"/>
      <c r="TD226" s="41"/>
      <c r="TE226" s="41"/>
      <c r="TF226" s="41"/>
      <c r="TG226" s="41"/>
      <c r="TH226" s="41"/>
      <c r="TI226" s="41"/>
      <c r="TJ226" s="41"/>
      <c r="TK226" s="41"/>
      <c r="TL226" s="41"/>
      <c r="TM226" s="41"/>
      <c r="TN226" s="41"/>
      <c r="TO226" s="41"/>
      <c r="TP226" s="41"/>
      <c r="TQ226" s="41"/>
      <c r="TR226" s="41"/>
      <c r="TS226" s="41"/>
      <c r="TT226" s="41"/>
      <c r="TU226" s="41"/>
      <c r="TV226" s="41"/>
      <c r="TW226" s="41"/>
      <c r="TX226" s="41"/>
      <c r="TY226" s="41"/>
      <c r="TZ226" s="41"/>
      <c r="UA226" s="41"/>
      <c r="UB226" s="41"/>
      <c r="UC226" s="41"/>
      <c r="UD226" s="41"/>
      <c r="UE226" s="41"/>
      <c r="UF226" s="41"/>
      <c r="UG226" s="41"/>
      <c r="UH226" s="41"/>
      <c r="UI226" s="41"/>
      <c r="UJ226" s="41"/>
      <c r="UK226" s="41"/>
      <c r="UL226" s="41"/>
      <c r="UM226" s="41"/>
      <c r="UN226" s="41"/>
      <c r="UO226" s="41"/>
      <c r="UP226" s="41"/>
      <c r="UQ226" s="41"/>
      <c r="UR226" s="41"/>
      <c r="US226" s="41"/>
      <c r="UT226" s="41"/>
      <c r="UU226" s="41"/>
      <c r="UV226" s="41"/>
      <c r="UW226" s="41"/>
      <c r="UX226" s="41"/>
      <c r="UY226" s="41"/>
      <c r="UZ226" s="41"/>
      <c r="VA226" s="41"/>
      <c r="VB226" s="41"/>
      <c r="VC226" s="41"/>
      <c r="VD226" s="41"/>
      <c r="VE226" s="41"/>
      <c r="VF226" s="41"/>
      <c r="VG226" s="41"/>
      <c r="VH226" s="41"/>
      <c r="VI226" s="41"/>
      <c r="VJ226" s="41"/>
      <c r="VK226" s="41"/>
      <c r="VL226" s="41"/>
      <c r="VM226" s="41"/>
      <c r="VN226" s="41"/>
      <c r="VO226" s="41"/>
      <c r="VP226" s="41"/>
      <c r="VQ226" s="41"/>
      <c r="VR226" s="41"/>
      <c r="VS226" s="41"/>
      <c r="VT226" s="41"/>
      <c r="VU226" s="41"/>
      <c r="VV226" s="41"/>
      <c r="VW226" s="41"/>
      <c r="VX226" s="41"/>
      <c r="VY226" s="41"/>
      <c r="VZ226" s="41"/>
      <c r="WA226" s="41"/>
      <c r="WB226" s="41"/>
      <c r="WC226" s="41"/>
      <c r="WD226" s="41"/>
      <c r="WE226" s="41"/>
      <c r="WF226" s="41"/>
      <c r="WG226" s="41"/>
      <c r="WH226" s="41"/>
      <c r="WI226" s="41"/>
      <c r="WJ226" s="41"/>
      <c r="WK226" s="41"/>
      <c r="WL226" s="41"/>
      <c r="WM226" s="41"/>
      <c r="WN226" s="41"/>
      <c r="WO226" s="41"/>
      <c r="WP226" s="41"/>
      <c r="WQ226" s="41"/>
      <c r="WR226" s="41"/>
      <c r="WS226" s="41"/>
      <c r="WT226" s="41"/>
      <c r="WU226" s="41"/>
      <c r="WV226" s="41"/>
      <c r="WW226" s="41"/>
      <c r="WX226" s="41"/>
      <c r="WY226" s="41"/>
      <c r="WZ226" s="41"/>
      <c r="XA226" s="41"/>
      <c r="XB226" s="41"/>
      <c r="XC226" s="41"/>
      <c r="XD226" s="41"/>
      <c r="XE226" s="41"/>
      <c r="XF226" s="41"/>
      <c r="XG226" s="41"/>
      <c r="XH226" s="41"/>
      <c r="XI226" s="41"/>
      <c r="XJ226" s="41"/>
      <c r="XK226" s="41"/>
      <c r="XL226" s="41"/>
      <c r="XM226" s="41"/>
      <c r="XN226" s="41"/>
      <c r="XO226" s="41"/>
      <c r="XP226" s="41"/>
      <c r="XQ226" s="41"/>
      <c r="XR226" s="41"/>
      <c r="XS226" s="41"/>
      <c r="XT226" s="41"/>
      <c r="XU226" s="41"/>
      <c r="XV226" s="41"/>
      <c r="XW226" s="41"/>
      <c r="XX226" s="41"/>
      <c r="XY226" s="41"/>
      <c r="XZ226" s="41"/>
      <c r="YA226" s="41"/>
      <c r="YB226" s="41"/>
      <c r="YC226" s="41"/>
      <c r="YD226" s="41"/>
      <c r="YE226" s="41"/>
      <c r="YF226" s="41"/>
      <c r="YG226" s="41"/>
      <c r="YH226" s="41"/>
      <c r="YI226" s="41"/>
      <c r="YJ226" s="41"/>
      <c r="YK226" s="41"/>
      <c r="YL226" s="41"/>
      <c r="YM226" s="41"/>
      <c r="YN226" s="41"/>
      <c r="YO226" s="41"/>
      <c r="YP226" s="41"/>
      <c r="YQ226" s="41"/>
      <c r="YR226" s="41"/>
      <c r="YS226" s="41"/>
      <c r="YT226" s="41"/>
      <c r="YU226" s="41"/>
      <c r="YV226" s="41"/>
      <c r="YW226" s="41"/>
      <c r="YX226" s="41"/>
      <c r="YY226" s="41"/>
      <c r="YZ226" s="41"/>
      <c r="ZA226" s="41"/>
      <c r="ZB226" s="41"/>
      <c r="ZC226" s="41"/>
      <c r="ZD226" s="41"/>
      <c r="ZE226" s="41"/>
      <c r="ZF226" s="41"/>
      <c r="ZG226" s="41"/>
      <c r="ZH226" s="41"/>
      <c r="ZI226" s="41"/>
      <c r="ZJ226" s="41"/>
      <c r="ZK226" s="41"/>
      <c r="ZL226" s="41"/>
      <c r="ZM226" s="41"/>
      <c r="ZN226" s="41"/>
      <c r="ZO226" s="41"/>
    </row>
    <row r="227" spans="31:691" ht="17.25" customHeight="1" x14ac:dyDescent="0.3">
      <c r="AE227" s="41"/>
      <c r="AF227" s="41"/>
      <c r="AG227" s="41"/>
      <c r="IZ227" s="41"/>
      <c r="JA227" s="41"/>
      <c r="JB227" s="41"/>
      <c r="JC227" s="41"/>
      <c r="JD227" s="41"/>
      <c r="JE227" s="41"/>
      <c r="JF227" s="41"/>
      <c r="JG227" s="41"/>
      <c r="JH227" s="41"/>
      <c r="JI227" s="41"/>
      <c r="JJ227" s="41"/>
      <c r="JK227" s="41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/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/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/>
      <c r="NI227" s="41"/>
      <c r="NJ227" s="41"/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/>
      <c r="OA227" s="41"/>
      <c r="OB227" s="41"/>
      <c r="OC227" s="41"/>
      <c r="OD227" s="41"/>
      <c r="OE227" s="41"/>
      <c r="OF227" s="41"/>
      <c r="OG227" s="41"/>
      <c r="OH227" s="41"/>
      <c r="OI227" s="41"/>
      <c r="OJ227" s="41"/>
      <c r="OK227" s="41"/>
      <c r="OL227" s="41"/>
      <c r="OM227" s="41"/>
      <c r="ON227" s="41"/>
      <c r="OO227" s="41"/>
      <c r="OP227" s="41"/>
      <c r="OQ227" s="41"/>
      <c r="OR227" s="41"/>
      <c r="OS227" s="41"/>
      <c r="OT227" s="41"/>
      <c r="OU227" s="41"/>
      <c r="OV227" s="41"/>
      <c r="OW227" s="41"/>
      <c r="OX227" s="41"/>
      <c r="OY227" s="41"/>
      <c r="OZ227" s="41"/>
      <c r="PA227" s="41"/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1"/>
      <c r="PN227" s="41"/>
      <c r="PO227" s="41"/>
      <c r="PP227" s="41"/>
      <c r="PQ227" s="41"/>
      <c r="PR227" s="41"/>
      <c r="PS227" s="41"/>
      <c r="PT227" s="41"/>
      <c r="PU227" s="41"/>
      <c r="PV227" s="41"/>
      <c r="PW227" s="41"/>
      <c r="PX227" s="41"/>
      <c r="PY227" s="41"/>
      <c r="PZ227" s="41"/>
      <c r="QA227" s="41"/>
      <c r="QB227" s="41"/>
      <c r="QC227" s="41"/>
      <c r="QD227" s="41"/>
      <c r="QE227" s="41"/>
      <c r="QF227" s="41"/>
      <c r="QG227" s="41"/>
      <c r="QH227" s="41"/>
      <c r="QI227" s="41"/>
      <c r="QJ227" s="41"/>
      <c r="QK227" s="41"/>
      <c r="QL227" s="41"/>
      <c r="QM227" s="41"/>
      <c r="QN227" s="41"/>
      <c r="QO227" s="41"/>
      <c r="QP227" s="41"/>
      <c r="QQ227" s="41"/>
      <c r="QR227" s="41"/>
      <c r="QS227" s="41"/>
      <c r="QT227" s="41"/>
      <c r="QU227" s="41"/>
      <c r="QV227" s="41"/>
      <c r="QW227" s="41"/>
      <c r="QX227" s="41"/>
      <c r="QY227" s="41"/>
      <c r="QZ227" s="41"/>
      <c r="RA227" s="41"/>
      <c r="RB227" s="41"/>
      <c r="RC227" s="41"/>
      <c r="RD227" s="41"/>
      <c r="RE227" s="41"/>
      <c r="RF227" s="41"/>
      <c r="RG227" s="41"/>
      <c r="RH227" s="41"/>
      <c r="RI227" s="41"/>
      <c r="RJ227" s="41"/>
      <c r="RK227" s="41"/>
      <c r="RL227" s="41"/>
      <c r="RM227" s="41"/>
      <c r="RN227" s="41"/>
      <c r="RO227" s="41"/>
      <c r="RP227" s="41"/>
      <c r="RQ227" s="41"/>
      <c r="RR227" s="41"/>
      <c r="RS227" s="41"/>
      <c r="RT227" s="41"/>
      <c r="RU227" s="41"/>
      <c r="RV227" s="41"/>
      <c r="RW227" s="41"/>
      <c r="RX227" s="41"/>
      <c r="RY227" s="41"/>
      <c r="RZ227" s="41"/>
      <c r="SA227" s="41"/>
      <c r="SB227" s="41"/>
      <c r="SC227" s="41"/>
      <c r="SD227" s="41"/>
      <c r="SE227" s="41"/>
      <c r="SF227" s="41"/>
      <c r="SG227" s="41"/>
      <c r="SH227" s="41"/>
      <c r="SI227" s="41"/>
      <c r="SJ227" s="41"/>
      <c r="SK227" s="41"/>
      <c r="SL227" s="41"/>
      <c r="SM227" s="41"/>
      <c r="SN227" s="41"/>
      <c r="SO227" s="41"/>
      <c r="SP227" s="41"/>
      <c r="SQ227" s="41"/>
      <c r="SR227" s="41"/>
      <c r="SS227" s="41"/>
      <c r="ST227" s="41"/>
      <c r="SU227" s="41"/>
      <c r="SV227" s="41"/>
      <c r="SW227" s="41"/>
      <c r="SX227" s="41"/>
      <c r="SY227" s="41"/>
      <c r="SZ227" s="41"/>
      <c r="TA227" s="41"/>
      <c r="TB227" s="41"/>
      <c r="TC227" s="41"/>
      <c r="TD227" s="41"/>
      <c r="TE227" s="41"/>
      <c r="TF227" s="41"/>
      <c r="TG227" s="41"/>
      <c r="TH227" s="41"/>
      <c r="TI227" s="41"/>
      <c r="TJ227" s="41"/>
      <c r="TK227" s="41"/>
      <c r="TL227" s="41"/>
      <c r="TM227" s="41"/>
      <c r="TN227" s="41"/>
      <c r="TO227" s="41"/>
      <c r="TP227" s="41"/>
      <c r="TQ227" s="41"/>
      <c r="TR227" s="41"/>
      <c r="TS227" s="41"/>
      <c r="TT227" s="41"/>
      <c r="TU227" s="41"/>
      <c r="TV227" s="41"/>
      <c r="TW227" s="41"/>
      <c r="TX227" s="41"/>
      <c r="TY227" s="41"/>
      <c r="TZ227" s="41"/>
      <c r="UA227" s="41"/>
      <c r="UB227" s="41"/>
      <c r="UC227" s="41"/>
      <c r="UD227" s="41"/>
      <c r="UE227" s="41"/>
      <c r="UF227" s="41"/>
      <c r="UG227" s="41"/>
      <c r="UH227" s="41"/>
      <c r="UI227" s="41"/>
      <c r="UJ227" s="41"/>
      <c r="UK227" s="41"/>
      <c r="UL227" s="41"/>
      <c r="UM227" s="41"/>
      <c r="UN227" s="41"/>
      <c r="UO227" s="41"/>
      <c r="UP227" s="41"/>
      <c r="UQ227" s="41"/>
      <c r="UR227" s="41"/>
      <c r="US227" s="41"/>
      <c r="UT227" s="41"/>
      <c r="UU227" s="41"/>
      <c r="UV227" s="41"/>
      <c r="UW227" s="41"/>
      <c r="UX227" s="41"/>
      <c r="UY227" s="41"/>
      <c r="UZ227" s="41"/>
      <c r="VA227" s="41"/>
      <c r="VB227" s="41"/>
      <c r="VC227" s="41"/>
      <c r="VD227" s="41"/>
      <c r="VE227" s="41"/>
      <c r="VF227" s="41"/>
      <c r="VG227" s="41"/>
      <c r="VH227" s="41"/>
      <c r="VI227" s="41"/>
      <c r="VJ227" s="41"/>
      <c r="VK227" s="41"/>
      <c r="VL227" s="41"/>
      <c r="VM227" s="41"/>
      <c r="VN227" s="41"/>
      <c r="VO227" s="41"/>
      <c r="VP227" s="41"/>
      <c r="VQ227" s="41"/>
      <c r="VR227" s="41"/>
      <c r="VS227" s="41"/>
      <c r="VT227" s="41"/>
      <c r="VU227" s="41"/>
      <c r="VV227" s="41"/>
      <c r="VW227" s="41"/>
      <c r="VX227" s="41"/>
      <c r="VY227" s="41"/>
      <c r="VZ227" s="41"/>
      <c r="WA227" s="41"/>
      <c r="WB227" s="41"/>
      <c r="WC227" s="41"/>
      <c r="WD227" s="41"/>
      <c r="WE227" s="41"/>
      <c r="WF227" s="41"/>
      <c r="WG227" s="41"/>
      <c r="WH227" s="41"/>
      <c r="WI227" s="41"/>
      <c r="WJ227" s="41"/>
      <c r="WK227" s="41"/>
      <c r="WL227" s="41"/>
      <c r="WM227" s="41"/>
      <c r="WN227" s="41"/>
      <c r="WO227" s="41"/>
      <c r="WP227" s="41"/>
      <c r="WQ227" s="41"/>
      <c r="WR227" s="41"/>
      <c r="WS227" s="41"/>
      <c r="WT227" s="41"/>
      <c r="WU227" s="41"/>
      <c r="WV227" s="41"/>
      <c r="WW227" s="41"/>
      <c r="WX227" s="41"/>
      <c r="WY227" s="41"/>
      <c r="WZ227" s="41"/>
      <c r="XA227" s="41"/>
      <c r="XB227" s="41"/>
      <c r="XC227" s="41"/>
      <c r="XD227" s="41"/>
      <c r="XE227" s="41"/>
      <c r="XF227" s="41"/>
      <c r="XG227" s="41"/>
      <c r="XH227" s="41"/>
      <c r="XI227" s="41"/>
      <c r="XJ227" s="41"/>
      <c r="XK227" s="41"/>
      <c r="XL227" s="41"/>
      <c r="XM227" s="41"/>
      <c r="XN227" s="41"/>
      <c r="XO227" s="41"/>
      <c r="XP227" s="41"/>
      <c r="XQ227" s="41"/>
      <c r="XR227" s="41"/>
      <c r="XS227" s="41"/>
      <c r="XT227" s="41"/>
      <c r="XU227" s="41"/>
      <c r="XV227" s="41"/>
      <c r="XW227" s="41"/>
      <c r="XX227" s="41"/>
      <c r="XY227" s="41"/>
      <c r="XZ227" s="41"/>
      <c r="YA227" s="41"/>
      <c r="YB227" s="41"/>
      <c r="YC227" s="41"/>
      <c r="YD227" s="41"/>
      <c r="YE227" s="41"/>
      <c r="YF227" s="41"/>
      <c r="YG227" s="41"/>
      <c r="YH227" s="41"/>
      <c r="YI227" s="41"/>
      <c r="YJ227" s="41"/>
      <c r="YK227" s="41"/>
      <c r="YL227" s="41"/>
      <c r="YM227" s="41"/>
      <c r="YN227" s="41"/>
      <c r="YO227" s="41"/>
      <c r="YP227" s="41"/>
      <c r="YQ227" s="41"/>
      <c r="YR227" s="41"/>
      <c r="YS227" s="41"/>
      <c r="YT227" s="41"/>
      <c r="YU227" s="41"/>
      <c r="YV227" s="41"/>
      <c r="YW227" s="41"/>
      <c r="YX227" s="41"/>
      <c r="YY227" s="41"/>
      <c r="YZ227" s="41"/>
      <c r="ZA227" s="41"/>
      <c r="ZB227" s="41"/>
      <c r="ZC227" s="41"/>
      <c r="ZD227" s="41"/>
      <c r="ZE227" s="41"/>
      <c r="ZF227" s="41"/>
      <c r="ZG227" s="41"/>
      <c r="ZH227" s="41"/>
      <c r="ZI227" s="41"/>
      <c r="ZJ227" s="41"/>
      <c r="ZK227" s="41"/>
      <c r="ZL227" s="41"/>
      <c r="ZM227" s="41"/>
      <c r="ZN227" s="41"/>
      <c r="ZO227" s="41"/>
    </row>
    <row r="228" spans="31:691" ht="17.25" customHeight="1" x14ac:dyDescent="0.3">
      <c r="AE228" s="41"/>
      <c r="AF228" s="41"/>
      <c r="AG228" s="41"/>
      <c r="IZ228" s="41"/>
      <c r="JA228" s="41"/>
      <c r="JB228" s="41"/>
      <c r="JC228" s="41"/>
      <c r="JD228" s="41"/>
      <c r="JE228" s="41"/>
      <c r="JF228" s="41"/>
      <c r="JG228" s="41"/>
      <c r="JH228" s="41"/>
      <c r="JI228" s="41"/>
      <c r="JJ228" s="41"/>
      <c r="JK228" s="41"/>
      <c r="JL228" s="41"/>
      <c r="JM228" s="41"/>
      <c r="JN228" s="41"/>
      <c r="JO228" s="41"/>
      <c r="JP228" s="41"/>
      <c r="JQ228" s="41"/>
      <c r="JR228" s="41"/>
      <c r="JS228" s="41"/>
      <c r="JT228" s="41"/>
      <c r="JU228" s="41"/>
      <c r="JV228" s="41"/>
      <c r="JW228" s="41"/>
      <c r="JX228" s="41"/>
      <c r="JY228" s="41"/>
      <c r="JZ228" s="41"/>
      <c r="KA228" s="41"/>
      <c r="KB228" s="41"/>
      <c r="KC228" s="41"/>
      <c r="KD228" s="41"/>
      <c r="KE228" s="41"/>
      <c r="KF228" s="41"/>
      <c r="KG228" s="41"/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/>
      <c r="KT228" s="41"/>
      <c r="KU228" s="41"/>
      <c r="KV228" s="41"/>
      <c r="KW228" s="41"/>
      <c r="KX228" s="41"/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/>
      <c r="LQ228" s="41"/>
      <c r="LR228" s="41"/>
      <c r="LS228" s="41"/>
      <c r="LT228" s="41"/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/>
      <c r="MF228" s="41"/>
      <c r="MG228" s="41"/>
      <c r="MH228" s="41"/>
      <c r="MI228" s="41"/>
      <c r="MJ228" s="41"/>
      <c r="MK228" s="41"/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/>
      <c r="MY228" s="41"/>
      <c r="MZ228" s="41"/>
      <c r="NA228" s="41"/>
      <c r="NB228" s="41"/>
      <c r="NC228" s="41"/>
      <c r="ND228" s="41"/>
      <c r="NE228" s="41"/>
      <c r="NF228" s="41"/>
      <c r="NG228" s="41"/>
      <c r="NH228" s="41"/>
      <c r="NI228" s="41"/>
      <c r="NJ228" s="41"/>
      <c r="NK228" s="41"/>
      <c r="NL228" s="41"/>
      <c r="NM228" s="41"/>
      <c r="NN228" s="41"/>
      <c r="NO228" s="41"/>
      <c r="NP228" s="41"/>
      <c r="NQ228" s="41"/>
      <c r="NR228" s="41"/>
      <c r="NS228" s="41"/>
      <c r="NT228" s="41"/>
      <c r="NU228" s="41"/>
      <c r="NV228" s="41"/>
      <c r="NW228" s="41"/>
      <c r="NX228" s="41"/>
      <c r="NY228" s="41"/>
      <c r="NZ228" s="41"/>
      <c r="OA228" s="41"/>
      <c r="OB228" s="41"/>
      <c r="OC228" s="41"/>
      <c r="OD228" s="41"/>
      <c r="OE228" s="41"/>
      <c r="OF228" s="41"/>
      <c r="OG228" s="41"/>
      <c r="OH228" s="41"/>
      <c r="OI228" s="41"/>
      <c r="OJ228" s="41"/>
      <c r="OK228" s="41"/>
      <c r="OL228" s="41"/>
      <c r="OM228" s="41"/>
      <c r="ON228" s="41"/>
      <c r="OO228" s="41"/>
      <c r="OP228" s="41"/>
      <c r="OQ228" s="41"/>
      <c r="OR228" s="41"/>
      <c r="OS228" s="41"/>
      <c r="OT228" s="41"/>
      <c r="OU228" s="41"/>
      <c r="OV228" s="41"/>
      <c r="OW228" s="41"/>
      <c r="OX228" s="41"/>
      <c r="OY228" s="41"/>
      <c r="OZ228" s="41"/>
      <c r="PA228" s="41"/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1"/>
      <c r="PN228" s="41"/>
      <c r="PO228" s="41"/>
      <c r="PP228" s="41"/>
      <c r="PQ228" s="41"/>
      <c r="PR228" s="41"/>
      <c r="PS228" s="41"/>
      <c r="PT228" s="41"/>
      <c r="PU228" s="41"/>
      <c r="PV228" s="41"/>
      <c r="PW228" s="41"/>
      <c r="PX228" s="41"/>
      <c r="PY228" s="41"/>
      <c r="PZ228" s="41"/>
      <c r="QA228" s="41"/>
      <c r="QB228" s="41"/>
      <c r="QC228" s="41"/>
      <c r="QD228" s="41"/>
      <c r="QE228" s="41"/>
      <c r="QF228" s="41"/>
      <c r="QG228" s="41"/>
      <c r="QH228" s="41"/>
      <c r="QI228" s="41"/>
      <c r="QJ228" s="41"/>
      <c r="QK228" s="41"/>
      <c r="QL228" s="41"/>
      <c r="QM228" s="41"/>
      <c r="QN228" s="41"/>
      <c r="QO228" s="41"/>
      <c r="QP228" s="41"/>
      <c r="QQ228" s="41"/>
      <c r="QR228" s="41"/>
      <c r="QS228" s="41"/>
      <c r="QT228" s="41"/>
      <c r="QU228" s="41"/>
      <c r="QV228" s="41"/>
      <c r="QW228" s="41"/>
      <c r="QX228" s="41"/>
      <c r="QY228" s="41"/>
      <c r="QZ228" s="41"/>
      <c r="RA228" s="41"/>
      <c r="RB228" s="41"/>
      <c r="RC228" s="41"/>
      <c r="RD228" s="41"/>
      <c r="RE228" s="41"/>
      <c r="RF228" s="41"/>
      <c r="RG228" s="41"/>
      <c r="RH228" s="41"/>
      <c r="RI228" s="41"/>
      <c r="RJ228" s="41"/>
      <c r="RK228" s="41"/>
      <c r="RL228" s="41"/>
      <c r="RM228" s="41"/>
      <c r="RN228" s="41"/>
      <c r="RO228" s="41"/>
      <c r="RP228" s="41"/>
      <c r="RQ228" s="41"/>
      <c r="RR228" s="41"/>
      <c r="RS228" s="41"/>
      <c r="RT228" s="41"/>
      <c r="RU228" s="41"/>
      <c r="RV228" s="41"/>
      <c r="RW228" s="41"/>
      <c r="RX228" s="41"/>
      <c r="RY228" s="41"/>
      <c r="RZ228" s="41"/>
      <c r="SA228" s="41"/>
      <c r="SB228" s="41"/>
      <c r="SC228" s="41"/>
      <c r="SD228" s="41"/>
      <c r="SE228" s="41"/>
      <c r="SF228" s="41"/>
      <c r="SG228" s="41"/>
      <c r="SH228" s="41"/>
      <c r="SI228" s="41"/>
      <c r="SJ228" s="41"/>
      <c r="SK228" s="41"/>
      <c r="SL228" s="41"/>
      <c r="SM228" s="41"/>
      <c r="SN228" s="41"/>
      <c r="SO228" s="41"/>
      <c r="SP228" s="41"/>
      <c r="SQ228" s="41"/>
      <c r="SR228" s="41"/>
      <c r="SS228" s="41"/>
      <c r="ST228" s="41"/>
      <c r="SU228" s="41"/>
      <c r="SV228" s="41"/>
      <c r="SW228" s="41"/>
      <c r="SX228" s="41"/>
      <c r="SY228" s="41"/>
      <c r="SZ228" s="41"/>
      <c r="TA228" s="41"/>
      <c r="TB228" s="41"/>
      <c r="TC228" s="41"/>
      <c r="TD228" s="41"/>
      <c r="TE228" s="41"/>
      <c r="TF228" s="41"/>
      <c r="TG228" s="41"/>
      <c r="TH228" s="41"/>
      <c r="TI228" s="41"/>
      <c r="TJ228" s="41"/>
      <c r="TK228" s="41"/>
      <c r="TL228" s="41"/>
      <c r="TM228" s="41"/>
      <c r="TN228" s="41"/>
      <c r="TO228" s="41"/>
      <c r="TP228" s="41"/>
      <c r="TQ228" s="41"/>
      <c r="TR228" s="41"/>
      <c r="TS228" s="41"/>
      <c r="TT228" s="41"/>
      <c r="TU228" s="41"/>
      <c r="TV228" s="41"/>
      <c r="TW228" s="41"/>
      <c r="TX228" s="41"/>
      <c r="TY228" s="41"/>
      <c r="TZ228" s="41"/>
      <c r="UA228" s="41"/>
      <c r="UB228" s="41"/>
      <c r="UC228" s="41"/>
      <c r="UD228" s="41"/>
      <c r="UE228" s="41"/>
      <c r="UF228" s="41"/>
      <c r="UG228" s="41"/>
      <c r="UH228" s="41"/>
      <c r="UI228" s="41"/>
      <c r="UJ228" s="41"/>
      <c r="UK228" s="41"/>
      <c r="UL228" s="41"/>
      <c r="UM228" s="41"/>
      <c r="UN228" s="41"/>
      <c r="UO228" s="41"/>
      <c r="UP228" s="41"/>
      <c r="UQ228" s="41"/>
      <c r="UR228" s="41"/>
      <c r="US228" s="41"/>
      <c r="UT228" s="41"/>
      <c r="UU228" s="41"/>
      <c r="UV228" s="41"/>
      <c r="UW228" s="41"/>
      <c r="UX228" s="41"/>
      <c r="UY228" s="41"/>
      <c r="UZ228" s="41"/>
      <c r="VA228" s="41"/>
      <c r="VB228" s="41"/>
      <c r="VC228" s="41"/>
      <c r="VD228" s="41"/>
      <c r="VE228" s="41"/>
      <c r="VF228" s="41"/>
      <c r="VG228" s="41"/>
      <c r="VH228" s="41"/>
      <c r="VI228" s="41"/>
      <c r="VJ228" s="41"/>
      <c r="VK228" s="41"/>
      <c r="VL228" s="41"/>
      <c r="VM228" s="41"/>
      <c r="VN228" s="41"/>
      <c r="VO228" s="41"/>
      <c r="VP228" s="41"/>
      <c r="VQ228" s="41"/>
      <c r="VR228" s="41"/>
      <c r="VS228" s="41"/>
      <c r="VT228" s="41"/>
      <c r="VU228" s="41"/>
      <c r="VV228" s="41"/>
      <c r="VW228" s="41"/>
      <c r="VX228" s="41"/>
      <c r="VY228" s="41"/>
      <c r="VZ228" s="41"/>
      <c r="WA228" s="41"/>
      <c r="WB228" s="41"/>
      <c r="WC228" s="41"/>
      <c r="WD228" s="41"/>
      <c r="WE228" s="41"/>
      <c r="WF228" s="41"/>
      <c r="WG228" s="41"/>
      <c r="WH228" s="41"/>
      <c r="WI228" s="41"/>
      <c r="WJ228" s="41"/>
      <c r="WK228" s="41"/>
      <c r="WL228" s="41"/>
      <c r="WM228" s="41"/>
      <c r="WN228" s="41"/>
      <c r="WO228" s="41"/>
      <c r="WP228" s="41"/>
      <c r="WQ228" s="41"/>
      <c r="WR228" s="41"/>
      <c r="WS228" s="41"/>
      <c r="WT228" s="41"/>
      <c r="WU228" s="41"/>
      <c r="WV228" s="41"/>
      <c r="WW228" s="41"/>
      <c r="WX228" s="41"/>
      <c r="WY228" s="41"/>
      <c r="WZ228" s="41"/>
      <c r="XA228" s="41"/>
      <c r="XB228" s="41"/>
      <c r="XC228" s="41"/>
      <c r="XD228" s="41"/>
      <c r="XE228" s="41"/>
      <c r="XF228" s="41"/>
      <c r="XG228" s="41"/>
      <c r="XH228" s="41"/>
      <c r="XI228" s="41"/>
      <c r="XJ228" s="41"/>
      <c r="XK228" s="41"/>
      <c r="XL228" s="41"/>
      <c r="XM228" s="41"/>
      <c r="XN228" s="41"/>
      <c r="XO228" s="41"/>
      <c r="XP228" s="41"/>
      <c r="XQ228" s="41"/>
      <c r="XR228" s="41"/>
      <c r="XS228" s="41"/>
      <c r="XT228" s="41"/>
      <c r="XU228" s="41"/>
      <c r="XV228" s="41"/>
      <c r="XW228" s="41"/>
      <c r="XX228" s="41"/>
      <c r="XY228" s="41"/>
      <c r="XZ228" s="41"/>
      <c r="YA228" s="41"/>
      <c r="YB228" s="41"/>
      <c r="YC228" s="41"/>
      <c r="YD228" s="41"/>
      <c r="YE228" s="41"/>
      <c r="YF228" s="41"/>
      <c r="YG228" s="41"/>
      <c r="YH228" s="41"/>
      <c r="YI228" s="41"/>
      <c r="YJ228" s="41"/>
      <c r="YK228" s="41"/>
      <c r="YL228" s="41"/>
      <c r="YM228" s="41"/>
      <c r="YN228" s="41"/>
      <c r="YO228" s="41"/>
      <c r="YP228" s="41"/>
      <c r="YQ228" s="41"/>
      <c r="YR228" s="41"/>
      <c r="YS228" s="41"/>
      <c r="YT228" s="41"/>
      <c r="YU228" s="41"/>
      <c r="YV228" s="41"/>
      <c r="YW228" s="41"/>
      <c r="YX228" s="41"/>
      <c r="YY228" s="41"/>
      <c r="YZ228" s="41"/>
      <c r="ZA228" s="41"/>
      <c r="ZB228" s="41"/>
      <c r="ZC228" s="41"/>
      <c r="ZD228" s="41"/>
      <c r="ZE228" s="41"/>
      <c r="ZF228" s="41"/>
      <c r="ZG228" s="41"/>
      <c r="ZH228" s="41"/>
      <c r="ZI228" s="41"/>
      <c r="ZJ228" s="41"/>
      <c r="ZK228" s="41"/>
      <c r="ZL228" s="41"/>
      <c r="ZM228" s="41"/>
      <c r="ZN228" s="41"/>
      <c r="ZO228" s="41"/>
    </row>
    <row r="229" spans="31:691" ht="17.25" customHeight="1" x14ac:dyDescent="0.3">
      <c r="AE229" s="41"/>
      <c r="AF229" s="41"/>
      <c r="AG229" s="41"/>
      <c r="IZ229" s="41"/>
      <c r="JA229" s="41"/>
      <c r="JB229" s="41"/>
      <c r="JC229" s="41"/>
      <c r="JD229" s="41"/>
      <c r="JE229" s="41"/>
      <c r="JF229" s="41"/>
      <c r="JG229" s="41"/>
      <c r="JH229" s="41"/>
      <c r="JI229" s="41"/>
      <c r="JJ229" s="41"/>
      <c r="JK229" s="41"/>
      <c r="JL229" s="41"/>
      <c r="JM229" s="41"/>
      <c r="JN229" s="41"/>
      <c r="JO229" s="41"/>
      <c r="JP229" s="41"/>
      <c r="JQ229" s="41"/>
      <c r="JR229" s="41"/>
      <c r="JS229" s="41"/>
      <c r="JT229" s="41"/>
      <c r="JU229" s="41"/>
      <c r="JV229" s="41"/>
      <c r="JW229" s="41"/>
      <c r="JX229" s="41"/>
      <c r="JY229" s="41"/>
      <c r="JZ229" s="41"/>
      <c r="KA229" s="41"/>
      <c r="KB229" s="41"/>
      <c r="KC229" s="41"/>
      <c r="KD229" s="41"/>
      <c r="KE229" s="41"/>
      <c r="KF229" s="41"/>
      <c r="KG229" s="41"/>
      <c r="KH229" s="41"/>
      <c r="KI229" s="41"/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/>
      <c r="KY229" s="41"/>
      <c r="KZ229" s="41"/>
      <c r="LA229" s="41"/>
      <c r="LB229" s="41"/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/>
      <c r="LU229" s="41"/>
      <c r="LV229" s="41"/>
      <c r="LW229" s="41"/>
      <c r="LX229" s="41"/>
      <c r="LY229" s="41"/>
      <c r="LZ229" s="41"/>
      <c r="MA229" s="41"/>
      <c r="MB229" s="41"/>
      <c r="MC229" s="41"/>
      <c r="MD229" s="41"/>
      <c r="ME229" s="41"/>
      <c r="MF229" s="41"/>
      <c r="MG229" s="41"/>
      <c r="MH229" s="41"/>
      <c r="MI229" s="41"/>
      <c r="MJ229" s="41"/>
      <c r="MK229" s="41"/>
      <c r="ML229" s="41"/>
      <c r="MM229" s="41"/>
      <c r="MN229" s="41"/>
      <c r="MO229" s="41"/>
      <c r="MP229" s="41"/>
      <c r="MQ229" s="41"/>
      <c r="MR229" s="41"/>
      <c r="MS229" s="41"/>
      <c r="MT229" s="41"/>
      <c r="MU229" s="41"/>
      <c r="MV229" s="41"/>
      <c r="MW229" s="41"/>
      <c r="MX229" s="41"/>
      <c r="MY229" s="41"/>
      <c r="MZ229" s="41"/>
      <c r="NA229" s="41"/>
      <c r="NB229" s="41"/>
      <c r="NC229" s="41"/>
      <c r="ND229" s="41"/>
      <c r="NE229" s="41"/>
      <c r="NF229" s="41"/>
      <c r="NG229" s="41"/>
      <c r="NH229" s="41"/>
      <c r="NI229" s="41"/>
      <c r="NJ229" s="41"/>
      <c r="NK229" s="41"/>
      <c r="NL229" s="41"/>
      <c r="NM229" s="41"/>
      <c r="NN229" s="41"/>
      <c r="NO229" s="41"/>
      <c r="NP229" s="41"/>
      <c r="NQ229" s="41"/>
      <c r="NR229" s="41"/>
      <c r="NS229" s="41"/>
      <c r="NT229" s="41"/>
      <c r="NU229" s="41"/>
      <c r="NV229" s="41"/>
      <c r="NW229" s="41"/>
      <c r="NX229" s="41"/>
      <c r="NY229" s="41"/>
      <c r="NZ229" s="41"/>
      <c r="OA229" s="41"/>
      <c r="OB229" s="41"/>
      <c r="OC229" s="41"/>
      <c r="OD229" s="41"/>
      <c r="OE229" s="41"/>
      <c r="OF229" s="41"/>
      <c r="OG229" s="41"/>
      <c r="OH229" s="41"/>
      <c r="OI229" s="41"/>
      <c r="OJ229" s="41"/>
      <c r="OK229" s="41"/>
      <c r="OL229" s="41"/>
      <c r="OM229" s="41"/>
      <c r="ON229" s="41"/>
      <c r="OO229" s="41"/>
      <c r="OP229" s="41"/>
      <c r="OQ229" s="41"/>
      <c r="OR229" s="41"/>
      <c r="OS229" s="41"/>
      <c r="OT229" s="41"/>
      <c r="OU229" s="41"/>
      <c r="OV229" s="41"/>
      <c r="OW229" s="41"/>
      <c r="OX229" s="41"/>
      <c r="OY229" s="41"/>
      <c r="OZ229" s="41"/>
      <c r="PA229" s="41"/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1"/>
      <c r="PN229" s="41"/>
      <c r="PO229" s="41"/>
      <c r="PP229" s="41"/>
      <c r="PQ229" s="41"/>
      <c r="PR229" s="41"/>
      <c r="PS229" s="41"/>
      <c r="PT229" s="41"/>
      <c r="PU229" s="41"/>
      <c r="PV229" s="41"/>
      <c r="PW229" s="41"/>
      <c r="PX229" s="41"/>
      <c r="PY229" s="41"/>
      <c r="PZ229" s="41"/>
      <c r="QA229" s="41"/>
      <c r="QB229" s="41"/>
      <c r="QC229" s="41"/>
      <c r="QD229" s="41"/>
      <c r="QE229" s="41"/>
      <c r="QF229" s="41"/>
      <c r="QG229" s="41"/>
      <c r="QH229" s="41"/>
      <c r="QI229" s="41"/>
      <c r="QJ229" s="41"/>
      <c r="QK229" s="41"/>
      <c r="QL229" s="41"/>
      <c r="QM229" s="41"/>
      <c r="QN229" s="41"/>
      <c r="QO229" s="41"/>
      <c r="QP229" s="41"/>
      <c r="QQ229" s="41"/>
      <c r="QR229" s="41"/>
      <c r="QS229" s="41"/>
      <c r="QT229" s="41"/>
      <c r="QU229" s="41"/>
      <c r="QV229" s="41"/>
      <c r="QW229" s="41"/>
      <c r="QX229" s="41"/>
      <c r="QY229" s="41"/>
      <c r="QZ229" s="41"/>
      <c r="RA229" s="41"/>
      <c r="RB229" s="41"/>
      <c r="RC229" s="41"/>
      <c r="RD229" s="41"/>
      <c r="RE229" s="41"/>
      <c r="RF229" s="41"/>
      <c r="RG229" s="41"/>
      <c r="RH229" s="41"/>
      <c r="RI229" s="41"/>
      <c r="RJ229" s="41"/>
      <c r="RK229" s="41"/>
      <c r="RL229" s="41"/>
      <c r="RM229" s="41"/>
      <c r="RN229" s="41"/>
      <c r="RO229" s="41"/>
      <c r="RP229" s="41"/>
      <c r="RQ229" s="41"/>
      <c r="RR229" s="41"/>
      <c r="RS229" s="41"/>
      <c r="RT229" s="41"/>
      <c r="RU229" s="41"/>
      <c r="RV229" s="41"/>
      <c r="RW229" s="41"/>
      <c r="RX229" s="41"/>
      <c r="RY229" s="41"/>
      <c r="RZ229" s="41"/>
      <c r="SA229" s="41"/>
      <c r="SB229" s="41"/>
      <c r="SC229" s="41"/>
      <c r="SD229" s="41"/>
      <c r="SE229" s="41"/>
      <c r="SF229" s="41"/>
      <c r="SG229" s="41"/>
      <c r="SH229" s="41"/>
      <c r="SI229" s="41"/>
      <c r="SJ229" s="41"/>
      <c r="SK229" s="41"/>
      <c r="SL229" s="41"/>
      <c r="SM229" s="41"/>
      <c r="SN229" s="41"/>
      <c r="SO229" s="41"/>
      <c r="SP229" s="41"/>
      <c r="SQ229" s="41"/>
      <c r="SR229" s="41"/>
      <c r="SS229" s="41"/>
      <c r="ST229" s="41"/>
      <c r="SU229" s="41"/>
      <c r="SV229" s="41"/>
      <c r="SW229" s="41"/>
      <c r="SX229" s="41"/>
      <c r="SY229" s="41"/>
      <c r="SZ229" s="41"/>
      <c r="TA229" s="41"/>
      <c r="TB229" s="41"/>
      <c r="TC229" s="41"/>
      <c r="TD229" s="41"/>
      <c r="TE229" s="41"/>
      <c r="TF229" s="41"/>
      <c r="TG229" s="41"/>
      <c r="TH229" s="41"/>
      <c r="TI229" s="41"/>
      <c r="TJ229" s="41"/>
      <c r="TK229" s="41"/>
      <c r="TL229" s="41"/>
      <c r="TM229" s="41"/>
      <c r="TN229" s="41"/>
      <c r="TO229" s="41"/>
      <c r="TP229" s="41"/>
      <c r="TQ229" s="41"/>
      <c r="TR229" s="41"/>
      <c r="TS229" s="41"/>
      <c r="TT229" s="41"/>
      <c r="TU229" s="41"/>
      <c r="TV229" s="41"/>
      <c r="TW229" s="41"/>
      <c r="TX229" s="41"/>
      <c r="TY229" s="41"/>
      <c r="TZ229" s="41"/>
      <c r="UA229" s="41"/>
      <c r="UB229" s="41"/>
      <c r="UC229" s="41"/>
      <c r="UD229" s="41"/>
      <c r="UE229" s="41"/>
      <c r="UF229" s="41"/>
      <c r="UG229" s="41"/>
      <c r="UH229" s="41"/>
      <c r="UI229" s="41"/>
      <c r="UJ229" s="41"/>
      <c r="UK229" s="41"/>
      <c r="UL229" s="41"/>
      <c r="UM229" s="41"/>
      <c r="UN229" s="41"/>
      <c r="UO229" s="41"/>
      <c r="UP229" s="41"/>
      <c r="UQ229" s="41"/>
      <c r="UR229" s="41"/>
      <c r="US229" s="41"/>
      <c r="UT229" s="41"/>
      <c r="UU229" s="41"/>
      <c r="UV229" s="41"/>
      <c r="UW229" s="41"/>
      <c r="UX229" s="41"/>
      <c r="UY229" s="41"/>
      <c r="UZ229" s="41"/>
      <c r="VA229" s="41"/>
      <c r="VB229" s="41"/>
      <c r="VC229" s="41"/>
      <c r="VD229" s="41"/>
      <c r="VE229" s="41"/>
      <c r="VF229" s="41"/>
      <c r="VG229" s="41"/>
      <c r="VH229" s="41"/>
      <c r="VI229" s="41"/>
      <c r="VJ229" s="41"/>
      <c r="VK229" s="41"/>
      <c r="VL229" s="41"/>
      <c r="VM229" s="41"/>
      <c r="VN229" s="41"/>
      <c r="VO229" s="41"/>
      <c r="VP229" s="41"/>
      <c r="VQ229" s="41"/>
      <c r="VR229" s="41"/>
      <c r="VS229" s="41"/>
      <c r="VT229" s="41"/>
      <c r="VU229" s="41"/>
      <c r="VV229" s="41"/>
      <c r="VW229" s="41"/>
      <c r="VX229" s="41"/>
      <c r="VY229" s="41"/>
      <c r="VZ229" s="41"/>
      <c r="WA229" s="41"/>
      <c r="WB229" s="41"/>
      <c r="WC229" s="41"/>
      <c r="WD229" s="41"/>
      <c r="WE229" s="41"/>
      <c r="WF229" s="41"/>
      <c r="WG229" s="41"/>
      <c r="WH229" s="41"/>
      <c r="WI229" s="41"/>
      <c r="WJ229" s="41"/>
      <c r="WK229" s="41"/>
      <c r="WL229" s="41"/>
      <c r="WM229" s="41"/>
      <c r="WN229" s="41"/>
      <c r="WO229" s="41"/>
      <c r="WP229" s="41"/>
      <c r="WQ229" s="41"/>
      <c r="WR229" s="41"/>
      <c r="WS229" s="41"/>
      <c r="WT229" s="41"/>
      <c r="WU229" s="41"/>
      <c r="WV229" s="41"/>
      <c r="WW229" s="41"/>
      <c r="WX229" s="41"/>
      <c r="WY229" s="41"/>
      <c r="WZ229" s="41"/>
      <c r="XA229" s="41"/>
      <c r="XB229" s="41"/>
      <c r="XC229" s="41"/>
      <c r="XD229" s="41"/>
      <c r="XE229" s="41"/>
      <c r="XF229" s="41"/>
      <c r="XG229" s="41"/>
      <c r="XH229" s="41"/>
      <c r="XI229" s="41"/>
      <c r="XJ229" s="41"/>
      <c r="XK229" s="41"/>
      <c r="XL229" s="41"/>
      <c r="XM229" s="41"/>
      <c r="XN229" s="41"/>
      <c r="XO229" s="41"/>
      <c r="XP229" s="41"/>
      <c r="XQ229" s="41"/>
      <c r="XR229" s="41"/>
      <c r="XS229" s="41"/>
      <c r="XT229" s="41"/>
      <c r="XU229" s="41"/>
      <c r="XV229" s="41"/>
      <c r="XW229" s="41"/>
      <c r="XX229" s="41"/>
      <c r="XY229" s="41"/>
      <c r="XZ229" s="41"/>
      <c r="YA229" s="41"/>
      <c r="YB229" s="41"/>
      <c r="YC229" s="41"/>
      <c r="YD229" s="41"/>
      <c r="YE229" s="41"/>
      <c r="YF229" s="41"/>
      <c r="YG229" s="41"/>
      <c r="YH229" s="41"/>
      <c r="YI229" s="41"/>
      <c r="YJ229" s="41"/>
      <c r="YK229" s="41"/>
      <c r="YL229" s="41"/>
      <c r="YM229" s="41"/>
      <c r="YN229" s="41"/>
      <c r="YO229" s="41"/>
      <c r="YP229" s="41"/>
      <c r="YQ229" s="41"/>
      <c r="YR229" s="41"/>
      <c r="YS229" s="41"/>
      <c r="YT229" s="41"/>
      <c r="YU229" s="41"/>
      <c r="YV229" s="41"/>
      <c r="YW229" s="41"/>
      <c r="YX229" s="41"/>
      <c r="YY229" s="41"/>
      <c r="YZ229" s="41"/>
      <c r="ZA229" s="41"/>
      <c r="ZB229" s="41"/>
      <c r="ZC229" s="41"/>
      <c r="ZD229" s="41"/>
      <c r="ZE229" s="41"/>
      <c r="ZF229" s="41"/>
      <c r="ZG229" s="41"/>
      <c r="ZH229" s="41"/>
      <c r="ZI229" s="41"/>
      <c r="ZJ229" s="41"/>
      <c r="ZK229" s="41"/>
      <c r="ZL229" s="41"/>
      <c r="ZM229" s="41"/>
      <c r="ZN229" s="41"/>
      <c r="ZO229" s="41"/>
    </row>
    <row r="230" spans="31:691" ht="17.25" customHeight="1" x14ac:dyDescent="0.3">
      <c r="AE230" s="41"/>
      <c r="AF230" s="41"/>
      <c r="AG230" s="41"/>
      <c r="IZ230" s="41"/>
      <c r="JA230" s="41"/>
      <c r="JB230" s="41"/>
      <c r="JC230" s="41"/>
      <c r="JD230" s="41"/>
      <c r="JE230" s="41"/>
      <c r="JF230" s="41"/>
      <c r="JG230" s="41"/>
      <c r="JH230" s="41"/>
      <c r="JI230" s="41"/>
      <c r="JJ230" s="41"/>
      <c r="JK230" s="41"/>
      <c r="JL230" s="41"/>
      <c r="JM230" s="41"/>
      <c r="JN230" s="41"/>
      <c r="JO230" s="41"/>
      <c r="JP230" s="41"/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/>
      <c r="KB230" s="41"/>
      <c r="KC230" s="41"/>
      <c r="KD230" s="41"/>
      <c r="KE230" s="41"/>
      <c r="KF230" s="41"/>
      <c r="KG230" s="41"/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/>
      <c r="LC230" s="41"/>
      <c r="LD230" s="41"/>
      <c r="LE230" s="41"/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/>
      <c r="LQ230" s="41"/>
      <c r="LR230" s="41"/>
      <c r="LS230" s="41"/>
      <c r="LT230" s="41"/>
      <c r="LU230" s="41"/>
      <c r="LV230" s="41"/>
      <c r="LW230" s="41"/>
      <c r="LX230" s="41"/>
      <c r="LY230" s="41"/>
      <c r="LZ230" s="41"/>
      <c r="MA230" s="41"/>
      <c r="MB230" s="41"/>
      <c r="MC230" s="41"/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/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/>
      <c r="NI230" s="41"/>
      <c r="NJ230" s="41"/>
      <c r="NK230" s="41"/>
      <c r="NL230" s="41"/>
      <c r="NM230" s="41"/>
      <c r="NN230" s="41"/>
      <c r="NO230" s="41"/>
      <c r="NP230" s="41"/>
      <c r="NQ230" s="41"/>
      <c r="NR230" s="41"/>
      <c r="NS230" s="41"/>
      <c r="NT230" s="41"/>
      <c r="NU230" s="41"/>
      <c r="NV230" s="41"/>
      <c r="NW230" s="41"/>
      <c r="NX230" s="41"/>
      <c r="NY230" s="41"/>
      <c r="NZ230" s="41"/>
      <c r="OA230" s="41"/>
      <c r="OB230" s="41"/>
      <c r="OC230" s="41"/>
      <c r="OD230" s="41"/>
      <c r="OE230" s="41"/>
      <c r="OF230" s="41"/>
      <c r="OG230" s="41"/>
      <c r="OH230" s="41"/>
      <c r="OI230" s="41"/>
      <c r="OJ230" s="41"/>
      <c r="OK230" s="41"/>
      <c r="OL230" s="41"/>
      <c r="OM230" s="41"/>
      <c r="ON230" s="41"/>
      <c r="OO230" s="41"/>
      <c r="OP230" s="41"/>
      <c r="OQ230" s="41"/>
      <c r="OR230" s="41"/>
      <c r="OS230" s="41"/>
      <c r="OT230" s="41"/>
      <c r="OU230" s="41"/>
      <c r="OV230" s="41"/>
      <c r="OW230" s="41"/>
      <c r="OX230" s="41"/>
      <c r="OY230" s="41"/>
      <c r="OZ230" s="41"/>
      <c r="PA230" s="41"/>
      <c r="PB230" s="41"/>
      <c r="PC230" s="41"/>
      <c r="PD230" s="41"/>
      <c r="PE230" s="41"/>
      <c r="PF230" s="41"/>
      <c r="PG230" s="41"/>
      <c r="PH230" s="41"/>
      <c r="PI230" s="41"/>
      <c r="PJ230" s="41"/>
      <c r="PK230" s="41"/>
      <c r="PL230" s="41"/>
      <c r="PM230" s="41"/>
      <c r="PN230" s="41"/>
      <c r="PO230" s="41"/>
      <c r="PP230" s="41"/>
      <c r="PQ230" s="41"/>
      <c r="PR230" s="41"/>
      <c r="PS230" s="41"/>
      <c r="PT230" s="41"/>
      <c r="PU230" s="41"/>
      <c r="PV230" s="41"/>
      <c r="PW230" s="41"/>
      <c r="PX230" s="41"/>
      <c r="PY230" s="41"/>
      <c r="PZ230" s="41"/>
      <c r="QA230" s="41"/>
      <c r="QB230" s="41"/>
      <c r="QC230" s="41"/>
      <c r="QD230" s="41"/>
      <c r="QE230" s="41"/>
      <c r="QF230" s="41"/>
      <c r="QG230" s="41"/>
      <c r="QH230" s="41"/>
      <c r="QI230" s="41"/>
      <c r="QJ230" s="41"/>
      <c r="QK230" s="41"/>
      <c r="QL230" s="41"/>
      <c r="QM230" s="41"/>
      <c r="QN230" s="41"/>
      <c r="QO230" s="41"/>
      <c r="QP230" s="41"/>
      <c r="QQ230" s="41"/>
      <c r="QR230" s="41"/>
      <c r="QS230" s="41"/>
      <c r="QT230" s="41"/>
      <c r="QU230" s="41"/>
      <c r="QV230" s="41"/>
      <c r="QW230" s="41"/>
      <c r="QX230" s="41"/>
      <c r="QY230" s="41"/>
      <c r="QZ230" s="41"/>
      <c r="RA230" s="41"/>
      <c r="RB230" s="41"/>
      <c r="RC230" s="41"/>
      <c r="RD230" s="41"/>
      <c r="RE230" s="41"/>
      <c r="RF230" s="41"/>
      <c r="RG230" s="41"/>
      <c r="RH230" s="41"/>
      <c r="RI230" s="41"/>
      <c r="RJ230" s="41"/>
      <c r="RK230" s="41"/>
      <c r="RL230" s="41"/>
      <c r="RM230" s="41"/>
      <c r="RN230" s="41"/>
      <c r="RO230" s="41"/>
      <c r="RP230" s="41"/>
      <c r="RQ230" s="41"/>
      <c r="RR230" s="41"/>
      <c r="RS230" s="41"/>
      <c r="RT230" s="41"/>
      <c r="RU230" s="41"/>
      <c r="RV230" s="41"/>
      <c r="RW230" s="41"/>
      <c r="RX230" s="41"/>
      <c r="RY230" s="41"/>
      <c r="RZ230" s="41"/>
      <c r="SA230" s="41"/>
      <c r="SB230" s="41"/>
      <c r="SC230" s="41"/>
      <c r="SD230" s="41"/>
      <c r="SE230" s="41"/>
      <c r="SF230" s="41"/>
      <c r="SG230" s="41"/>
      <c r="SH230" s="41"/>
      <c r="SI230" s="41"/>
      <c r="SJ230" s="41"/>
      <c r="SK230" s="41"/>
      <c r="SL230" s="41"/>
      <c r="SM230" s="41"/>
      <c r="SN230" s="41"/>
      <c r="SO230" s="41"/>
      <c r="SP230" s="41"/>
      <c r="SQ230" s="41"/>
      <c r="SR230" s="41"/>
      <c r="SS230" s="41"/>
      <c r="ST230" s="41"/>
      <c r="SU230" s="41"/>
      <c r="SV230" s="41"/>
      <c r="SW230" s="41"/>
      <c r="SX230" s="41"/>
      <c r="SY230" s="41"/>
      <c r="SZ230" s="41"/>
      <c r="TA230" s="41"/>
      <c r="TB230" s="41"/>
      <c r="TC230" s="41"/>
      <c r="TD230" s="41"/>
      <c r="TE230" s="41"/>
      <c r="TF230" s="41"/>
      <c r="TG230" s="41"/>
      <c r="TH230" s="41"/>
      <c r="TI230" s="41"/>
      <c r="TJ230" s="41"/>
      <c r="TK230" s="41"/>
      <c r="TL230" s="41"/>
      <c r="TM230" s="41"/>
      <c r="TN230" s="41"/>
      <c r="TO230" s="41"/>
      <c r="TP230" s="41"/>
      <c r="TQ230" s="41"/>
      <c r="TR230" s="41"/>
      <c r="TS230" s="41"/>
      <c r="TT230" s="41"/>
      <c r="TU230" s="41"/>
      <c r="TV230" s="41"/>
      <c r="TW230" s="41"/>
      <c r="TX230" s="41"/>
      <c r="TY230" s="41"/>
      <c r="TZ230" s="41"/>
      <c r="UA230" s="41"/>
      <c r="UB230" s="41"/>
      <c r="UC230" s="41"/>
      <c r="UD230" s="41"/>
      <c r="UE230" s="41"/>
      <c r="UF230" s="41"/>
      <c r="UG230" s="41"/>
      <c r="UH230" s="41"/>
      <c r="UI230" s="41"/>
      <c r="UJ230" s="41"/>
      <c r="UK230" s="41"/>
      <c r="UL230" s="41"/>
      <c r="UM230" s="41"/>
      <c r="UN230" s="41"/>
      <c r="UO230" s="41"/>
      <c r="UP230" s="41"/>
      <c r="UQ230" s="41"/>
      <c r="UR230" s="41"/>
      <c r="US230" s="41"/>
      <c r="UT230" s="41"/>
      <c r="UU230" s="41"/>
      <c r="UV230" s="41"/>
      <c r="UW230" s="41"/>
      <c r="UX230" s="41"/>
      <c r="UY230" s="41"/>
      <c r="UZ230" s="41"/>
      <c r="VA230" s="41"/>
      <c r="VB230" s="41"/>
      <c r="VC230" s="41"/>
      <c r="VD230" s="41"/>
      <c r="VE230" s="41"/>
      <c r="VF230" s="41"/>
      <c r="VG230" s="41"/>
      <c r="VH230" s="41"/>
      <c r="VI230" s="41"/>
      <c r="VJ230" s="41"/>
      <c r="VK230" s="41"/>
      <c r="VL230" s="41"/>
      <c r="VM230" s="41"/>
      <c r="VN230" s="41"/>
      <c r="VO230" s="41"/>
      <c r="VP230" s="41"/>
      <c r="VQ230" s="41"/>
      <c r="VR230" s="41"/>
      <c r="VS230" s="41"/>
      <c r="VT230" s="41"/>
      <c r="VU230" s="41"/>
      <c r="VV230" s="41"/>
      <c r="VW230" s="41"/>
      <c r="VX230" s="41"/>
      <c r="VY230" s="41"/>
      <c r="VZ230" s="41"/>
      <c r="WA230" s="41"/>
      <c r="WB230" s="41"/>
      <c r="WC230" s="41"/>
      <c r="WD230" s="41"/>
      <c r="WE230" s="41"/>
      <c r="WF230" s="41"/>
      <c r="WG230" s="41"/>
      <c r="WH230" s="41"/>
      <c r="WI230" s="41"/>
      <c r="WJ230" s="41"/>
      <c r="WK230" s="41"/>
      <c r="WL230" s="41"/>
      <c r="WM230" s="41"/>
      <c r="WN230" s="41"/>
      <c r="WO230" s="41"/>
      <c r="WP230" s="41"/>
      <c r="WQ230" s="41"/>
      <c r="WR230" s="41"/>
      <c r="WS230" s="41"/>
      <c r="WT230" s="41"/>
      <c r="WU230" s="41"/>
      <c r="WV230" s="41"/>
      <c r="WW230" s="41"/>
      <c r="WX230" s="41"/>
      <c r="WY230" s="41"/>
      <c r="WZ230" s="41"/>
      <c r="XA230" s="41"/>
      <c r="XB230" s="41"/>
      <c r="XC230" s="41"/>
      <c r="XD230" s="41"/>
      <c r="XE230" s="41"/>
      <c r="XF230" s="41"/>
      <c r="XG230" s="41"/>
      <c r="XH230" s="41"/>
      <c r="XI230" s="41"/>
      <c r="XJ230" s="41"/>
      <c r="XK230" s="41"/>
      <c r="XL230" s="41"/>
      <c r="XM230" s="41"/>
      <c r="XN230" s="41"/>
      <c r="XO230" s="41"/>
      <c r="XP230" s="41"/>
      <c r="XQ230" s="41"/>
      <c r="XR230" s="41"/>
      <c r="XS230" s="41"/>
      <c r="XT230" s="41"/>
      <c r="XU230" s="41"/>
      <c r="XV230" s="41"/>
      <c r="XW230" s="41"/>
      <c r="XX230" s="41"/>
      <c r="XY230" s="41"/>
      <c r="XZ230" s="41"/>
      <c r="YA230" s="41"/>
      <c r="YB230" s="41"/>
      <c r="YC230" s="41"/>
      <c r="YD230" s="41"/>
      <c r="YE230" s="41"/>
      <c r="YF230" s="41"/>
      <c r="YG230" s="41"/>
      <c r="YH230" s="41"/>
      <c r="YI230" s="41"/>
      <c r="YJ230" s="41"/>
      <c r="YK230" s="41"/>
      <c r="YL230" s="41"/>
      <c r="YM230" s="41"/>
      <c r="YN230" s="41"/>
      <c r="YO230" s="41"/>
      <c r="YP230" s="41"/>
      <c r="YQ230" s="41"/>
      <c r="YR230" s="41"/>
      <c r="YS230" s="41"/>
      <c r="YT230" s="41"/>
      <c r="YU230" s="41"/>
      <c r="YV230" s="41"/>
      <c r="YW230" s="41"/>
      <c r="YX230" s="41"/>
      <c r="YY230" s="41"/>
      <c r="YZ230" s="41"/>
      <c r="ZA230" s="41"/>
      <c r="ZB230" s="41"/>
      <c r="ZC230" s="41"/>
      <c r="ZD230" s="41"/>
      <c r="ZE230" s="41"/>
      <c r="ZF230" s="41"/>
      <c r="ZG230" s="41"/>
      <c r="ZH230" s="41"/>
      <c r="ZI230" s="41"/>
      <c r="ZJ230" s="41"/>
      <c r="ZK230" s="41"/>
      <c r="ZL230" s="41"/>
      <c r="ZM230" s="41"/>
      <c r="ZN230" s="41"/>
      <c r="ZO230" s="41"/>
    </row>
    <row r="231" spans="31:691" ht="17.25" customHeight="1" x14ac:dyDescent="0.3">
      <c r="AE231" s="41"/>
      <c r="AF231" s="41"/>
      <c r="AG231" s="41"/>
      <c r="IZ231" s="41"/>
      <c r="JA231" s="41"/>
      <c r="JB231" s="41"/>
      <c r="JC231" s="41"/>
      <c r="JD231" s="41"/>
      <c r="JE231" s="41"/>
      <c r="JF231" s="41"/>
      <c r="JG231" s="41"/>
      <c r="JH231" s="41"/>
      <c r="JI231" s="41"/>
      <c r="JJ231" s="41"/>
      <c r="JK231" s="4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/>
      <c r="KB231" s="41"/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/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/>
      <c r="MD231" s="41"/>
      <c r="ME231" s="41"/>
      <c r="MF231" s="41"/>
      <c r="MG231" s="41"/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/>
      <c r="MV231" s="41"/>
      <c r="MW231" s="41"/>
      <c r="MX231" s="41"/>
      <c r="MY231" s="41"/>
      <c r="MZ231" s="41"/>
      <c r="NA231" s="41"/>
      <c r="NB231" s="41"/>
      <c r="NC231" s="41"/>
      <c r="ND231" s="41"/>
      <c r="NE231" s="41"/>
      <c r="NF231" s="41"/>
      <c r="NG231" s="41"/>
      <c r="NH231" s="41"/>
      <c r="NI231" s="41"/>
      <c r="NJ231" s="41"/>
      <c r="NK231" s="41"/>
      <c r="NL231" s="41"/>
      <c r="NM231" s="41"/>
      <c r="NN231" s="41"/>
      <c r="NO231" s="41"/>
      <c r="NP231" s="41"/>
      <c r="NQ231" s="41"/>
      <c r="NR231" s="41"/>
      <c r="NS231" s="41"/>
      <c r="NT231" s="41"/>
      <c r="NU231" s="41"/>
      <c r="NV231" s="41"/>
      <c r="NW231" s="41"/>
      <c r="NX231" s="41"/>
      <c r="NY231" s="41"/>
      <c r="NZ231" s="41"/>
      <c r="OA231" s="41"/>
      <c r="OB231" s="41"/>
      <c r="OC231" s="41"/>
      <c r="OD231" s="41"/>
      <c r="OE231" s="41"/>
      <c r="OF231" s="41"/>
      <c r="OG231" s="41"/>
      <c r="OH231" s="41"/>
      <c r="OI231" s="41"/>
      <c r="OJ231" s="41"/>
      <c r="OK231" s="41"/>
      <c r="OL231" s="41"/>
      <c r="OM231" s="41"/>
      <c r="ON231" s="41"/>
      <c r="OO231" s="41"/>
      <c r="OP231" s="41"/>
      <c r="OQ231" s="41"/>
      <c r="OR231" s="41"/>
      <c r="OS231" s="41"/>
      <c r="OT231" s="41"/>
      <c r="OU231" s="41"/>
      <c r="OV231" s="41"/>
      <c r="OW231" s="41"/>
      <c r="OX231" s="41"/>
      <c r="OY231" s="41"/>
      <c r="OZ231" s="41"/>
      <c r="PA231" s="41"/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1"/>
      <c r="PN231" s="41"/>
      <c r="PO231" s="41"/>
      <c r="PP231" s="41"/>
      <c r="PQ231" s="41"/>
      <c r="PR231" s="41"/>
      <c r="PS231" s="41"/>
      <c r="PT231" s="41"/>
      <c r="PU231" s="41"/>
      <c r="PV231" s="41"/>
      <c r="PW231" s="41"/>
      <c r="PX231" s="41"/>
      <c r="PY231" s="41"/>
      <c r="PZ231" s="41"/>
      <c r="QA231" s="41"/>
      <c r="QB231" s="41"/>
      <c r="QC231" s="41"/>
      <c r="QD231" s="41"/>
      <c r="QE231" s="41"/>
      <c r="QF231" s="41"/>
      <c r="QG231" s="41"/>
      <c r="QH231" s="41"/>
      <c r="QI231" s="41"/>
      <c r="QJ231" s="41"/>
      <c r="QK231" s="41"/>
      <c r="QL231" s="41"/>
      <c r="QM231" s="41"/>
      <c r="QN231" s="41"/>
      <c r="QO231" s="41"/>
      <c r="QP231" s="41"/>
      <c r="QQ231" s="41"/>
      <c r="QR231" s="41"/>
      <c r="QS231" s="41"/>
      <c r="QT231" s="41"/>
      <c r="QU231" s="41"/>
      <c r="QV231" s="41"/>
      <c r="QW231" s="41"/>
      <c r="QX231" s="41"/>
      <c r="QY231" s="41"/>
      <c r="QZ231" s="41"/>
      <c r="RA231" s="41"/>
      <c r="RB231" s="41"/>
      <c r="RC231" s="41"/>
      <c r="RD231" s="41"/>
      <c r="RE231" s="41"/>
      <c r="RF231" s="41"/>
      <c r="RG231" s="41"/>
      <c r="RH231" s="41"/>
      <c r="RI231" s="41"/>
      <c r="RJ231" s="41"/>
      <c r="RK231" s="41"/>
      <c r="RL231" s="41"/>
      <c r="RM231" s="41"/>
      <c r="RN231" s="41"/>
      <c r="RO231" s="41"/>
      <c r="RP231" s="41"/>
      <c r="RQ231" s="41"/>
      <c r="RR231" s="41"/>
      <c r="RS231" s="41"/>
      <c r="RT231" s="41"/>
      <c r="RU231" s="41"/>
      <c r="RV231" s="41"/>
      <c r="RW231" s="41"/>
      <c r="RX231" s="41"/>
      <c r="RY231" s="41"/>
      <c r="RZ231" s="41"/>
      <c r="SA231" s="41"/>
      <c r="SB231" s="41"/>
      <c r="SC231" s="41"/>
      <c r="SD231" s="41"/>
      <c r="SE231" s="41"/>
      <c r="SF231" s="41"/>
      <c r="SG231" s="41"/>
      <c r="SH231" s="41"/>
      <c r="SI231" s="41"/>
      <c r="SJ231" s="41"/>
      <c r="SK231" s="41"/>
      <c r="SL231" s="41"/>
      <c r="SM231" s="41"/>
      <c r="SN231" s="41"/>
      <c r="SO231" s="41"/>
      <c r="SP231" s="41"/>
      <c r="SQ231" s="41"/>
      <c r="SR231" s="41"/>
      <c r="SS231" s="41"/>
      <c r="ST231" s="41"/>
      <c r="SU231" s="41"/>
      <c r="SV231" s="41"/>
      <c r="SW231" s="41"/>
      <c r="SX231" s="41"/>
      <c r="SY231" s="41"/>
      <c r="SZ231" s="41"/>
      <c r="TA231" s="41"/>
      <c r="TB231" s="41"/>
      <c r="TC231" s="41"/>
      <c r="TD231" s="41"/>
      <c r="TE231" s="41"/>
      <c r="TF231" s="41"/>
      <c r="TG231" s="41"/>
      <c r="TH231" s="41"/>
      <c r="TI231" s="41"/>
      <c r="TJ231" s="41"/>
      <c r="TK231" s="41"/>
      <c r="TL231" s="41"/>
      <c r="TM231" s="41"/>
      <c r="TN231" s="41"/>
      <c r="TO231" s="41"/>
      <c r="TP231" s="41"/>
      <c r="TQ231" s="41"/>
      <c r="TR231" s="41"/>
      <c r="TS231" s="41"/>
      <c r="TT231" s="41"/>
      <c r="TU231" s="41"/>
      <c r="TV231" s="41"/>
      <c r="TW231" s="41"/>
      <c r="TX231" s="41"/>
      <c r="TY231" s="41"/>
      <c r="TZ231" s="41"/>
      <c r="UA231" s="41"/>
      <c r="UB231" s="41"/>
      <c r="UC231" s="41"/>
      <c r="UD231" s="41"/>
      <c r="UE231" s="41"/>
      <c r="UF231" s="41"/>
      <c r="UG231" s="41"/>
      <c r="UH231" s="41"/>
      <c r="UI231" s="41"/>
      <c r="UJ231" s="41"/>
      <c r="UK231" s="41"/>
      <c r="UL231" s="41"/>
      <c r="UM231" s="41"/>
      <c r="UN231" s="41"/>
      <c r="UO231" s="41"/>
      <c r="UP231" s="41"/>
      <c r="UQ231" s="41"/>
      <c r="UR231" s="41"/>
      <c r="US231" s="41"/>
      <c r="UT231" s="41"/>
      <c r="UU231" s="41"/>
      <c r="UV231" s="41"/>
      <c r="UW231" s="41"/>
      <c r="UX231" s="41"/>
      <c r="UY231" s="41"/>
      <c r="UZ231" s="41"/>
      <c r="VA231" s="41"/>
      <c r="VB231" s="41"/>
      <c r="VC231" s="41"/>
      <c r="VD231" s="41"/>
      <c r="VE231" s="41"/>
      <c r="VF231" s="41"/>
      <c r="VG231" s="41"/>
      <c r="VH231" s="41"/>
      <c r="VI231" s="41"/>
      <c r="VJ231" s="41"/>
      <c r="VK231" s="41"/>
      <c r="VL231" s="41"/>
      <c r="VM231" s="41"/>
      <c r="VN231" s="41"/>
      <c r="VO231" s="41"/>
      <c r="VP231" s="41"/>
      <c r="VQ231" s="41"/>
      <c r="VR231" s="41"/>
      <c r="VS231" s="41"/>
      <c r="VT231" s="41"/>
      <c r="VU231" s="41"/>
      <c r="VV231" s="41"/>
      <c r="VW231" s="41"/>
      <c r="VX231" s="41"/>
      <c r="VY231" s="41"/>
      <c r="VZ231" s="41"/>
      <c r="WA231" s="41"/>
      <c r="WB231" s="41"/>
      <c r="WC231" s="41"/>
      <c r="WD231" s="41"/>
      <c r="WE231" s="41"/>
      <c r="WF231" s="41"/>
      <c r="WG231" s="41"/>
      <c r="WH231" s="41"/>
      <c r="WI231" s="41"/>
      <c r="WJ231" s="41"/>
      <c r="WK231" s="41"/>
      <c r="WL231" s="41"/>
      <c r="WM231" s="41"/>
      <c r="WN231" s="41"/>
      <c r="WO231" s="41"/>
      <c r="WP231" s="41"/>
      <c r="WQ231" s="41"/>
      <c r="WR231" s="41"/>
      <c r="WS231" s="41"/>
      <c r="WT231" s="41"/>
      <c r="WU231" s="41"/>
      <c r="WV231" s="41"/>
      <c r="WW231" s="41"/>
      <c r="WX231" s="41"/>
      <c r="WY231" s="41"/>
      <c r="WZ231" s="41"/>
      <c r="XA231" s="41"/>
      <c r="XB231" s="41"/>
      <c r="XC231" s="41"/>
      <c r="XD231" s="41"/>
      <c r="XE231" s="41"/>
      <c r="XF231" s="41"/>
      <c r="XG231" s="41"/>
      <c r="XH231" s="41"/>
      <c r="XI231" s="41"/>
      <c r="XJ231" s="41"/>
      <c r="XK231" s="41"/>
      <c r="XL231" s="41"/>
      <c r="XM231" s="41"/>
      <c r="XN231" s="41"/>
      <c r="XO231" s="41"/>
      <c r="XP231" s="41"/>
      <c r="XQ231" s="41"/>
      <c r="XR231" s="41"/>
      <c r="XS231" s="41"/>
      <c r="XT231" s="41"/>
      <c r="XU231" s="41"/>
      <c r="XV231" s="41"/>
      <c r="XW231" s="41"/>
      <c r="XX231" s="41"/>
      <c r="XY231" s="41"/>
      <c r="XZ231" s="41"/>
      <c r="YA231" s="41"/>
      <c r="YB231" s="41"/>
      <c r="YC231" s="41"/>
      <c r="YD231" s="41"/>
      <c r="YE231" s="41"/>
      <c r="YF231" s="41"/>
      <c r="YG231" s="41"/>
      <c r="YH231" s="41"/>
      <c r="YI231" s="41"/>
      <c r="YJ231" s="41"/>
      <c r="YK231" s="41"/>
      <c r="YL231" s="41"/>
      <c r="YM231" s="41"/>
      <c r="YN231" s="41"/>
      <c r="YO231" s="41"/>
      <c r="YP231" s="41"/>
      <c r="YQ231" s="41"/>
      <c r="YR231" s="41"/>
      <c r="YS231" s="41"/>
      <c r="YT231" s="41"/>
      <c r="YU231" s="41"/>
      <c r="YV231" s="41"/>
      <c r="YW231" s="41"/>
      <c r="YX231" s="41"/>
      <c r="YY231" s="41"/>
      <c r="YZ231" s="41"/>
      <c r="ZA231" s="41"/>
      <c r="ZB231" s="41"/>
      <c r="ZC231" s="41"/>
      <c r="ZD231" s="41"/>
      <c r="ZE231" s="41"/>
      <c r="ZF231" s="41"/>
      <c r="ZG231" s="41"/>
      <c r="ZH231" s="41"/>
      <c r="ZI231" s="41"/>
      <c r="ZJ231" s="41"/>
      <c r="ZK231" s="41"/>
      <c r="ZL231" s="41"/>
      <c r="ZM231" s="41"/>
      <c r="ZN231" s="41"/>
      <c r="ZO231" s="41"/>
    </row>
    <row r="232" spans="31:691" ht="17.25" customHeight="1" x14ac:dyDescent="0.3">
      <c r="AE232" s="41"/>
      <c r="AF232" s="41"/>
      <c r="AG232" s="41"/>
      <c r="IZ232" s="41"/>
      <c r="JA232" s="41"/>
      <c r="JB232" s="41"/>
      <c r="JC232" s="41"/>
      <c r="JD232" s="41"/>
      <c r="JE232" s="41"/>
      <c r="JF232" s="41"/>
      <c r="JG232" s="41"/>
      <c r="JH232" s="41"/>
      <c r="JI232" s="41"/>
      <c r="JJ232" s="41"/>
      <c r="JK232" s="41"/>
      <c r="JL232" s="41"/>
      <c r="JM232" s="41"/>
      <c r="JN232" s="41"/>
      <c r="JO232" s="41"/>
      <c r="JP232" s="41"/>
      <c r="JQ232" s="41"/>
      <c r="JR232" s="41"/>
      <c r="JS232" s="41"/>
      <c r="JT232" s="41"/>
      <c r="JU232" s="41"/>
      <c r="JV232" s="41"/>
      <c r="JW232" s="41"/>
      <c r="JX232" s="41"/>
      <c r="JY232" s="41"/>
      <c r="JZ232" s="41"/>
      <c r="KA232" s="41"/>
      <c r="KB232" s="41"/>
      <c r="KC232" s="41"/>
      <c r="KD232" s="41"/>
      <c r="KE232" s="41"/>
      <c r="KF232" s="41"/>
      <c r="KG232" s="41"/>
      <c r="KH232" s="41"/>
      <c r="KI232" s="41"/>
      <c r="KJ232" s="41"/>
      <c r="KK232" s="41"/>
      <c r="KL232" s="41"/>
      <c r="KM232" s="41"/>
      <c r="KN232" s="41"/>
      <c r="KO232" s="41"/>
      <c r="KP232" s="41"/>
      <c r="KQ232" s="41"/>
      <c r="KR232" s="41"/>
      <c r="KS232" s="41"/>
      <c r="KT232" s="41"/>
      <c r="KU232" s="41"/>
      <c r="KV232" s="41"/>
      <c r="KW232" s="41"/>
      <c r="KX232" s="41"/>
      <c r="KY232" s="41"/>
      <c r="KZ232" s="41"/>
      <c r="LA232" s="41"/>
      <c r="LB232" s="41"/>
      <c r="LC232" s="41"/>
      <c r="LD232" s="41"/>
      <c r="LE232" s="41"/>
      <c r="LF232" s="41"/>
      <c r="LG232" s="41"/>
      <c r="LH232" s="41"/>
      <c r="LI232" s="41"/>
      <c r="LJ232" s="41"/>
      <c r="LK232" s="41"/>
      <c r="LL232" s="41"/>
      <c r="LM232" s="41"/>
      <c r="LN232" s="41"/>
      <c r="LO232" s="41"/>
      <c r="LP232" s="41"/>
      <c r="LQ232" s="41"/>
      <c r="LR232" s="41"/>
      <c r="LS232" s="41"/>
      <c r="LT232" s="41"/>
      <c r="LU232" s="41"/>
      <c r="LV232" s="41"/>
      <c r="LW232" s="41"/>
      <c r="LX232" s="41"/>
      <c r="LY232" s="41"/>
      <c r="LZ232" s="41"/>
      <c r="MA232" s="41"/>
      <c r="MB232" s="41"/>
      <c r="MC232" s="41"/>
      <c r="MD232" s="41"/>
      <c r="ME232" s="41"/>
      <c r="MF232" s="41"/>
      <c r="MG232" s="41"/>
      <c r="MH232" s="41"/>
      <c r="MI232" s="41"/>
      <c r="MJ232" s="41"/>
      <c r="MK232" s="41"/>
      <c r="ML232" s="41"/>
      <c r="MM232" s="41"/>
      <c r="MN232" s="41"/>
      <c r="MO232" s="41"/>
      <c r="MP232" s="41"/>
      <c r="MQ232" s="41"/>
      <c r="MR232" s="41"/>
      <c r="MS232" s="41"/>
      <c r="MT232" s="41"/>
      <c r="MU232" s="41"/>
      <c r="MV232" s="41"/>
      <c r="MW232" s="41"/>
      <c r="MX232" s="41"/>
      <c r="MY232" s="41"/>
      <c r="MZ232" s="41"/>
      <c r="NA232" s="41"/>
      <c r="NB232" s="41"/>
      <c r="NC232" s="41"/>
      <c r="ND232" s="41"/>
      <c r="NE232" s="41"/>
      <c r="NF232" s="41"/>
      <c r="NG232" s="41"/>
      <c r="NH232" s="41"/>
      <c r="NI232" s="41"/>
      <c r="NJ232" s="41"/>
      <c r="NK232" s="41"/>
      <c r="NL232" s="41"/>
      <c r="NM232" s="41"/>
      <c r="NN232" s="41"/>
      <c r="NO232" s="41"/>
      <c r="NP232" s="41"/>
      <c r="NQ232" s="41"/>
      <c r="NR232" s="41"/>
      <c r="NS232" s="41"/>
      <c r="NT232" s="41"/>
      <c r="NU232" s="41"/>
      <c r="NV232" s="41"/>
      <c r="NW232" s="41"/>
      <c r="NX232" s="41"/>
      <c r="NY232" s="41"/>
      <c r="NZ232" s="41"/>
      <c r="OA232" s="41"/>
      <c r="OB232" s="41"/>
      <c r="OC232" s="41"/>
      <c r="OD232" s="41"/>
      <c r="OE232" s="41"/>
      <c r="OF232" s="41"/>
      <c r="OG232" s="41"/>
      <c r="OH232" s="41"/>
      <c r="OI232" s="41"/>
      <c r="OJ232" s="41"/>
      <c r="OK232" s="41"/>
      <c r="OL232" s="41"/>
      <c r="OM232" s="41"/>
      <c r="ON232" s="41"/>
      <c r="OO232" s="41"/>
      <c r="OP232" s="41"/>
      <c r="OQ232" s="41"/>
      <c r="OR232" s="41"/>
      <c r="OS232" s="41"/>
      <c r="OT232" s="41"/>
      <c r="OU232" s="41"/>
      <c r="OV232" s="41"/>
      <c r="OW232" s="41"/>
      <c r="OX232" s="41"/>
      <c r="OY232" s="41"/>
      <c r="OZ232" s="41"/>
      <c r="PA232" s="41"/>
      <c r="PB232" s="41"/>
      <c r="PC232" s="41"/>
      <c r="PD232" s="41"/>
      <c r="PE232" s="41"/>
      <c r="PF232" s="41"/>
      <c r="PG232" s="41"/>
      <c r="PH232" s="41"/>
      <c r="PI232" s="41"/>
      <c r="PJ232" s="41"/>
      <c r="PK232" s="41"/>
      <c r="PL232" s="41"/>
      <c r="PM232" s="41"/>
      <c r="PN232" s="41"/>
      <c r="PO232" s="41"/>
      <c r="PP232" s="41"/>
      <c r="PQ232" s="41"/>
      <c r="PR232" s="41"/>
      <c r="PS232" s="41"/>
      <c r="PT232" s="41"/>
      <c r="PU232" s="41"/>
      <c r="PV232" s="41"/>
      <c r="PW232" s="41"/>
      <c r="PX232" s="41"/>
      <c r="PY232" s="41"/>
      <c r="PZ232" s="41"/>
      <c r="QA232" s="41"/>
      <c r="QB232" s="41"/>
      <c r="QC232" s="41"/>
      <c r="QD232" s="41"/>
      <c r="QE232" s="41"/>
      <c r="QF232" s="41"/>
      <c r="QG232" s="41"/>
      <c r="QH232" s="41"/>
      <c r="QI232" s="41"/>
      <c r="QJ232" s="41"/>
      <c r="QK232" s="41"/>
      <c r="QL232" s="41"/>
      <c r="QM232" s="41"/>
      <c r="QN232" s="41"/>
      <c r="QO232" s="41"/>
      <c r="QP232" s="41"/>
      <c r="QQ232" s="41"/>
      <c r="QR232" s="41"/>
      <c r="QS232" s="41"/>
      <c r="QT232" s="41"/>
      <c r="QU232" s="41"/>
      <c r="QV232" s="41"/>
      <c r="QW232" s="41"/>
      <c r="QX232" s="41"/>
      <c r="QY232" s="41"/>
      <c r="QZ232" s="41"/>
      <c r="RA232" s="41"/>
      <c r="RB232" s="41"/>
      <c r="RC232" s="41"/>
      <c r="RD232" s="41"/>
      <c r="RE232" s="41"/>
      <c r="RF232" s="41"/>
      <c r="RG232" s="41"/>
      <c r="RH232" s="41"/>
      <c r="RI232" s="41"/>
      <c r="RJ232" s="41"/>
      <c r="RK232" s="41"/>
      <c r="RL232" s="41"/>
      <c r="RM232" s="41"/>
      <c r="RN232" s="41"/>
      <c r="RO232" s="41"/>
      <c r="RP232" s="41"/>
      <c r="RQ232" s="41"/>
      <c r="RR232" s="41"/>
      <c r="RS232" s="41"/>
      <c r="RT232" s="41"/>
      <c r="RU232" s="41"/>
      <c r="RV232" s="41"/>
      <c r="RW232" s="41"/>
      <c r="RX232" s="41"/>
      <c r="RY232" s="41"/>
      <c r="RZ232" s="41"/>
      <c r="SA232" s="41"/>
      <c r="SB232" s="41"/>
      <c r="SC232" s="41"/>
      <c r="SD232" s="41"/>
      <c r="SE232" s="41"/>
      <c r="SF232" s="41"/>
      <c r="SG232" s="41"/>
      <c r="SH232" s="41"/>
      <c r="SI232" s="41"/>
      <c r="SJ232" s="41"/>
      <c r="SK232" s="41"/>
      <c r="SL232" s="41"/>
      <c r="SM232" s="41"/>
      <c r="SN232" s="41"/>
      <c r="SO232" s="41"/>
      <c r="SP232" s="41"/>
      <c r="SQ232" s="41"/>
      <c r="SR232" s="41"/>
      <c r="SS232" s="41"/>
      <c r="ST232" s="41"/>
      <c r="SU232" s="41"/>
      <c r="SV232" s="41"/>
      <c r="SW232" s="41"/>
      <c r="SX232" s="41"/>
      <c r="SY232" s="41"/>
      <c r="SZ232" s="41"/>
      <c r="TA232" s="41"/>
      <c r="TB232" s="41"/>
      <c r="TC232" s="41"/>
      <c r="TD232" s="41"/>
      <c r="TE232" s="41"/>
      <c r="TF232" s="41"/>
      <c r="TG232" s="41"/>
      <c r="TH232" s="41"/>
      <c r="TI232" s="41"/>
      <c r="TJ232" s="41"/>
      <c r="TK232" s="41"/>
      <c r="TL232" s="41"/>
      <c r="TM232" s="41"/>
      <c r="TN232" s="41"/>
      <c r="TO232" s="41"/>
      <c r="TP232" s="41"/>
      <c r="TQ232" s="41"/>
      <c r="TR232" s="41"/>
      <c r="TS232" s="41"/>
      <c r="TT232" s="41"/>
      <c r="TU232" s="41"/>
      <c r="TV232" s="41"/>
      <c r="TW232" s="41"/>
      <c r="TX232" s="41"/>
      <c r="TY232" s="41"/>
      <c r="TZ232" s="41"/>
      <c r="UA232" s="41"/>
      <c r="UB232" s="41"/>
      <c r="UC232" s="41"/>
      <c r="UD232" s="41"/>
      <c r="UE232" s="41"/>
      <c r="UF232" s="41"/>
      <c r="UG232" s="41"/>
      <c r="UH232" s="41"/>
      <c r="UI232" s="41"/>
      <c r="UJ232" s="41"/>
      <c r="UK232" s="41"/>
      <c r="UL232" s="41"/>
      <c r="UM232" s="41"/>
      <c r="UN232" s="41"/>
      <c r="UO232" s="41"/>
      <c r="UP232" s="41"/>
      <c r="UQ232" s="41"/>
      <c r="UR232" s="41"/>
      <c r="US232" s="41"/>
      <c r="UT232" s="41"/>
      <c r="UU232" s="41"/>
      <c r="UV232" s="41"/>
      <c r="UW232" s="41"/>
      <c r="UX232" s="41"/>
      <c r="UY232" s="41"/>
      <c r="UZ232" s="41"/>
      <c r="VA232" s="41"/>
      <c r="VB232" s="41"/>
      <c r="VC232" s="41"/>
      <c r="VD232" s="41"/>
      <c r="VE232" s="41"/>
      <c r="VF232" s="41"/>
      <c r="VG232" s="41"/>
      <c r="VH232" s="41"/>
      <c r="VI232" s="41"/>
      <c r="VJ232" s="41"/>
      <c r="VK232" s="41"/>
      <c r="VL232" s="41"/>
      <c r="VM232" s="41"/>
      <c r="VN232" s="41"/>
      <c r="VO232" s="41"/>
      <c r="VP232" s="41"/>
      <c r="VQ232" s="41"/>
      <c r="VR232" s="41"/>
      <c r="VS232" s="41"/>
      <c r="VT232" s="41"/>
      <c r="VU232" s="41"/>
      <c r="VV232" s="41"/>
      <c r="VW232" s="41"/>
      <c r="VX232" s="41"/>
      <c r="VY232" s="41"/>
      <c r="VZ232" s="41"/>
      <c r="WA232" s="41"/>
      <c r="WB232" s="41"/>
      <c r="WC232" s="41"/>
      <c r="WD232" s="41"/>
      <c r="WE232" s="41"/>
      <c r="WF232" s="41"/>
      <c r="WG232" s="41"/>
      <c r="WH232" s="41"/>
      <c r="WI232" s="41"/>
      <c r="WJ232" s="41"/>
      <c r="WK232" s="41"/>
      <c r="WL232" s="41"/>
      <c r="WM232" s="41"/>
      <c r="WN232" s="41"/>
      <c r="WO232" s="41"/>
      <c r="WP232" s="41"/>
      <c r="WQ232" s="41"/>
      <c r="WR232" s="41"/>
      <c r="WS232" s="41"/>
      <c r="WT232" s="41"/>
      <c r="WU232" s="41"/>
      <c r="WV232" s="41"/>
      <c r="WW232" s="41"/>
      <c r="WX232" s="41"/>
      <c r="WY232" s="41"/>
      <c r="WZ232" s="41"/>
      <c r="XA232" s="41"/>
      <c r="XB232" s="41"/>
      <c r="XC232" s="41"/>
      <c r="XD232" s="41"/>
      <c r="XE232" s="41"/>
      <c r="XF232" s="41"/>
      <c r="XG232" s="41"/>
      <c r="XH232" s="41"/>
      <c r="XI232" s="41"/>
      <c r="XJ232" s="41"/>
      <c r="XK232" s="41"/>
      <c r="XL232" s="41"/>
      <c r="XM232" s="41"/>
      <c r="XN232" s="41"/>
      <c r="XO232" s="41"/>
      <c r="XP232" s="41"/>
      <c r="XQ232" s="41"/>
      <c r="XR232" s="41"/>
      <c r="XS232" s="41"/>
      <c r="XT232" s="41"/>
      <c r="XU232" s="41"/>
      <c r="XV232" s="41"/>
      <c r="XW232" s="41"/>
      <c r="XX232" s="41"/>
      <c r="XY232" s="41"/>
      <c r="XZ232" s="41"/>
      <c r="YA232" s="41"/>
      <c r="YB232" s="41"/>
      <c r="YC232" s="41"/>
      <c r="YD232" s="41"/>
      <c r="YE232" s="41"/>
      <c r="YF232" s="41"/>
      <c r="YG232" s="41"/>
      <c r="YH232" s="41"/>
      <c r="YI232" s="41"/>
      <c r="YJ232" s="41"/>
      <c r="YK232" s="41"/>
      <c r="YL232" s="41"/>
      <c r="YM232" s="41"/>
      <c r="YN232" s="41"/>
      <c r="YO232" s="41"/>
      <c r="YP232" s="41"/>
      <c r="YQ232" s="41"/>
      <c r="YR232" s="41"/>
      <c r="YS232" s="41"/>
      <c r="YT232" s="41"/>
      <c r="YU232" s="41"/>
      <c r="YV232" s="41"/>
      <c r="YW232" s="41"/>
      <c r="YX232" s="41"/>
      <c r="YY232" s="41"/>
      <c r="YZ232" s="41"/>
      <c r="ZA232" s="41"/>
      <c r="ZB232" s="41"/>
      <c r="ZC232" s="41"/>
      <c r="ZD232" s="41"/>
      <c r="ZE232" s="41"/>
      <c r="ZF232" s="41"/>
      <c r="ZG232" s="41"/>
      <c r="ZH232" s="41"/>
      <c r="ZI232" s="41"/>
      <c r="ZJ232" s="41"/>
      <c r="ZK232" s="41"/>
      <c r="ZL232" s="41"/>
      <c r="ZM232" s="41"/>
      <c r="ZN232" s="41"/>
      <c r="ZO232" s="41"/>
    </row>
    <row r="233" spans="31:691" ht="17.25" customHeight="1" x14ac:dyDescent="0.3">
      <c r="AE233" s="41"/>
      <c r="AF233" s="41"/>
      <c r="AG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  <c r="JJ233" s="41"/>
      <c r="JK233" s="41"/>
      <c r="JL233" s="41"/>
      <c r="JM233" s="41"/>
      <c r="JN233" s="41"/>
      <c r="JO233" s="41"/>
      <c r="JP233" s="41"/>
      <c r="JQ233" s="41"/>
      <c r="JR233" s="41"/>
      <c r="JS233" s="41"/>
      <c r="JT233" s="41"/>
      <c r="JU233" s="41"/>
      <c r="JV233" s="41"/>
      <c r="JW233" s="41"/>
      <c r="JX233" s="41"/>
      <c r="JY233" s="41"/>
      <c r="JZ233" s="41"/>
      <c r="KA233" s="41"/>
      <c r="KB233" s="41"/>
      <c r="KC233" s="41"/>
      <c r="KD233" s="41"/>
      <c r="KE233" s="41"/>
      <c r="KF233" s="41"/>
      <c r="KG233" s="41"/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/>
      <c r="KT233" s="41"/>
      <c r="KU233" s="41"/>
      <c r="KV233" s="41"/>
      <c r="KW233" s="41"/>
      <c r="KX233" s="41"/>
      <c r="KY233" s="41"/>
      <c r="KZ233" s="41"/>
      <c r="LA233" s="41"/>
      <c r="LB233" s="41"/>
      <c r="LC233" s="41"/>
      <c r="LD233" s="41"/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/>
      <c r="LV233" s="41"/>
      <c r="LW233" s="41"/>
      <c r="LX233" s="41"/>
      <c r="LY233" s="41"/>
      <c r="LZ233" s="41"/>
      <c r="MA233" s="41"/>
      <c r="MB233" s="41"/>
      <c r="MC233" s="41"/>
      <c r="MD233" s="41"/>
      <c r="ME233" s="41"/>
      <c r="MF233" s="41"/>
      <c r="MG233" s="41"/>
      <c r="MH233" s="41"/>
      <c r="MI233" s="41"/>
      <c r="MJ233" s="41"/>
      <c r="MK233" s="41"/>
      <c r="ML233" s="41"/>
      <c r="MM233" s="41"/>
      <c r="MN233" s="41"/>
      <c r="MO233" s="41"/>
      <c r="MP233" s="41"/>
      <c r="MQ233" s="41"/>
      <c r="MR233" s="41"/>
      <c r="MS233" s="41"/>
      <c r="MT233" s="41"/>
      <c r="MU233" s="41"/>
      <c r="MV233" s="41"/>
      <c r="MW233" s="41"/>
      <c r="MX233" s="41"/>
      <c r="MY233" s="41"/>
      <c r="MZ233" s="41"/>
      <c r="NA233" s="41"/>
      <c r="NB233" s="41"/>
      <c r="NC233" s="41"/>
      <c r="ND233" s="41"/>
      <c r="NE233" s="41"/>
      <c r="NF233" s="41"/>
      <c r="NG233" s="41"/>
      <c r="NH233" s="41"/>
      <c r="NI233" s="41"/>
      <c r="NJ233" s="41"/>
      <c r="NK233" s="41"/>
      <c r="NL233" s="41"/>
      <c r="NM233" s="41"/>
      <c r="NN233" s="41"/>
      <c r="NO233" s="41"/>
      <c r="NP233" s="41"/>
      <c r="NQ233" s="41"/>
      <c r="NR233" s="41"/>
      <c r="NS233" s="41"/>
      <c r="NT233" s="41"/>
      <c r="NU233" s="41"/>
      <c r="NV233" s="41"/>
      <c r="NW233" s="41"/>
      <c r="NX233" s="41"/>
      <c r="NY233" s="41"/>
      <c r="NZ233" s="41"/>
      <c r="OA233" s="41"/>
      <c r="OB233" s="41"/>
      <c r="OC233" s="41"/>
      <c r="OD233" s="41"/>
      <c r="OE233" s="41"/>
      <c r="OF233" s="41"/>
      <c r="OG233" s="41"/>
      <c r="OH233" s="41"/>
      <c r="OI233" s="41"/>
      <c r="OJ233" s="41"/>
      <c r="OK233" s="41"/>
      <c r="OL233" s="41"/>
      <c r="OM233" s="41"/>
      <c r="ON233" s="41"/>
      <c r="OO233" s="41"/>
      <c r="OP233" s="41"/>
      <c r="OQ233" s="41"/>
      <c r="OR233" s="41"/>
      <c r="OS233" s="41"/>
      <c r="OT233" s="41"/>
      <c r="OU233" s="41"/>
      <c r="OV233" s="41"/>
      <c r="OW233" s="41"/>
      <c r="OX233" s="41"/>
      <c r="OY233" s="41"/>
      <c r="OZ233" s="41"/>
      <c r="PA233" s="41"/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1"/>
      <c r="PN233" s="41"/>
      <c r="PO233" s="41"/>
      <c r="PP233" s="41"/>
      <c r="PQ233" s="41"/>
      <c r="PR233" s="41"/>
      <c r="PS233" s="41"/>
      <c r="PT233" s="41"/>
      <c r="PU233" s="41"/>
      <c r="PV233" s="41"/>
      <c r="PW233" s="41"/>
      <c r="PX233" s="41"/>
      <c r="PY233" s="41"/>
      <c r="PZ233" s="41"/>
      <c r="QA233" s="41"/>
      <c r="QB233" s="41"/>
      <c r="QC233" s="41"/>
      <c r="QD233" s="41"/>
      <c r="QE233" s="41"/>
      <c r="QF233" s="41"/>
      <c r="QG233" s="41"/>
      <c r="QH233" s="41"/>
      <c r="QI233" s="41"/>
      <c r="QJ233" s="41"/>
      <c r="QK233" s="41"/>
      <c r="QL233" s="41"/>
      <c r="QM233" s="41"/>
      <c r="QN233" s="41"/>
      <c r="QO233" s="41"/>
      <c r="QP233" s="41"/>
      <c r="QQ233" s="41"/>
      <c r="QR233" s="41"/>
      <c r="QS233" s="41"/>
      <c r="QT233" s="41"/>
      <c r="QU233" s="41"/>
      <c r="QV233" s="41"/>
      <c r="QW233" s="41"/>
      <c r="QX233" s="41"/>
      <c r="QY233" s="41"/>
      <c r="QZ233" s="41"/>
      <c r="RA233" s="41"/>
      <c r="RB233" s="41"/>
      <c r="RC233" s="41"/>
      <c r="RD233" s="41"/>
      <c r="RE233" s="41"/>
      <c r="RF233" s="41"/>
      <c r="RG233" s="41"/>
      <c r="RH233" s="41"/>
      <c r="RI233" s="41"/>
      <c r="RJ233" s="41"/>
      <c r="RK233" s="41"/>
      <c r="RL233" s="41"/>
      <c r="RM233" s="41"/>
      <c r="RN233" s="41"/>
      <c r="RO233" s="41"/>
      <c r="RP233" s="41"/>
      <c r="RQ233" s="41"/>
      <c r="RR233" s="41"/>
      <c r="RS233" s="41"/>
      <c r="RT233" s="41"/>
      <c r="RU233" s="41"/>
      <c r="RV233" s="41"/>
      <c r="RW233" s="41"/>
      <c r="RX233" s="41"/>
      <c r="RY233" s="41"/>
      <c r="RZ233" s="41"/>
      <c r="SA233" s="41"/>
      <c r="SB233" s="41"/>
      <c r="SC233" s="41"/>
      <c r="SD233" s="41"/>
      <c r="SE233" s="41"/>
      <c r="SF233" s="41"/>
      <c r="SG233" s="41"/>
      <c r="SH233" s="41"/>
      <c r="SI233" s="41"/>
      <c r="SJ233" s="41"/>
      <c r="SK233" s="41"/>
      <c r="SL233" s="41"/>
      <c r="SM233" s="41"/>
      <c r="SN233" s="41"/>
      <c r="SO233" s="41"/>
      <c r="SP233" s="41"/>
      <c r="SQ233" s="41"/>
      <c r="SR233" s="41"/>
      <c r="SS233" s="41"/>
      <c r="ST233" s="41"/>
      <c r="SU233" s="41"/>
      <c r="SV233" s="41"/>
      <c r="SW233" s="41"/>
      <c r="SX233" s="41"/>
      <c r="SY233" s="41"/>
      <c r="SZ233" s="41"/>
      <c r="TA233" s="41"/>
      <c r="TB233" s="41"/>
      <c r="TC233" s="41"/>
      <c r="TD233" s="41"/>
      <c r="TE233" s="41"/>
      <c r="TF233" s="41"/>
      <c r="TG233" s="41"/>
      <c r="TH233" s="41"/>
      <c r="TI233" s="41"/>
      <c r="TJ233" s="41"/>
      <c r="TK233" s="41"/>
      <c r="TL233" s="41"/>
      <c r="TM233" s="41"/>
      <c r="TN233" s="41"/>
      <c r="TO233" s="41"/>
      <c r="TP233" s="41"/>
      <c r="TQ233" s="41"/>
      <c r="TR233" s="41"/>
      <c r="TS233" s="41"/>
      <c r="TT233" s="41"/>
      <c r="TU233" s="41"/>
      <c r="TV233" s="41"/>
      <c r="TW233" s="41"/>
      <c r="TX233" s="41"/>
      <c r="TY233" s="41"/>
      <c r="TZ233" s="41"/>
      <c r="UA233" s="41"/>
      <c r="UB233" s="41"/>
      <c r="UC233" s="41"/>
      <c r="UD233" s="41"/>
      <c r="UE233" s="41"/>
      <c r="UF233" s="41"/>
      <c r="UG233" s="41"/>
      <c r="UH233" s="41"/>
      <c r="UI233" s="41"/>
      <c r="UJ233" s="41"/>
      <c r="UK233" s="41"/>
      <c r="UL233" s="41"/>
      <c r="UM233" s="41"/>
      <c r="UN233" s="41"/>
      <c r="UO233" s="41"/>
      <c r="UP233" s="41"/>
      <c r="UQ233" s="41"/>
      <c r="UR233" s="41"/>
      <c r="US233" s="41"/>
      <c r="UT233" s="41"/>
      <c r="UU233" s="41"/>
      <c r="UV233" s="41"/>
      <c r="UW233" s="41"/>
      <c r="UX233" s="41"/>
      <c r="UY233" s="41"/>
      <c r="UZ233" s="41"/>
      <c r="VA233" s="41"/>
      <c r="VB233" s="41"/>
      <c r="VC233" s="41"/>
      <c r="VD233" s="41"/>
      <c r="VE233" s="41"/>
      <c r="VF233" s="41"/>
      <c r="VG233" s="41"/>
      <c r="VH233" s="41"/>
      <c r="VI233" s="41"/>
      <c r="VJ233" s="41"/>
      <c r="VK233" s="41"/>
      <c r="VL233" s="41"/>
      <c r="VM233" s="41"/>
      <c r="VN233" s="41"/>
      <c r="VO233" s="41"/>
      <c r="VP233" s="41"/>
      <c r="VQ233" s="41"/>
      <c r="VR233" s="41"/>
      <c r="VS233" s="41"/>
      <c r="VT233" s="41"/>
      <c r="VU233" s="41"/>
      <c r="VV233" s="41"/>
      <c r="VW233" s="41"/>
      <c r="VX233" s="41"/>
      <c r="VY233" s="41"/>
      <c r="VZ233" s="41"/>
      <c r="WA233" s="41"/>
      <c r="WB233" s="41"/>
      <c r="WC233" s="41"/>
      <c r="WD233" s="41"/>
      <c r="WE233" s="41"/>
      <c r="WF233" s="41"/>
      <c r="WG233" s="41"/>
      <c r="WH233" s="41"/>
      <c r="WI233" s="41"/>
      <c r="WJ233" s="41"/>
      <c r="WK233" s="41"/>
      <c r="WL233" s="41"/>
      <c r="WM233" s="41"/>
      <c r="WN233" s="41"/>
      <c r="WO233" s="41"/>
      <c r="WP233" s="41"/>
      <c r="WQ233" s="41"/>
      <c r="WR233" s="41"/>
      <c r="WS233" s="41"/>
      <c r="WT233" s="41"/>
      <c r="WU233" s="41"/>
      <c r="WV233" s="41"/>
      <c r="WW233" s="41"/>
      <c r="WX233" s="41"/>
      <c r="WY233" s="41"/>
      <c r="WZ233" s="41"/>
      <c r="XA233" s="41"/>
      <c r="XB233" s="41"/>
      <c r="XC233" s="41"/>
      <c r="XD233" s="41"/>
      <c r="XE233" s="41"/>
      <c r="XF233" s="41"/>
      <c r="XG233" s="41"/>
      <c r="XH233" s="41"/>
      <c r="XI233" s="41"/>
      <c r="XJ233" s="41"/>
      <c r="XK233" s="41"/>
      <c r="XL233" s="41"/>
      <c r="XM233" s="41"/>
      <c r="XN233" s="41"/>
      <c r="XO233" s="41"/>
      <c r="XP233" s="41"/>
      <c r="XQ233" s="41"/>
      <c r="XR233" s="41"/>
      <c r="XS233" s="41"/>
      <c r="XT233" s="41"/>
      <c r="XU233" s="41"/>
      <c r="XV233" s="41"/>
      <c r="XW233" s="41"/>
      <c r="XX233" s="41"/>
      <c r="XY233" s="41"/>
      <c r="XZ233" s="41"/>
      <c r="YA233" s="41"/>
      <c r="YB233" s="41"/>
      <c r="YC233" s="41"/>
      <c r="YD233" s="41"/>
      <c r="YE233" s="41"/>
      <c r="YF233" s="41"/>
      <c r="YG233" s="41"/>
      <c r="YH233" s="41"/>
      <c r="YI233" s="41"/>
      <c r="YJ233" s="41"/>
      <c r="YK233" s="41"/>
      <c r="YL233" s="41"/>
      <c r="YM233" s="41"/>
      <c r="YN233" s="41"/>
      <c r="YO233" s="41"/>
      <c r="YP233" s="41"/>
      <c r="YQ233" s="41"/>
      <c r="YR233" s="41"/>
      <c r="YS233" s="41"/>
      <c r="YT233" s="41"/>
      <c r="YU233" s="41"/>
      <c r="YV233" s="41"/>
      <c r="YW233" s="41"/>
      <c r="YX233" s="41"/>
      <c r="YY233" s="41"/>
      <c r="YZ233" s="41"/>
      <c r="ZA233" s="41"/>
      <c r="ZB233" s="41"/>
      <c r="ZC233" s="41"/>
      <c r="ZD233" s="41"/>
      <c r="ZE233" s="41"/>
      <c r="ZF233" s="41"/>
      <c r="ZG233" s="41"/>
      <c r="ZH233" s="41"/>
      <c r="ZI233" s="41"/>
      <c r="ZJ233" s="41"/>
      <c r="ZK233" s="41"/>
      <c r="ZL233" s="41"/>
      <c r="ZM233" s="41"/>
      <c r="ZN233" s="41"/>
      <c r="ZO233" s="41"/>
    </row>
    <row r="234" spans="31:691" ht="17.25" customHeight="1" x14ac:dyDescent="0.3">
      <c r="AE234" s="41"/>
      <c r="AF234" s="41"/>
      <c r="AG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  <c r="JK234" s="41"/>
      <c r="JL234" s="41"/>
      <c r="JM234" s="41"/>
      <c r="JN234" s="41"/>
      <c r="JO234" s="41"/>
      <c r="JP234" s="41"/>
      <c r="JQ234" s="41"/>
      <c r="JR234" s="41"/>
      <c r="JS234" s="41"/>
      <c r="JT234" s="41"/>
      <c r="JU234" s="41"/>
      <c r="JV234" s="41"/>
      <c r="JW234" s="41"/>
      <c r="JX234" s="41"/>
      <c r="JY234" s="41"/>
      <c r="JZ234" s="41"/>
      <c r="KA234" s="41"/>
      <c r="KB234" s="41"/>
      <c r="KC234" s="41"/>
      <c r="KD234" s="41"/>
      <c r="KE234" s="41"/>
      <c r="KF234" s="41"/>
      <c r="KG234" s="41"/>
      <c r="KH234" s="41"/>
      <c r="KI234" s="41"/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/>
      <c r="KW234" s="41"/>
      <c r="KX234" s="41"/>
      <c r="KY234" s="41"/>
      <c r="KZ234" s="41"/>
      <c r="LA234" s="41"/>
      <c r="LB234" s="41"/>
      <c r="LC234" s="41"/>
      <c r="LD234" s="41"/>
      <c r="LE234" s="41"/>
      <c r="LF234" s="41"/>
      <c r="LG234" s="41"/>
      <c r="LH234" s="41"/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/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/>
      <c r="MH234" s="41"/>
      <c r="MI234" s="41"/>
      <c r="MJ234" s="41"/>
      <c r="MK234" s="41"/>
      <c r="ML234" s="41"/>
      <c r="MM234" s="41"/>
      <c r="MN234" s="41"/>
      <c r="MO234" s="41"/>
      <c r="MP234" s="41"/>
      <c r="MQ234" s="41"/>
      <c r="MR234" s="41"/>
      <c r="MS234" s="41"/>
      <c r="MT234" s="41"/>
      <c r="MU234" s="41"/>
      <c r="MV234" s="41"/>
      <c r="MW234" s="41"/>
      <c r="MX234" s="41"/>
      <c r="MY234" s="41"/>
      <c r="MZ234" s="41"/>
      <c r="NA234" s="41"/>
      <c r="NB234" s="41"/>
      <c r="NC234" s="41"/>
      <c r="ND234" s="41"/>
      <c r="NE234" s="41"/>
      <c r="NF234" s="41"/>
      <c r="NG234" s="41"/>
      <c r="NH234" s="41"/>
      <c r="NI234" s="41"/>
      <c r="NJ234" s="41"/>
      <c r="NK234" s="41"/>
      <c r="NL234" s="41"/>
      <c r="NM234" s="41"/>
      <c r="NN234" s="41"/>
      <c r="NO234" s="41"/>
      <c r="NP234" s="41"/>
      <c r="NQ234" s="41"/>
      <c r="NR234" s="41"/>
      <c r="NS234" s="41"/>
      <c r="NT234" s="41"/>
      <c r="NU234" s="41"/>
      <c r="NV234" s="41"/>
      <c r="NW234" s="41"/>
      <c r="NX234" s="41"/>
      <c r="NY234" s="41"/>
      <c r="NZ234" s="41"/>
      <c r="OA234" s="41"/>
      <c r="OB234" s="41"/>
      <c r="OC234" s="41"/>
      <c r="OD234" s="41"/>
      <c r="OE234" s="41"/>
      <c r="OF234" s="41"/>
      <c r="OG234" s="41"/>
      <c r="OH234" s="41"/>
      <c r="OI234" s="41"/>
      <c r="OJ234" s="41"/>
      <c r="OK234" s="41"/>
      <c r="OL234" s="41"/>
      <c r="OM234" s="41"/>
      <c r="ON234" s="41"/>
      <c r="OO234" s="41"/>
      <c r="OP234" s="41"/>
      <c r="OQ234" s="41"/>
      <c r="OR234" s="41"/>
      <c r="OS234" s="41"/>
      <c r="OT234" s="41"/>
      <c r="OU234" s="41"/>
      <c r="OV234" s="41"/>
      <c r="OW234" s="41"/>
      <c r="OX234" s="41"/>
      <c r="OY234" s="41"/>
      <c r="OZ234" s="41"/>
      <c r="PA234" s="41"/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1"/>
      <c r="PN234" s="41"/>
      <c r="PO234" s="41"/>
      <c r="PP234" s="41"/>
      <c r="PQ234" s="41"/>
      <c r="PR234" s="41"/>
      <c r="PS234" s="41"/>
      <c r="PT234" s="41"/>
      <c r="PU234" s="41"/>
      <c r="PV234" s="41"/>
      <c r="PW234" s="41"/>
      <c r="PX234" s="41"/>
      <c r="PY234" s="41"/>
      <c r="PZ234" s="41"/>
      <c r="QA234" s="41"/>
      <c r="QB234" s="41"/>
      <c r="QC234" s="41"/>
      <c r="QD234" s="41"/>
      <c r="QE234" s="41"/>
      <c r="QF234" s="41"/>
      <c r="QG234" s="41"/>
      <c r="QH234" s="41"/>
      <c r="QI234" s="41"/>
      <c r="QJ234" s="41"/>
      <c r="QK234" s="41"/>
      <c r="QL234" s="41"/>
      <c r="QM234" s="41"/>
      <c r="QN234" s="41"/>
      <c r="QO234" s="41"/>
      <c r="QP234" s="41"/>
      <c r="QQ234" s="41"/>
      <c r="QR234" s="41"/>
      <c r="QS234" s="41"/>
      <c r="QT234" s="41"/>
      <c r="QU234" s="41"/>
      <c r="QV234" s="41"/>
      <c r="QW234" s="41"/>
      <c r="QX234" s="41"/>
      <c r="QY234" s="41"/>
      <c r="QZ234" s="41"/>
      <c r="RA234" s="41"/>
      <c r="RB234" s="41"/>
      <c r="RC234" s="41"/>
      <c r="RD234" s="41"/>
      <c r="RE234" s="41"/>
      <c r="RF234" s="41"/>
      <c r="RG234" s="41"/>
      <c r="RH234" s="41"/>
      <c r="RI234" s="41"/>
      <c r="RJ234" s="41"/>
      <c r="RK234" s="41"/>
      <c r="RL234" s="41"/>
      <c r="RM234" s="41"/>
      <c r="RN234" s="41"/>
      <c r="RO234" s="41"/>
      <c r="RP234" s="41"/>
      <c r="RQ234" s="41"/>
      <c r="RR234" s="41"/>
      <c r="RS234" s="41"/>
      <c r="RT234" s="41"/>
      <c r="RU234" s="41"/>
      <c r="RV234" s="41"/>
      <c r="RW234" s="41"/>
      <c r="RX234" s="41"/>
      <c r="RY234" s="41"/>
      <c r="RZ234" s="41"/>
      <c r="SA234" s="41"/>
      <c r="SB234" s="41"/>
      <c r="SC234" s="41"/>
      <c r="SD234" s="41"/>
      <c r="SE234" s="41"/>
      <c r="SF234" s="41"/>
      <c r="SG234" s="41"/>
      <c r="SH234" s="41"/>
      <c r="SI234" s="41"/>
      <c r="SJ234" s="41"/>
      <c r="SK234" s="41"/>
      <c r="SL234" s="41"/>
      <c r="SM234" s="41"/>
      <c r="SN234" s="41"/>
      <c r="SO234" s="41"/>
      <c r="SP234" s="41"/>
      <c r="SQ234" s="41"/>
      <c r="SR234" s="41"/>
      <c r="SS234" s="41"/>
      <c r="ST234" s="41"/>
      <c r="SU234" s="41"/>
      <c r="SV234" s="41"/>
      <c r="SW234" s="41"/>
      <c r="SX234" s="41"/>
      <c r="SY234" s="41"/>
      <c r="SZ234" s="41"/>
      <c r="TA234" s="41"/>
      <c r="TB234" s="41"/>
      <c r="TC234" s="41"/>
      <c r="TD234" s="41"/>
      <c r="TE234" s="41"/>
      <c r="TF234" s="41"/>
      <c r="TG234" s="41"/>
      <c r="TH234" s="41"/>
      <c r="TI234" s="41"/>
      <c r="TJ234" s="41"/>
      <c r="TK234" s="41"/>
      <c r="TL234" s="41"/>
      <c r="TM234" s="41"/>
      <c r="TN234" s="41"/>
      <c r="TO234" s="41"/>
      <c r="TP234" s="41"/>
      <c r="TQ234" s="41"/>
      <c r="TR234" s="41"/>
      <c r="TS234" s="41"/>
      <c r="TT234" s="41"/>
      <c r="TU234" s="41"/>
      <c r="TV234" s="41"/>
      <c r="TW234" s="41"/>
      <c r="TX234" s="41"/>
      <c r="TY234" s="41"/>
      <c r="TZ234" s="41"/>
      <c r="UA234" s="41"/>
      <c r="UB234" s="41"/>
      <c r="UC234" s="41"/>
      <c r="UD234" s="41"/>
      <c r="UE234" s="41"/>
      <c r="UF234" s="41"/>
      <c r="UG234" s="41"/>
      <c r="UH234" s="41"/>
      <c r="UI234" s="41"/>
      <c r="UJ234" s="41"/>
      <c r="UK234" s="41"/>
      <c r="UL234" s="41"/>
      <c r="UM234" s="41"/>
      <c r="UN234" s="41"/>
      <c r="UO234" s="41"/>
      <c r="UP234" s="41"/>
      <c r="UQ234" s="41"/>
      <c r="UR234" s="41"/>
      <c r="US234" s="41"/>
      <c r="UT234" s="41"/>
      <c r="UU234" s="41"/>
      <c r="UV234" s="41"/>
      <c r="UW234" s="41"/>
      <c r="UX234" s="41"/>
      <c r="UY234" s="41"/>
      <c r="UZ234" s="41"/>
      <c r="VA234" s="41"/>
      <c r="VB234" s="41"/>
      <c r="VC234" s="41"/>
      <c r="VD234" s="41"/>
      <c r="VE234" s="41"/>
      <c r="VF234" s="41"/>
      <c r="VG234" s="41"/>
      <c r="VH234" s="41"/>
      <c r="VI234" s="41"/>
      <c r="VJ234" s="41"/>
      <c r="VK234" s="41"/>
      <c r="VL234" s="41"/>
      <c r="VM234" s="41"/>
      <c r="VN234" s="41"/>
      <c r="VO234" s="41"/>
      <c r="VP234" s="41"/>
      <c r="VQ234" s="41"/>
      <c r="VR234" s="41"/>
      <c r="VS234" s="41"/>
      <c r="VT234" s="41"/>
      <c r="VU234" s="41"/>
      <c r="VV234" s="41"/>
      <c r="VW234" s="41"/>
      <c r="VX234" s="41"/>
      <c r="VY234" s="41"/>
      <c r="VZ234" s="41"/>
      <c r="WA234" s="41"/>
      <c r="WB234" s="41"/>
      <c r="WC234" s="41"/>
      <c r="WD234" s="41"/>
      <c r="WE234" s="41"/>
      <c r="WF234" s="41"/>
      <c r="WG234" s="41"/>
      <c r="WH234" s="41"/>
      <c r="WI234" s="41"/>
      <c r="WJ234" s="41"/>
      <c r="WK234" s="41"/>
      <c r="WL234" s="41"/>
      <c r="WM234" s="41"/>
      <c r="WN234" s="41"/>
      <c r="WO234" s="41"/>
      <c r="WP234" s="41"/>
      <c r="WQ234" s="41"/>
      <c r="WR234" s="41"/>
      <c r="WS234" s="41"/>
      <c r="WT234" s="41"/>
      <c r="WU234" s="41"/>
      <c r="WV234" s="41"/>
      <c r="WW234" s="41"/>
      <c r="WX234" s="41"/>
      <c r="WY234" s="41"/>
      <c r="WZ234" s="41"/>
      <c r="XA234" s="41"/>
      <c r="XB234" s="41"/>
      <c r="XC234" s="41"/>
      <c r="XD234" s="41"/>
      <c r="XE234" s="41"/>
      <c r="XF234" s="41"/>
      <c r="XG234" s="41"/>
      <c r="XH234" s="41"/>
      <c r="XI234" s="41"/>
      <c r="XJ234" s="41"/>
      <c r="XK234" s="41"/>
      <c r="XL234" s="41"/>
      <c r="XM234" s="41"/>
      <c r="XN234" s="41"/>
      <c r="XO234" s="41"/>
      <c r="XP234" s="41"/>
      <c r="XQ234" s="41"/>
      <c r="XR234" s="41"/>
      <c r="XS234" s="41"/>
      <c r="XT234" s="41"/>
      <c r="XU234" s="41"/>
      <c r="XV234" s="41"/>
      <c r="XW234" s="41"/>
      <c r="XX234" s="41"/>
      <c r="XY234" s="41"/>
      <c r="XZ234" s="41"/>
      <c r="YA234" s="41"/>
      <c r="YB234" s="41"/>
      <c r="YC234" s="41"/>
      <c r="YD234" s="41"/>
      <c r="YE234" s="41"/>
      <c r="YF234" s="41"/>
      <c r="YG234" s="41"/>
      <c r="YH234" s="41"/>
      <c r="YI234" s="41"/>
      <c r="YJ234" s="41"/>
      <c r="YK234" s="41"/>
      <c r="YL234" s="41"/>
      <c r="YM234" s="41"/>
      <c r="YN234" s="41"/>
      <c r="YO234" s="41"/>
      <c r="YP234" s="41"/>
      <c r="YQ234" s="41"/>
      <c r="YR234" s="41"/>
      <c r="YS234" s="41"/>
      <c r="YT234" s="41"/>
      <c r="YU234" s="41"/>
      <c r="YV234" s="41"/>
      <c r="YW234" s="41"/>
      <c r="YX234" s="41"/>
      <c r="YY234" s="41"/>
      <c r="YZ234" s="41"/>
      <c r="ZA234" s="41"/>
      <c r="ZB234" s="41"/>
      <c r="ZC234" s="41"/>
      <c r="ZD234" s="41"/>
      <c r="ZE234" s="41"/>
      <c r="ZF234" s="41"/>
      <c r="ZG234" s="41"/>
      <c r="ZH234" s="41"/>
      <c r="ZI234" s="41"/>
      <c r="ZJ234" s="41"/>
      <c r="ZK234" s="41"/>
      <c r="ZL234" s="41"/>
      <c r="ZM234" s="41"/>
      <c r="ZN234" s="41"/>
      <c r="ZO234" s="41"/>
    </row>
    <row r="235" spans="31:691" ht="17.25" customHeight="1" x14ac:dyDescent="0.3">
      <c r="AE235" s="41"/>
      <c r="AF235" s="41"/>
      <c r="AG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/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1"/>
      <c r="OT235" s="41"/>
      <c r="OU235" s="41"/>
      <c r="OV235" s="41"/>
      <c r="OW235" s="41"/>
      <c r="OX235" s="41"/>
      <c r="OY235" s="41"/>
      <c r="OZ235" s="41"/>
      <c r="PA235" s="41"/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1"/>
      <c r="PN235" s="41"/>
      <c r="PO235" s="41"/>
      <c r="PP235" s="41"/>
      <c r="PQ235" s="41"/>
      <c r="PR235" s="41"/>
      <c r="PS235" s="41"/>
      <c r="PT235" s="41"/>
      <c r="PU235" s="41"/>
      <c r="PV235" s="41"/>
      <c r="PW235" s="41"/>
      <c r="PX235" s="41"/>
      <c r="PY235" s="41"/>
      <c r="PZ235" s="41"/>
      <c r="QA235" s="41"/>
      <c r="QB235" s="41"/>
      <c r="QC235" s="41"/>
      <c r="QD235" s="41"/>
      <c r="QE235" s="41"/>
      <c r="QF235" s="41"/>
      <c r="QG235" s="41"/>
      <c r="QH235" s="41"/>
      <c r="QI235" s="41"/>
      <c r="QJ235" s="41"/>
      <c r="QK235" s="41"/>
      <c r="QL235" s="41"/>
      <c r="QM235" s="41"/>
      <c r="QN235" s="41"/>
      <c r="QO235" s="41"/>
      <c r="QP235" s="41"/>
      <c r="QQ235" s="41"/>
      <c r="QR235" s="41"/>
      <c r="QS235" s="41"/>
      <c r="QT235" s="41"/>
      <c r="QU235" s="41"/>
      <c r="QV235" s="41"/>
      <c r="QW235" s="41"/>
      <c r="QX235" s="41"/>
      <c r="QY235" s="41"/>
      <c r="QZ235" s="41"/>
      <c r="RA235" s="41"/>
      <c r="RB235" s="41"/>
      <c r="RC235" s="41"/>
      <c r="RD235" s="41"/>
      <c r="RE235" s="41"/>
      <c r="RF235" s="41"/>
      <c r="RG235" s="41"/>
      <c r="RH235" s="41"/>
      <c r="RI235" s="41"/>
      <c r="RJ235" s="41"/>
      <c r="RK235" s="41"/>
      <c r="RL235" s="41"/>
      <c r="RM235" s="41"/>
      <c r="RN235" s="41"/>
      <c r="RO235" s="41"/>
      <c r="RP235" s="41"/>
      <c r="RQ235" s="41"/>
      <c r="RR235" s="41"/>
      <c r="RS235" s="41"/>
      <c r="RT235" s="41"/>
      <c r="RU235" s="41"/>
      <c r="RV235" s="41"/>
      <c r="RW235" s="41"/>
      <c r="RX235" s="41"/>
      <c r="RY235" s="41"/>
      <c r="RZ235" s="41"/>
      <c r="SA235" s="41"/>
      <c r="SB235" s="41"/>
      <c r="SC235" s="41"/>
      <c r="SD235" s="41"/>
      <c r="SE235" s="41"/>
      <c r="SF235" s="41"/>
      <c r="SG235" s="41"/>
      <c r="SH235" s="41"/>
      <c r="SI235" s="41"/>
      <c r="SJ235" s="41"/>
      <c r="SK235" s="41"/>
      <c r="SL235" s="41"/>
      <c r="SM235" s="41"/>
      <c r="SN235" s="41"/>
      <c r="SO235" s="41"/>
      <c r="SP235" s="41"/>
      <c r="SQ235" s="41"/>
      <c r="SR235" s="41"/>
      <c r="SS235" s="41"/>
      <c r="ST235" s="41"/>
      <c r="SU235" s="41"/>
      <c r="SV235" s="41"/>
      <c r="SW235" s="41"/>
      <c r="SX235" s="41"/>
      <c r="SY235" s="41"/>
      <c r="SZ235" s="41"/>
      <c r="TA235" s="41"/>
      <c r="TB235" s="41"/>
      <c r="TC235" s="41"/>
      <c r="TD235" s="41"/>
      <c r="TE235" s="41"/>
      <c r="TF235" s="41"/>
      <c r="TG235" s="41"/>
      <c r="TH235" s="41"/>
      <c r="TI235" s="41"/>
      <c r="TJ235" s="41"/>
      <c r="TK235" s="41"/>
      <c r="TL235" s="41"/>
      <c r="TM235" s="41"/>
      <c r="TN235" s="41"/>
      <c r="TO235" s="41"/>
      <c r="TP235" s="41"/>
      <c r="TQ235" s="41"/>
      <c r="TR235" s="41"/>
      <c r="TS235" s="41"/>
      <c r="TT235" s="41"/>
      <c r="TU235" s="41"/>
      <c r="TV235" s="41"/>
      <c r="TW235" s="41"/>
      <c r="TX235" s="41"/>
      <c r="TY235" s="41"/>
      <c r="TZ235" s="41"/>
      <c r="UA235" s="41"/>
      <c r="UB235" s="41"/>
      <c r="UC235" s="41"/>
      <c r="UD235" s="41"/>
      <c r="UE235" s="41"/>
      <c r="UF235" s="41"/>
      <c r="UG235" s="41"/>
      <c r="UH235" s="41"/>
      <c r="UI235" s="41"/>
      <c r="UJ235" s="41"/>
      <c r="UK235" s="41"/>
      <c r="UL235" s="41"/>
      <c r="UM235" s="41"/>
      <c r="UN235" s="41"/>
      <c r="UO235" s="41"/>
      <c r="UP235" s="41"/>
      <c r="UQ235" s="41"/>
      <c r="UR235" s="41"/>
      <c r="US235" s="41"/>
      <c r="UT235" s="41"/>
      <c r="UU235" s="41"/>
      <c r="UV235" s="41"/>
      <c r="UW235" s="41"/>
      <c r="UX235" s="41"/>
      <c r="UY235" s="41"/>
      <c r="UZ235" s="41"/>
      <c r="VA235" s="41"/>
      <c r="VB235" s="41"/>
      <c r="VC235" s="41"/>
      <c r="VD235" s="41"/>
      <c r="VE235" s="41"/>
      <c r="VF235" s="41"/>
      <c r="VG235" s="41"/>
      <c r="VH235" s="41"/>
      <c r="VI235" s="41"/>
      <c r="VJ235" s="41"/>
      <c r="VK235" s="41"/>
      <c r="VL235" s="41"/>
      <c r="VM235" s="41"/>
      <c r="VN235" s="41"/>
      <c r="VO235" s="41"/>
      <c r="VP235" s="41"/>
      <c r="VQ235" s="41"/>
      <c r="VR235" s="41"/>
      <c r="VS235" s="41"/>
      <c r="VT235" s="41"/>
      <c r="VU235" s="41"/>
      <c r="VV235" s="41"/>
      <c r="VW235" s="41"/>
      <c r="VX235" s="41"/>
      <c r="VY235" s="41"/>
      <c r="VZ235" s="41"/>
      <c r="WA235" s="41"/>
      <c r="WB235" s="41"/>
      <c r="WC235" s="41"/>
      <c r="WD235" s="41"/>
      <c r="WE235" s="41"/>
      <c r="WF235" s="41"/>
      <c r="WG235" s="41"/>
      <c r="WH235" s="41"/>
      <c r="WI235" s="41"/>
      <c r="WJ235" s="41"/>
      <c r="WK235" s="41"/>
      <c r="WL235" s="41"/>
      <c r="WM235" s="41"/>
      <c r="WN235" s="41"/>
      <c r="WO235" s="41"/>
      <c r="WP235" s="41"/>
      <c r="WQ235" s="41"/>
      <c r="WR235" s="41"/>
      <c r="WS235" s="41"/>
      <c r="WT235" s="41"/>
      <c r="WU235" s="41"/>
      <c r="WV235" s="41"/>
      <c r="WW235" s="41"/>
      <c r="WX235" s="41"/>
      <c r="WY235" s="41"/>
      <c r="WZ235" s="41"/>
      <c r="XA235" s="41"/>
      <c r="XB235" s="41"/>
      <c r="XC235" s="41"/>
      <c r="XD235" s="41"/>
      <c r="XE235" s="41"/>
      <c r="XF235" s="41"/>
      <c r="XG235" s="41"/>
      <c r="XH235" s="41"/>
      <c r="XI235" s="41"/>
      <c r="XJ235" s="41"/>
      <c r="XK235" s="41"/>
      <c r="XL235" s="41"/>
      <c r="XM235" s="41"/>
      <c r="XN235" s="41"/>
      <c r="XO235" s="41"/>
      <c r="XP235" s="41"/>
      <c r="XQ235" s="41"/>
      <c r="XR235" s="41"/>
      <c r="XS235" s="41"/>
      <c r="XT235" s="41"/>
      <c r="XU235" s="41"/>
      <c r="XV235" s="41"/>
      <c r="XW235" s="41"/>
      <c r="XX235" s="41"/>
      <c r="XY235" s="41"/>
      <c r="XZ235" s="41"/>
      <c r="YA235" s="41"/>
      <c r="YB235" s="41"/>
      <c r="YC235" s="41"/>
      <c r="YD235" s="41"/>
      <c r="YE235" s="41"/>
      <c r="YF235" s="41"/>
      <c r="YG235" s="41"/>
      <c r="YH235" s="41"/>
      <c r="YI235" s="41"/>
      <c r="YJ235" s="41"/>
      <c r="YK235" s="41"/>
      <c r="YL235" s="41"/>
      <c r="YM235" s="41"/>
      <c r="YN235" s="41"/>
      <c r="YO235" s="41"/>
      <c r="YP235" s="41"/>
      <c r="YQ235" s="41"/>
      <c r="YR235" s="41"/>
      <c r="YS235" s="41"/>
      <c r="YT235" s="41"/>
      <c r="YU235" s="41"/>
      <c r="YV235" s="41"/>
      <c r="YW235" s="41"/>
      <c r="YX235" s="41"/>
      <c r="YY235" s="41"/>
      <c r="YZ235" s="41"/>
      <c r="ZA235" s="41"/>
      <c r="ZB235" s="41"/>
      <c r="ZC235" s="41"/>
      <c r="ZD235" s="41"/>
      <c r="ZE235" s="41"/>
      <c r="ZF235" s="41"/>
      <c r="ZG235" s="41"/>
      <c r="ZH235" s="41"/>
      <c r="ZI235" s="41"/>
      <c r="ZJ235" s="41"/>
      <c r="ZK235" s="41"/>
      <c r="ZL235" s="41"/>
      <c r="ZM235" s="41"/>
      <c r="ZN235" s="41"/>
      <c r="ZO235" s="41"/>
    </row>
    <row r="236" spans="31:691" ht="17.25" customHeight="1" x14ac:dyDescent="0.3">
      <c r="AE236" s="41"/>
      <c r="AF236" s="41"/>
      <c r="AG236" s="41"/>
      <c r="IZ236" s="41"/>
      <c r="JA236" s="41"/>
      <c r="JB236" s="41"/>
      <c r="JC236" s="41"/>
      <c r="JD236" s="41"/>
      <c r="JE236" s="41"/>
      <c r="JF236" s="41"/>
      <c r="JG236" s="41"/>
      <c r="JH236" s="41"/>
      <c r="JI236" s="41"/>
      <c r="JJ236" s="41"/>
      <c r="JK236" s="41"/>
      <c r="JL236" s="41"/>
      <c r="JM236" s="41"/>
      <c r="JN236" s="41"/>
      <c r="JO236" s="41"/>
      <c r="JP236" s="41"/>
      <c r="JQ236" s="41"/>
      <c r="JR236" s="41"/>
      <c r="JS236" s="41"/>
      <c r="JT236" s="41"/>
      <c r="JU236" s="41"/>
      <c r="JV236" s="41"/>
      <c r="JW236" s="41"/>
      <c r="JX236" s="41"/>
      <c r="JY236" s="41"/>
      <c r="JZ236" s="41"/>
      <c r="KA236" s="41"/>
      <c r="KB236" s="41"/>
      <c r="KC236" s="41"/>
      <c r="KD236" s="41"/>
      <c r="KE236" s="41"/>
      <c r="KF236" s="41"/>
      <c r="KG236" s="41"/>
      <c r="KH236" s="41"/>
      <c r="KI236" s="41"/>
      <c r="KJ236" s="41"/>
      <c r="KK236" s="41"/>
      <c r="KL236" s="41"/>
      <c r="KM236" s="41"/>
      <c r="KN236" s="41"/>
      <c r="KO236" s="41"/>
      <c r="KP236" s="41"/>
      <c r="KQ236" s="41"/>
      <c r="KR236" s="41"/>
      <c r="KS236" s="41"/>
      <c r="KT236" s="41"/>
      <c r="KU236" s="41"/>
      <c r="KV236" s="41"/>
      <c r="KW236" s="41"/>
      <c r="KX236" s="41"/>
      <c r="KY236" s="41"/>
      <c r="KZ236" s="41"/>
      <c r="LA236" s="41"/>
      <c r="LB236" s="41"/>
      <c r="LC236" s="41"/>
      <c r="LD236" s="41"/>
      <c r="LE236" s="41"/>
      <c r="LF236" s="41"/>
      <c r="LG236" s="41"/>
      <c r="LH236" s="41"/>
      <c r="LI236" s="41"/>
      <c r="LJ236" s="41"/>
      <c r="LK236" s="41"/>
      <c r="LL236" s="41"/>
      <c r="LM236" s="41"/>
      <c r="LN236" s="41"/>
      <c r="LO236" s="41"/>
      <c r="LP236" s="41"/>
      <c r="LQ236" s="41"/>
      <c r="LR236" s="41"/>
      <c r="LS236" s="41"/>
      <c r="LT236" s="41"/>
      <c r="LU236" s="41"/>
      <c r="LV236" s="41"/>
      <c r="LW236" s="41"/>
      <c r="LX236" s="41"/>
      <c r="LY236" s="41"/>
      <c r="LZ236" s="41"/>
      <c r="MA236" s="41"/>
      <c r="MB236" s="41"/>
      <c r="MC236" s="41"/>
      <c r="MD236" s="41"/>
      <c r="ME236" s="41"/>
      <c r="MF236" s="41"/>
      <c r="MG236" s="41"/>
      <c r="MH236" s="41"/>
      <c r="MI236" s="41"/>
      <c r="MJ236" s="41"/>
      <c r="MK236" s="41"/>
      <c r="ML236" s="41"/>
      <c r="MM236" s="41"/>
      <c r="MN236" s="41"/>
      <c r="MO236" s="41"/>
      <c r="MP236" s="41"/>
      <c r="MQ236" s="41"/>
      <c r="MR236" s="41"/>
      <c r="MS236" s="41"/>
      <c r="MT236" s="41"/>
      <c r="MU236" s="41"/>
      <c r="MV236" s="41"/>
      <c r="MW236" s="41"/>
      <c r="MX236" s="41"/>
      <c r="MY236" s="41"/>
      <c r="MZ236" s="41"/>
      <c r="NA236" s="41"/>
      <c r="NB236" s="41"/>
      <c r="NC236" s="41"/>
      <c r="ND236" s="41"/>
      <c r="NE236" s="41"/>
      <c r="NF236" s="41"/>
      <c r="NG236" s="41"/>
      <c r="NH236" s="41"/>
      <c r="NI236" s="41"/>
      <c r="NJ236" s="41"/>
      <c r="NK236" s="41"/>
      <c r="NL236" s="41"/>
      <c r="NM236" s="41"/>
      <c r="NN236" s="41"/>
      <c r="NO236" s="41"/>
      <c r="NP236" s="41"/>
      <c r="NQ236" s="41"/>
      <c r="NR236" s="41"/>
      <c r="NS236" s="41"/>
      <c r="NT236" s="41"/>
      <c r="NU236" s="41"/>
      <c r="NV236" s="41"/>
      <c r="NW236" s="41"/>
      <c r="NX236" s="41"/>
      <c r="NY236" s="41"/>
      <c r="NZ236" s="41"/>
      <c r="OA236" s="41"/>
      <c r="OB236" s="41"/>
      <c r="OC236" s="41"/>
      <c r="OD236" s="41"/>
      <c r="OE236" s="41"/>
      <c r="OF236" s="41"/>
      <c r="OG236" s="41"/>
      <c r="OH236" s="41"/>
      <c r="OI236" s="41"/>
      <c r="OJ236" s="41"/>
      <c r="OK236" s="41"/>
      <c r="OL236" s="41"/>
      <c r="OM236" s="41"/>
      <c r="ON236" s="41"/>
      <c r="OO236" s="41"/>
      <c r="OP236" s="41"/>
      <c r="OQ236" s="41"/>
      <c r="OR236" s="41"/>
      <c r="OS236" s="41"/>
      <c r="OT236" s="41"/>
      <c r="OU236" s="41"/>
      <c r="OV236" s="41"/>
      <c r="OW236" s="41"/>
      <c r="OX236" s="41"/>
      <c r="OY236" s="41"/>
      <c r="OZ236" s="41"/>
      <c r="PA236" s="41"/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1"/>
      <c r="PN236" s="41"/>
      <c r="PO236" s="41"/>
      <c r="PP236" s="41"/>
      <c r="PQ236" s="41"/>
      <c r="PR236" s="41"/>
      <c r="PS236" s="41"/>
      <c r="PT236" s="41"/>
      <c r="PU236" s="41"/>
      <c r="PV236" s="41"/>
      <c r="PW236" s="41"/>
      <c r="PX236" s="41"/>
      <c r="PY236" s="41"/>
      <c r="PZ236" s="41"/>
      <c r="QA236" s="41"/>
      <c r="QB236" s="41"/>
      <c r="QC236" s="41"/>
      <c r="QD236" s="41"/>
      <c r="QE236" s="41"/>
      <c r="QF236" s="41"/>
      <c r="QG236" s="41"/>
      <c r="QH236" s="41"/>
      <c r="QI236" s="41"/>
      <c r="QJ236" s="41"/>
      <c r="QK236" s="41"/>
      <c r="QL236" s="41"/>
      <c r="QM236" s="41"/>
      <c r="QN236" s="41"/>
      <c r="QO236" s="41"/>
      <c r="QP236" s="41"/>
      <c r="QQ236" s="41"/>
      <c r="QR236" s="41"/>
      <c r="QS236" s="41"/>
      <c r="QT236" s="41"/>
      <c r="QU236" s="41"/>
      <c r="QV236" s="41"/>
      <c r="QW236" s="41"/>
      <c r="QX236" s="41"/>
      <c r="QY236" s="41"/>
      <c r="QZ236" s="41"/>
      <c r="RA236" s="41"/>
      <c r="RB236" s="41"/>
      <c r="RC236" s="41"/>
      <c r="RD236" s="41"/>
      <c r="RE236" s="41"/>
      <c r="RF236" s="41"/>
      <c r="RG236" s="41"/>
      <c r="RH236" s="41"/>
      <c r="RI236" s="41"/>
      <c r="RJ236" s="41"/>
      <c r="RK236" s="41"/>
      <c r="RL236" s="41"/>
      <c r="RM236" s="41"/>
      <c r="RN236" s="41"/>
      <c r="RO236" s="41"/>
      <c r="RP236" s="41"/>
      <c r="RQ236" s="41"/>
      <c r="RR236" s="41"/>
      <c r="RS236" s="41"/>
      <c r="RT236" s="41"/>
      <c r="RU236" s="41"/>
      <c r="RV236" s="41"/>
      <c r="RW236" s="41"/>
      <c r="RX236" s="41"/>
      <c r="RY236" s="41"/>
      <c r="RZ236" s="41"/>
      <c r="SA236" s="41"/>
      <c r="SB236" s="41"/>
      <c r="SC236" s="41"/>
      <c r="SD236" s="41"/>
      <c r="SE236" s="41"/>
      <c r="SF236" s="41"/>
      <c r="SG236" s="41"/>
      <c r="SH236" s="41"/>
      <c r="SI236" s="41"/>
      <c r="SJ236" s="41"/>
      <c r="SK236" s="41"/>
      <c r="SL236" s="41"/>
      <c r="SM236" s="41"/>
      <c r="SN236" s="41"/>
      <c r="SO236" s="41"/>
      <c r="SP236" s="41"/>
      <c r="SQ236" s="41"/>
      <c r="SR236" s="41"/>
      <c r="SS236" s="41"/>
      <c r="ST236" s="41"/>
      <c r="SU236" s="41"/>
      <c r="SV236" s="41"/>
      <c r="SW236" s="41"/>
      <c r="SX236" s="41"/>
      <c r="SY236" s="41"/>
      <c r="SZ236" s="41"/>
      <c r="TA236" s="41"/>
      <c r="TB236" s="41"/>
      <c r="TC236" s="41"/>
      <c r="TD236" s="41"/>
      <c r="TE236" s="41"/>
      <c r="TF236" s="41"/>
      <c r="TG236" s="41"/>
      <c r="TH236" s="41"/>
      <c r="TI236" s="41"/>
      <c r="TJ236" s="41"/>
      <c r="TK236" s="41"/>
      <c r="TL236" s="41"/>
      <c r="TM236" s="41"/>
      <c r="TN236" s="41"/>
      <c r="TO236" s="41"/>
      <c r="TP236" s="41"/>
      <c r="TQ236" s="41"/>
      <c r="TR236" s="41"/>
      <c r="TS236" s="41"/>
      <c r="TT236" s="41"/>
      <c r="TU236" s="41"/>
      <c r="TV236" s="41"/>
      <c r="TW236" s="41"/>
      <c r="TX236" s="41"/>
      <c r="TY236" s="41"/>
      <c r="TZ236" s="41"/>
      <c r="UA236" s="41"/>
      <c r="UB236" s="41"/>
      <c r="UC236" s="41"/>
      <c r="UD236" s="41"/>
      <c r="UE236" s="41"/>
      <c r="UF236" s="41"/>
      <c r="UG236" s="41"/>
      <c r="UH236" s="41"/>
      <c r="UI236" s="41"/>
      <c r="UJ236" s="41"/>
      <c r="UK236" s="41"/>
      <c r="UL236" s="41"/>
      <c r="UM236" s="41"/>
      <c r="UN236" s="41"/>
      <c r="UO236" s="41"/>
      <c r="UP236" s="41"/>
      <c r="UQ236" s="41"/>
      <c r="UR236" s="41"/>
      <c r="US236" s="41"/>
      <c r="UT236" s="41"/>
      <c r="UU236" s="41"/>
      <c r="UV236" s="41"/>
      <c r="UW236" s="41"/>
      <c r="UX236" s="41"/>
      <c r="UY236" s="41"/>
      <c r="UZ236" s="41"/>
      <c r="VA236" s="41"/>
      <c r="VB236" s="41"/>
      <c r="VC236" s="41"/>
      <c r="VD236" s="41"/>
      <c r="VE236" s="41"/>
      <c r="VF236" s="41"/>
      <c r="VG236" s="41"/>
      <c r="VH236" s="41"/>
      <c r="VI236" s="41"/>
      <c r="VJ236" s="41"/>
      <c r="VK236" s="41"/>
      <c r="VL236" s="41"/>
      <c r="VM236" s="41"/>
      <c r="VN236" s="41"/>
      <c r="VO236" s="41"/>
      <c r="VP236" s="41"/>
      <c r="VQ236" s="41"/>
      <c r="VR236" s="41"/>
      <c r="VS236" s="41"/>
      <c r="VT236" s="41"/>
      <c r="VU236" s="41"/>
      <c r="VV236" s="41"/>
      <c r="VW236" s="41"/>
      <c r="VX236" s="41"/>
      <c r="VY236" s="41"/>
      <c r="VZ236" s="41"/>
      <c r="WA236" s="41"/>
      <c r="WB236" s="41"/>
      <c r="WC236" s="41"/>
      <c r="WD236" s="41"/>
      <c r="WE236" s="41"/>
      <c r="WF236" s="41"/>
      <c r="WG236" s="41"/>
      <c r="WH236" s="41"/>
      <c r="WI236" s="41"/>
      <c r="WJ236" s="41"/>
      <c r="WK236" s="41"/>
      <c r="WL236" s="41"/>
      <c r="WM236" s="41"/>
      <c r="WN236" s="41"/>
      <c r="WO236" s="41"/>
      <c r="WP236" s="41"/>
      <c r="WQ236" s="41"/>
      <c r="WR236" s="41"/>
      <c r="WS236" s="41"/>
      <c r="WT236" s="41"/>
      <c r="WU236" s="41"/>
      <c r="WV236" s="41"/>
      <c r="WW236" s="41"/>
      <c r="WX236" s="41"/>
      <c r="WY236" s="41"/>
      <c r="WZ236" s="41"/>
      <c r="XA236" s="41"/>
      <c r="XB236" s="41"/>
      <c r="XC236" s="41"/>
      <c r="XD236" s="41"/>
      <c r="XE236" s="41"/>
      <c r="XF236" s="41"/>
      <c r="XG236" s="41"/>
      <c r="XH236" s="41"/>
      <c r="XI236" s="41"/>
      <c r="XJ236" s="41"/>
      <c r="XK236" s="41"/>
      <c r="XL236" s="41"/>
      <c r="XM236" s="41"/>
      <c r="XN236" s="41"/>
      <c r="XO236" s="41"/>
      <c r="XP236" s="41"/>
      <c r="XQ236" s="41"/>
      <c r="XR236" s="41"/>
      <c r="XS236" s="41"/>
      <c r="XT236" s="41"/>
      <c r="XU236" s="41"/>
      <c r="XV236" s="41"/>
      <c r="XW236" s="41"/>
      <c r="XX236" s="41"/>
      <c r="XY236" s="41"/>
      <c r="XZ236" s="41"/>
      <c r="YA236" s="41"/>
      <c r="YB236" s="41"/>
      <c r="YC236" s="41"/>
      <c r="YD236" s="41"/>
      <c r="YE236" s="41"/>
      <c r="YF236" s="41"/>
      <c r="YG236" s="41"/>
      <c r="YH236" s="41"/>
      <c r="YI236" s="41"/>
      <c r="YJ236" s="41"/>
      <c r="YK236" s="41"/>
      <c r="YL236" s="41"/>
      <c r="YM236" s="41"/>
      <c r="YN236" s="41"/>
      <c r="YO236" s="41"/>
      <c r="YP236" s="41"/>
      <c r="YQ236" s="41"/>
      <c r="YR236" s="41"/>
      <c r="YS236" s="41"/>
      <c r="YT236" s="41"/>
      <c r="YU236" s="41"/>
      <c r="YV236" s="41"/>
      <c r="YW236" s="41"/>
      <c r="YX236" s="41"/>
      <c r="YY236" s="41"/>
      <c r="YZ236" s="41"/>
      <c r="ZA236" s="41"/>
      <c r="ZB236" s="41"/>
      <c r="ZC236" s="41"/>
      <c r="ZD236" s="41"/>
      <c r="ZE236" s="41"/>
      <c r="ZF236" s="41"/>
      <c r="ZG236" s="41"/>
      <c r="ZH236" s="41"/>
      <c r="ZI236" s="41"/>
      <c r="ZJ236" s="41"/>
      <c r="ZK236" s="41"/>
      <c r="ZL236" s="41"/>
      <c r="ZM236" s="41"/>
      <c r="ZN236" s="41"/>
      <c r="ZO236" s="41"/>
    </row>
    <row r="237" spans="31:691" ht="17.25" customHeight="1" x14ac:dyDescent="0.3">
      <c r="AE237" s="41"/>
      <c r="AF237" s="41"/>
      <c r="AG237" s="41"/>
      <c r="IZ237" s="41"/>
      <c r="JA237" s="41"/>
      <c r="JB237" s="41"/>
      <c r="JC237" s="41"/>
      <c r="JD237" s="41"/>
      <c r="JE237" s="41"/>
      <c r="JF237" s="41"/>
      <c r="JG237" s="41"/>
      <c r="JH237" s="41"/>
      <c r="JI237" s="41"/>
      <c r="JJ237" s="41"/>
      <c r="JK237" s="41"/>
      <c r="JL237" s="41"/>
      <c r="JM237" s="41"/>
      <c r="JN237" s="41"/>
      <c r="JO237" s="41"/>
      <c r="JP237" s="41"/>
      <c r="JQ237" s="41"/>
      <c r="JR237" s="41"/>
      <c r="JS237" s="41"/>
      <c r="JT237" s="41"/>
      <c r="JU237" s="41"/>
      <c r="JV237" s="41"/>
      <c r="JW237" s="41"/>
      <c r="JX237" s="41"/>
      <c r="JY237" s="41"/>
      <c r="JZ237" s="41"/>
      <c r="KA237" s="41"/>
      <c r="KB237" s="41"/>
      <c r="KC237" s="41"/>
      <c r="KD237" s="41"/>
      <c r="KE237" s="41"/>
      <c r="KF237" s="41"/>
      <c r="KG237" s="41"/>
      <c r="KH237" s="41"/>
      <c r="KI237" s="41"/>
      <c r="KJ237" s="41"/>
      <c r="KK237" s="41"/>
      <c r="KL237" s="41"/>
      <c r="KM237" s="41"/>
      <c r="KN237" s="41"/>
      <c r="KO237" s="41"/>
      <c r="KP237" s="41"/>
      <c r="KQ237" s="41"/>
      <c r="KR237" s="41"/>
      <c r="KS237" s="41"/>
      <c r="KT237" s="41"/>
      <c r="KU237" s="41"/>
      <c r="KV237" s="41"/>
      <c r="KW237" s="41"/>
      <c r="KX237" s="41"/>
      <c r="KY237" s="41"/>
      <c r="KZ237" s="41"/>
      <c r="LA237" s="41"/>
      <c r="LB237" s="41"/>
      <c r="LC237" s="41"/>
      <c r="LD237" s="41"/>
      <c r="LE237" s="41"/>
      <c r="LF237" s="41"/>
      <c r="LG237" s="41"/>
      <c r="LH237" s="41"/>
      <c r="LI237" s="41"/>
      <c r="LJ237" s="41"/>
      <c r="LK237" s="41"/>
      <c r="LL237" s="41"/>
      <c r="LM237" s="41"/>
      <c r="LN237" s="41"/>
      <c r="LO237" s="41"/>
      <c r="LP237" s="41"/>
      <c r="LQ237" s="41"/>
      <c r="LR237" s="41"/>
      <c r="LS237" s="41"/>
      <c r="LT237" s="41"/>
      <c r="LU237" s="41"/>
      <c r="LV237" s="41"/>
      <c r="LW237" s="41"/>
      <c r="LX237" s="41"/>
      <c r="LY237" s="41"/>
      <c r="LZ237" s="41"/>
      <c r="MA237" s="41"/>
      <c r="MB237" s="41"/>
      <c r="MC237" s="41"/>
      <c r="MD237" s="41"/>
      <c r="ME237" s="41"/>
      <c r="MF237" s="41"/>
      <c r="MG237" s="41"/>
      <c r="MH237" s="41"/>
      <c r="MI237" s="41"/>
      <c r="MJ237" s="41"/>
      <c r="MK237" s="41"/>
      <c r="ML237" s="41"/>
      <c r="MM237" s="41"/>
      <c r="MN237" s="41"/>
      <c r="MO237" s="41"/>
      <c r="MP237" s="41"/>
      <c r="MQ237" s="41"/>
      <c r="MR237" s="41"/>
      <c r="MS237" s="41"/>
      <c r="MT237" s="41"/>
      <c r="MU237" s="41"/>
      <c r="MV237" s="41"/>
      <c r="MW237" s="41"/>
      <c r="MX237" s="41"/>
      <c r="MY237" s="41"/>
      <c r="MZ237" s="41"/>
      <c r="NA237" s="41"/>
      <c r="NB237" s="41"/>
      <c r="NC237" s="41"/>
      <c r="ND237" s="41"/>
      <c r="NE237" s="41"/>
      <c r="NF237" s="41"/>
      <c r="NG237" s="41"/>
      <c r="NH237" s="41"/>
      <c r="NI237" s="41"/>
      <c r="NJ237" s="41"/>
      <c r="NK237" s="41"/>
      <c r="NL237" s="41"/>
      <c r="NM237" s="41"/>
      <c r="NN237" s="41"/>
      <c r="NO237" s="41"/>
      <c r="NP237" s="41"/>
      <c r="NQ237" s="41"/>
      <c r="NR237" s="41"/>
      <c r="NS237" s="41"/>
      <c r="NT237" s="41"/>
      <c r="NU237" s="41"/>
      <c r="NV237" s="41"/>
      <c r="NW237" s="41"/>
      <c r="NX237" s="41"/>
      <c r="NY237" s="41"/>
      <c r="NZ237" s="41"/>
      <c r="OA237" s="41"/>
      <c r="OB237" s="41"/>
      <c r="OC237" s="41"/>
      <c r="OD237" s="41"/>
      <c r="OE237" s="41"/>
      <c r="OF237" s="41"/>
      <c r="OG237" s="41"/>
      <c r="OH237" s="41"/>
      <c r="OI237" s="41"/>
      <c r="OJ237" s="41"/>
      <c r="OK237" s="41"/>
      <c r="OL237" s="41"/>
      <c r="OM237" s="41"/>
      <c r="ON237" s="41"/>
      <c r="OO237" s="41"/>
      <c r="OP237" s="41"/>
      <c r="OQ237" s="41"/>
      <c r="OR237" s="41"/>
      <c r="OS237" s="41"/>
      <c r="OT237" s="41"/>
      <c r="OU237" s="41"/>
      <c r="OV237" s="41"/>
      <c r="OW237" s="41"/>
      <c r="OX237" s="41"/>
      <c r="OY237" s="41"/>
      <c r="OZ237" s="41"/>
      <c r="PA237" s="41"/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1"/>
      <c r="PN237" s="41"/>
      <c r="PO237" s="41"/>
      <c r="PP237" s="41"/>
      <c r="PQ237" s="41"/>
      <c r="PR237" s="41"/>
      <c r="PS237" s="41"/>
      <c r="PT237" s="41"/>
      <c r="PU237" s="41"/>
      <c r="PV237" s="41"/>
      <c r="PW237" s="41"/>
      <c r="PX237" s="41"/>
      <c r="PY237" s="41"/>
      <c r="PZ237" s="41"/>
      <c r="QA237" s="41"/>
      <c r="QB237" s="41"/>
      <c r="QC237" s="41"/>
      <c r="QD237" s="41"/>
      <c r="QE237" s="41"/>
      <c r="QF237" s="41"/>
      <c r="QG237" s="41"/>
      <c r="QH237" s="41"/>
      <c r="QI237" s="41"/>
      <c r="QJ237" s="41"/>
      <c r="QK237" s="41"/>
      <c r="QL237" s="41"/>
      <c r="QM237" s="41"/>
      <c r="QN237" s="41"/>
      <c r="QO237" s="41"/>
      <c r="QP237" s="41"/>
      <c r="QQ237" s="41"/>
      <c r="QR237" s="41"/>
      <c r="QS237" s="41"/>
      <c r="QT237" s="41"/>
      <c r="QU237" s="41"/>
      <c r="QV237" s="41"/>
      <c r="QW237" s="41"/>
      <c r="QX237" s="41"/>
      <c r="QY237" s="41"/>
      <c r="QZ237" s="41"/>
      <c r="RA237" s="41"/>
      <c r="RB237" s="41"/>
      <c r="RC237" s="41"/>
      <c r="RD237" s="41"/>
      <c r="RE237" s="41"/>
      <c r="RF237" s="41"/>
      <c r="RG237" s="41"/>
      <c r="RH237" s="41"/>
      <c r="RI237" s="41"/>
      <c r="RJ237" s="41"/>
      <c r="RK237" s="41"/>
      <c r="RL237" s="41"/>
      <c r="RM237" s="41"/>
      <c r="RN237" s="41"/>
      <c r="RO237" s="41"/>
      <c r="RP237" s="41"/>
      <c r="RQ237" s="41"/>
      <c r="RR237" s="41"/>
      <c r="RS237" s="41"/>
      <c r="RT237" s="41"/>
      <c r="RU237" s="41"/>
      <c r="RV237" s="41"/>
      <c r="RW237" s="41"/>
      <c r="RX237" s="41"/>
      <c r="RY237" s="41"/>
      <c r="RZ237" s="41"/>
      <c r="SA237" s="41"/>
      <c r="SB237" s="41"/>
      <c r="SC237" s="41"/>
      <c r="SD237" s="41"/>
      <c r="SE237" s="41"/>
      <c r="SF237" s="41"/>
      <c r="SG237" s="41"/>
      <c r="SH237" s="41"/>
      <c r="SI237" s="41"/>
      <c r="SJ237" s="41"/>
      <c r="SK237" s="41"/>
      <c r="SL237" s="41"/>
      <c r="SM237" s="41"/>
      <c r="SN237" s="41"/>
      <c r="SO237" s="41"/>
      <c r="SP237" s="41"/>
      <c r="SQ237" s="41"/>
      <c r="SR237" s="41"/>
      <c r="SS237" s="41"/>
      <c r="ST237" s="41"/>
      <c r="SU237" s="41"/>
      <c r="SV237" s="41"/>
      <c r="SW237" s="41"/>
      <c r="SX237" s="41"/>
      <c r="SY237" s="41"/>
      <c r="SZ237" s="41"/>
      <c r="TA237" s="41"/>
      <c r="TB237" s="41"/>
      <c r="TC237" s="41"/>
      <c r="TD237" s="41"/>
      <c r="TE237" s="41"/>
      <c r="TF237" s="41"/>
      <c r="TG237" s="41"/>
      <c r="TH237" s="41"/>
      <c r="TI237" s="41"/>
      <c r="TJ237" s="41"/>
      <c r="TK237" s="41"/>
      <c r="TL237" s="41"/>
      <c r="TM237" s="41"/>
      <c r="TN237" s="41"/>
      <c r="TO237" s="41"/>
      <c r="TP237" s="41"/>
      <c r="TQ237" s="41"/>
      <c r="TR237" s="41"/>
      <c r="TS237" s="41"/>
      <c r="TT237" s="41"/>
      <c r="TU237" s="41"/>
      <c r="TV237" s="41"/>
      <c r="TW237" s="41"/>
      <c r="TX237" s="41"/>
      <c r="TY237" s="41"/>
      <c r="TZ237" s="41"/>
      <c r="UA237" s="41"/>
      <c r="UB237" s="41"/>
      <c r="UC237" s="41"/>
      <c r="UD237" s="41"/>
      <c r="UE237" s="41"/>
      <c r="UF237" s="41"/>
      <c r="UG237" s="41"/>
      <c r="UH237" s="41"/>
      <c r="UI237" s="41"/>
      <c r="UJ237" s="41"/>
      <c r="UK237" s="41"/>
      <c r="UL237" s="41"/>
      <c r="UM237" s="41"/>
      <c r="UN237" s="41"/>
      <c r="UO237" s="41"/>
      <c r="UP237" s="41"/>
      <c r="UQ237" s="41"/>
      <c r="UR237" s="41"/>
      <c r="US237" s="41"/>
      <c r="UT237" s="41"/>
      <c r="UU237" s="41"/>
      <c r="UV237" s="41"/>
      <c r="UW237" s="41"/>
      <c r="UX237" s="41"/>
      <c r="UY237" s="41"/>
      <c r="UZ237" s="41"/>
      <c r="VA237" s="41"/>
      <c r="VB237" s="41"/>
      <c r="VC237" s="41"/>
      <c r="VD237" s="41"/>
      <c r="VE237" s="41"/>
      <c r="VF237" s="41"/>
      <c r="VG237" s="41"/>
      <c r="VH237" s="41"/>
      <c r="VI237" s="41"/>
      <c r="VJ237" s="41"/>
      <c r="VK237" s="41"/>
      <c r="VL237" s="41"/>
      <c r="VM237" s="41"/>
      <c r="VN237" s="41"/>
      <c r="VO237" s="41"/>
      <c r="VP237" s="41"/>
      <c r="VQ237" s="41"/>
      <c r="VR237" s="41"/>
      <c r="VS237" s="41"/>
      <c r="VT237" s="41"/>
      <c r="VU237" s="41"/>
      <c r="VV237" s="41"/>
      <c r="VW237" s="41"/>
      <c r="VX237" s="41"/>
      <c r="VY237" s="41"/>
      <c r="VZ237" s="41"/>
      <c r="WA237" s="41"/>
      <c r="WB237" s="41"/>
      <c r="WC237" s="41"/>
      <c r="WD237" s="41"/>
      <c r="WE237" s="41"/>
      <c r="WF237" s="41"/>
      <c r="WG237" s="41"/>
      <c r="WH237" s="41"/>
      <c r="WI237" s="41"/>
      <c r="WJ237" s="41"/>
      <c r="WK237" s="41"/>
      <c r="WL237" s="41"/>
      <c r="WM237" s="41"/>
      <c r="WN237" s="41"/>
      <c r="WO237" s="41"/>
      <c r="WP237" s="41"/>
      <c r="WQ237" s="41"/>
      <c r="WR237" s="41"/>
      <c r="WS237" s="41"/>
      <c r="WT237" s="41"/>
      <c r="WU237" s="41"/>
      <c r="WV237" s="41"/>
      <c r="WW237" s="41"/>
      <c r="WX237" s="41"/>
      <c r="WY237" s="41"/>
      <c r="WZ237" s="41"/>
      <c r="XA237" s="41"/>
      <c r="XB237" s="41"/>
      <c r="XC237" s="41"/>
      <c r="XD237" s="41"/>
      <c r="XE237" s="41"/>
      <c r="XF237" s="41"/>
      <c r="XG237" s="41"/>
      <c r="XH237" s="41"/>
      <c r="XI237" s="41"/>
      <c r="XJ237" s="41"/>
      <c r="XK237" s="41"/>
      <c r="XL237" s="41"/>
      <c r="XM237" s="41"/>
      <c r="XN237" s="41"/>
      <c r="XO237" s="41"/>
      <c r="XP237" s="41"/>
      <c r="XQ237" s="41"/>
      <c r="XR237" s="41"/>
      <c r="XS237" s="41"/>
      <c r="XT237" s="41"/>
      <c r="XU237" s="41"/>
      <c r="XV237" s="41"/>
      <c r="XW237" s="41"/>
      <c r="XX237" s="41"/>
      <c r="XY237" s="41"/>
      <c r="XZ237" s="41"/>
      <c r="YA237" s="41"/>
      <c r="YB237" s="41"/>
      <c r="YC237" s="41"/>
      <c r="YD237" s="41"/>
      <c r="YE237" s="41"/>
      <c r="YF237" s="41"/>
      <c r="YG237" s="41"/>
      <c r="YH237" s="41"/>
      <c r="YI237" s="41"/>
      <c r="YJ237" s="41"/>
      <c r="YK237" s="41"/>
      <c r="YL237" s="41"/>
      <c r="YM237" s="41"/>
      <c r="YN237" s="41"/>
      <c r="YO237" s="41"/>
      <c r="YP237" s="41"/>
      <c r="YQ237" s="41"/>
      <c r="YR237" s="41"/>
      <c r="YS237" s="41"/>
      <c r="YT237" s="41"/>
      <c r="YU237" s="41"/>
      <c r="YV237" s="41"/>
      <c r="YW237" s="41"/>
      <c r="YX237" s="41"/>
      <c r="YY237" s="41"/>
      <c r="YZ237" s="41"/>
      <c r="ZA237" s="41"/>
      <c r="ZB237" s="41"/>
      <c r="ZC237" s="41"/>
      <c r="ZD237" s="41"/>
      <c r="ZE237" s="41"/>
      <c r="ZF237" s="41"/>
      <c r="ZG237" s="41"/>
      <c r="ZH237" s="41"/>
      <c r="ZI237" s="41"/>
      <c r="ZJ237" s="41"/>
      <c r="ZK237" s="41"/>
      <c r="ZL237" s="41"/>
      <c r="ZM237" s="41"/>
      <c r="ZN237" s="41"/>
      <c r="ZO237" s="41"/>
    </row>
    <row r="238" spans="31:691" ht="17.25" customHeight="1" x14ac:dyDescent="0.3">
      <c r="AE238" s="41"/>
      <c r="AF238" s="41"/>
      <c r="AG238" s="41"/>
      <c r="IZ238" s="41"/>
      <c r="JA238" s="41"/>
      <c r="JB238" s="41"/>
      <c r="JC238" s="41"/>
      <c r="JD238" s="41"/>
      <c r="JE238" s="41"/>
      <c r="JF238" s="41"/>
      <c r="JG238" s="41"/>
      <c r="JH238" s="41"/>
      <c r="JI238" s="41"/>
      <c r="JJ238" s="41"/>
      <c r="JK238" s="41"/>
      <c r="JL238" s="41"/>
      <c r="JM238" s="41"/>
      <c r="JN238" s="41"/>
      <c r="JO238" s="41"/>
      <c r="JP238" s="41"/>
      <c r="JQ238" s="41"/>
      <c r="JR238" s="41"/>
      <c r="JS238" s="41"/>
      <c r="JT238" s="41"/>
      <c r="JU238" s="41"/>
      <c r="JV238" s="41"/>
      <c r="JW238" s="41"/>
      <c r="JX238" s="41"/>
      <c r="JY238" s="41"/>
      <c r="JZ238" s="41"/>
      <c r="KA238" s="41"/>
      <c r="KB238" s="41"/>
      <c r="KC238" s="41"/>
      <c r="KD238" s="41"/>
      <c r="KE238" s="41"/>
      <c r="KF238" s="41"/>
      <c r="KG238" s="41"/>
      <c r="KH238" s="41"/>
      <c r="KI238" s="41"/>
      <c r="KJ238" s="41"/>
      <c r="KK238" s="41"/>
      <c r="KL238" s="41"/>
      <c r="KM238" s="41"/>
      <c r="KN238" s="41"/>
      <c r="KO238" s="41"/>
      <c r="KP238" s="41"/>
      <c r="KQ238" s="41"/>
      <c r="KR238" s="41"/>
      <c r="KS238" s="41"/>
      <c r="KT238" s="41"/>
      <c r="KU238" s="41"/>
      <c r="KV238" s="41"/>
      <c r="KW238" s="41"/>
      <c r="KX238" s="41"/>
      <c r="KY238" s="41"/>
      <c r="KZ238" s="41"/>
      <c r="LA238" s="41"/>
      <c r="LB238" s="41"/>
      <c r="LC238" s="41"/>
      <c r="LD238" s="41"/>
      <c r="LE238" s="41"/>
      <c r="LF238" s="41"/>
      <c r="LG238" s="41"/>
      <c r="LH238" s="41"/>
      <c r="LI238" s="41"/>
      <c r="LJ238" s="41"/>
      <c r="LK238" s="41"/>
      <c r="LL238" s="41"/>
      <c r="LM238" s="41"/>
      <c r="LN238" s="41"/>
      <c r="LO238" s="41"/>
      <c r="LP238" s="41"/>
      <c r="LQ238" s="41"/>
      <c r="LR238" s="41"/>
      <c r="LS238" s="41"/>
      <c r="LT238" s="41"/>
      <c r="LU238" s="41"/>
      <c r="LV238" s="41"/>
      <c r="LW238" s="41"/>
      <c r="LX238" s="41"/>
      <c r="LY238" s="41"/>
      <c r="LZ238" s="41"/>
      <c r="MA238" s="41"/>
      <c r="MB238" s="41"/>
      <c r="MC238" s="41"/>
      <c r="MD238" s="41"/>
      <c r="ME238" s="41"/>
      <c r="MF238" s="41"/>
      <c r="MG238" s="41"/>
      <c r="MH238" s="41"/>
      <c r="MI238" s="41"/>
      <c r="MJ238" s="41"/>
      <c r="MK238" s="41"/>
      <c r="ML238" s="41"/>
      <c r="MM238" s="41"/>
      <c r="MN238" s="41"/>
      <c r="MO238" s="41"/>
      <c r="MP238" s="41"/>
      <c r="MQ238" s="41"/>
      <c r="MR238" s="41"/>
      <c r="MS238" s="41"/>
      <c r="MT238" s="41"/>
      <c r="MU238" s="41"/>
      <c r="MV238" s="41"/>
      <c r="MW238" s="41"/>
      <c r="MX238" s="41"/>
      <c r="MY238" s="41"/>
      <c r="MZ238" s="41"/>
      <c r="NA238" s="41"/>
      <c r="NB238" s="41"/>
      <c r="NC238" s="41"/>
      <c r="ND238" s="41"/>
      <c r="NE238" s="41"/>
      <c r="NF238" s="41"/>
      <c r="NG238" s="41"/>
      <c r="NH238" s="41"/>
      <c r="NI238" s="41"/>
      <c r="NJ238" s="41"/>
      <c r="NK238" s="41"/>
      <c r="NL238" s="41"/>
      <c r="NM238" s="41"/>
      <c r="NN238" s="41"/>
      <c r="NO238" s="41"/>
      <c r="NP238" s="41"/>
      <c r="NQ238" s="41"/>
      <c r="NR238" s="41"/>
      <c r="NS238" s="41"/>
      <c r="NT238" s="41"/>
      <c r="NU238" s="41"/>
      <c r="NV238" s="41"/>
      <c r="NW238" s="41"/>
      <c r="NX238" s="41"/>
      <c r="NY238" s="41"/>
      <c r="NZ238" s="41"/>
      <c r="OA238" s="41"/>
      <c r="OB238" s="41"/>
      <c r="OC238" s="41"/>
      <c r="OD238" s="41"/>
      <c r="OE238" s="41"/>
      <c r="OF238" s="41"/>
      <c r="OG238" s="41"/>
      <c r="OH238" s="41"/>
      <c r="OI238" s="41"/>
      <c r="OJ238" s="41"/>
      <c r="OK238" s="41"/>
      <c r="OL238" s="41"/>
      <c r="OM238" s="41"/>
      <c r="ON238" s="41"/>
      <c r="OO238" s="41"/>
      <c r="OP238" s="41"/>
      <c r="OQ238" s="41"/>
      <c r="OR238" s="41"/>
      <c r="OS238" s="41"/>
      <c r="OT238" s="41"/>
      <c r="OU238" s="41"/>
      <c r="OV238" s="41"/>
      <c r="OW238" s="41"/>
      <c r="OX238" s="41"/>
      <c r="OY238" s="41"/>
      <c r="OZ238" s="41"/>
      <c r="PA238" s="41"/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1"/>
      <c r="PN238" s="41"/>
      <c r="PO238" s="41"/>
      <c r="PP238" s="41"/>
      <c r="PQ238" s="41"/>
      <c r="PR238" s="41"/>
      <c r="PS238" s="41"/>
      <c r="PT238" s="41"/>
      <c r="PU238" s="41"/>
      <c r="PV238" s="41"/>
      <c r="PW238" s="41"/>
      <c r="PX238" s="41"/>
      <c r="PY238" s="41"/>
      <c r="PZ238" s="41"/>
      <c r="QA238" s="41"/>
      <c r="QB238" s="41"/>
      <c r="QC238" s="41"/>
      <c r="QD238" s="41"/>
      <c r="QE238" s="41"/>
      <c r="QF238" s="41"/>
      <c r="QG238" s="41"/>
      <c r="QH238" s="41"/>
      <c r="QI238" s="41"/>
      <c r="QJ238" s="41"/>
      <c r="QK238" s="41"/>
      <c r="QL238" s="41"/>
      <c r="QM238" s="41"/>
      <c r="QN238" s="41"/>
      <c r="QO238" s="41"/>
      <c r="QP238" s="41"/>
      <c r="QQ238" s="41"/>
      <c r="QR238" s="41"/>
      <c r="QS238" s="41"/>
      <c r="QT238" s="41"/>
      <c r="QU238" s="41"/>
      <c r="QV238" s="41"/>
      <c r="QW238" s="41"/>
      <c r="QX238" s="41"/>
      <c r="QY238" s="41"/>
      <c r="QZ238" s="41"/>
      <c r="RA238" s="41"/>
      <c r="RB238" s="41"/>
      <c r="RC238" s="41"/>
      <c r="RD238" s="41"/>
      <c r="RE238" s="41"/>
      <c r="RF238" s="41"/>
      <c r="RG238" s="41"/>
      <c r="RH238" s="41"/>
      <c r="RI238" s="41"/>
      <c r="RJ238" s="41"/>
      <c r="RK238" s="41"/>
      <c r="RL238" s="41"/>
      <c r="RM238" s="41"/>
      <c r="RN238" s="41"/>
      <c r="RO238" s="41"/>
      <c r="RP238" s="41"/>
      <c r="RQ238" s="41"/>
      <c r="RR238" s="41"/>
      <c r="RS238" s="41"/>
      <c r="RT238" s="41"/>
      <c r="RU238" s="41"/>
      <c r="RV238" s="41"/>
      <c r="RW238" s="41"/>
      <c r="RX238" s="41"/>
      <c r="RY238" s="41"/>
      <c r="RZ238" s="41"/>
      <c r="SA238" s="41"/>
      <c r="SB238" s="41"/>
      <c r="SC238" s="41"/>
      <c r="SD238" s="41"/>
      <c r="SE238" s="41"/>
      <c r="SF238" s="41"/>
      <c r="SG238" s="41"/>
      <c r="SH238" s="41"/>
      <c r="SI238" s="41"/>
      <c r="SJ238" s="41"/>
      <c r="SK238" s="41"/>
      <c r="SL238" s="41"/>
      <c r="SM238" s="41"/>
      <c r="SN238" s="41"/>
      <c r="SO238" s="41"/>
      <c r="SP238" s="41"/>
      <c r="SQ238" s="41"/>
      <c r="SR238" s="41"/>
      <c r="SS238" s="41"/>
      <c r="ST238" s="41"/>
      <c r="SU238" s="41"/>
      <c r="SV238" s="41"/>
      <c r="SW238" s="41"/>
      <c r="SX238" s="41"/>
      <c r="SY238" s="41"/>
      <c r="SZ238" s="41"/>
      <c r="TA238" s="41"/>
      <c r="TB238" s="41"/>
      <c r="TC238" s="41"/>
      <c r="TD238" s="41"/>
      <c r="TE238" s="41"/>
      <c r="TF238" s="41"/>
      <c r="TG238" s="41"/>
      <c r="TH238" s="41"/>
      <c r="TI238" s="41"/>
      <c r="TJ238" s="41"/>
      <c r="TK238" s="41"/>
      <c r="TL238" s="41"/>
      <c r="TM238" s="41"/>
      <c r="TN238" s="41"/>
      <c r="TO238" s="41"/>
      <c r="TP238" s="41"/>
      <c r="TQ238" s="41"/>
      <c r="TR238" s="41"/>
      <c r="TS238" s="41"/>
      <c r="TT238" s="41"/>
      <c r="TU238" s="41"/>
      <c r="TV238" s="41"/>
      <c r="TW238" s="41"/>
      <c r="TX238" s="41"/>
      <c r="TY238" s="41"/>
      <c r="TZ238" s="41"/>
      <c r="UA238" s="41"/>
      <c r="UB238" s="41"/>
      <c r="UC238" s="41"/>
      <c r="UD238" s="41"/>
      <c r="UE238" s="41"/>
      <c r="UF238" s="41"/>
      <c r="UG238" s="41"/>
      <c r="UH238" s="41"/>
      <c r="UI238" s="41"/>
      <c r="UJ238" s="41"/>
      <c r="UK238" s="41"/>
      <c r="UL238" s="41"/>
      <c r="UM238" s="41"/>
      <c r="UN238" s="41"/>
      <c r="UO238" s="41"/>
      <c r="UP238" s="41"/>
      <c r="UQ238" s="41"/>
      <c r="UR238" s="41"/>
      <c r="US238" s="41"/>
      <c r="UT238" s="41"/>
      <c r="UU238" s="41"/>
      <c r="UV238" s="41"/>
      <c r="UW238" s="41"/>
      <c r="UX238" s="41"/>
      <c r="UY238" s="41"/>
      <c r="UZ238" s="41"/>
      <c r="VA238" s="41"/>
      <c r="VB238" s="41"/>
      <c r="VC238" s="41"/>
      <c r="VD238" s="41"/>
      <c r="VE238" s="41"/>
      <c r="VF238" s="41"/>
      <c r="VG238" s="41"/>
      <c r="VH238" s="41"/>
      <c r="VI238" s="41"/>
      <c r="VJ238" s="41"/>
      <c r="VK238" s="41"/>
      <c r="VL238" s="41"/>
      <c r="VM238" s="41"/>
      <c r="VN238" s="41"/>
      <c r="VO238" s="41"/>
      <c r="VP238" s="41"/>
      <c r="VQ238" s="41"/>
      <c r="VR238" s="41"/>
      <c r="VS238" s="41"/>
      <c r="VT238" s="41"/>
      <c r="VU238" s="41"/>
      <c r="VV238" s="41"/>
      <c r="VW238" s="41"/>
      <c r="VX238" s="41"/>
      <c r="VY238" s="41"/>
      <c r="VZ238" s="41"/>
      <c r="WA238" s="41"/>
      <c r="WB238" s="41"/>
      <c r="WC238" s="41"/>
      <c r="WD238" s="41"/>
      <c r="WE238" s="41"/>
      <c r="WF238" s="41"/>
      <c r="WG238" s="41"/>
      <c r="WH238" s="41"/>
      <c r="WI238" s="41"/>
      <c r="WJ238" s="41"/>
      <c r="WK238" s="41"/>
      <c r="WL238" s="41"/>
      <c r="WM238" s="41"/>
      <c r="WN238" s="41"/>
      <c r="WO238" s="41"/>
      <c r="WP238" s="41"/>
      <c r="WQ238" s="41"/>
      <c r="WR238" s="41"/>
      <c r="WS238" s="41"/>
      <c r="WT238" s="41"/>
      <c r="WU238" s="41"/>
      <c r="WV238" s="41"/>
      <c r="WW238" s="41"/>
      <c r="WX238" s="41"/>
      <c r="WY238" s="41"/>
      <c r="WZ238" s="41"/>
      <c r="XA238" s="41"/>
      <c r="XB238" s="41"/>
      <c r="XC238" s="41"/>
      <c r="XD238" s="41"/>
      <c r="XE238" s="41"/>
      <c r="XF238" s="41"/>
      <c r="XG238" s="41"/>
      <c r="XH238" s="41"/>
      <c r="XI238" s="41"/>
      <c r="XJ238" s="41"/>
      <c r="XK238" s="41"/>
      <c r="XL238" s="41"/>
      <c r="XM238" s="41"/>
      <c r="XN238" s="41"/>
      <c r="XO238" s="41"/>
      <c r="XP238" s="41"/>
      <c r="XQ238" s="41"/>
      <c r="XR238" s="41"/>
      <c r="XS238" s="41"/>
      <c r="XT238" s="41"/>
      <c r="XU238" s="41"/>
      <c r="XV238" s="41"/>
      <c r="XW238" s="41"/>
      <c r="XX238" s="41"/>
      <c r="XY238" s="41"/>
      <c r="XZ238" s="41"/>
      <c r="YA238" s="41"/>
      <c r="YB238" s="41"/>
      <c r="YC238" s="41"/>
      <c r="YD238" s="41"/>
      <c r="YE238" s="41"/>
      <c r="YF238" s="41"/>
      <c r="YG238" s="41"/>
      <c r="YH238" s="41"/>
      <c r="YI238" s="41"/>
      <c r="YJ238" s="41"/>
      <c r="YK238" s="41"/>
      <c r="YL238" s="41"/>
      <c r="YM238" s="41"/>
      <c r="YN238" s="41"/>
      <c r="YO238" s="41"/>
      <c r="YP238" s="41"/>
      <c r="YQ238" s="41"/>
      <c r="YR238" s="41"/>
      <c r="YS238" s="41"/>
      <c r="YT238" s="41"/>
      <c r="YU238" s="41"/>
      <c r="YV238" s="41"/>
      <c r="YW238" s="41"/>
      <c r="YX238" s="41"/>
      <c r="YY238" s="41"/>
      <c r="YZ238" s="41"/>
      <c r="ZA238" s="41"/>
      <c r="ZB238" s="41"/>
      <c r="ZC238" s="41"/>
      <c r="ZD238" s="41"/>
      <c r="ZE238" s="41"/>
      <c r="ZF238" s="41"/>
      <c r="ZG238" s="41"/>
      <c r="ZH238" s="41"/>
      <c r="ZI238" s="41"/>
      <c r="ZJ238" s="41"/>
      <c r="ZK238" s="41"/>
      <c r="ZL238" s="41"/>
      <c r="ZM238" s="41"/>
      <c r="ZN238" s="41"/>
      <c r="ZO238" s="41"/>
    </row>
    <row r="239" spans="31:691" ht="17.25" customHeight="1" x14ac:dyDescent="0.3">
      <c r="AE239" s="41"/>
      <c r="AF239" s="41"/>
      <c r="AG239" s="41"/>
      <c r="IZ239" s="41"/>
      <c r="JA239" s="41"/>
      <c r="JB239" s="41"/>
      <c r="JC239" s="41"/>
      <c r="JD239" s="41"/>
      <c r="JE239" s="41"/>
      <c r="JF239" s="41"/>
      <c r="JG239" s="41"/>
      <c r="JH239" s="41"/>
      <c r="JI239" s="41"/>
      <c r="JJ239" s="41"/>
      <c r="JK239" s="41"/>
      <c r="JL239" s="41"/>
      <c r="JM239" s="41"/>
      <c r="JN239" s="41"/>
      <c r="JO239" s="41"/>
      <c r="JP239" s="41"/>
      <c r="JQ239" s="41"/>
      <c r="JR239" s="41"/>
      <c r="JS239" s="41"/>
      <c r="JT239" s="41"/>
      <c r="JU239" s="41"/>
      <c r="JV239" s="41"/>
      <c r="JW239" s="41"/>
      <c r="JX239" s="41"/>
      <c r="JY239" s="41"/>
      <c r="JZ239" s="41"/>
      <c r="KA239" s="41"/>
      <c r="KB239" s="41"/>
      <c r="KC239" s="41"/>
      <c r="KD239" s="41"/>
      <c r="KE239" s="41"/>
      <c r="KF239" s="41"/>
      <c r="KG239" s="41"/>
      <c r="KH239" s="41"/>
      <c r="KI239" s="41"/>
      <c r="KJ239" s="41"/>
      <c r="KK239" s="41"/>
      <c r="KL239" s="41"/>
      <c r="KM239" s="41"/>
      <c r="KN239" s="41"/>
      <c r="KO239" s="41"/>
      <c r="KP239" s="41"/>
      <c r="KQ239" s="41"/>
      <c r="KR239" s="41"/>
      <c r="KS239" s="41"/>
      <c r="KT239" s="41"/>
      <c r="KU239" s="41"/>
      <c r="KV239" s="41"/>
      <c r="KW239" s="41"/>
      <c r="KX239" s="41"/>
      <c r="KY239" s="41"/>
      <c r="KZ239" s="41"/>
      <c r="LA239" s="41"/>
      <c r="LB239" s="41"/>
      <c r="LC239" s="41"/>
      <c r="LD239" s="41"/>
      <c r="LE239" s="41"/>
      <c r="LF239" s="41"/>
      <c r="LG239" s="41"/>
      <c r="LH239" s="41"/>
      <c r="LI239" s="41"/>
      <c r="LJ239" s="41"/>
      <c r="LK239" s="41"/>
      <c r="LL239" s="41"/>
      <c r="LM239" s="41"/>
      <c r="LN239" s="41"/>
      <c r="LO239" s="41"/>
      <c r="LP239" s="41"/>
      <c r="LQ239" s="41"/>
      <c r="LR239" s="41"/>
      <c r="LS239" s="41"/>
      <c r="LT239" s="41"/>
      <c r="LU239" s="41"/>
      <c r="LV239" s="41"/>
      <c r="LW239" s="41"/>
      <c r="LX239" s="41"/>
      <c r="LY239" s="41"/>
      <c r="LZ239" s="41"/>
      <c r="MA239" s="41"/>
      <c r="MB239" s="41"/>
      <c r="MC239" s="41"/>
      <c r="MD239" s="41"/>
      <c r="ME239" s="41"/>
      <c r="MF239" s="41"/>
      <c r="MG239" s="41"/>
      <c r="MH239" s="41"/>
      <c r="MI239" s="41"/>
      <c r="MJ239" s="41"/>
      <c r="MK239" s="41"/>
      <c r="ML239" s="41"/>
      <c r="MM239" s="41"/>
      <c r="MN239" s="41"/>
      <c r="MO239" s="41"/>
      <c r="MP239" s="41"/>
      <c r="MQ239" s="41"/>
      <c r="MR239" s="41"/>
      <c r="MS239" s="41"/>
      <c r="MT239" s="41"/>
      <c r="MU239" s="41"/>
      <c r="MV239" s="41"/>
      <c r="MW239" s="41"/>
      <c r="MX239" s="41"/>
      <c r="MY239" s="41"/>
      <c r="MZ239" s="41"/>
      <c r="NA239" s="41"/>
      <c r="NB239" s="41"/>
      <c r="NC239" s="41"/>
      <c r="ND239" s="41"/>
      <c r="NE239" s="41"/>
      <c r="NF239" s="41"/>
      <c r="NG239" s="41"/>
      <c r="NH239" s="41"/>
      <c r="NI239" s="41"/>
      <c r="NJ239" s="41"/>
      <c r="NK239" s="41"/>
      <c r="NL239" s="41"/>
      <c r="NM239" s="41"/>
      <c r="NN239" s="41"/>
      <c r="NO239" s="41"/>
      <c r="NP239" s="41"/>
      <c r="NQ239" s="41"/>
      <c r="NR239" s="41"/>
      <c r="NS239" s="41"/>
      <c r="NT239" s="41"/>
      <c r="NU239" s="41"/>
      <c r="NV239" s="41"/>
      <c r="NW239" s="41"/>
      <c r="NX239" s="41"/>
      <c r="NY239" s="41"/>
      <c r="NZ239" s="41"/>
      <c r="OA239" s="41"/>
      <c r="OB239" s="41"/>
      <c r="OC239" s="41"/>
      <c r="OD239" s="41"/>
      <c r="OE239" s="41"/>
      <c r="OF239" s="41"/>
      <c r="OG239" s="41"/>
      <c r="OH239" s="41"/>
      <c r="OI239" s="41"/>
      <c r="OJ239" s="41"/>
      <c r="OK239" s="41"/>
      <c r="OL239" s="41"/>
      <c r="OM239" s="41"/>
      <c r="ON239" s="41"/>
      <c r="OO239" s="41"/>
      <c r="OP239" s="41"/>
      <c r="OQ239" s="41"/>
      <c r="OR239" s="41"/>
      <c r="OS239" s="41"/>
      <c r="OT239" s="41"/>
      <c r="OU239" s="41"/>
      <c r="OV239" s="41"/>
      <c r="OW239" s="41"/>
      <c r="OX239" s="41"/>
      <c r="OY239" s="41"/>
      <c r="OZ239" s="41"/>
      <c r="PA239" s="41"/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1"/>
      <c r="PN239" s="41"/>
      <c r="PO239" s="41"/>
      <c r="PP239" s="41"/>
      <c r="PQ239" s="41"/>
      <c r="PR239" s="41"/>
      <c r="PS239" s="41"/>
      <c r="PT239" s="41"/>
      <c r="PU239" s="41"/>
      <c r="PV239" s="41"/>
      <c r="PW239" s="41"/>
      <c r="PX239" s="41"/>
      <c r="PY239" s="41"/>
      <c r="PZ239" s="41"/>
      <c r="QA239" s="41"/>
      <c r="QB239" s="41"/>
      <c r="QC239" s="41"/>
      <c r="QD239" s="41"/>
      <c r="QE239" s="41"/>
      <c r="QF239" s="41"/>
      <c r="QG239" s="41"/>
      <c r="QH239" s="41"/>
      <c r="QI239" s="41"/>
      <c r="QJ239" s="41"/>
      <c r="QK239" s="41"/>
      <c r="QL239" s="41"/>
      <c r="QM239" s="41"/>
      <c r="QN239" s="41"/>
      <c r="QO239" s="41"/>
      <c r="QP239" s="41"/>
      <c r="QQ239" s="41"/>
      <c r="QR239" s="41"/>
      <c r="QS239" s="41"/>
      <c r="QT239" s="41"/>
      <c r="QU239" s="41"/>
      <c r="QV239" s="41"/>
      <c r="QW239" s="41"/>
      <c r="QX239" s="41"/>
      <c r="QY239" s="41"/>
      <c r="QZ239" s="41"/>
      <c r="RA239" s="41"/>
      <c r="RB239" s="41"/>
      <c r="RC239" s="41"/>
      <c r="RD239" s="41"/>
      <c r="RE239" s="41"/>
      <c r="RF239" s="41"/>
      <c r="RG239" s="41"/>
      <c r="RH239" s="41"/>
      <c r="RI239" s="41"/>
      <c r="RJ239" s="41"/>
      <c r="RK239" s="41"/>
      <c r="RL239" s="41"/>
      <c r="RM239" s="41"/>
      <c r="RN239" s="41"/>
      <c r="RO239" s="41"/>
      <c r="RP239" s="41"/>
      <c r="RQ239" s="41"/>
      <c r="RR239" s="41"/>
      <c r="RS239" s="41"/>
      <c r="RT239" s="41"/>
      <c r="RU239" s="41"/>
      <c r="RV239" s="41"/>
      <c r="RW239" s="41"/>
      <c r="RX239" s="41"/>
      <c r="RY239" s="41"/>
      <c r="RZ239" s="41"/>
      <c r="SA239" s="41"/>
      <c r="SB239" s="41"/>
      <c r="SC239" s="41"/>
      <c r="SD239" s="41"/>
      <c r="SE239" s="41"/>
      <c r="SF239" s="41"/>
      <c r="SG239" s="41"/>
      <c r="SH239" s="41"/>
      <c r="SI239" s="41"/>
      <c r="SJ239" s="41"/>
      <c r="SK239" s="41"/>
      <c r="SL239" s="41"/>
      <c r="SM239" s="41"/>
      <c r="SN239" s="41"/>
      <c r="SO239" s="41"/>
      <c r="SP239" s="41"/>
      <c r="SQ239" s="41"/>
      <c r="SR239" s="41"/>
      <c r="SS239" s="41"/>
      <c r="ST239" s="41"/>
      <c r="SU239" s="41"/>
      <c r="SV239" s="41"/>
      <c r="SW239" s="41"/>
      <c r="SX239" s="41"/>
      <c r="SY239" s="41"/>
      <c r="SZ239" s="41"/>
      <c r="TA239" s="41"/>
      <c r="TB239" s="41"/>
      <c r="TC239" s="41"/>
      <c r="TD239" s="41"/>
      <c r="TE239" s="41"/>
      <c r="TF239" s="41"/>
      <c r="TG239" s="41"/>
      <c r="TH239" s="41"/>
      <c r="TI239" s="41"/>
      <c r="TJ239" s="41"/>
      <c r="TK239" s="41"/>
      <c r="TL239" s="41"/>
      <c r="TM239" s="41"/>
      <c r="TN239" s="41"/>
      <c r="TO239" s="41"/>
      <c r="TP239" s="41"/>
      <c r="TQ239" s="41"/>
      <c r="TR239" s="41"/>
      <c r="TS239" s="41"/>
      <c r="TT239" s="41"/>
      <c r="TU239" s="41"/>
      <c r="TV239" s="41"/>
      <c r="TW239" s="41"/>
      <c r="TX239" s="41"/>
      <c r="TY239" s="41"/>
      <c r="TZ239" s="41"/>
      <c r="UA239" s="41"/>
      <c r="UB239" s="41"/>
      <c r="UC239" s="41"/>
      <c r="UD239" s="41"/>
      <c r="UE239" s="41"/>
      <c r="UF239" s="41"/>
      <c r="UG239" s="41"/>
      <c r="UH239" s="41"/>
      <c r="UI239" s="41"/>
      <c r="UJ239" s="41"/>
      <c r="UK239" s="41"/>
      <c r="UL239" s="41"/>
      <c r="UM239" s="41"/>
      <c r="UN239" s="41"/>
      <c r="UO239" s="41"/>
      <c r="UP239" s="41"/>
      <c r="UQ239" s="41"/>
      <c r="UR239" s="41"/>
      <c r="US239" s="41"/>
      <c r="UT239" s="41"/>
      <c r="UU239" s="41"/>
      <c r="UV239" s="41"/>
      <c r="UW239" s="41"/>
      <c r="UX239" s="41"/>
      <c r="UY239" s="41"/>
      <c r="UZ239" s="41"/>
      <c r="VA239" s="41"/>
      <c r="VB239" s="41"/>
      <c r="VC239" s="41"/>
      <c r="VD239" s="41"/>
      <c r="VE239" s="41"/>
      <c r="VF239" s="41"/>
      <c r="VG239" s="41"/>
      <c r="VH239" s="41"/>
      <c r="VI239" s="41"/>
      <c r="VJ239" s="41"/>
      <c r="VK239" s="41"/>
      <c r="VL239" s="41"/>
      <c r="VM239" s="41"/>
      <c r="VN239" s="41"/>
      <c r="VO239" s="41"/>
      <c r="VP239" s="41"/>
      <c r="VQ239" s="41"/>
      <c r="VR239" s="41"/>
      <c r="VS239" s="41"/>
      <c r="VT239" s="41"/>
      <c r="VU239" s="41"/>
      <c r="VV239" s="41"/>
      <c r="VW239" s="41"/>
      <c r="VX239" s="41"/>
      <c r="VY239" s="41"/>
      <c r="VZ239" s="41"/>
      <c r="WA239" s="41"/>
      <c r="WB239" s="41"/>
      <c r="WC239" s="41"/>
      <c r="WD239" s="41"/>
      <c r="WE239" s="41"/>
      <c r="WF239" s="41"/>
      <c r="WG239" s="41"/>
      <c r="WH239" s="41"/>
      <c r="WI239" s="41"/>
      <c r="WJ239" s="41"/>
      <c r="WK239" s="41"/>
      <c r="WL239" s="41"/>
      <c r="WM239" s="41"/>
      <c r="WN239" s="41"/>
      <c r="WO239" s="41"/>
      <c r="WP239" s="41"/>
      <c r="WQ239" s="41"/>
      <c r="WR239" s="41"/>
      <c r="WS239" s="41"/>
      <c r="WT239" s="41"/>
      <c r="WU239" s="41"/>
      <c r="WV239" s="41"/>
      <c r="WW239" s="41"/>
      <c r="WX239" s="41"/>
      <c r="WY239" s="41"/>
      <c r="WZ239" s="41"/>
      <c r="XA239" s="41"/>
      <c r="XB239" s="41"/>
      <c r="XC239" s="41"/>
      <c r="XD239" s="41"/>
      <c r="XE239" s="41"/>
      <c r="XF239" s="41"/>
      <c r="XG239" s="41"/>
      <c r="XH239" s="41"/>
      <c r="XI239" s="41"/>
      <c r="XJ239" s="41"/>
      <c r="XK239" s="41"/>
      <c r="XL239" s="41"/>
      <c r="XM239" s="41"/>
      <c r="XN239" s="41"/>
      <c r="XO239" s="41"/>
      <c r="XP239" s="41"/>
      <c r="XQ239" s="41"/>
      <c r="XR239" s="41"/>
      <c r="XS239" s="41"/>
      <c r="XT239" s="41"/>
      <c r="XU239" s="41"/>
      <c r="XV239" s="41"/>
      <c r="XW239" s="41"/>
      <c r="XX239" s="41"/>
      <c r="XY239" s="41"/>
      <c r="XZ239" s="41"/>
      <c r="YA239" s="41"/>
      <c r="YB239" s="41"/>
      <c r="YC239" s="41"/>
      <c r="YD239" s="41"/>
      <c r="YE239" s="41"/>
      <c r="YF239" s="41"/>
      <c r="YG239" s="41"/>
      <c r="YH239" s="41"/>
      <c r="YI239" s="41"/>
      <c r="YJ239" s="41"/>
      <c r="YK239" s="41"/>
      <c r="YL239" s="41"/>
      <c r="YM239" s="41"/>
      <c r="YN239" s="41"/>
      <c r="YO239" s="41"/>
      <c r="YP239" s="41"/>
      <c r="YQ239" s="41"/>
      <c r="YR239" s="41"/>
      <c r="YS239" s="41"/>
      <c r="YT239" s="41"/>
      <c r="YU239" s="41"/>
      <c r="YV239" s="41"/>
      <c r="YW239" s="41"/>
      <c r="YX239" s="41"/>
      <c r="YY239" s="41"/>
      <c r="YZ239" s="41"/>
      <c r="ZA239" s="41"/>
      <c r="ZB239" s="41"/>
      <c r="ZC239" s="41"/>
      <c r="ZD239" s="41"/>
      <c r="ZE239" s="41"/>
      <c r="ZF239" s="41"/>
      <c r="ZG239" s="41"/>
      <c r="ZH239" s="41"/>
      <c r="ZI239" s="41"/>
      <c r="ZJ239" s="41"/>
      <c r="ZK239" s="41"/>
      <c r="ZL239" s="41"/>
      <c r="ZM239" s="41"/>
      <c r="ZN239" s="41"/>
      <c r="ZO239" s="41"/>
    </row>
    <row r="240" spans="31:691" ht="17.25" customHeight="1" x14ac:dyDescent="0.3">
      <c r="AE240" s="41"/>
      <c r="AF240" s="41"/>
      <c r="AG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/>
      <c r="JQ240" s="41"/>
      <c r="JR240" s="41"/>
      <c r="JS240" s="41"/>
      <c r="JT240" s="41"/>
      <c r="JU240" s="41"/>
      <c r="JV240" s="41"/>
      <c r="JW240" s="41"/>
      <c r="JX240" s="41"/>
      <c r="JY240" s="41"/>
      <c r="JZ240" s="41"/>
      <c r="KA240" s="41"/>
      <c r="KB240" s="41"/>
      <c r="KC240" s="41"/>
      <c r="KD240" s="41"/>
      <c r="KE240" s="41"/>
      <c r="KF240" s="41"/>
      <c r="KG240" s="41"/>
      <c r="KH240" s="41"/>
      <c r="KI240" s="41"/>
      <c r="KJ240" s="41"/>
      <c r="KK240" s="41"/>
      <c r="KL240" s="41"/>
      <c r="KM240" s="41"/>
      <c r="KN240" s="41"/>
      <c r="KO240" s="41"/>
      <c r="KP240" s="41"/>
      <c r="KQ240" s="41"/>
      <c r="KR240" s="41"/>
      <c r="KS240" s="41"/>
      <c r="KT240" s="41"/>
      <c r="KU240" s="41"/>
      <c r="KV240" s="41"/>
      <c r="KW240" s="41"/>
      <c r="KX240" s="41"/>
      <c r="KY240" s="41"/>
      <c r="KZ240" s="41"/>
      <c r="LA240" s="41"/>
      <c r="LB240" s="41"/>
      <c r="LC240" s="41"/>
      <c r="LD240" s="41"/>
      <c r="LE240" s="41"/>
      <c r="LF240" s="41"/>
      <c r="LG240" s="41"/>
      <c r="LH240" s="41"/>
      <c r="LI240" s="41"/>
      <c r="LJ240" s="41"/>
      <c r="LK240" s="41"/>
      <c r="LL240" s="41"/>
      <c r="LM240" s="41"/>
      <c r="LN240" s="41"/>
      <c r="LO240" s="41"/>
      <c r="LP240" s="41"/>
      <c r="LQ240" s="41"/>
      <c r="LR240" s="41"/>
      <c r="LS240" s="41"/>
      <c r="LT240" s="41"/>
      <c r="LU240" s="41"/>
      <c r="LV240" s="41"/>
      <c r="LW240" s="41"/>
      <c r="LX240" s="41"/>
      <c r="LY240" s="41"/>
      <c r="LZ240" s="41"/>
      <c r="MA240" s="41"/>
      <c r="MB240" s="41"/>
      <c r="MC240" s="41"/>
      <c r="MD240" s="41"/>
      <c r="ME240" s="41"/>
      <c r="MF240" s="41"/>
      <c r="MG240" s="41"/>
      <c r="MH240" s="41"/>
      <c r="MI240" s="41"/>
      <c r="MJ240" s="41"/>
      <c r="MK240" s="41"/>
      <c r="ML240" s="41"/>
      <c r="MM240" s="41"/>
      <c r="MN240" s="41"/>
      <c r="MO240" s="41"/>
      <c r="MP240" s="41"/>
      <c r="MQ240" s="41"/>
      <c r="MR240" s="41"/>
      <c r="MS240" s="41"/>
      <c r="MT240" s="41"/>
      <c r="MU240" s="41"/>
      <c r="MV240" s="41"/>
      <c r="MW240" s="41"/>
      <c r="MX240" s="41"/>
      <c r="MY240" s="41"/>
      <c r="MZ240" s="41"/>
      <c r="NA240" s="41"/>
      <c r="NB240" s="41"/>
      <c r="NC240" s="41"/>
      <c r="ND240" s="41"/>
      <c r="NE240" s="41"/>
      <c r="NF240" s="41"/>
      <c r="NG240" s="41"/>
      <c r="NH240" s="41"/>
      <c r="NI240" s="41"/>
      <c r="NJ240" s="41"/>
      <c r="NK240" s="41"/>
      <c r="NL240" s="41"/>
      <c r="NM240" s="41"/>
      <c r="NN240" s="41"/>
      <c r="NO240" s="41"/>
      <c r="NP240" s="41"/>
      <c r="NQ240" s="41"/>
      <c r="NR240" s="41"/>
      <c r="NS240" s="41"/>
      <c r="NT240" s="41"/>
      <c r="NU240" s="41"/>
      <c r="NV240" s="41"/>
      <c r="NW240" s="41"/>
      <c r="NX240" s="41"/>
      <c r="NY240" s="41"/>
      <c r="NZ240" s="41"/>
      <c r="OA240" s="41"/>
      <c r="OB240" s="41"/>
      <c r="OC240" s="41"/>
      <c r="OD240" s="41"/>
      <c r="OE240" s="41"/>
      <c r="OF240" s="41"/>
      <c r="OG240" s="41"/>
      <c r="OH240" s="41"/>
      <c r="OI240" s="41"/>
      <c r="OJ240" s="41"/>
      <c r="OK240" s="41"/>
      <c r="OL240" s="41"/>
      <c r="OM240" s="41"/>
      <c r="ON240" s="41"/>
      <c r="OO240" s="41"/>
      <c r="OP240" s="41"/>
      <c r="OQ240" s="41"/>
      <c r="OR240" s="41"/>
      <c r="OS240" s="41"/>
      <c r="OT240" s="41"/>
      <c r="OU240" s="41"/>
      <c r="OV240" s="41"/>
      <c r="OW240" s="41"/>
      <c r="OX240" s="41"/>
      <c r="OY240" s="41"/>
      <c r="OZ240" s="41"/>
      <c r="PA240" s="41"/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1"/>
      <c r="PN240" s="41"/>
      <c r="PO240" s="41"/>
      <c r="PP240" s="41"/>
      <c r="PQ240" s="41"/>
      <c r="PR240" s="41"/>
      <c r="PS240" s="41"/>
      <c r="PT240" s="41"/>
      <c r="PU240" s="41"/>
      <c r="PV240" s="41"/>
      <c r="PW240" s="41"/>
      <c r="PX240" s="41"/>
      <c r="PY240" s="41"/>
      <c r="PZ240" s="41"/>
      <c r="QA240" s="41"/>
      <c r="QB240" s="41"/>
      <c r="QC240" s="41"/>
      <c r="QD240" s="41"/>
      <c r="QE240" s="41"/>
      <c r="QF240" s="41"/>
      <c r="QG240" s="41"/>
      <c r="QH240" s="41"/>
      <c r="QI240" s="41"/>
      <c r="QJ240" s="41"/>
      <c r="QK240" s="41"/>
      <c r="QL240" s="41"/>
      <c r="QM240" s="41"/>
      <c r="QN240" s="41"/>
      <c r="QO240" s="41"/>
      <c r="QP240" s="41"/>
      <c r="QQ240" s="41"/>
      <c r="QR240" s="41"/>
      <c r="QS240" s="41"/>
      <c r="QT240" s="41"/>
      <c r="QU240" s="41"/>
      <c r="QV240" s="41"/>
      <c r="QW240" s="41"/>
      <c r="QX240" s="41"/>
      <c r="QY240" s="41"/>
      <c r="QZ240" s="41"/>
      <c r="RA240" s="41"/>
      <c r="RB240" s="41"/>
      <c r="RC240" s="41"/>
      <c r="RD240" s="41"/>
      <c r="RE240" s="41"/>
      <c r="RF240" s="41"/>
      <c r="RG240" s="41"/>
      <c r="RH240" s="41"/>
      <c r="RI240" s="41"/>
      <c r="RJ240" s="41"/>
      <c r="RK240" s="41"/>
      <c r="RL240" s="41"/>
      <c r="RM240" s="41"/>
      <c r="RN240" s="41"/>
      <c r="RO240" s="41"/>
      <c r="RP240" s="41"/>
      <c r="RQ240" s="41"/>
      <c r="RR240" s="41"/>
      <c r="RS240" s="41"/>
      <c r="RT240" s="41"/>
      <c r="RU240" s="41"/>
      <c r="RV240" s="41"/>
      <c r="RW240" s="41"/>
      <c r="RX240" s="41"/>
      <c r="RY240" s="41"/>
      <c r="RZ240" s="41"/>
      <c r="SA240" s="41"/>
      <c r="SB240" s="41"/>
      <c r="SC240" s="41"/>
      <c r="SD240" s="41"/>
      <c r="SE240" s="41"/>
      <c r="SF240" s="41"/>
      <c r="SG240" s="41"/>
      <c r="SH240" s="41"/>
      <c r="SI240" s="41"/>
      <c r="SJ240" s="41"/>
      <c r="SK240" s="41"/>
      <c r="SL240" s="41"/>
      <c r="SM240" s="41"/>
      <c r="SN240" s="41"/>
      <c r="SO240" s="41"/>
      <c r="SP240" s="41"/>
      <c r="SQ240" s="41"/>
      <c r="SR240" s="41"/>
      <c r="SS240" s="41"/>
      <c r="ST240" s="41"/>
      <c r="SU240" s="41"/>
      <c r="SV240" s="41"/>
      <c r="SW240" s="41"/>
      <c r="SX240" s="41"/>
      <c r="SY240" s="41"/>
      <c r="SZ240" s="41"/>
      <c r="TA240" s="41"/>
      <c r="TB240" s="41"/>
      <c r="TC240" s="41"/>
      <c r="TD240" s="41"/>
      <c r="TE240" s="41"/>
      <c r="TF240" s="41"/>
      <c r="TG240" s="41"/>
      <c r="TH240" s="41"/>
      <c r="TI240" s="41"/>
      <c r="TJ240" s="41"/>
      <c r="TK240" s="41"/>
      <c r="TL240" s="41"/>
      <c r="TM240" s="41"/>
      <c r="TN240" s="41"/>
      <c r="TO240" s="41"/>
      <c r="TP240" s="41"/>
      <c r="TQ240" s="41"/>
      <c r="TR240" s="41"/>
      <c r="TS240" s="41"/>
      <c r="TT240" s="41"/>
      <c r="TU240" s="41"/>
      <c r="TV240" s="41"/>
      <c r="TW240" s="41"/>
      <c r="TX240" s="41"/>
      <c r="TY240" s="41"/>
      <c r="TZ240" s="41"/>
      <c r="UA240" s="41"/>
      <c r="UB240" s="41"/>
      <c r="UC240" s="41"/>
      <c r="UD240" s="41"/>
      <c r="UE240" s="41"/>
      <c r="UF240" s="41"/>
      <c r="UG240" s="41"/>
      <c r="UH240" s="41"/>
      <c r="UI240" s="41"/>
      <c r="UJ240" s="41"/>
      <c r="UK240" s="41"/>
      <c r="UL240" s="41"/>
      <c r="UM240" s="41"/>
      <c r="UN240" s="41"/>
      <c r="UO240" s="41"/>
      <c r="UP240" s="41"/>
      <c r="UQ240" s="41"/>
      <c r="UR240" s="41"/>
      <c r="US240" s="41"/>
      <c r="UT240" s="41"/>
      <c r="UU240" s="41"/>
      <c r="UV240" s="41"/>
      <c r="UW240" s="41"/>
      <c r="UX240" s="41"/>
      <c r="UY240" s="41"/>
      <c r="UZ240" s="41"/>
      <c r="VA240" s="41"/>
      <c r="VB240" s="41"/>
      <c r="VC240" s="41"/>
      <c r="VD240" s="41"/>
      <c r="VE240" s="41"/>
      <c r="VF240" s="41"/>
      <c r="VG240" s="41"/>
      <c r="VH240" s="41"/>
      <c r="VI240" s="41"/>
      <c r="VJ240" s="41"/>
      <c r="VK240" s="41"/>
      <c r="VL240" s="41"/>
      <c r="VM240" s="41"/>
      <c r="VN240" s="41"/>
      <c r="VO240" s="41"/>
      <c r="VP240" s="41"/>
      <c r="VQ240" s="41"/>
      <c r="VR240" s="41"/>
      <c r="VS240" s="41"/>
      <c r="VT240" s="41"/>
      <c r="VU240" s="41"/>
      <c r="VV240" s="41"/>
      <c r="VW240" s="41"/>
      <c r="VX240" s="41"/>
      <c r="VY240" s="41"/>
      <c r="VZ240" s="41"/>
      <c r="WA240" s="41"/>
      <c r="WB240" s="41"/>
      <c r="WC240" s="41"/>
      <c r="WD240" s="41"/>
      <c r="WE240" s="41"/>
      <c r="WF240" s="41"/>
      <c r="WG240" s="41"/>
      <c r="WH240" s="41"/>
      <c r="WI240" s="41"/>
      <c r="WJ240" s="41"/>
      <c r="WK240" s="41"/>
      <c r="WL240" s="41"/>
      <c r="WM240" s="41"/>
      <c r="WN240" s="41"/>
      <c r="WO240" s="41"/>
      <c r="WP240" s="41"/>
      <c r="WQ240" s="41"/>
      <c r="WR240" s="41"/>
      <c r="WS240" s="41"/>
      <c r="WT240" s="41"/>
      <c r="WU240" s="41"/>
      <c r="WV240" s="41"/>
      <c r="WW240" s="41"/>
      <c r="WX240" s="41"/>
      <c r="WY240" s="41"/>
      <c r="WZ240" s="41"/>
      <c r="XA240" s="41"/>
      <c r="XB240" s="41"/>
      <c r="XC240" s="41"/>
      <c r="XD240" s="41"/>
      <c r="XE240" s="41"/>
      <c r="XF240" s="41"/>
      <c r="XG240" s="41"/>
      <c r="XH240" s="41"/>
      <c r="XI240" s="41"/>
      <c r="XJ240" s="41"/>
      <c r="XK240" s="41"/>
      <c r="XL240" s="41"/>
      <c r="XM240" s="41"/>
      <c r="XN240" s="41"/>
      <c r="XO240" s="41"/>
      <c r="XP240" s="41"/>
      <c r="XQ240" s="41"/>
      <c r="XR240" s="41"/>
      <c r="XS240" s="41"/>
      <c r="XT240" s="41"/>
      <c r="XU240" s="41"/>
      <c r="XV240" s="41"/>
      <c r="XW240" s="41"/>
      <c r="XX240" s="41"/>
      <c r="XY240" s="41"/>
      <c r="XZ240" s="41"/>
      <c r="YA240" s="41"/>
      <c r="YB240" s="41"/>
      <c r="YC240" s="41"/>
      <c r="YD240" s="41"/>
      <c r="YE240" s="41"/>
      <c r="YF240" s="41"/>
      <c r="YG240" s="41"/>
      <c r="YH240" s="41"/>
      <c r="YI240" s="41"/>
      <c r="YJ240" s="41"/>
      <c r="YK240" s="41"/>
      <c r="YL240" s="41"/>
      <c r="YM240" s="41"/>
      <c r="YN240" s="41"/>
      <c r="YO240" s="41"/>
      <c r="YP240" s="41"/>
      <c r="YQ240" s="41"/>
      <c r="YR240" s="41"/>
      <c r="YS240" s="41"/>
      <c r="YT240" s="41"/>
      <c r="YU240" s="41"/>
      <c r="YV240" s="41"/>
      <c r="YW240" s="41"/>
      <c r="YX240" s="41"/>
      <c r="YY240" s="41"/>
      <c r="YZ240" s="41"/>
      <c r="ZA240" s="41"/>
      <c r="ZB240" s="41"/>
      <c r="ZC240" s="41"/>
      <c r="ZD240" s="41"/>
      <c r="ZE240" s="41"/>
      <c r="ZF240" s="41"/>
      <c r="ZG240" s="41"/>
      <c r="ZH240" s="41"/>
      <c r="ZI240" s="41"/>
      <c r="ZJ240" s="41"/>
      <c r="ZK240" s="41"/>
      <c r="ZL240" s="41"/>
      <c r="ZM240" s="41"/>
      <c r="ZN240" s="41"/>
      <c r="ZO240" s="41"/>
    </row>
    <row r="241" spans="31:691" ht="17.25" customHeight="1" x14ac:dyDescent="0.3">
      <c r="AE241" s="41"/>
      <c r="AF241" s="41"/>
      <c r="AG241" s="41"/>
      <c r="IZ241" s="41"/>
      <c r="JA241" s="41"/>
      <c r="JB241" s="41"/>
      <c r="JC241" s="41"/>
      <c r="JD241" s="41"/>
      <c r="JE241" s="41"/>
      <c r="JF241" s="41"/>
      <c r="JG241" s="41"/>
      <c r="JH241" s="41"/>
      <c r="JI241" s="41"/>
      <c r="JJ241" s="41"/>
      <c r="JK241" s="41"/>
      <c r="JL241" s="41"/>
      <c r="JM241" s="41"/>
      <c r="JN241" s="41"/>
      <c r="JO241" s="41"/>
      <c r="JP241" s="41"/>
      <c r="JQ241" s="41"/>
      <c r="JR241" s="41"/>
      <c r="JS241" s="41"/>
      <c r="JT241" s="41"/>
      <c r="JU241" s="41"/>
      <c r="JV241" s="41"/>
      <c r="JW241" s="41"/>
      <c r="JX241" s="41"/>
      <c r="JY241" s="41"/>
      <c r="JZ241" s="41"/>
      <c r="KA241" s="41"/>
      <c r="KB241" s="41"/>
      <c r="KC241" s="41"/>
      <c r="KD241" s="41"/>
      <c r="KE241" s="41"/>
      <c r="KF241" s="41"/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/>
      <c r="MG241" s="41"/>
      <c r="MH241" s="41"/>
      <c r="MI241" s="41"/>
      <c r="MJ241" s="41"/>
      <c r="MK241" s="41"/>
      <c r="ML241" s="41"/>
      <c r="MM241" s="41"/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/>
      <c r="MY241" s="41"/>
      <c r="MZ241" s="41"/>
      <c r="NA241" s="41"/>
      <c r="NB241" s="41"/>
      <c r="NC241" s="41"/>
      <c r="ND241" s="41"/>
      <c r="NE241" s="41"/>
      <c r="NF241" s="41"/>
      <c r="NG241" s="41"/>
      <c r="NH241" s="41"/>
      <c r="NI241" s="41"/>
      <c r="NJ241" s="41"/>
      <c r="NK241" s="41"/>
      <c r="NL241" s="41"/>
      <c r="NM241" s="41"/>
      <c r="NN241" s="41"/>
      <c r="NO241" s="41"/>
      <c r="NP241" s="41"/>
      <c r="NQ241" s="41"/>
      <c r="NR241" s="41"/>
      <c r="NS241" s="41"/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/>
      <c r="OK241" s="41"/>
      <c r="OL241" s="41"/>
      <c r="OM241" s="41"/>
      <c r="ON241" s="41"/>
      <c r="OO241" s="41"/>
      <c r="OP241" s="41"/>
      <c r="OQ241" s="41"/>
      <c r="OR241" s="41"/>
      <c r="OS241" s="41"/>
      <c r="OT241" s="41"/>
      <c r="OU241" s="41"/>
      <c r="OV241" s="41"/>
      <c r="OW241" s="41"/>
      <c r="OX241" s="41"/>
      <c r="OY241" s="41"/>
      <c r="OZ241" s="41"/>
      <c r="PA241" s="41"/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1"/>
      <c r="PN241" s="41"/>
      <c r="PO241" s="41"/>
      <c r="PP241" s="41"/>
      <c r="PQ241" s="41"/>
      <c r="PR241" s="41"/>
      <c r="PS241" s="41"/>
      <c r="PT241" s="41"/>
      <c r="PU241" s="41"/>
      <c r="PV241" s="41"/>
      <c r="PW241" s="41"/>
      <c r="PX241" s="41"/>
      <c r="PY241" s="41"/>
      <c r="PZ241" s="41"/>
      <c r="QA241" s="41"/>
      <c r="QB241" s="41"/>
      <c r="QC241" s="41"/>
      <c r="QD241" s="41"/>
      <c r="QE241" s="41"/>
      <c r="QF241" s="41"/>
      <c r="QG241" s="41"/>
      <c r="QH241" s="41"/>
      <c r="QI241" s="41"/>
      <c r="QJ241" s="41"/>
      <c r="QK241" s="41"/>
      <c r="QL241" s="41"/>
      <c r="QM241" s="41"/>
      <c r="QN241" s="41"/>
      <c r="QO241" s="41"/>
      <c r="QP241" s="41"/>
      <c r="QQ241" s="41"/>
      <c r="QR241" s="41"/>
      <c r="QS241" s="41"/>
      <c r="QT241" s="41"/>
      <c r="QU241" s="41"/>
      <c r="QV241" s="41"/>
      <c r="QW241" s="41"/>
      <c r="QX241" s="41"/>
      <c r="QY241" s="41"/>
      <c r="QZ241" s="41"/>
      <c r="RA241" s="41"/>
      <c r="RB241" s="41"/>
      <c r="RC241" s="41"/>
      <c r="RD241" s="41"/>
      <c r="RE241" s="41"/>
      <c r="RF241" s="41"/>
      <c r="RG241" s="41"/>
      <c r="RH241" s="41"/>
      <c r="RI241" s="41"/>
      <c r="RJ241" s="41"/>
      <c r="RK241" s="41"/>
      <c r="RL241" s="41"/>
      <c r="RM241" s="41"/>
      <c r="RN241" s="41"/>
      <c r="RO241" s="41"/>
      <c r="RP241" s="41"/>
      <c r="RQ241" s="41"/>
      <c r="RR241" s="41"/>
      <c r="RS241" s="41"/>
      <c r="RT241" s="41"/>
      <c r="RU241" s="41"/>
      <c r="RV241" s="41"/>
      <c r="RW241" s="41"/>
      <c r="RX241" s="41"/>
      <c r="RY241" s="41"/>
      <c r="RZ241" s="41"/>
      <c r="SA241" s="41"/>
      <c r="SB241" s="41"/>
      <c r="SC241" s="41"/>
      <c r="SD241" s="41"/>
      <c r="SE241" s="41"/>
      <c r="SF241" s="41"/>
      <c r="SG241" s="41"/>
      <c r="SH241" s="41"/>
      <c r="SI241" s="41"/>
      <c r="SJ241" s="41"/>
      <c r="SK241" s="41"/>
      <c r="SL241" s="41"/>
      <c r="SM241" s="41"/>
      <c r="SN241" s="41"/>
      <c r="SO241" s="41"/>
      <c r="SP241" s="41"/>
      <c r="SQ241" s="41"/>
      <c r="SR241" s="41"/>
      <c r="SS241" s="41"/>
      <c r="ST241" s="41"/>
      <c r="SU241" s="41"/>
      <c r="SV241" s="41"/>
      <c r="SW241" s="41"/>
      <c r="SX241" s="41"/>
      <c r="SY241" s="41"/>
      <c r="SZ241" s="41"/>
      <c r="TA241" s="41"/>
      <c r="TB241" s="41"/>
      <c r="TC241" s="41"/>
      <c r="TD241" s="41"/>
      <c r="TE241" s="41"/>
      <c r="TF241" s="41"/>
      <c r="TG241" s="41"/>
      <c r="TH241" s="41"/>
      <c r="TI241" s="41"/>
      <c r="TJ241" s="41"/>
      <c r="TK241" s="41"/>
      <c r="TL241" s="41"/>
      <c r="TM241" s="41"/>
      <c r="TN241" s="41"/>
      <c r="TO241" s="41"/>
      <c r="TP241" s="41"/>
      <c r="TQ241" s="41"/>
      <c r="TR241" s="41"/>
      <c r="TS241" s="41"/>
      <c r="TT241" s="41"/>
      <c r="TU241" s="41"/>
      <c r="TV241" s="41"/>
      <c r="TW241" s="41"/>
      <c r="TX241" s="41"/>
      <c r="TY241" s="41"/>
      <c r="TZ241" s="41"/>
      <c r="UA241" s="41"/>
      <c r="UB241" s="41"/>
      <c r="UC241" s="41"/>
      <c r="UD241" s="41"/>
      <c r="UE241" s="41"/>
      <c r="UF241" s="41"/>
      <c r="UG241" s="41"/>
      <c r="UH241" s="41"/>
      <c r="UI241" s="41"/>
      <c r="UJ241" s="41"/>
      <c r="UK241" s="41"/>
      <c r="UL241" s="41"/>
      <c r="UM241" s="41"/>
      <c r="UN241" s="41"/>
      <c r="UO241" s="41"/>
      <c r="UP241" s="41"/>
      <c r="UQ241" s="41"/>
      <c r="UR241" s="41"/>
      <c r="US241" s="41"/>
      <c r="UT241" s="41"/>
      <c r="UU241" s="41"/>
      <c r="UV241" s="41"/>
      <c r="UW241" s="41"/>
      <c r="UX241" s="41"/>
      <c r="UY241" s="41"/>
      <c r="UZ241" s="41"/>
      <c r="VA241" s="41"/>
      <c r="VB241" s="41"/>
      <c r="VC241" s="41"/>
      <c r="VD241" s="41"/>
      <c r="VE241" s="41"/>
      <c r="VF241" s="41"/>
      <c r="VG241" s="41"/>
      <c r="VH241" s="41"/>
      <c r="VI241" s="41"/>
      <c r="VJ241" s="41"/>
      <c r="VK241" s="41"/>
      <c r="VL241" s="41"/>
      <c r="VM241" s="41"/>
      <c r="VN241" s="41"/>
      <c r="VO241" s="41"/>
      <c r="VP241" s="41"/>
      <c r="VQ241" s="41"/>
      <c r="VR241" s="41"/>
      <c r="VS241" s="41"/>
      <c r="VT241" s="41"/>
      <c r="VU241" s="41"/>
      <c r="VV241" s="41"/>
      <c r="VW241" s="41"/>
      <c r="VX241" s="41"/>
      <c r="VY241" s="41"/>
      <c r="VZ241" s="41"/>
      <c r="WA241" s="41"/>
      <c r="WB241" s="41"/>
      <c r="WC241" s="41"/>
      <c r="WD241" s="41"/>
      <c r="WE241" s="41"/>
      <c r="WF241" s="41"/>
      <c r="WG241" s="41"/>
      <c r="WH241" s="41"/>
      <c r="WI241" s="41"/>
      <c r="WJ241" s="41"/>
      <c r="WK241" s="41"/>
      <c r="WL241" s="41"/>
      <c r="WM241" s="41"/>
      <c r="WN241" s="41"/>
      <c r="WO241" s="41"/>
      <c r="WP241" s="41"/>
      <c r="WQ241" s="41"/>
      <c r="WR241" s="41"/>
      <c r="WS241" s="41"/>
      <c r="WT241" s="41"/>
      <c r="WU241" s="41"/>
      <c r="WV241" s="41"/>
      <c r="WW241" s="41"/>
      <c r="WX241" s="41"/>
      <c r="WY241" s="41"/>
      <c r="WZ241" s="41"/>
      <c r="XA241" s="41"/>
      <c r="XB241" s="41"/>
      <c r="XC241" s="41"/>
      <c r="XD241" s="41"/>
      <c r="XE241" s="41"/>
      <c r="XF241" s="41"/>
      <c r="XG241" s="41"/>
      <c r="XH241" s="41"/>
      <c r="XI241" s="41"/>
      <c r="XJ241" s="41"/>
      <c r="XK241" s="41"/>
      <c r="XL241" s="41"/>
      <c r="XM241" s="41"/>
      <c r="XN241" s="41"/>
      <c r="XO241" s="41"/>
      <c r="XP241" s="41"/>
      <c r="XQ241" s="41"/>
      <c r="XR241" s="41"/>
      <c r="XS241" s="41"/>
      <c r="XT241" s="41"/>
      <c r="XU241" s="41"/>
      <c r="XV241" s="41"/>
      <c r="XW241" s="41"/>
      <c r="XX241" s="41"/>
      <c r="XY241" s="41"/>
      <c r="XZ241" s="41"/>
      <c r="YA241" s="41"/>
      <c r="YB241" s="41"/>
      <c r="YC241" s="41"/>
      <c r="YD241" s="41"/>
      <c r="YE241" s="41"/>
      <c r="YF241" s="41"/>
      <c r="YG241" s="41"/>
      <c r="YH241" s="41"/>
      <c r="YI241" s="41"/>
      <c r="YJ241" s="41"/>
      <c r="YK241" s="41"/>
      <c r="YL241" s="41"/>
      <c r="YM241" s="41"/>
      <c r="YN241" s="41"/>
      <c r="YO241" s="41"/>
      <c r="YP241" s="41"/>
      <c r="YQ241" s="41"/>
      <c r="YR241" s="41"/>
      <c r="YS241" s="41"/>
      <c r="YT241" s="41"/>
      <c r="YU241" s="41"/>
      <c r="YV241" s="41"/>
      <c r="YW241" s="41"/>
      <c r="YX241" s="41"/>
      <c r="YY241" s="41"/>
      <c r="YZ241" s="41"/>
      <c r="ZA241" s="41"/>
      <c r="ZB241" s="41"/>
      <c r="ZC241" s="41"/>
      <c r="ZD241" s="41"/>
      <c r="ZE241" s="41"/>
      <c r="ZF241" s="41"/>
      <c r="ZG241" s="41"/>
      <c r="ZH241" s="41"/>
      <c r="ZI241" s="41"/>
      <c r="ZJ241" s="41"/>
      <c r="ZK241" s="41"/>
      <c r="ZL241" s="41"/>
      <c r="ZM241" s="41"/>
      <c r="ZN241" s="41"/>
      <c r="ZO241" s="41"/>
    </row>
    <row r="242" spans="31:691" ht="17.25" customHeight="1" x14ac:dyDescent="0.3">
      <c r="AE242" s="41"/>
      <c r="AF242" s="41"/>
      <c r="AG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/>
      <c r="JM242" s="41"/>
      <c r="JN242" s="41"/>
      <c r="JO242" s="41"/>
      <c r="JP242" s="41"/>
      <c r="JQ242" s="41"/>
      <c r="JR242" s="41"/>
      <c r="JS242" s="41"/>
      <c r="JT242" s="41"/>
      <c r="JU242" s="41"/>
      <c r="JV242" s="41"/>
      <c r="JW242" s="41"/>
      <c r="JX242" s="41"/>
      <c r="JY242" s="41"/>
      <c r="JZ242" s="41"/>
      <c r="KA242" s="41"/>
      <c r="KB242" s="41"/>
      <c r="KC242" s="41"/>
      <c r="KD242" s="41"/>
      <c r="KE242" s="41"/>
      <c r="KF242" s="41"/>
      <c r="KG242" s="41"/>
      <c r="KH242" s="41"/>
      <c r="KI242" s="41"/>
      <c r="KJ242" s="41"/>
      <c r="KK242" s="41"/>
      <c r="KL242" s="41"/>
      <c r="KM242" s="41"/>
      <c r="KN242" s="41"/>
      <c r="KO242" s="41"/>
      <c r="KP242" s="41"/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/>
      <c r="LF242" s="41"/>
      <c r="LG242" s="41"/>
      <c r="LH242" s="41"/>
      <c r="LI242" s="41"/>
      <c r="LJ242" s="41"/>
      <c r="LK242" s="41"/>
      <c r="LL242" s="41"/>
      <c r="LM242" s="41"/>
      <c r="LN242" s="41"/>
      <c r="LO242" s="41"/>
      <c r="LP242" s="41"/>
      <c r="LQ242" s="41"/>
      <c r="LR242" s="41"/>
      <c r="LS242" s="41"/>
      <c r="LT242" s="41"/>
      <c r="LU242" s="41"/>
      <c r="LV242" s="41"/>
      <c r="LW242" s="41"/>
      <c r="LX242" s="41"/>
      <c r="LY242" s="41"/>
      <c r="LZ242" s="41"/>
      <c r="MA242" s="41"/>
      <c r="MB242" s="41"/>
      <c r="MC242" s="41"/>
      <c r="MD242" s="41"/>
      <c r="ME242" s="41"/>
      <c r="MF242" s="41"/>
      <c r="MG242" s="41"/>
      <c r="MH242" s="41"/>
      <c r="MI242" s="41"/>
      <c r="MJ242" s="41"/>
      <c r="MK242" s="41"/>
      <c r="ML242" s="41"/>
      <c r="MM242" s="41"/>
      <c r="MN242" s="41"/>
      <c r="MO242" s="41"/>
      <c r="MP242" s="41"/>
      <c r="MQ242" s="41"/>
      <c r="MR242" s="41"/>
      <c r="MS242" s="41"/>
      <c r="MT242" s="41"/>
      <c r="MU242" s="41"/>
      <c r="MV242" s="41"/>
      <c r="MW242" s="41"/>
      <c r="MX242" s="41"/>
      <c r="MY242" s="41"/>
      <c r="MZ242" s="41"/>
      <c r="NA242" s="41"/>
      <c r="NB242" s="41"/>
      <c r="NC242" s="41"/>
      <c r="ND242" s="41"/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/>
      <c r="NT242" s="41"/>
      <c r="NU242" s="41"/>
      <c r="NV242" s="41"/>
      <c r="NW242" s="41"/>
      <c r="NX242" s="41"/>
      <c r="NY242" s="41"/>
      <c r="NZ242" s="41"/>
      <c r="OA242" s="41"/>
      <c r="OB242" s="41"/>
      <c r="OC242" s="41"/>
      <c r="OD242" s="41"/>
      <c r="OE242" s="41"/>
      <c r="OF242" s="41"/>
      <c r="OG242" s="41"/>
      <c r="OH242" s="41"/>
      <c r="OI242" s="41"/>
      <c r="OJ242" s="41"/>
      <c r="OK242" s="41"/>
      <c r="OL242" s="41"/>
      <c r="OM242" s="41"/>
      <c r="ON242" s="41"/>
      <c r="OO242" s="41"/>
      <c r="OP242" s="41"/>
      <c r="OQ242" s="41"/>
      <c r="OR242" s="41"/>
      <c r="OS242" s="41"/>
      <c r="OT242" s="41"/>
      <c r="OU242" s="41"/>
      <c r="OV242" s="41"/>
      <c r="OW242" s="41"/>
      <c r="OX242" s="41"/>
      <c r="OY242" s="41"/>
      <c r="OZ242" s="41"/>
      <c r="PA242" s="41"/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1"/>
      <c r="PN242" s="41"/>
      <c r="PO242" s="41"/>
      <c r="PP242" s="41"/>
      <c r="PQ242" s="41"/>
      <c r="PR242" s="41"/>
      <c r="PS242" s="41"/>
      <c r="PT242" s="41"/>
      <c r="PU242" s="41"/>
      <c r="PV242" s="41"/>
      <c r="PW242" s="41"/>
      <c r="PX242" s="41"/>
      <c r="PY242" s="41"/>
      <c r="PZ242" s="41"/>
      <c r="QA242" s="41"/>
      <c r="QB242" s="41"/>
      <c r="QC242" s="41"/>
      <c r="QD242" s="41"/>
      <c r="QE242" s="41"/>
      <c r="QF242" s="41"/>
      <c r="QG242" s="41"/>
      <c r="QH242" s="41"/>
      <c r="QI242" s="41"/>
      <c r="QJ242" s="41"/>
      <c r="QK242" s="41"/>
      <c r="QL242" s="41"/>
      <c r="QM242" s="41"/>
      <c r="QN242" s="41"/>
      <c r="QO242" s="41"/>
      <c r="QP242" s="41"/>
      <c r="QQ242" s="41"/>
      <c r="QR242" s="41"/>
      <c r="QS242" s="41"/>
      <c r="QT242" s="41"/>
      <c r="QU242" s="41"/>
      <c r="QV242" s="41"/>
      <c r="QW242" s="41"/>
      <c r="QX242" s="41"/>
      <c r="QY242" s="41"/>
      <c r="QZ242" s="41"/>
      <c r="RA242" s="41"/>
      <c r="RB242" s="41"/>
      <c r="RC242" s="41"/>
      <c r="RD242" s="41"/>
      <c r="RE242" s="41"/>
      <c r="RF242" s="41"/>
      <c r="RG242" s="41"/>
      <c r="RH242" s="41"/>
      <c r="RI242" s="41"/>
      <c r="RJ242" s="41"/>
      <c r="RK242" s="41"/>
      <c r="RL242" s="41"/>
      <c r="RM242" s="41"/>
      <c r="RN242" s="41"/>
      <c r="RO242" s="41"/>
      <c r="RP242" s="41"/>
      <c r="RQ242" s="41"/>
      <c r="RR242" s="41"/>
      <c r="RS242" s="41"/>
      <c r="RT242" s="41"/>
      <c r="RU242" s="41"/>
      <c r="RV242" s="41"/>
      <c r="RW242" s="41"/>
      <c r="RX242" s="41"/>
      <c r="RY242" s="41"/>
      <c r="RZ242" s="41"/>
      <c r="SA242" s="41"/>
      <c r="SB242" s="41"/>
      <c r="SC242" s="41"/>
      <c r="SD242" s="41"/>
      <c r="SE242" s="41"/>
      <c r="SF242" s="41"/>
      <c r="SG242" s="41"/>
      <c r="SH242" s="41"/>
      <c r="SI242" s="41"/>
      <c r="SJ242" s="41"/>
      <c r="SK242" s="41"/>
      <c r="SL242" s="41"/>
      <c r="SM242" s="41"/>
      <c r="SN242" s="41"/>
      <c r="SO242" s="41"/>
      <c r="SP242" s="41"/>
      <c r="SQ242" s="41"/>
      <c r="SR242" s="41"/>
      <c r="SS242" s="41"/>
      <c r="ST242" s="41"/>
      <c r="SU242" s="41"/>
      <c r="SV242" s="41"/>
      <c r="SW242" s="41"/>
      <c r="SX242" s="41"/>
      <c r="SY242" s="41"/>
      <c r="SZ242" s="41"/>
      <c r="TA242" s="41"/>
      <c r="TB242" s="41"/>
      <c r="TC242" s="41"/>
      <c r="TD242" s="41"/>
      <c r="TE242" s="41"/>
      <c r="TF242" s="41"/>
      <c r="TG242" s="41"/>
      <c r="TH242" s="41"/>
      <c r="TI242" s="41"/>
      <c r="TJ242" s="41"/>
      <c r="TK242" s="41"/>
      <c r="TL242" s="41"/>
      <c r="TM242" s="41"/>
      <c r="TN242" s="41"/>
      <c r="TO242" s="41"/>
      <c r="TP242" s="41"/>
      <c r="TQ242" s="41"/>
      <c r="TR242" s="41"/>
      <c r="TS242" s="41"/>
      <c r="TT242" s="41"/>
      <c r="TU242" s="41"/>
      <c r="TV242" s="41"/>
      <c r="TW242" s="41"/>
      <c r="TX242" s="41"/>
      <c r="TY242" s="41"/>
      <c r="TZ242" s="41"/>
      <c r="UA242" s="41"/>
      <c r="UB242" s="41"/>
      <c r="UC242" s="41"/>
      <c r="UD242" s="41"/>
      <c r="UE242" s="41"/>
      <c r="UF242" s="41"/>
      <c r="UG242" s="41"/>
      <c r="UH242" s="41"/>
      <c r="UI242" s="41"/>
      <c r="UJ242" s="41"/>
      <c r="UK242" s="41"/>
      <c r="UL242" s="41"/>
      <c r="UM242" s="41"/>
      <c r="UN242" s="41"/>
      <c r="UO242" s="41"/>
      <c r="UP242" s="41"/>
      <c r="UQ242" s="41"/>
      <c r="UR242" s="41"/>
      <c r="US242" s="41"/>
      <c r="UT242" s="41"/>
      <c r="UU242" s="41"/>
      <c r="UV242" s="41"/>
      <c r="UW242" s="41"/>
      <c r="UX242" s="41"/>
      <c r="UY242" s="41"/>
      <c r="UZ242" s="41"/>
      <c r="VA242" s="41"/>
      <c r="VB242" s="41"/>
      <c r="VC242" s="41"/>
      <c r="VD242" s="41"/>
      <c r="VE242" s="41"/>
      <c r="VF242" s="41"/>
      <c r="VG242" s="41"/>
      <c r="VH242" s="41"/>
      <c r="VI242" s="41"/>
      <c r="VJ242" s="41"/>
      <c r="VK242" s="41"/>
      <c r="VL242" s="41"/>
      <c r="VM242" s="41"/>
      <c r="VN242" s="41"/>
      <c r="VO242" s="41"/>
      <c r="VP242" s="41"/>
      <c r="VQ242" s="41"/>
      <c r="VR242" s="41"/>
      <c r="VS242" s="41"/>
      <c r="VT242" s="41"/>
      <c r="VU242" s="41"/>
      <c r="VV242" s="41"/>
      <c r="VW242" s="41"/>
      <c r="VX242" s="41"/>
      <c r="VY242" s="41"/>
      <c r="VZ242" s="41"/>
      <c r="WA242" s="41"/>
      <c r="WB242" s="41"/>
      <c r="WC242" s="41"/>
      <c r="WD242" s="41"/>
      <c r="WE242" s="41"/>
      <c r="WF242" s="41"/>
      <c r="WG242" s="41"/>
      <c r="WH242" s="41"/>
      <c r="WI242" s="41"/>
      <c r="WJ242" s="41"/>
      <c r="WK242" s="41"/>
      <c r="WL242" s="41"/>
      <c r="WM242" s="41"/>
      <c r="WN242" s="41"/>
      <c r="WO242" s="41"/>
      <c r="WP242" s="41"/>
      <c r="WQ242" s="41"/>
      <c r="WR242" s="41"/>
      <c r="WS242" s="41"/>
      <c r="WT242" s="41"/>
      <c r="WU242" s="41"/>
      <c r="WV242" s="41"/>
      <c r="WW242" s="41"/>
      <c r="WX242" s="41"/>
      <c r="WY242" s="41"/>
      <c r="WZ242" s="41"/>
      <c r="XA242" s="41"/>
      <c r="XB242" s="41"/>
      <c r="XC242" s="41"/>
      <c r="XD242" s="41"/>
      <c r="XE242" s="41"/>
      <c r="XF242" s="41"/>
      <c r="XG242" s="41"/>
      <c r="XH242" s="41"/>
      <c r="XI242" s="41"/>
      <c r="XJ242" s="41"/>
      <c r="XK242" s="41"/>
      <c r="XL242" s="41"/>
      <c r="XM242" s="41"/>
      <c r="XN242" s="41"/>
      <c r="XO242" s="41"/>
      <c r="XP242" s="41"/>
      <c r="XQ242" s="41"/>
      <c r="XR242" s="41"/>
      <c r="XS242" s="41"/>
      <c r="XT242" s="41"/>
      <c r="XU242" s="41"/>
      <c r="XV242" s="41"/>
      <c r="XW242" s="41"/>
      <c r="XX242" s="41"/>
      <c r="XY242" s="41"/>
      <c r="XZ242" s="41"/>
      <c r="YA242" s="41"/>
      <c r="YB242" s="41"/>
      <c r="YC242" s="41"/>
      <c r="YD242" s="41"/>
      <c r="YE242" s="41"/>
      <c r="YF242" s="41"/>
      <c r="YG242" s="41"/>
      <c r="YH242" s="41"/>
      <c r="YI242" s="41"/>
      <c r="YJ242" s="41"/>
      <c r="YK242" s="41"/>
      <c r="YL242" s="41"/>
      <c r="YM242" s="41"/>
      <c r="YN242" s="41"/>
      <c r="YO242" s="41"/>
      <c r="YP242" s="41"/>
      <c r="YQ242" s="41"/>
      <c r="YR242" s="41"/>
      <c r="YS242" s="41"/>
      <c r="YT242" s="41"/>
      <c r="YU242" s="41"/>
      <c r="YV242" s="41"/>
      <c r="YW242" s="41"/>
      <c r="YX242" s="41"/>
      <c r="YY242" s="41"/>
      <c r="YZ242" s="41"/>
      <c r="ZA242" s="41"/>
      <c r="ZB242" s="41"/>
      <c r="ZC242" s="41"/>
      <c r="ZD242" s="41"/>
      <c r="ZE242" s="41"/>
      <c r="ZF242" s="41"/>
      <c r="ZG242" s="41"/>
      <c r="ZH242" s="41"/>
      <c r="ZI242" s="41"/>
      <c r="ZJ242" s="41"/>
      <c r="ZK242" s="41"/>
      <c r="ZL242" s="41"/>
      <c r="ZM242" s="41"/>
      <c r="ZN242" s="41"/>
      <c r="ZO242" s="41"/>
    </row>
    <row r="243" spans="31:691" ht="17.25" customHeight="1" x14ac:dyDescent="0.3">
      <c r="AE243" s="41"/>
      <c r="AF243" s="41"/>
      <c r="AG243" s="41"/>
      <c r="IZ243" s="41"/>
      <c r="JA243" s="41"/>
      <c r="JB243" s="41"/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/>
      <c r="JQ243" s="41"/>
      <c r="JR243" s="41"/>
      <c r="JS243" s="41"/>
      <c r="JT243" s="41"/>
      <c r="JU243" s="41"/>
      <c r="JV243" s="41"/>
      <c r="JW243" s="41"/>
      <c r="JX243" s="41"/>
      <c r="JY243" s="41"/>
      <c r="JZ243" s="41"/>
      <c r="KA243" s="41"/>
      <c r="KB243" s="41"/>
      <c r="KC243" s="41"/>
      <c r="KD243" s="41"/>
      <c r="KE243" s="41"/>
      <c r="KF243" s="41"/>
      <c r="KG243" s="41"/>
      <c r="KH243" s="41"/>
      <c r="KI243" s="41"/>
      <c r="KJ243" s="41"/>
      <c r="KK243" s="41"/>
      <c r="KL243" s="41"/>
      <c r="KM243" s="41"/>
      <c r="KN243" s="41"/>
      <c r="KO243" s="41"/>
      <c r="KP243" s="41"/>
      <c r="KQ243" s="41"/>
      <c r="KR243" s="41"/>
      <c r="KS243" s="41"/>
      <c r="KT243" s="41"/>
      <c r="KU243" s="41"/>
      <c r="KV243" s="41"/>
      <c r="KW243" s="41"/>
      <c r="KX243" s="41"/>
      <c r="KY243" s="41"/>
      <c r="KZ243" s="41"/>
      <c r="LA243" s="41"/>
      <c r="LB243" s="41"/>
      <c r="LC243" s="41"/>
      <c r="LD243" s="41"/>
      <c r="LE243" s="41"/>
      <c r="LF243" s="41"/>
      <c r="LG243" s="41"/>
      <c r="LH243" s="41"/>
      <c r="LI243" s="41"/>
      <c r="LJ243" s="41"/>
      <c r="LK243" s="41"/>
      <c r="LL243" s="41"/>
      <c r="LM243" s="41"/>
      <c r="LN243" s="41"/>
      <c r="LO243" s="41"/>
      <c r="LP243" s="41"/>
      <c r="LQ243" s="41"/>
      <c r="LR243" s="41"/>
      <c r="LS243" s="41"/>
      <c r="LT243" s="41"/>
      <c r="LU243" s="41"/>
      <c r="LV243" s="41"/>
      <c r="LW243" s="41"/>
      <c r="LX243" s="41"/>
      <c r="LY243" s="41"/>
      <c r="LZ243" s="41"/>
      <c r="MA243" s="41"/>
      <c r="MB243" s="41"/>
      <c r="MC243" s="41"/>
      <c r="MD243" s="41"/>
      <c r="ME243" s="41"/>
      <c r="MF243" s="41"/>
      <c r="MG243" s="41"/>
      <c r="MH243" s="41"/>
      <c r="MI243" s="41"/>
      <c r="MJ243" s="41"/>
      <c r="MK243" s="41"/>
      <c r="ML243" s="41"/>
      <c r="MM243" s="41"/>
      <c r="MN243" s="41"/>
      <c r="MO243" s="41"/>
      <c r="MP243" s="41"/>
      <c r="MQ243" s="41"/>
      <c r="MR243" s="41"/>
      <c r="MS243" s="41"/>
      <c r="MT243" s="41"/>
      <c r="MU243" s="41"/>
      <c r="MV243" s="41"/>
      <c r="MW243" s="41"/>
      <c r="MX243" s="41"/>
      <c r="MY243" s="41"/>
      <c r="MZ243" s="41"/>
      <c r="NA243" s="41"/>
      <c r="NB243" s="41"/>
      <c r="NC243" s="41"/>
      <c r="ND243" s="41"/>
      <c r="NE243" s="41"/>
      <c r="NF243" s="41"/>
      <c r="NG243" s="41"/>
      <c r="NH243" s="41"/>
      <c r="NI243" s="41"/>
      <c r="NJ243" s="41"/>
      <c r="NK243" s="41"/>
      <c r="NL243" s="41"/>
      <c r="NM243" s="41"/>
      <c r="NN243" s="41"/>
      <c r="NO243" s="41"/>
      <c r="NP243" s="41"/>
      <c r="NQ243" s="41"/>
      <c r="NR243" s="41"/>
      <c r="NS243" s="41"/>
      <c r="NT243" s="41"/>
      <c r="NU243" s="41"/>
      <c r="NV243" s="41"/>
      <c r="NW243" s="41"/>
      <c r="NX243" s="41"/>
      <c r="NY243" s="41"/>
      <c r="NZ243" s="41"/>
      <c r="OA243" s="41"/>
      <c r="OB243" s="41"/>
      <c r="OC243" s="41"/>
      <c r="OD243" s="41"/>
      <c r="OE243" s="41"/>
      <c r="OF243" s="41"/>
      <c r="OG243" s="41"/>
      <c r="OH243" s="41"/>
      <c r="OI243" s="41"/>
      <c r="OJ243" s="41"/>
      <c r="OK243" s="41"/>
      <c r="OL243" s="41"/>
      <c r="OM243" s="41"/>
      <c r="ON243" s="41"/>
      <c r="OO243" s="41"/>
      <c r="OP243" s="41"/>
      <c r="OQ243" s="41"/>
      <c r="OR243" s="41"/>
      <c r="OS243" s="41"/>
      <c r="OT243" s="41"/>
      <c r="OU243" s="41"/>
      <c r="OV243" s="41"/>
      <c r="OW243" s="41"/>
      <c r="OX243" s="41"/>
      <c r="OY243" s="41"/>
      <c r="OZ243" s="41"/>
      <c r="PA243" s="41"/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1"/>
      <c r="PN243" s="41"/>
      <c r="PO243" s="41"/>
      <c r="PP243" s="41"/>
      <c r="PQ243" s="41"/>
      <c r="PR243" s="41"/>
      <c r="PS243" s="41"/>
      <c r="PT243" s="41"/>
      <c r="PU243" s="41"/>
      <c r="PV243" s="41"/>
      <c r="PW243" s="41"/>
      <c r="PX243" s="41"/>
      <c r="PY243" s="41"/>
      <c r="PZ243" s="41"/>
      <c r="QA243" s="41"/>
      <c r="QB243" s="41"/>
      <c r="QC243" s="41"/>
      <c r="QD243" s="41"/>
      <c r="QE243" s="41"/>
      <c r="QF243" s="41"/>
      <c r="QG243" s="41"/>
      <c r="QH243" s="41"/>
      <c r="QI243" s="41"/>
      <c r="QJ243" s="41"/>
      <c r="QK243" s="41"/>
      <c r="QL243" s="41"/>
      <c r="QM243" s="41"/>
      <c r="QN243" s="41"/>
      <c r="QO243" s="41"/>
      <c r="QP243" s="41"/>
      <c r="QQ243" s="41"/>
      <c r="QR243" s="41"/>
      <c r="QS243" s="41"/>
      <c r="QT243" s="41"/>
      <c r="QU243" s="41"/>
      <c r="QV243" s="41"/>
      <c r="QW243" s="41"/>
      <c r="QX243" s="41"/>
      <c r="QY243" s="41"/>
      <c r="QZ243" s="41"/>
      <c r="RA243" s="41"/>
      <c r="RB243" s="41"/>
      <c r="RC243" s="41"/>
      <c r="RD243" s="41"/>
      <c r="RE243" s="41"/>
      <c r="RF243" s="41"/>
      <c r="RG243" s="41"/>
      <c r="RH243" s="41"/>
      <c r="RI243" s="41"/>
      <c r="RJ243" s="41"/>
      <c r="RK243" s="41"/>
      <c r="RL243" s="41"/>
      <c r="RM243" s="41"/>
      <c r="RN243" s="41"/>
      <c r="RO243" s="41"/>
      <c r="RP243" s="41"/>
      <c r="RQ243" s="41"/>
      <c r="RR243" s="41"/>
      <c r="RS243" s="41"/>
      <c r="RT243" s="41"/>
      <c r="RU243" s="41"/>
      <c r="RV243" s="41"/>
      <c r="RW243" s="41"/>
      <c r="RX243" s="41"/>
      <c r="RY243" s="41"/>
      <c r="RZ243" s="41"/>
      <c r="SA243" s="41"/>
      <c r="SB243" s="41"/>
      <c r="SC243" s="41"/>
      <c r="SD243" s="41"/>
      <c r="SE243" s="41"/>
      <c r="SF243" s="41"/>
      <c r="SG243" s="41"/>
      <c r="SH243" s="41"/>
      <c r="SI243" s="41"/>
      <c r="SJ243" s="41"/>
      <c r="SK243" s="41"/>
      <c r="SL243" s="41"/>
      <c r="SM243" s="41"/>
      <c r="SN243" s="41"/>
      <c r="SO243" s="41"/>
      <c r="SP243" s="41"/>
      <c r="SQ243" s="41"/>
      <c r="SR243" s="41"/>
      <c r="SS243" s="41"/>
      <c r="ST243" s="41"/>
      <c r="SU243" s="41"/>
      <c r="SV243" s="41"/>
      <c r="SW243" s="41"/>
      <c r="SX243" s="41"/>
      <c r="SY243" s="41"/>
      <c r="SZ243" s="41"/>
      <c r="TA243" s="41"/>
      <c r="TB243" s="41"/>
      <c r="TC243" s="41"/>
      <c r="TD243" s="41"/>
      <c r="TE243" s="41"/>
      <c r="TF243" s="41"/>
      <c r="TG243" s="41"/>
      <c r="TH243" s="41"/>
      <c r="TI243" s="41"/>
      <c r="TJ243" s="41"/>
      <c r="TK243" s="41"/>
      <c r="TL243" s="41"/>
      <c r="TM243" s="41"/>
      <c r="TN243" s="41"/>
      <c r="TO243" s="41"/>
      <c r="TP243" s="41"/>
      <c r="TQ243" s="41"/>
      <c r="TR243" s="41"/>
      <c r="TS243" s="41"/>
      <c r="TT243" s="41"/>
      <c r="TU243" s="41"/>
      <c r="TV243" s="41"/>
      <c r="TW243" s="41"/>
      <c r="TX243" s="41"/>
      <c r="TY243" s="41"/>
      <c r="TZ243" s="41"/>
      <c r="UA243" s="41"/>
      <c r="UB243" s="41"/>
      <c r="UC243" s="41"/>
      <c r="UD243" s="41"/>
      <c r="UE243" s="41"/>
      <c r="UF243" s="41"/>
      <c r="UG243" s="41"/>
      <c r="UH243" s="41"/>
      <c r="UI243" s="41"/>
      <c r="UJ243" s="41"/>
      <c r="UK243" s="41"/>
      <c r="UL243" s="41"/>
      <c r="UM243" s="41"/>
      <c r="UN243" s="41"/>
      <c r="UO243" s="41"/>
      <c r="UP243" s="41"/>
      <c r="UQ243" s="41"/>
      <c r="UR243" s="41"/>
      <c r="US243" s="41"/>
      <c r="UT243" s="41"/>
      <c r="UU243" s="41"/>
      <c r="UV243" s="41"/>
      <c r="UW243" s="41"/>
      <c r="UX243" s="41"/>
      <c r="UY243" s="41"/>
      <c r="UZ243" s="41"/>
      <c r="VA243" s="41"/>
      <c r="VB243" s="41"/>
      <c r="VC243" s="41"/>
      <c r="VD243" s="41"/>
      <c r="VE243" s="41"/>
      <c r="VF243" s="41"/>
      <c r="VG243" s="41"/>
      <c r="VH243" s="41"/>
      <c r="VI243" s="41"/>
      <c r="VJ243" s="41"/>
      <c r="VK243" s="41"/>
      <c r="VL243" s="41"/>
      <c r="VM243" s="41"/>
      <c r="VN243" s="41"/>
      <c r="VO243" s="41"/>
      <c r="VP243" s="41"/>
      <c r="VQ243" s="41"/>
      <c r="VR243" s="41"/>
      <c r="VS243" s="41"/>
      <c r="VT243" s="41"/>
      <c r="VU243" s="41"/>
      <c r="VV243" s="41"/>
      <c r="VW243" s="41"/>
      <c r="VX243" s="41"/>
      <c r="VY243" s="41"/>
      <c r="VZ243" s="41"/>
      <c r="WA243" s="41"/>
      <c r="WB243" s="41"/>
      <c r="WC243" s="41"/>
      <c r="WD243" s="41"/>
      <c r="WE243" s="41"/>
      <c r="WF243" s="41"/>
      <c r="WG243" s="41"/>
      <c r="WH243" s="41"/>
      <c r="WI243" s="41"/>
      <c r="WJ243" s="41"/>
      <c r="WK243" s="41"/>
      <c r="WL243" s="41"/>
      <c r="WM243" s="41"/>
      <c r="WN243" s="41"/>
      <c r="WO243" s="41"/>
      <c r="WP243" s="41"/>
      <c r="WQ243" s="41"/>
      <c r="WR243" s="41"/>
      <c r="WS243" s="41"/>
      <c r="WT243" s="41"/>
      <c r="WU243" s="41"/>
      <c r="WV243" s="41"/>
      <c r="WW243" s="41"/>
      <c r="WX243" s="41"/>
      <c r="WY243" s="41"/>
      <c r="WZ243" s="41"/>
      <c r="XA243" s="41"/>
      <c r="XB243" s="41"/>
      <c r="XC243" s="41"/>
      <c r="XD243" s="41"/>
      <c r="XE243" s="41"/>
      <c r="XF243" s="41"/>
      <c r="XG243" s="41"/>
      <c r="XH243" s="41"/>
      <c r="XI243" s="41"/>
      <c r="XJ243" s="41"/>
      <c r="XK243" s="41"/>
      <c r="XL243" s="41"/>
      <c r="XM243" s="41"/>
      <c r="XN243" s="41"/>
      <c r="XO243" s="41"/>
      <c r="XP243" s="41"/>
      <c r="XQ243" s="41"/>
      <c r="XR243" s="41"/>
      <c r="XS243" s="41"/>
      <c r="XT243" s="41"/>
      <c r="XU243" s="41"/>
      <c r="XV243" s="41"/>
      <c r="XW243" s="41"/>
      <c r="XX243" s="41"/>
      <c r="XY243" s="41"/>
      <c r="XZ243" s="41"/>
      <c r="YA243" s="41"/>
      <c r="YB243" s="41"/>
      <c r="YC243" s="41"/>
      <c r="YD243" s="41"/>
      <c r="YE243" s="41"/>
      <c r="YF243" s="41"/>
      <c r="YG243" s="41"/>
      <c r="YH243" s="41"/>
      <c r="YI243" s="41"/>
      <c r="YJ243" s="41"/>
      <c r="YK243" s="41"/>
      <c r="YL243" s="41"/>
      <c r="YM243" s="41"/>
      <c r="YN243" s="41"/>
      <c r="YO243" s="41"/>
      <c r="YP243" s="41"/>
      <c r="YQ243" s="41"/>
      <c r="YR243" s="41"/>
      <c r="YS243" s="41"/>
      <c r="YT243" s="41"/>
      <c r="YU243" s="41"/>
      <c r="YV243" s="41"/>
      <c r="YW243" s="41"/>
      <c r="YX243" s="41"/>
      <c r="YY243" s="41"/>
      <c r="YZ243" s="41"/>
      <c r="ZA243" s="41"/>
      <c r="ZB243" s="41"/>
      <c r="ZC243" s="41"/>
      <c r="ZD243" s="41"/>
      <c r="ZE243" s="41"/>
      <c r="ZF243" s="41"/>
      <c r="ZG243" s="41"/>
      <c r="ZH243" s="41"/>
      <c r="ZI243" s="41"/>
      <c r="ZJ243" s="41"/>
      <c r="ZK243" s="41"/>
      <c r="ZL243" s="41"/>
      <c r="ZM243" s="41"/>
      <c r="ZN243" s="41"/>
      <c r="ZO243" s="41"/>
    </row>
    <row r="244" spans="31:691" ht="17.25" customHeight="1" x14ac:dyDescent="0.3">
      <c r="AE244" s="41"/>
      <c r="AF244" s="41"/>
      <c r="AG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/>
      <c r="KD244" s="41"/>
      <c r="KE244" s="41"/>
      <c r="KF244" s="41"/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/>
      <c r="KT244" s="41"/>
      <c r="KU244" s="41"/>
      <c r="KV244" s="41"/>
      <c r="KW244" s="41"/>
      <c r="KX244" s="41"/>
      <c r="KY244" s="41"/>
      <c r="KZ244" s="41"/>
      <c r="LA244" s="41"/>
      <c r="LB244" s="41"/>
      <c r="LC244" s="41"/>
      <c r="LD244" s="41"/>
      <c r="LE244" s="41"/>
      <c r="LF244" s="41"/>
      <c r="LG244" s="41"/>
      <c r="LH244" s="41"/>
      <c r="LI244" s="41"/>
      <c r="LJ244" s="41"/>
      <c r="LK244" s="41"/>
      <c r="LL244" s="41"/>
      <c r="LM244" s="41"/>
      <c r="LN244" s="41"/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/>
      <c r="LZ244" s="41"/>
      <c r="MA244" s="41"/>
      <c r="MB244" s="41"/>
      <c r="MC244" s="41"/>
      <c r="MD244" s="41"/>
      <c r="ME244" s="41"/>
      <c r="MF244" s="41"/>
      <c r="MG244" s="41"/>
      <c r="MH244" s="41"/>
      <c r="MI244" s="41"/>
      <c r="MJ244" s="41"/>
      <c r="MK244" s="41"/>
      <c r="ML244" s="41"/>
      <c r="MM244" s="41"/>
      <c r="MN244" s="41"/>
      <c r="MO244" s="41"/>
      <c r="MP244" s="41"/>
      <c r="MQ244" s="41"/>
      <c r="MR244" s="41"/>
      <c r="MS244" s="41"/>
      <c r="MT244" s="41"/>
      <c r="MU244" s="41"/>
      <c r="MV244" s="41"/>
      <c r="MW244" s="41"/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/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/>
      <c r="OG244" s="41"/>
      <c r="OH244" s="41"/>
      <c r="OI244" s="41"/>
      <c r="OJ244" s="41"/>
      <c r="OK244" s="41"/>
      <c r="OL244" s="41"/>
      <c r="OM244" s="41"/>
      <c r="ON244" s="41"/>
      <c r="OO244" s="41"/>
      <c r="OP244" s="41"/>
      <c r="OQ244" s="41"/>
      <c r="OR244" s="41"/>
      <c r="OS244" s="41"/>
      <c r="OT244" s="41"/>
      <c r="OU244" s="41"/>
      <c r="OV244" s="41"/>
      <c r="OW244" s="41"/>
      <c r="OX244" s="41"/>
      <c r="OY244" s="41"/>
      <c r="OZ244" s="41"/>
      <c r="PA244" s="41"/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1"/>
      <c r="PN244" s="41"/>
      <c r="PO244" s="41"/>
      <c r="PP244" s="41"/>
      <c r="PQ244" s="41"/>
      <c r="PR244" s="41"/>
      <c r="PS244" s="41"/>
      <c r="PT244" s="41"/>
      <c r="PU244" s="41"/>
      <c r="PV244" s="41"/>
      <c r="PW244" s="41"/>
      <c r="PX244" s="41"/>
      <c r="PY244" s="41"/>
      <c r="PZ244" s="41"/>
      <c r="QA244" s="41"/>
      <c r="QB244" s="41"/>
      <c r="QC244" s="41"/>
      <c r="QD244" s="41"/>
      <c r="QE244" s="41"/>
      <c r="QF244" s="41"/>
      <c r="QG244" s="41"/>
      <c r="QH244" s="41"/>
      <c r="QI244" s="41"/>
      <c r="QJ244" s="41"/>
      <c r="QK244" s="41"/>
      <c r="QL244" s="41"/>
      <c r="QM244" s="41"/>
      <c r="QN244" s="41"/>
      <c r="QO244" s="41"/>
      <c r="QP244" s="41"/>
      <c r="QQ244" s="41"/>
      <c r="QR244" s="41"/>
      <c r="QS244" s="41"/>
      <c r="QT244" s="41"/>
      <c r="QU244" s="41"/>
      <c r="QV244" s="41"/>
      <c r="QW244" s="41"/>
      <c r="QX244" s="41"/>
      <c r="QY244" s="41"/>
      <c r="QZ244" s="41"/>
      <c r="RA244" s="41"/>
      <c r="RB244" s="41"/>
      <c r="RC244" s="41"/>
      <c r="RD244" s="41"/>
      <c r="RE244" s="41"/>
      <c r="RF244" s="41"/>
      <c r="RG244" s="41"/>
      <c r="RH244" s="41"/>
      <c r="RI244" s="41"/>
      <c r="RJ244" s="41"/>
      <c r="RK244" s="41"/>
      <c r="RL244" s="41"/>
      <c r="RM244" s="41"/>
      <c r="RN244" s="41"/>
      <c r="RO244" s="41"/>
      <c r="RP244" s="41"/>
      <c r="RQ244" s="41"/>
      <c r="RR244" s="41"/>
      <c r="RS244" s="41"/>
      <c r="RT244" s="41"/>
      <c r="RU244" s="41"/>
      <c r="RV244" s="41"/>
      <c r="RW244" s="41"/>
      <c r="RX244" s="41"/>
      <c r="RY244" s="41"/>
      <c r="RZ244" s="41"/>
      <c r="SA244" s="41"/>
      <c r="SB244" s="41"/>
      <c r="SC244" s="41"/>
      <c r="SD244" s="41"/>
      <c r="SE244" s="41"/>
      <c r="SF244" s="41"/>
      <c r="SG244" s="41"/>
      <c r="SH244" s="41"/>
      <c r="SI244" s="41"/>
      <c r="SJ244" s="41"/>
      <c r="SK244" s="41"/>
      <c r="SL244" s="41"/>
      <c r="SM244" s="41"/>
      <c r="SN244" s="41"/>
      <c r="SO244" s="41"/>
      <c r="SP244" s="41"/>
      <c r="SQ244" s="41"/>
      <c r="SR244" s="41"/>
      <c r="SS244" s="41"/>
      <c r="ST244" s="41"/>
      <c r="SU244" s="41"/>
      <c r="SV244" s="41"/>
      <c r="SW244" s="41"/>
      <c r="SX244" s="41"/>
      <c r="SY244" s="41"/>
      <c r="SZ244" s="41"/>
      <c r="TA244" s="41"/>
      <c r="TB244" s="41"/>
      <c r="TC244" s="41"/>
      <c r="TD244" s="41"/>
      <c r="TE244" s="41"/>
      <c r="TF244" s="41"/>
      <c r="TG244" s="41"/>
      <c r="TH244" s="41"/>
      <c r="TI244" s="41"/>
      <c r="TJ244" s="41"/>
      <c r="TK244" s="41"/>
      <c r="TL244" s="41"/>
      <c r="TM244" s="41"/>
      <c r="TN244" s="41"/>
      <c r="TO244" s="41"/>
      <c r="TP244" s="41"/>
      <c r="TQ244" s="41"/>
      <c r="TR244" s="41"/>
      <c r="TS244" s="41"/>
      <c r="TT244" s="41"/>
      <c r="TU244" s="41"/>
      <c r="TV244" s="41"/>
      <c r="TW244" s="41"/>
      <c r="TX244" s="41"/>
      <c r="TY244" s="41"/>
      <c r="TZ244" s="41"/>
      <c r="UA244" s="41"/>
      <c r="UB244" s="41"/>
      <c r="UC244" s="41"/>
      <c r="UD244" s="41"/>
      <c r="UE244" s="41"/>
      <c r="UF244" s="41"/>
      <c r="UG244" s="41"/>
      <c r="UH244" s="41"/>
      <c r="UI244" s="41"/>
      <c r="UJ244" s="41"/>
      <c r="UK244" s="41"/>
      <c r="UL244" s="41"/>
      <c r="UM244" s="41"/>
      <c r="UN244" s="41"/>
      <c r="UO244" s="41"/>
      <c r="UP244" s="41"/>
      <c r="UQ244" s="41"/>
      <c r="UR244" s="41"/>
      <c r="US244" s="41"/>
      <c r="UT244" s="41"/>
      <c r="UU244" s="41"/>
      <c r="UV244" s="41"/>
      <c r="UW244" s="41"/>
      <c r="UX244" s="41"/>
      <c r="UY244" s="41"/>
      <c r="UZ244" s="41"/>
      <c r="VA244" s="41"/>
      <c r="VB244" s="41"/>
      <c r="VC244" s="41"/>
      <c r="VD244" s="41"/>
      <c r="VE244" s="41"/>
      <c r="VF244" s="41"/>
      <c r="VG244" s="41"/>
      <c r="VH244" s="41"/>
      <c r="VI244" s="41"/>
      <c r="VJ244" s="41"/>
      <c r="VK244" s="41"/>
      <c r="VL244" s="41"/>
      <c r="VM244" s="41"/>
      <c r="VN244" s="41"/>
      <c r="VO244" s="41"/>
      <c r="VP244" s="41"/>
      <c r="VQ244" s="41"/>
      <c r="VR244" s="41"/>
      <c r="VS244" s="41"/>
      <c r="VT244" s="41"/>
      <c r="VU244" s="41"/>
      <c r="VV244" s="41"/>
      <c r="VW244" s="41"/>
      <c r="VX244" s="41"/>
      <c r="VY244" s="41"/>
      <c r="VZ244" s="41"/>
      <c r="WA244" s="41"/>
      <c r="WB244" s="41"/>
      <c r="WC244" s="41"/>
      <c r="WD244" s="41"/>
      <c r="WE244" s="41"/>
      <c r="WF244" s="41"/>
      <c r="WG244" s="41"/>
      <c r="WH244" s="41"/>
      <c r="WI244" s="41"/>
      <c r="WJ244" s="41"/>
      <c r="WK244" s="41"/>
      <c r="WL244" s="41"/>
      <c r="WM244" s="41"/>
      <c r="WN244" s="41"/>
      <c r="WO244" s="41"/>
      <c r="WP244" s="41"/>
      <c r="WQ244" s="41"/>
      <c r="WR244" s="41"/>
      <c r="WS244" s="41"/>
      <c r="WT244" s="41"/>
      <c r="WU244" s="41"/>
      <c r="WV244" s="41"/>
      <c r="WW244" s="41"/>
      <c r="WX244" s="41"/>
      <c r="WY244" s="41"/>
      <c r="WZ244" s="41"/>
      <c r="XA244" s="41"/>
      <c r="XB244" s="41"/>
      <c r="XC244" s="41"/>
      <c r="XD244" s="41"/>
      <c r="XE244" s="41"/>
      <c r="XF244" s="41"/>
      <c r="XG244" s="41"/>
      <c r="XH244" s="41"/>
      <c r="XI244" s="41"/>
      <c r="XJ244" s="41"/>
      <c r="XK244" s="41"/>
      <c r="XL244" s="41"/>
      <c r="XM244" s="41"/>
      <c r="XN244" s="41"/>
      <c r="XO244" s="41"/>
      <c r="XP244" s="41"/>
      <c r="XQ244" s="41"/>
      <c r="XR244" s="41"/>
      <c r="XS244" s="41"/>
      <c r="XT244" s="41"/>
      <c r="XU244" s="41"/>
      <c r="XV244" s="41"/>
      <c r="XW244" s="41"/>
      <c r="XX244" s="41"/>
      <c r="XY244" s="41"/>
      <c r="XZ244" s="41"/>
      <c r="YA244" s="41"/>
      <c r="YB244" s="41"/>
      <c r="YC244" s="41"/>
      <c r="YD244" s="41"/>
      <c r="YE244" s="41"/>
      <c r="YF244" s="41"/>
      <c r="YG244" s="41"/>
      <c r="YH244" s="41"/>
      <c r="YI244" s="41"/>
      <c r="YJ244" s="41"/>
      <c r="YK244" s="41"/>
      <c r="YL244" s="41"/>
      <c r="YM244" s="41"/>
      <c r="YN244" s="41"/>
      <c r="YO244" s="41"/>
      <c r="YP244" s="41"/>
      <c r="YQ244" s="41"/>
      <c r="YR244" s="41"/>
      <c r="YS244" s="41"/>
      <c r="YT244" s="41"/>
      <c r="YU244" s="41"/>
      <c r="YV244" s="41"/>
      <c r="YW244" s="41"/>
      <c r="YX244" s="41"/>
      <c r="YY244" s="41"/>
      <c r="YZ244" s="41"/>
      <c r="ZA244" s="41"/>
      <c r="ZB244" s="41"/>
      <c r="ZC244" s="41"/>
      <c r="ZD244" s="41"/>
      <c r="ZE244" s="41"/>
      <c r="ZF244" s="41"/>
      <c r="ZG244" s="41"/>
      <c r="ZH244" s="41"/>
      <c r="ZI244" s="41"/>
      <c r="ZJ244" s="41"/>
      <c r="ZK244" s="41"/>
      <c r="ZL244" s="41"/>
      <c r="ZM244" s="41"/>
      <c r="ZN244" s="41"/>
      <c r="ZO244" s="41"/>
    </row>
    <row r="245" spans="31:691" ht="17.25" customHeight="1" x14ac:dyDescent="0.3">
      <c r="AE245" s="41"/>
      <c r="AF245" s="41"/>
      <c r="AG245" s="41"/>
      <c r="IZ245" s="41"/>
      <c r="JA245" s="41"/>
      <c r="JB245" s="41"/>
      <c r="JC245" s="41"/>
      <c r="JD245" s="41"/>
      <c r="JE245" s="41"/>
      <c r="JF245" s="41"/>
      <c r="JG245" s="41"/>
      <c r="JH245" s="41"/>
      <c r="JI245" s="41"/>
      <c r="JJ245" s="41"/>
      <c r="JK245" s="41"/>
      <c r="JL245" s="41"/>
      <c r="JM245" s="41"/>
      <c r="JN245" s="41"/>
      <c r="JO245" s="41"/>
      <c r="JP245" s="41"/>
      <c r="JQ245" s="41"/>
      <c r="JR245" s="41"/>
      <c r="JS245" s="41"/>
      <c r="JT245" s="41"/>
      <c r="JU245" s="41"/>
      <c r="JV245" s="41"/>
      <c r="JW245" s="41"/>
      <c r="JX245" s="41"/>
      <c r="JY245" s="41"/>
      <c r="JZ245" s="41"/>
      <c r="KA245" s="41"/>
      <c r="KB245" s="41"/>
      <c r="KC245" s="41"/>
      <c r="KD245" s="41"/>
      <c r="KE245" s="41"/>
      <c r="KF245" s="41"/>
      <c r="KG245" s="41"/>
      <c r="KH245" s="41"/>
      <c r="KI245" s="41"/>
      <c r="KJ245" s="41"/>
      <c r="KK245" s="41"/>
      <c r="KL245" s="41"/>
      <c r="KM245" s="41"/>
      <c r="KN245" s="41"/>
      <c r="KO245" s="41"/>
      <c r="KP245" s="41"/>
      <c r="KQ245" s="41"/>
      <c r="KR245" s="41"/>
      <c r="KS245" s="41"/>
      <c r="KT245" s="41"/>
      <c r="KU245" s="41"/>
      <c r="KV245" s="41"/>
      <c r="KW245" s="41"/>
      <c r="KX245" s="41"/>
      <c r="KY245" s="41"/>
      <c r="KZ245" s="41"/>
      <c r="LA245" s="41"/>
      <c r="LB245" s="41"/>
      <c r="LC245" s="41"/>
      <c r="LD245" s="41"/>
      <c r="LE245" s="41"/>
      <c r="LF245" s="41"/>
      <c r="LG245" s="41"/>
      <c r="LH245" s="41"/>
      <c r="LI245" s="41"/>
      <c r="LJ245" s="41"/>
      <c r="LK245" s="41"/>
      <c r="LL245" s="41"/>
      <c r="LM245" s="41"/>
      <c r="LN245" s="41"/>
      <c r="LO245" s="41"/>
      <c r="LP245" s="41"/>
      <c r="LQ245" s="41"/>
      <c r="LR245" s="41"/>
      <c r="LS245" s="41"/>
      <c r="LT245" s="41"/>
      <c r="LU245" s="41"/>
      <c r="LV245" s="41"/>
      <c r="LW245" s="41"/>
      <c r="LX245" s="41"/>
      <c r="LY245" s="41"/>
      <c r="LZ245" s="41"/>
      <c r="MA245" s="41"/>
      <c r="MB245" s="41"/>
      <c r="MC245" s="41"/>
      <c r="MD245" s="41"/>
      <c r="ME245" s="41"/>
      <c r="MF245" s="41"/>
      <c r="MG245" s="41"/>
      <c r="MH245" s="41"/>
      <c r="MI245" s="41"/>
      <c r="MJ245" s="41"/>
      <c r="MK245" s="41"/>
      <c r="ML245" s="41"/>
      <c r="MM245" s="41"/>
      <c r="MN245" s="41"/>
      <c r="MO245" s="41"/>
      <c r="MP245" s="41"/>
      <c r="MQ245" s="41"/>
      <c r="MR245" s="41"/>
      <c r="MS245" s="41"/>
      <c r="MT245" s="41"/>
      <c r="MU245" s="41"/>
      <c r="MV245" s="41"/>
      <c r="MW245" s="41"/>
      <c r="MX245" s="41"/>
      <c r="MY245" s="41"/>
      <c r="MZ245" s="41"/>
      <c r="NA245" s="41"/>
      <c r="NB245" s="41"/>
      <c r="NC245" s="41"/>
      <c r="ND245" s="41"/>
      <c r="NE245" s="41"/>
      <c r="NF245" s="41"/>
      <c r="NG245" s="41"/>
      <c r="NH245" s="41"/>
      <c r="NI245" s="41"/>
      <c r="NJ245" s="41"/>
      <c r="NK245" s="41"/>
      <c r="NL245" s="41"/>
      <c r="NM245" s="41"/>
      <c r="NN245" s="41"/>
      <c r="NO245" s="41"/>
      <c r="NP245" s="41"/>
      <c r="NQ245" s="41"/>
      <c r="NR245" s="41"/>
      <c r="NS245" s="41"/>
      <c r="NT245" s="41"/>
      <c r="NU245" s="41"/>
      <c r="NV245" s="41"/>
      <c r="NW245" s="41"/>
      <c r="NX245" s="41"/>
      <c r="NY245" s="41"/>
      <c r="NZ245" s="41"/>
      <c r="OA245" s="41"/>
      <c r="OB245" s="41"/>
      <c r="OC245" s="41"/>
      <c r="OD245" s="41"/>
      <c r="OE245" s="41"/>
      <c r="OF245" s="41"/>
      <c r="OG245" s="41"/>
      <c r="OH245" s="41"/>
      <c r="OI245" s="41"/>
      <c r="OJ245" s="41"/>
      <c r="OK245" s="41"/>
      <c r="OL245" s="41"/>
      <c r="OM245" s="41"/>
      <c r="ON245" s="41"/>
      <c r="OO245" s="41"/>
      <c r="OP245" s="41"/>
      <c r="OQ245" s="41"/>
      <c r="OR245" s="41"/>
      <c r="OS245" s="41"/>
      <c r="OT245" s="41"/>
      <c r="OU245" s="41"/>
      <c r="OV245" s="41"/>
      <c r="OW245" s="41"/>
      <c r="OX245" s="41"/>
      <c r="OY245" s="41"/>
      <c r="OZ245" s="41"/>
      <c r="PA245" s="41"/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1"/>
      <c r="PN245" s="41"/>
      <c r="PO245" s="41"/>
      <c r="PP245" s="41"/>
      <c r="PQ245" s="41"/>
      <c r="PR245" s="41"/>
      <c r="PS245" s="41"/>
      <c r="PT245" s="41"/>
      <c r="PU245" s="41"/>
      <c r="PV245" s="41"/>
      <c r="PW245" s="41"/>
      <c r="PX245" s="41"/>
      <c r="PY245" s="41"/>
      <c r="PZ245" s="41"/>
      <c r="QA245" s="41"/>
      <c r="QB245" s="41"/>
      <c r="QC245" s="41"/>
      <c r="QD245" s="41"/>
      <c r="QE245" s="41"/>
      <c r="QF245" s="41"/>
      <c r="QG245" s="41"/>
      <c r="QH245" s="41"/>
      <c r="QI245" s="41"/>
      <c r="QJ245" s="41"/>
      <c r="QK245" s="41"/>
      <c r="QL245" s="41"/>
      <c r="QM245" s="41"/>
      <c r="QN245" s="41"/>
      <c r="QO245" s="41"/>
      <c r="QP245" s="41"/>
      <c r="QQ245" s="41"/>
      <c r="QR245" s="41"/>
      <c r="QS245" s="41"/>
      <c r="QT245" s="41"/>
      <c r="QU245" s="41"/>
      <c r="QV245" s="41"/>
      <c r="QW245" s="41"/>
      <c r="QX245" s="41"/>
      <c r="QY245" s="41"/>
      <c r="QZ245" s="41"/>
      <c r="RA245" s="41"/>
      <c r="RB245" s="41"/>
      <c r="RC245" s="41"/>
      <c r="RD245" s="41"/>
      <c r="RE245" s="41"/>
      <c r="RF245" s="41"/>
      <c r="RG245" s="41"/>
      <c r="RH245" s="41"/>
      <c r="RI245" s="41"/>
      <c r="RJ245" s="41"/>
      <c r="RK245" s="41"/>
      <c r="RL245" s="41"/>
      <c r="RM245" s="41"/>
      <c r="RN245" s="41"/>
      <c r="RO245" s="41"/>
      <c r="RP245" s="41"/>
      <c r="RQ245" s="41"/>
      <c r="RR245" s="41"/>
      <c r="RS245" s="41"/>
      <c r="RT245" s="41"/>
      <c r="RU245" s="41"/>
      <c r="RV245" s="41"/>
      <c r="RW245" s="41"/>
      <c r="RX245" s="41"/>
      <c r="RY245" s="41"/>
      <c r="RZ245" s="41"/>
      <c r="SA245" s="41"/>
      <c r="SB245" s="41"/>
      <c r="SC245" s="41"/>
      <c r="SD245" s="41"/>
      <c r="SE245" s="41"/>
      <c r="SF245" s="41"/>
      <c r="SG245" s="41"/>
      <c r="SH245" s="41"/>
      <c r="SI245" s="41"/>
      <c r="SJ245" s="41"/>
      <c r="SK245" s="41"/>
      <c r="SL245" s="41"/>
      <c r="SM245" s="41"/>
      <c r="SN245" s="41"/>
      <c r="SO245" s="41"/>
      <c r="SP245" s="41"/>
      <c r="SQ245" s="41"/>
      <c r="SR245" s="41"/>
      <c r="SS245" s="41"/>
      <c r="ST245" s="41"/>
      <c r="SU245" s="41"/>
      <c r="SV245" s="41"/>
      <c r="SW245" s="41"/>
      <c r="SX245" s="41"/>
      <c r="SY245" s="41"/>
      <c r="SZ245" s="41"/>
      <c r="TA245" s="41"/>
      <c r="TB245" s="41"/>
      <c r="TC245" s="41"/>
      <c r="TD245" s="41"/>
      <c r="TE245" s="41"/>
      <c r="TF245" s="41"/>
      <c r="TG245" s="41"/>
      <c r="TH245" s="41"/>
      <c r="TI245" s="41"/>
      <c r="TJ245" s="41"/>
      <c r="TK245" s="41"/>
      <c r="TL245" s="41"/>
      <c r="TM245" s="41"/>
      <c r="TN245" s="41"/>
      <c r="TO245" s="41"/>
      <c r="TP245" s="41"/>
      <c r="TQ245" s="41"/>
      <c r="TR245" s="41"/>
      <c r="TS245" s="41"/>
      <c r="TT245" s="41"/>
      <c r="TU245" s="41"/>
      <c r="TV245" s="41"/>
      <c r="TW245" s="41"/>
      <c r="TX245" s="41"/>
      <c r="TY245" s="41"/>
      <c r="TZ245" s="41"/>
      <c r="UA245" s="41"/>
      <c r="UB245" s="41"/>
      <c r="UC245" s="41"/>
      <c r="UD245" s="41"/>
      <c r="UE245" s="41"/>
      <c r="UF245" s="41"/>
      <c r="UG245" s="41"/>
      <c r="UH245" s="41"/>
      <c r="UI245" s="41"/>
      <c r="UJ245" s="41"/>
      <c r="UK245" s="41"/>
      <c r="UL245" s="41"/>
      <c r="UM245" s="41"/>
      <c r="UN245" s="41"/>
      <c r="UO245" s="41"/>
      <c r="UP245" s="41"/>
      <c r="UQ245" s="41"/>
      <c r="UR245" s="41"/>
      <c r="US245" s="41"/>
      <c r="UT245" s="41"/>
      <c r="UU245" s="41"/>
      <c r="UV245" s="41"/>
      <c r="UW245" s="41"/>
      <c r="UX245" s="41"/>
      <c r="UY245" s="41"/>
      <c r="UZ245" s="41"/>
      <c r="VA245" s="41"/>
      <c r="VB245" s="41"/>
      <c r="VC245" s="41"/>
      <c r="VD245" s="41"/>
      <c r="VE245" s="41"/>
      <c r="VF245" s="41"/>
      <c r="VG245" s="41"/>
      <c r="VH245" s="41"/>
      <c r="VI245" s="41"/>
      <c r="VJ245" s="41"/>
      <c r="VK245" s="41"/>
      <c r="VL245" s="41"/>
      <c r="VM245" s="41"/>
      <c r="VN245" s="41"/>
      <c r="VO245" s="41"/>
      <c r="VP245" s="41"/>
      <c r="VQ245" s="41"/>
      <c r="VR245" s="41"/>
      <c r="VS245" s="41"/>
      <c r="VT245" s="41"/>
      <c r="VU245" s="41"/>
      <c r="VV245" s="41"/>
      <c r="VW245" s="41"/>
      <c r="VX245" s="41"/>
      <c r="VY245" s="41"/>
      <c r="VZ245" s="41"/>
      <c r="WA245" s="41"/>
      <c r="WB245" s="41"/>
      <c r="WC245" s="41"/>
      <c r="WD245" s="41"/>
      <c r="WE245" s="41"/>
      <c r="WF245" s="41"/>
      <c r="WG245" s="41"/>
      <c r="WH245" s="41"/>
      <c r="WI245" s="41"/>
      <c r="WJ245" s="41"/>
      <c r="WK245" s="41"/>
      <c r="WL245" s="41"/>
      <c r="WM245" s="41"/>
      <c r="WN245" s="41"/>
      <c r="WO245" s="41"/>
      <c r="WP245" s="41"/>
      <c r="WQ245" s="41"/>
      <c r="WR245" s="41"/>
      <c r="WS245" s="41"/>
      <c r="WT245" s="41"/>
      <c r="WU245" s="41"/>
      <c r="WV245" s="41"/>
      <c r="WW245" s="41"/>
      <c r="WX245" s="41"/>
      <c r="WY245" s="41"/>
      <c r="WZ245" s="41"/>
      <c r="XA245" s="41"/>
      <c r="XB245" s="41"/>
      <c r="XC245" s="41"/>
      <c r="XD245" s="41"/>
      <c r="XE245" s="41"/>
      <c r="XF245" s="41"/>
      <c r="XG245" s="41"/>
      <c r="XH245" s="41"/>
      <c r="XI245" s="41"/>
      <c r="XJ245" s="41"/>
      <c r="XK245" s="41"/>
      <c r="XL245" s="41"/>
      <c r="XM245" s="41"/>
      <c r="XN245" s="41"/>
      <c r="XO245" s="41"/>
      <c r="XP245" s="41"/>
      <c r="XQ245" s="41"/>
      <c r="XR245" s="41"/>
      <c r="XS245" s="41"/>
      <c r="XT245" s="41"/>
      <c r="XU245" s="41"/>
      <c r="XV245" s="41"/>
      <c r="XW245" s="41"/>
      <c r="XX245" s="41"/>
      <c r="XY245" s="41"/>
      <c r="XZ245" s="41"/>
      <c r="YA245" s="41"/>
      <c r="YB245" s="41"/>
      <c r="YC245" s="41"/>
      <c r="YD245" s="41"/>
      <c r="YE245" s="41"/>
      <c r="YF245" s="41"/>
      <c r="YG245" s="41"/>
      <c r="YH245" s="41"/>
      <c r="YI245" s="41"/>
      <c r="YJ245" s="41"/>
      <c r="YK245" s="41"/>
      <c r="YL245" s="41"/>
      <c r="YM245" s="41"/>
      <c r="YN245" s="41"/>
      <c r="YO245" s="41"/>
      <c r="YP245" s="41"/>
      <c r="YQ245" s="41"/>
      <c r="YR245" s="41"/>
      <c r="YS245" s="41"/>
      <c r="YT245" s="41"/>
      <c r="YU245" s="41"/>
      <c r="YV245" s="41"/>
      <c r="YW245" s="41"/>
      <c r="YX245" s="41"/>
      <c r="YY245" s="41"/>
      <c r="YZ245" s="41"/>
      <c r="ZA245" s="41"/>
      <c r="ZB245" s="41"/>
      <c r="ZC245" s="41"/>
      <c r="ZD245" s="41"/>
      <c r="ZE245" s="41"/>
      <c r="ZF245" s="41"/>
      <c r="ZG245" s="41"/>
      <c r="ZH245" s="41"/>
      <c r="ZI245" s="41"/>
      <c r="ZJ245" s="41"/>
      <c r="ZK245" s="41"/>
      <c r="ZL245" s="41"/>
      <c r="ZM245" s="41"/>
      <c r="ZN245" s="41"/>
      <c r="ZO245" s="41"/>
    </row>
    <row r="246" spans="31:691" ht="17.25" customHeight="1" x14ac:dyDescent="0.3">
      <c r="AE246" s="41"/>
      <c r="AF246" s="41"/>
      <c r="AG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/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/>
      <c r="KH246" s="41"/>
      <c r="KI246" s="41"/>
      <c r="KJ246" s="41"/>
      <c r="KK246" s="41"/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/>
      <c r="LC246" s="41"/>
      <c r="LD246" s="41"/>
      <c r="LE246" s="41"/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/>
      <c r="LQ246" s="41"/>
      <c r="LR246" s="41"/>
      <c r="LS246" s="41"/>
      <c r="LT246" s="41"/>
      <c r="LU246" s="41"/>
      <c r="LV246" s="41"/>
      <c r="LW246" s="41"/>
      <c r="LX246" s="41"/>
      <c r="LY246" s="41"/>
      <c r="LZ246" s="41"/>
      <c r="MA246" s="41"/>
      <c r="MB246" s="41"/>
      <c r="MC246" s="41"/>
      <c r="MD246" s="41"/>
      <c r="ME246" s="41"/>
      <c r="MF246" s="41"/>
      <c r="MG246" s="41"/>
      <c r="MH246" s="41"/>
      <c r="MI246" s="41"/>
      <c r="MJ246" s="41"/>
      <c r="MK246" s="41"/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/>
      <c r="MW246" s="41"/>
      <c r="MX246" s="41"/>
      <c r="MY246" s="41"/>
      <c r="MZ246" s="41"/>
      <c r="NA246" s="41"/>
      <c r="NB246" s="41"/>
      <c r="NC246" s="41"/>
      <c r="ND246" s="41"/>
      <c r="NE246" s="41"/>
      <c r="NF246" s="41"/>
      <c r="NG246" s="41"/>
      <c r="NH246" s="41"/>
      <c r="NI246" s="41"/>
      <c r="NJ246" s="41"/>
      <c r="NK246" s="41"/>
      <c r="NL246" s="41"/>
      <c r="NM246" s="41"/>
      <c r="NN246" s="41"/>
      <c r="NO246" s="41"/>
      <c r="NP246" s="41"/>
      <c r="NQ246" s="41"/>
      <c r="NR246" s="41"/>
      <c r="NS246" s="41"/>
      <c r="NT246" s="41"/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/>
      <c r="OF246" s="41"/>
      <c r="OG246" s="41"/>
      <c r="OH246" s="41"/>
      <c r="OI246" s="41"/>
      <c r="OJ246" s="41"/>
      <c r="OK246" s="41"/>
      <c r="OL246" s="41"/>
      <c r="OM246" s="41"/>
      <c r="ON246" s="41"/>
      <c r="OO246" s="41"/>
      <c r="OP246" s="41"/>
      <c r="OQ246" s="41"/>
      <c r="OR246" s="41"/>
      <c r="OS246" s="41"/>
      <c r="OT246" s="41"/>
      <c r="OU246" s="41"/>
      <c r="OV246" s="41"/>
      <c r="OW246" s="41"/>
      <c r="OX246" s="41"/>
      <c r="OY246" s="41"/>
      <c r="OZ246" s="41"/>
      <c r="PA246" s="41"/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1"/>
      <c r="PN246" s="41"/>
      <c r="PO246" s="41"/>
      <c r="PP246" s="41"/>
      <c r="PQ246" s="41"/>
      <c r="PR246" s="41"/>
      <c r="PS246" s="41"/>
      <c r="PT246" s="41"/>
      <c r="PU246" s="41"/>
      <c r="PV246" s="41"/>
      <c r="PW246" s="41"/>
      <c r="PX246" s="41"/>
      <c r="PY246" s="41"/>
      <c r="PZ246" s="41"/>
      <c r="QA246" s="41"/>
      <c r="QB246" s="41"/>
      <c r="QC246" s="41"/>
      <c r="QD246" s="41"/>
      <c r="QE246" s="41"/>
      <c r="QF246" s="41"/>
      <c r="QG246" s="41"/>
      <c r="QH246" s="41"/>
      <c r="QI246" s="41"/>
      <c r="QJ246" s="41"/>
      <c r="QK246" s="41"/>
      <c r="QL246" s="41"/>
      <c r="QM246" s="41"/>
      <c r="QN246" s="41"/>
      <c r="QO246" s="41"/>
      <c r="QP246" s="41"/>
      <c r="QQ246" s="41"/>
      <c r="QR246" s="41"/>
      <c r="QS246" s="41"/>
      <c r="QT246" s="41"/>
      <c r="QU246" s="41"/>
      <c r="QV246" s="41"/>
      <c r="QW246" s="41"/>
      <c r="QX246" s="41"/>
      <c r="QY246" s="41"/>
      <c r="QZ246" s="41"/>
      <c r="RA246" s="41"/>
      <c r="RB246" s="41"/>
      <c r="RC246" s="41"/>
      <c r="RD246" s="41"/>
      <c r="RE246" s="41"/>
      <c r="RF246" s="41"/>
      <c r="RG246" s="41"/>
      <c r="RH246" s="41"/>
      <c r="RI246" s="41"/>
      <c r="RJ246" s="41"/>
      <c r="RK246" s="41"/>
      <c r="RL246" s="41"/>
      <c r="RM246" s="41"/>
      <c r="RN246" s="41"/>
      <c r="RO246" s="41"/>
      <c r="RP246" s="41"/>
      <c r="RQ246" s="41"/>
      <c r="RR246" s="41"/>
      <c r="RS246" s="41"/>
      <c r="RT246" s="41"/>
      <c r="RU246" s="41"/>
      <c r="RV246" s="41"/>
      <c r="RW246" s="41"/>
      <c r="RX246" s="41"/>
      <c r="RY246" s="41"/>
      <c r="RZ246" s="41"/>
      <c r="SA246" s="41"/>
      <c r="SB246" s="41"/>
      <c r="SC246" s="41"/>
      <c r="SD246" s="41"/>
      <c r="SE246" s="41"/>
      <c r="SF246" s="41"/>
      <c r="SG246" s="41"/>
      <c r="SH246" s="41"/>
      <c r="SI246" s="41"/>
      <c r="SJ246" s="41"/>
      <c r="SK246" s="41"/>
      <c r="SL246" s="41"/>
      <c r="SM246" s="41"/>
      <c r="SN246" s="41"/>
      <c r="SO246" s="41"/>
      <c r="SP246" s="41"/>
      <c r="SQ246" s="41"/>
      <c r="SR246" s="41"/>
      <c r="SS246" s="41"/>
      <c r="ST246" s="41"/>
      <c r="SU246" s="41"/>
      <c r="SV246" s="41"/>
      <c r="SW246" s="41"/>
      <c r="SX246" s="41"/>
      <c r="SY246" s="41"/>
      <c r="SZ246" s="41"/>
      <c r="TA246" s="41"/>
      <c r="TB246" s="41"/>
      <c r="TC246" s="41"/>
      <c r="TD246" s="41"/>
      <c r="TE246" s="41"/>
      <c r="TF246" s="41"/>
      <c r="TG246" s="41"/>
      <c r="TH246" s="41"/>
      <c r="TI246" s="41"/>
      <c r="TJ246" s="41"/>
      <c r="TK246" s="41"/>
      <c r="TL246" s="41"/>
      <c r="TM246" s="41"/>
      <c r="TN246" s="41"/>
      <c r="TO246" s="41"/>
      <c r="TP246" s="41"/>
      <c r="TQ246" s="41"/>
      <c r="TR246" s="41"/>
      <c r="TS246" s="41"/>
      <c r="TT246" s="41"/>
      <c r="TU246" s="41"/>
      <c r="TV246" s="41"/>
      <c r="TW246" s="41"/>
      <c r="TX246" s="41"/>
      <c r="TY246" s="41"/>
      <c r="TZ246" s="41"/>
      <c r="UA246" s="41"/>
      <c r="UB246" s="41"/>
      <c r="UC246" s="41"/>
      <c r="UD246" s="41"/>
      <c r="UE246" s="41"/>
      <c r="UF246" s="41"/>
      <c r="UG246" s="41"/>
      <c r="UH246" s="41"/>
      <c r="UI246" s="41"/>
      <c r="UJ246" s="41"/>
      <c r="UK246" s="41"/>
      <c r="UL246" s="41"/>
      <c r="UM246" s="41"/>
      <c r="UN246" s="41"/>
      <c r="UO246" s="41"/>
      <c r="UP246" s="41"/>
      <c r="UQ246" s="41"/>
      <c r="UR246" s="41"/>
      <c r="US246" s="41"/>
      <c r="UT246" s="41"/>
      <c r="UU246" s="41"/>
      <c r="UV246" s="41"/>
      <c r="UW246" s="41"/>
      <c r="UX246" s="41"/>
      <c r="UY246" s="41"/>
      <c r="UZ246" s="41"/>
      <c r="VA246" s="41"/>
      <c r="VB246" s="41"/>
      <c r="VC246" s="41"/>
      <c r="VD246" s="41"/>
      <c r="VE246" s="41"/>
      <c r="VF246" s="41"/>
      <c r="VG246" s="41"/>
      <c r="VH246" s="41"/>
      <c r="VI246" s="41"/>
      <c r="VJ246" s="41"/>
      <c r="VK246" s="41"/>
      <c r="VL246" s="41"/>
      <c r="VM246" s="41"/>
      <c r="VN246" s="41"/>
      <c r="VO246" s="41"/>
      <c r="VP246" s="41"/>
      <c r="VQ246" s="41"/>
      <c r="VR246" s="41"/>
      <c r="VS246" s="41"/>
      <c r="VT246" s="41"/>
      <c r="VU246" s="41"/>
      <c r="VV246" s="41"/>
      <c r="VW246" s="41"/>
      <c r="VX246" s="41"/>
      <c r="VY246" s="41"/>
      <c r="VZ246" s="41"/>
      <c r="WA246" s="41"/>
      <c r="WB246" s="41"/>
      <c r="WC246" s="41"/>
      <c r="WD246" s="41"/>
      <c r="WE246" s="41"/>
      <c r="WF246" s="41"/>
      <c r="WG246" s="41"/>
      <c r="WH246" s="41"/>
      <c r="WI246" s="41"/>
      <c r="WJ246" s="41"/>
      <c r="WK246" s="41"/>
      <c r="WL246" s="41"/>
      <c r="WM246" s="41"/>
      <c r="WN246" s="41"/>
      <c r="WO246" s="41"/>
      <c r="WP246" s="41"/>
      <c r="WQ246" s="41"/>
      <c r="WR246" s="41"/>
      <c r="WS246" s="41"/>
      <c r="WT246" s="41"/>
      <c r="WU246" s="41"/>
      <c r="WV246" s="41"/>
      <c r="WW246" s="41"/>
      <c r="WX246" s="41"/>
      <c r="WY246" s="41"/>
      <c r="WZ246" s="41"/>
      <c r="XA246" s="41"/>
      <c r="XB246" s="41"/>
      <c r="XC246" s="41"/>
      <c r="XD246" s="41"/>
      <c r="XE246" s="41"/>
      <c r="XF246" s="41"/>
      <c r="XG246" s="41"/>
      <c r="XH246" s="41"/>
      <c r="XI246" s="41"/>
      <c r="XJ246" s="41"/>
      <c r="XK246" s="41"/>
      <c r="XL246" s="41"/>
      <c r="XM246" s="41"/>
      <c r="XN246" s="41"/>
      <c r="XO246" s="41"/>
      <c r="XP246" s="41"/>
      <c r="XQ246" s="41"/>
      <c r="XR246" s="41"/>
      <c r="XS246" s="41"/>
      <c r="XT246" s="41"/>
      <c r="XU246" s="41"/>
      <c r="XV246" s="41"/>
      <c r="XW246" s="41"/>
      <c r="XX246" s="41"/>
      <c r="XY246" s="41"/>
      <c r="XZ246" s="41"/>
      <c r="YA246" s="41"/>
      <c r="YB246" s="41"/>
      <c r="YC246" s="41"/>
      <c r="YD246" s="41"/>
      <c r="YE246" s="41"/>
      <c r="YF246" s="41"/>
      <c r="YG246" s="41"/>
      <c r="YH246" s="41"/>
      <c r="YI246" s="41"/>
      <c r="YJ246" s="41"/>
      <c r="YK246" s="41"/>
      <c r="YL246" s="41"/>
      <c r="YM246" s="41"/>
      <c r="YN246" s="41"/>
      <c r="YO246" s="41"/>
      <c r="YP246" s="41"/>
      <c r="YQ246" s="41"/>
      <c r="YR246" s="41"/>
      <c r="YS246" s="41"/>
      <c r="YT246" s="41"/>
      <c r="YU246" s="41"/>
      <c r="YV246" s="41"/>
      <c r="YW246" s="41"/>
      <c r="YX246" s="41"/>
      <c r="YY246" s="41"/>
      <c r="YZ246" s="41"/>
      <c r="ZA246" s="41"/>
      <c r="ZB246" s="41"/>
      <c r="ZC246" s="41"/>
      <c r="ZD246" s="41"/>
      <c r="ZE246" s="41"/>
      <c r="ZF246" s="41"/>
      <c r="ZG246" s="41"/>
      <c r="ZH246" s="41"/>
      <c r="ZI246" s="41"/>
      <c r="ZJ246" s="41"/>
      <c r="ZK246" s="41"/>
      <c r="ZL246" s="41"/>
      <c r="ZM246" s="41"/>
      <c r="ZN246" s="41"/>
      <c r="ZO246" s="41"/>
    </row>
    <row r="247" spans="31:691" ht="17.25" customHeight="1" x14ac:dyDescent="0.3">
      <c r="AE247" s="41"/>
      <c r="AF247" s="41"/>
      <c r="AG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/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/>
      <c r="KE247" s="41"/>
      <c r="KF247" s="41"/>
      <c r="KG247" s="41"/>
      <c r="KH247" s="41"/>
      <c r="KI247" s="41"/>
      <c r="KJ247" s="41"/>
      <c r="KK247" s="41"/>
      <c r="KL247" s="41"/>
      <c r="KM247" s="41"/>
      <c r="KN247" s="41"/>
      <c r="KO247" s="41"/>
      <c r="KP247" s="41"/>
      <c r="KQ247" s="41"/>
      <c r="KR247" s="41"/>
      <c r="KS247" s="41"/>
      <c r="KT247" s="41"/>
      <c r="KU247" s="41"/>
      <c r="KV247" s="41"/>
      <c r="KW247" s="41"/>
      <c r="KX247" s="41"/>
      <c r="KY247" s="41"/>
      <c r="KZ247" s="41"/>
      <c r="LA247" s="41"/>
      <c r="LB247" s="41"/>
      <c r="LC247" s="41"/>
      <c r="LD247" s="41"/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/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/>
      <c r="MC247" s="41"/>
      <c r="MD247" s="41"/>
      <c r="ME247" s="41"/>
      <c r="MF247" s="41"/>
      <c r="MG247" s="41"/>
      <c r="MH247" s="41"/>
      <c r="MI247" s="41"/>
      <c r="MJ247" s="41"/>
      <c r="MK247" s="41"/>
      <c r="ML247" s="41"/>
      <c r="MM247" s="41"/>
      <c r="MN247" s="41"/>
      <c r="MO247" s="41"/>
      <c r="MP247" s="41"/>
      <c r="MQ247" s="41"/>
      <c r="MR247" s="41"/>
      <c r="MS247" s="41"/>
      <c r="MT247" s="41"/>
      <c r="MU247" s="41"/>
      <c r="MV247" s="41"/>
      <c r="MW247" s="41"/>
      <c r="MX247" s="41"/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/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/>
      <c r="OF247" s="41"/>
      <c r="OG247" s="41"/>
      <c r="OH247" s="41"/>
      <c r="OI247" s="41"/>
      <c r="OJ247" s="41"/>
      <c r="OK247" s="41"/>
      <c r="OL247" s="41"/>
      <c r="OM247" s="41"/>
      <c r="ON247" s="41"/>
      <c r="OO247" s="41"/>
      <c r="OP247" s="41"/>
      <c r="OQ247" s="41"/>
      <c r="OR247" s="41"/>
      <c r="OS247" s="41"/>
      <c r="OT247" s="41"/>
      <c r="OU247" s="41"/>
      <c r="OV247" s="41"/>
      <c r="OW247" s="41"/>
      <c r="OX247" s="41"/>
      <c r="OY247" s="41"/>
      <c r="OZ247" s="41"/>
      <c r="PA247" s="41"/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1"/>
      <c r="PN247" s="41"/>
      <c r="PO247" s="41"/>
      <c r="PP247" s="41"/>
      <c r="PQ247" s="41"/>
      <c r="PR247" s="41"/>
      <c r="PS247" s="41"/>
      <c r="PT247" s="41"/>
      <c r="PU247" s="41"/>
      <c r="PV247" s="41"/>
      <c r="PW247" s="41"/>
      <c r="PX247" s="41"/>
      <c r="PY247" s="41"/>
      <c r="PZ247" s="41"/>
      <c r="QA247" s="41"/>
      <c r="QB247" s="41"/>
      <c r="QC247" s="41"/>
      <c r="QD247" s="41"/>
      <c r="QE247" s="41"/>
      <c r="QF247" s="41"/>
      <c r="QG247" s="41"/>
      <c r="QH247" s="41"/>
      <c r="QI247" s="41"/>
      <c r="QJ247" s="41"/>
      <c r="QK247" s="41"/>
      <c r="QL247" s="41"/>
      <c r="QM247" s="41"/>
      <c r="QN247" s="41"/>
      <c r="QO247" s="41"/>
      <c r="QP247" s="41"/>
      <c r="QQ247" s="41"/>
      <c r="QR247" s="41"/>
      <c r="QS247" s="41"/>
      <c r="QT247" s="41"/>
      <c r="QU247" s="41"/>
      <c r="QV247" s="41"/>
      <c r="QW247" s="41"/>
      <c r="QX247" s="41"/>
      <c r="QY247" s="41"/>
      <c r="QZ247" s="41"/>
      <c r="RA247" s="41"/>
      <c r="RB247" s="41"/>
      <c r="RC247" s="41"/>
      <c r="RD247" s="41"/>
      <c r="RE247" s="41"/>
      <c r="RF247" s="41"/>
      <c r="RG247" s="41"/>
      <c r="RH247" s="41"/>
      <c r="RI247" s="41"/>
      <c r="RJ247" s="41"/>
      <c r="RK247" s="41"/>
      <c r="RL247" s="41"/>
      <c r="RM247" s="41"/>
      <c r="RN247" s="41"/>
      <c r="RO247" s="41"/>
      <c r="RP247" s="41"/>
      <c r="RQ247" s="41"/>
      <c r="RR247" s="41"/>
      <c r="RS247" s="41"/>
      <c r="RT247" s="41"/>
      <c r="RU247" s="41"/>
      <c r="RV247" s="41"/>
      <c r="RW247" s="41"/>
      <c r="RX247" s="41"/>
      <c r="RY247" s="41"/>
      <c r="RZ247" s="41"/>
      <c r="SA247" s="41"/>
      <c r="SB247" s="41"/>
      <c r="SC247" s="41"/>
      <c r="SD247" s="41"/>
      <c r="SE247" s="41"/>
      <c r="SF247" s="41"/>
      <c r="SG247" s="41"/>
      <c r="SH247" s="41"/>
      <c r="SI247" s="41"/>
      <c r="SJ247" s="41"/>
      <c r="SK247" s="41"/>
      <c r="SL247" s="41"/>
      <c r="SM247" s="41"/>
      <c r="SN247" s="41"/>
      <c r="SO247" s="41"/>
      <c r="SP247" s="41"/>
      <c r="SQ247" s="41"/>
      <c r="SR247" s="41"/>
      <c r="SS247" s="41"/>
      <c r="ST247" s="41"/>
      <c r="SU247" s="41"/>
      <c r="SV247" s="41"/>
      <c r="SW247" s="41"/>
      <c r="SX247" s="41"/>
      <c r="SY247" s="41"/>
      <c r="SZ247" s="41"/>
      <c r="TA247" s="41"/>
      <c r="TB247" s="41"/>
      <c r="TC247" s="41"/>
      <c r="TD247" s="41"/>
      <c r="TE247" s="41"/>
      <c r="TF247" s="41"/>
      <c r="TG247" s="41"/>
      <c r="TH247" s="41"/>
      <c r="TI247" s="41"/>
      <c r="TJ247" s="41"/>
      <c r="TK247" s="41"/>
      <c r="TL247" s="41"/>
      <c r="TM247" s="41"/>
      <c r="TN247" s="41"/>
      <c r="TO247" s="41"/>
      <c r="TP247" s="41"/>
      <c r="TQ247" s="41"/>
      <c r="TR247" s="41"/>
      <c r="TS247" s="41"/>
      <c r="TT247" s="41"/>
      <c r="TU247" s="41"/>
      <c r="TV247" s="41"/>
      <c r="TW247" s="41"/>
      <c r="TX247" s="41"/>
      <c r="TY247" s="41"/>
      <c r="TZ247" s="41"/>
      <c r="UA247" s="41"/>
      <c r="UB247" s="41"/>
      <c r="UC247" s="41"/>
      <c r="UD247" s="41"/>
      <c r="UE247" s="41"/>
      <c r="UF247" s="41"/>
      <c r="UG247" s="41"/>
      <c r="UH247" s="41"/>
      <c r="UI247" s="41"/>
      <c r="UJ247" s="41"/>
      <c r="UK247" s="41"/>
      <c r="UL247" s="41"/>
      <c r="UM247" s="41"/>
      <c r="UN247" s="41"/>
      <c r="UO247" s="41"/>
      <c r="UP247" s="41"/>
      <c r="UQ247" s="41"/>
      <c r="UR247" s="41"/>
      <c r="US247" s="41"/>
      <c r="UT247" s="41"/>
      <c r="UU247" s="41"/>
      <c r="UV247" s="41"/>
      <c r="UW247" s="41"/>
      <c r="UX247" s="41"/>
      <c r="UY247" s="41"/>
      <c r="UZ247" s="41"/>
      <c r="VA247" s="41"/>
      <c r="VB247" s="41"/>
      <c r="VC247" s="41"/>
      <c r="VD247" s="41"/>
      <c r="VE247" s="41"/>
      <c r="VF247" s="41"/>
      <c r="VG247" s="41"/>
      <c r="VH247" s="41"/>
      <c r="VI247" s="41"/>
      <c r="VJ247" s="41"/>
      <c r="VK247" s="41"/>
      <c r="VL247" s="41"/>
      <c r="VM247" s="41"/>
      <c r="VN247" s="41"/>
      <c r="VO247" s="41"/>
      <c r="VP247" s="41"/>
      <c r="VQ247" s="41"/>
      <c r="VR247" s="41"/>
      <c r="VS247" s="41"/>
      <c r="VT247" s="41"/>
      <c r="VU247" s="41"/>
      <c r="VV247" s="41"/>
      <c r="VW247" s="41"/>
      <c r="VX247" s="41"/>
      <c r="VY247" s="41"/>
      <c r="VZ247" s="41"/>
      <c r="WA247" s="41"/>
      <c r="WB247" s="41"/>
      <c r="WC247" s="41"/>
      <c r="WD247" s="41"/>
      <c r="WE247" s="41"/>
      <c r="WF247" s="41"/>
      <c r="WG247" s="41"/>
      <c r="WH247" s="41"/>
      <c r="WI247" s="41"/>
      <c r="WJ247" s="41"/>
      <c r="WK247" s="41"/>
      <c r="WL247" s="41"/>
      <c r="WM247" s="41"/>
      <c r="WN247" s="41"/>
      <c r="WO247" s="41"/>
      <c r="WP247" s="41"/>
      <c r="WQ247" s="41"/>
      <c r="WR247" s="41"/>
      <c r="WS247" s="41"/>
      <c r="WT247" s="41"/>
      <c r="WU247" s="41"/>
      <c r="WV247" s="41"/>
      <c r="WW247" s="41"/>
      <c r="WX247" s="41"/>
      <c r="WY247" s="41"/>
      <c r="WZ247" s="41"/>
      <c r="XA247" s="41"/>
      <c r="XB247" s="41"/>
      <c r="XC247" s="41"/>
      <c r="XD247" s="41"/>
      <c r="XE247" s="41"/>
      <c r="XF247" s="41"/>
      <c r="XG247" s="41"/>
      <c r="XH247" s="41"/>
      <c r="XI247" s="41"/>
      <c r="XJ247" s="41"/>
      <c r="XK247" s="41"/>
      <c r="XL247" s="41"/>
      <c r="XM247" s="41"/>
      <c r="XN247" s="41"/>
      <c r="XO247" s="41"/>
      <c r="XP247" s="41"/>
      <c r="XQ247" s="41"/>
      <c r="XR247" s="41"/>
      <c r="XS247" s="41"/>
      <c r="XT247" s="41"/>
      <c r="XU247" s="41"/>
      <c r="XV247" s="41"/>
      <c r="XW247" s="41"/>
      <c r="XX247" s="41"/>
      <c r="XY247" s="41"/>
      <c r="XZ247" s="41"/>
      <c r="YA247" s="41"/>
      <c r="YB247" s="41"/>
      <c r="YC247" s="41"/>
      <c r="YD247" s="41"/>
      <c r="YE247" s="41"/>
      <c r="YF247" s="41"/>
      <c r="YG247" s="41"/>
      <c r="YH247" s="41"/>
      <c r="YI247" s="41"/>
      <c r="YJ247" s="41"/>
      <c r="YK247" s="41"/>
      <c r="YL247" s="41"/>
      <c r="YM247" s="41"/>
      <c r="YN247" s="41"/>
      <c r="YO247" s="41"/>
      <c r="YP247" s="41"/>
      <c r="YQ247" s="41"/>
      <c r="YR247" s="41"/>
      <c r="YS247" s="41"/>
      <c r="YT247" s="41"/>
      <c r="YU247" s="41"/>
      <c r="YV247" s="41"/>
      <c r="YW247" s="41"/>
      <c r="YX247" s="41"/>
      <c r="YY247" s="41"/>
      <c r="YZ247" s="41"/>
      <c r="ZA247" s="41"/>
      <c r="ZB247" s="41"/>
      <c r="ZC247" s="41"/>
      <c r="ZD247" s="41"/>
      <c r="ZE247" s="41"/>
      <c r="ZF247" s="41"/>
      <c r="ZG247" s="41"/>
      <c r="ZH247" s="41"/>
      <c r="ZI247" s="41"/>
      <c r="ZJ247" s="41"/>
      <c r="ZK247" s="41"/>
      <c r="ZL247" s="41"/>
      <c r="ZM247" s="41"/>
      <c r="ZN247" s="41"/>
      <c r="ZO247" s="41"/>
    </row>
    <row r="248" spans="31:691" ht="17.25" customHeight="1" x14ac:dyDescent="0.3">
      <c r="AE248" s="41"/>
      <c r="AF248" s="41"/>
      <c r="AG248" s="41"/>
      <c r="IZ248" s="41"/>
      <c r="JA248" s="41"/>
      <c r="JB248" s="41"/>
      <c r="JC248" s="41"/>
      <c r="JD248" s="41"/>
      <c r="JE248" s="41"/>
      <c r="JF248" s="41"/>
      <c r="JG248" s="41"/>
      <c r="JH248" s="41"/>
      <c r="JI248" s="41"/>
      <c r="JJ248" s="41"/>
      <c r="JK248" s="41"/>
      <c r="JL248" s="41"/>
      <c r="JM248" s="41"/>
      <c r="JN248" s="41"/>
      <c r="JO248" s="41"/>
      <c r="JP248" s="41"/>
      <c r="JQ248" s="41"/>
      <c r="JR248" s="41"/>
      <c r="JS248" s="41"/>
      <c r="JT248" s="41"/>
      <c r="JU248" s="41"/>
      <c r="JV248" s="41"/>
      <c r="JW248" s="41"/>
      <c r="JX248" s="41"/>
      <c r="JY248" s="41"/>
      <c r="JZ248" s="41"/>
      <c r="KA248" s="41"/>
      <c r="KB248" s="41"/>
      <c r="KC248" s="41"/>
      <c r="KD248" s="41"/>
      <c r="KE248" s="41"/>
      <c r="KF248" s="41"/>
      <c r="KG248" s="41"/>
      <c r="KH248" s="41"/>
      <c r="KI248" s="41"/>
      <c r="KJ248" s="41"/>
      <c r="KK248" s="41"/>
      <c r="KL248" s="41"/>
      <c r="KM248" s="41"/>
      <c r="KN248" s="41"/>
      <c r="KO248" s="41"/>
      <c r="KP248" s="41"/>
      <c r="KQ248" s="41"/>
      <c r="KR248" s="41"/>
      <c r="KS248" s="41"/>
      <c r="KT248" s="41"/>
      <c r="KU248" s="41"/>
      <c r="KV248" s="41"/>
      <c r="KW248" s="41"/>
      <c r="KX248" s="41"/>
      <c r="KY248" s="41"/>
      <c r="KZ248" s="41"/>
      <c r="LA248" s="41"/>
      <c r="LB248" s="41"/>
      <c r="LC248" s="41"/>
      <c r="LD248" s="41"/>
      <c r="LE248" s="41"/>
      <c r="LF248" s="41"/>
      <c r="LG248" s="41"/>
      <c r="LH248" s="41"/>
      <c r="LI248" s="41"/>
      <c r="LJ248" s="41"/>
      <c r="LK248" s="41"/>
      <c r="LL248" s="41"/>
      <c r="LM248" s="41"/>
      <c r="LN248" s="41"/>
      <c r="LO248" s="41"/>
      <c r="LP248" s="41"/>
      <c r="LQ248" s="41"/>
      <c r="LR248" s="41"/>
      <c r="LS248" s="41"/>
      <c r="LT248" s="41"/>
      <c r="LU248" s="41"/>
      <c r="LV248" s="41"/>
      <c r="LW248" s="41"/>
      <c r="LX248" s="41"/>
      <c r="LY248" s="41"/>
      <c r="LZ248" s="41"/>
      <c r="MA248" s="41"/>
      <c r="MB248" s="41"/>
      <c r="MC248" s="41"/>
      <c r="MD248" s="41"/>
      <c r="ME248" s="41"/>
      <c r="MF248" s="41"/>
      <c r="MG248" s="41"/>
      <c r="MH248" s="41"/>
      <c r="MI248" s="41"/>
      <c r="MJ248" s="41"/>
      <c r="MK248" s="41"/>
      <c r="ML248" s="41"/>
      <c r="MM248" s="41"/>
      <c r="MN248" s="41"/>
      <c r="MO248" s="41"/>
      <c r="MP248" s="41"/>
      <c r="MQ248" s="41"/>
      <c r="MR248" s="41"/>
      <c r="MS248" s="41"/>
      <c r="MT248" s="41"/>
      <c r="MU248" s="41"/>
      <c r="MV248" s="41"/>
      <c r="MW248" s="41"/>
      <c r="MX248" s="41"/>
      <c r="MY248" s="41"/>
      <c r="MZ248" s="41"/>
      <c r="NA248" s="41"/>
      <c r="NB248" s="41"/>
      <c r="NC248" s="41"/>
      <c r="ND248" s="41"/>
      <c r="NE248" s="41"/>
      <c r="NF248" s="41"/>
      <c r="NG248" s="41"/>
      <c r="NH248" s="41"/>
      <c r="NI248" s="41"/>
      <c r="NJ248" s="41"/>
      <c r="NK248" s="41"/>
      <c r="NL248" s="41"/>
      <c r="NM248" s="41"/>
      <c r="NN248" s="41"/>
      <c r="NO248" s="41"/>
      <c r="NP248" s="41"/>
      <c r="NQ248" s="41"/>
      <c r="NR248" s="41"/>
      <c r="NS248" s="41"/>
      <c r="NT248" s="41"/>
      <c r="NU248" s="41"/>
      <c r="NV248" s="41"/>
      <c r="NW248" s="41"/>
      <c r="NX248" s="41"/>
      <c r="NY248" s="41"/>
      <c r="NZ248" s="41"/>
      <c r="OA248" s="41"/>
      <c r="OB248" s="41"/>
      <c r="OC248" s="41"/>
      <c r="OD248" s="41"/>
      <c r="OE248" s="41"/>
      <c r="OF248" s="41"/>
      <c r="OG248" s="41"/>
      <c r="OH248" s="41"/>
      <c r="OI248" s="41"/>
      <c r="OJ248" s="41"/>
      <c r="OK248" s="41"/>
      <c r="OL248" s="41"/>
      <c r="OM248" s="41"/>
      <c r="ON248" s="41"/>
      <c r="OO248" s="41"/>
      <c r="OP248" s="41"/>
      <c r="OQ248" s="41"/>
      <c r="OR248" s="41"/>
      <c r="OS248" s="41"/>
      <c r="OT248" s="41"/>
      <c r="OU248" s="41"/>
      <c r="OV248" s="41"/>
      <c r="OW248" s="41"/>
      <c r="OX248" s="41"/>
      <c r="OY248" s="41"/>
      <c r="OZ248" s="41"/>
      <c r="PA248" s="41"/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1"/>
      <c r="PN248" s="41"/>
      <c r="PO248" s="41"/>
      <c r="PP248" s="41"/>
      <c r="PQ248" s="41"/>
      <c r="PR248" s="41"/>
      <c r="PS248" s="41"/>
      <c r="PT248" s="41"/>
      <c r="PU248" s="41"/>
      <c r="PV248" s="41"/>
      <c r="PW248" s="41"/>
      <c r="PX248" s="41"/>
      <c r="PY248" s="41"/>
      <c r="PZ248" s="41"/>
      <c r="QA248" s="41"/>
      <c r="QB248" s="41"/>
      <c r="QC248" s="41"/>
      <c r="QD248" s="41"/>
      <c r="QE248" s="41"/>
      <c r="QF248" s="41"/>
      <c r="QG248" s="41"/>
      <c r="QH248" s="41"/>
      <c r="QI248" s="41"/>
      <c r="QJ248" s="41"/>
      <c r="QK248" s="41"/>
      <c r="QL248" s="41"/>
      <c r="QM248" s="41"/>
      <c r="QN248" s="41"/>
      <c r="QO248" s="41"/>
      <c r="QP248" s="41"/>
      <c r="QQ248" s="41"/>
      <c r="QR248" s="41"/>
      <c r="QS248" s="41"/>
      <c r="QT248" s="41"/>
      <c r="QU248" s="41"/>
      <c r="QV248" s="41"/>
      <c r="QW248" s="41"/>
      <c r="QX248" s="41"/>
      <c r="QY248" s="41"/>
      <c r="QZ248" s="41"/>
      <c r="RA248" s="41"/>
      <c r="RB248" s="41"/>
      <c r="RC248" s="41"/>
      <c r="RD248" s="41"/>
      <c r="RE248" s="41"/>
      <c r="RF248" s="41"/>
      <c r="RG248" s="41"/>
      <c r="RH248" s="41"/>
      <c r="RI248" s="41"/>
      <c r="RJ248" s="41"/>
      <c r="RK248" s="41"/>
      <c r="RL248" s="41"/>
      <c r="RM248" s="41"/>
      <c r="RN248" s="41"/>
      <c r="RO248" s="41"/>
      <c r="RP248" s="41"/>
      <c r="RQ248" s="41"/>
      <c r="RR248" s="41"/>
      <c r="RS248" s="41"/>
      <c r="RT248" s="41"/>
      <c r="RU248" s="41"/>
      <c r="RV248" s="41"/>
      <c r="RW248" s="41"/>
      <c r="RX248" s="41"/>
      <c r="RY248" s="41"/>
      <c r="RZ248" s="41"/>
      <c r="SA248" s="41"/>
      <c r="SB248" s="41"/>
      <c r="SC248" s="41"/>
      <c r="SD248" s="41"/>
      <c r="SE248" s="41"/>
      <c r="SF248" s="41"/>
      <c r="SG248" s="41"/>
      <c r="SH248" s="41"/>
      <c r="SI248" s="41"/>
      <c r="SJ248" s="41"/>
      <c r="SK248" s="41"/>
      <c r="SL248" s="41"/>
      <c r="SM248" s="41"/>
      <c r="SN248" s="41"/>
      <c r="SO248" s="41"/>
      <c r="SP248" s="41"/>
      <c r="SQ248" s="41"/>
      <c r="SR248" s="41"/>
      <c r="SS248" s="41"/>
      <c r="ST248" s="41"/>
      <c r="SU248" s="41"/>
      <c r="SV248" s="41"/>
      <c r="SW248" s="41"/>
      <c r="SX248" s="41"/>
      <c r="SY248" s="41"/>
      <c r="SZ248" s="41"/>
      <c r="TA248" s="41"/>
      <c r="TB248" s="41"/>
      <c r="TC248" s="41"/>
      <c r="TD248" s="41"/>
      <c r="TE248" s="41"/>
      <c r="TF248" s="41"/>
      <c r="TG248" s="41"/>
      <c r="TH248" s="41"/>
      <c r="TI248" s="41"/>
      <c r="TJ248" s="41"/>
      <c r="TK248" s="41"/>
      <c r="TL248" s="41"/>
      <c r="TM248" s="41"/>
      <c r="TN248" s="41"/>
      <c r="TO248" s="41"/>
      <c r="TP248" s="41"/>
      <c r="TQ248" s="41"/>
      <c r="TR248" s="41"/>
      <c r="TS248" s="41"/>
      <c r="TT248" s="41"/>
      <c r="TU248" s="41"/>
      <c r="TV248" s="41"/>
      <c r="TW248" s="41"/>
      <c r="TX248" s="41"/>
      <c r="TY248" s="41"/>
      <c r="TZ248" s="41"/>
      <c r="UA248" s="41"/>
      <c r="UB248" s="41"/>
      <c r="UC248" s="41"/>
      <c r="UD248" s="41"/>
      <c r="UE248" s="41"/>
      <c r="UF248" s="41"/>
      <c r="UG248" s="41"/>
      <c r="UH248" s="41"/>
      <c r="UI248" s="41"/>
      <c r="UJ248" s="41"/>
      <c r="UK248" s="41"/>
      <c r="UL248" s="41"/>
      <c r="UM248" s="41"/>
      <c r="UN248" s="41"/>
      <c r="UO248" s="41"/>
      <c r="UP248" s="41"/>
      <c r="UQ248" s="41"/>
      <c r="UR248" s="41"/>
      <c r="US248" s="41"/>
      <c r="UT248" s="41"/>
      <c r="UU248" s="41"/>
      <c r="UV248" s="41"/>
      <c r="UW248" s="41"/>
      <c r="UX248" s="41"/>
      <c r="UY248" s="41"/>
      <c r="UZ248" s="41"/>
      <c r="VA248" s="41"/>
      <c r="VB248" s="41"/>
      <c r="VC248" s="41"/>
      <c r="VD248" s="41"/>
      <c r="VE248" s="41"/>
      <c r="VF248" s="41"/>
      <c r="VG248" s="41"/>
      <c r="VH248" s="41"/>
      <c r="VI248" s="41"/>
      <c r="VJ248" s="41"/>
      <c r="VK248" s="41"/>
      <c r="VL248" s="41"/>
      <c r="VM248" s="41"/>
      <c r="VN248" s="41"/>
      <c r="VO248" s="41"/>
      <c r="VP248" s="41"/>
      <c r="VQ248" s="41"/>
      <c r="VR248" s="41"/>
      <c r="VS248" s="41"/>
      <c r="VT248" s="41"/>
      <c r="VU248" s="41"/>
      <c r="VV248" s="41"/>
      <c r="VW248" s="41"/>
      <c r="VX248" s="41"/>
      <c r="VY248" s="41"/>
      <c r="VZ248" s="41"/>
      <c r="WA248" s="41"/>
      <c r="WB248" s="41"/>
      <c r="WC248" s="41"/>
      <c r="WD248" s="41"/>
      <c r="WE248" s="41"/>
      <c r="WF248" s="41"/>
      <c r="WG248" s="41"/>
      <c r="WH248" s="41"/>
      <c r="WI248" s="41"/>
      <c r="WJ248" s="41"/>
      <c r="WK248" s="41"/>
      <c r="WL248" s="41"/>
      <c r="WM248" s="41"/>
      <c r="WN248" s="41"/>
      <c r="WO248" s="41"/>
      <c r="WP248" s="41"/>
      <c r="WQ248" s="41"/>
      <c r="WR248" s="41"/>
      <c r="WS248" s="41"/>
      <c r="WT248" s="41"/>
      <c r="WU248" s="41"/>
      <c r="WV248" s="41"/>
      <c r="WW248" s="41"/>
      <c r="WX248" s="41"/>
      <c r="WY248" s="41"/>
      <c r="WZ248" s="41"/>
      <c r="XA248" s="41"/>
      <c r="XB248" s="41"/>
      <c r="XC248" s="41"/>
      <c r="XD248" s="41"/>
      <c r="XE248" s="41"/>
      <c r="XF248" s="41"/>
      <c r="XG248" s="41"/>
      <c r="XH248" s="41"/>
      <c r="XI248" s="41"/>
      <c r="XJ248" s="41"/>
      <c r="XK248" s="41"/>
      <c r="XL248" s="41"/>
      <c r="XM248" s="41"/>
      <c r="XN248" s="41"/>
      <c r="XO248" s="41"/>
      <c r="XP248" s="41"/>
      <c r="XQ248" s="41"/>
      <c r="XR248" s="41"/>
      <c r="XS248" s="41"/>
      <c r="XT248" s="41"/>
      <c r="XU248" s="41"/>
      <c r="XV248" s="41"/>
      <c r="XW248" s="41"/>
      <c r="XX248" s="41"/>
      <c r="XY248" s="41"/>
      <c r="XZ248" s="41"/>
      <c r="YA248" s="41"/>
      <c r="YB248" s="41"/>
      <c r="YC248" s="41"/>
      <c r="YD248" s="41"/>
      <c r="YE248" s="41"/>
      <c r="YF248" s="41"/>
      <c r="YG248" s="41"/>
      <c r="YH248" s="41"/>
      <c r="YI248" s="41"/>
      <c r="YJ248" s="41"/>
      <c r="YK248" s="41"/>
      <c r="YL248" s="41"/>
      <c r="YM248" s="41"/>
      <c r="YN248" s="41"/>
      <c r="YO248" s="41"/>
      <c r="YP248" s="41"/>
      <c r="YQ248" s="41"/>
      <c r="YR248" s="41"/>
      <c r="YS248" s="41"/>
      <c r="YT248" s="41"/>
      <c r="YU248" s="41"/>
      <c r="YV248" s="41"/>
      <c r="YW248" s="41"/>
      <c r="YX248" s="41"/>
      <c r="YY248" s="41"/>
      <c r="YZ248" s="41"/>
      <c r="ZA248" s="41"/>
      <c r="ZB248" s="41"/>
      <c r="ZC248" s="41"/>
      <c r="ZD248" s="41"/>
      <c r="ZE248" s="41"/>
      <c r="ZF248" s="41"/>
      <c r="ZG248" s="41"/>
      <c r="ZH248" s="41"/>
      <c r="ZI248" s="41"/>
      <c r="ZJ248" s="41"/>
      <c r="ZK248" s="41"/>
      <c r="ZL248" s="41"/>
      <c r="ZM248" s="41"/>
      <c r="ZN248" s="41"/>
      <c r="ZO248" s="41"/>
    </row>
    <row r="249" spans="31:691" ht="17.25" customHeight="1" x14ac:dyDescent="0.3">
      <c r="AE249" s="41"/>
      <c r="AF249" s="41"/>
      <c r="AG249" s="41"/>
      <c r="IZ249" s="41"/>
      <c r="JA249" s="41"/>
      <c r="JB249" s="41"/>
      <c r="JC249" s="41"/>
      <c r="JD249" s="41"/>
      <c r="JE249" s="41"/>
      <c r="JF249" s="41"/>
      <c r="JG249" s="41"/>
      <c r="JH249" s="41"/>
      <c r="JI249" s="41"/>
      <c r="JJ249" s="41"/>
      <c r="JK249" s="41"/>
      <c r="JL249" s="41"/>
      <c r="JM249" s="41"/>
      <c r="JN249" s="41"/>
      <c r="JO249" s="41"/>
      <c r="JP249" s="41"/>
      <c r="JQ249" s="41"/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/>
      <c r="KJ249" s="41"/>
      <c r="KK249" s="41"/>
      <c r="KL249" s="41"/>
      <c r="KM249" s="41"/>
      <c r="KN249" s="41"/>
      <c r="KO249" s="41"/>
      <c r="KP249" s="41"/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/>
      <c r="LC249" s="41"/>
      <c r="LD249" s="41"/>
      <c r="LE249" s="41"/>
      <c r="LF249" s="41"/>
      <c r="LG249" s="41"/>
      <c r="LH249" s="41"/>
      <c r="LI249" s="41"/>
      <c r="LJ249" s="41"/>
      <c r="LK249" s="41"/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/>
      <c r="MC249" s="41"/>
      <c r="MD249" s="41"/>
      <c r="ME249" s="41"/>
      <c r="MF249" s="41"/>
      <c r="MG249" s="41"/>
      <c r="MH249" s="41"/>
      <c r="MI249" s="41"/>
      <c r="MJ249" s="41"/>
      <c r="MK249" s="41"/>
      <c r="ML249" s="41"/>
      <c r="MM249" s="41"/>
      <c r="MN249" s="41"/>
      <c r="MO249" s="41"/>
      <c r="MP249" s="41"/>
      <c r="MQ249" s="41"/>
      <c r="MR249" s="41"/>
      <c r="MS249" s="41"/>
      <c r="MT249" s="41"/>
      <c r="MU249" s="41"/>
      <c r="MV249" s="41"/>
      <c r="MW249" s="41"/>
      <c r="MX249" s="41"/>
      <c r="MY249" s="41"/>
      <c r="MZ249" s="41"/>
      <c r="NA249" s="41"/>
      <c r="NB249" s="41"/>
      <c r="NC249" s="41"/>
      <c r="ND249" s="41"/>
      <c r="NE249" s="41"/>
      <c r="NF249" s="41"/>
      <c r="NG249" s="41"/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/>
      <c r="NZ249" s="41"/>
      <c r="OA249" s="41"/>
      <c r="OB249" s="41"/>
      <c r="OC249" s="41"/>
      <c r="OD249" s="41"/>
      <c r="OE249" s="41"/>
      <c r="OF249" s="41"/>
      <c r="OG249" s="41"/>
      <c r="OH249" s="41"/>
      <c r="OI249" s="41"/>
      <c r="OJ249" s="41"/>
      <c r="OK249" s="41"/>
      <c r="OL249" s="41"/>
      <c r="OM249" s="41"/>
      <c r="ON249" s="41"/>
      <c r="OO249" s="41"/>
      <c r="OP249" s="41"/>
      <c r="OQ249" s="41"/>
      <c r="OR249" s="41"/>
      <c r="OS249" s="41"/>
      <c r="OT249" s="41"/>
      <c r="OU249" s="41"/>
      <c r="OV249" s="41"/>
      <c r="OW249" s="41"/>
      <c r="OX249" s="41"/>
      <c r="OY249" s="41"/>
      <c r="OZ249" s="41"/>
      <c r="PA249" s="41"/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1"/>
      <c r="PN249" s="41"/>
      <c r="PO249" s="41"/>
      <c r="PP249" s="41"/>
      <c r="PQ249" s="41"/>
      <c r="PR249" s="41"/>
      <c r="PS249" s="41"/>
      <c r="PT249" s="41"/>
      <c r="PU249" s="41"/>
      <c r="PV249" s="41"/>
      <c r="PW249" s="41"/>
      <c r="PX249" s="41"/>
      <c r="PY249" s="41"/>
      <c r="PZ249" s="41"/>
      <c r="QA249" s="41"/>
      <c r="QB249" s="41"/>
      <c r="QC249" s="41"/>
      <c r="QD249" s="41"/>
      <c r="QE249" s="41"/>
      <c r="QF249" s="41"/>
      <c r="QG249" s="41"/>
      <c r="QH249" s="41"/>
      <c r="QI249" s="41"/>
      <c r="QJ249" s="41"/>
      <c r="QK249" s="41"/>
      <c r="QL249" s="41"/>
      <c r="QM249" s="41"/>
      <c r="QN249" s="41"/>
      <c r="QO249" s="41"/>
      <c r="QP249" s="41"/>
      <c r="QQ249" s="41"/>
      <c r="QR249" s="41"/>
      <c r="QS249" s="41"/>
      <c r="QT249" s="41"/>
      <c r="QU249" s="41"/>
      <c r="QV249" s="41"/>
      <c r="QW249" s="41"/>
      <c r="QX249" s="41"/>
      <c r="QY249" s="41"/>
      <c r="QZ249" s="41"/>
      <c r="RA249" s="41"/>
      <c r="RB249" s="41"/>
      <c r="RC249" s="41"/>
      <c r="RD249" s="41"/>
      <c r="RE249" s="41"/>
      <c r="RF249" s="41"/>
      <c r="RG249" s="41"/>
      <c r="RH249" s="41"/>
      <c r="RI249" s="41"/>
      <c r="RJ249" s="41"/>
      <c r="RK249" s="41"/>
      <c r="RL249" s="41"/>
      <c r="RM249" s="41"/>
      <c r="RN249" s="41"/>
      <c r="RO249" s="41"/>
      <c r="RP249" s="41"/>
      <c r="RQ249" s="41"/>
      <c r="RR249" s="41"/>
      <c r="RS249" s="41"/>
      <c r="RT249" s="41"/>
      <c r="RU249" s="41"/>
      <c r="RV249" s="41"/>
      <c r="RW249" s="41"/>
      <c r="RX249" s="41"/>
      <c r="RY249" s="41"/>
      <c r="RZ249" s="41"/>
      <c r="SA249" s="41"/>
      <c r="SB249" s="41"/>
      <c r="SC249" s="41"/>
      <c r="SD249" s="41"/>
      <c r="SE249" s="41"/>
      <c r="SF249" s="41"/>
      <c r="SG249" s="41"/>
      <c r="SH249" s="41"/>
      <c r="SI249" s="41"/>
      <c r="SJ249" s="41"/>
      <c r="SK249" s="41"/>
      <c r="SL249" s="41"/>
      <c r="SM249" s="41"/>
      <c r="SN249" s="41"/>
      <c r="SO249" s="41"/>
      <c r="SP249" s="41"/>
      <c r="SQ249" s="41"/>
      <c r="SR249" s="41"/>
      <c r="SS249" s="41"/>
      <c r="ST249" s="41"/>
      <c r="SU249" s="41"/>
      <c r="SV249" s="41"/>
      <c r="SW249" s="41"/>
      <c r="SX249" s="41"/>
      <c r="SY249" s="41"/>
      <c r="SZ249" s="41"/>
      <c r="TA249" s="41"/>
      <c r="TB249" s="41"/>
      <c r="TC249" s="41"/>
      <c r="TD249" s="41"/>
      <c r="TE249" s="41"/>
      <c r="TF249" s="41"/>
      <c r="TG249" s="41"/>
      <c r="TH249" s="41"/>
      <c r="TI249" s="41"/>
      <c r="TJ249" s="41"/>
      <c r="TK249" s="41"/>
      <c r="TL249" s="41"/>
      <c r="TM249" s="41"/>
      <c r="TN249" s="41"/>
      <c r="TO249" s="41"/>
      <c r="TP249" s="41"/>
      <c r="TQ249" s="41"/>
      <c r="TR249" s="41"/>
      <c r="TS249" s="41"/>
      <c r="TT249" s="41"/>
      <c r="TU249" s="41"/>
      <c r="TV249" s="41"/>
      <c r="TW249" s="41"/>
      <c r="TX249" s="41"/>
      <c r="TY249" s="41"/>
      <c r="TZ249" s="41"/>
      <c r="UA249" s="41"/>
      <c r="UB249" s="41"/>
      <c r="UC249" s="41"/>
      <c r="UD249" s="41"/>
      <c r="UE249" s="41"/>
      <c r="UF249" s="41"/>
      <c r="UG249" s="41"/>
      <c r="UH249" s="41"/>
      <c r="UI249" s="41"/>
      <c r="UJ249" s="41"/>
      <c r="UK249" s="41"/>
      <c r="UL249" s="41"/>
      <c r="UM249" s="41"/>
      <c r="UN249" s="41"/>
      <c r="UO249" s="41"/>
      <c r="UP249" s="41"/>
      <c r="UQ249" s="41"/>
      <c r="UR249" s="41"/>
      <c r="US249" s="41"/>
      <c r="UT249" s="41"/>
      <c r="UU249" s="41"/>
      <c r="UV249" s="41"/>
      <c r="UW249" s="41"/>
      <c r="UX249" s="41"/>
      <c r="UY249" s="41"/>
      <c r="UZ249" s="41"/>
      <c r="VA249" s="41"/>
      <c r="VB249" s="41"/>
      <c r="VC249" s="41"/>
      <c r="VD249" s="41"/>
      <c r="VE249" s="41"/>
      <c r="VF249" s="41"/>
      <c r="VG249" s="41"/>
      <c r="VH249" s="41"/>
      <c r="VI249" s="41"/>
      <c r="VJ249" s="41"/>
      <c r="VK249" s="41"/>
      <c r="VL249" s="41"/>
      <c r="VM249" s="41"/>
      <c r="VN249" s="41"/>
      <c r="VO249" s="41"/>
      <c r="VP249" s="41"/>
      <c r="VQ249" s="41"/>
      <c r="VR249" s="41"/>
      <c r="VS249" s="41"/>
      <c r="VT249" s="41"/>
      <c r="VU249" s="41"/>
      <c r="VV249" s="41"/>
      <c r="VW249" s="41"/>
      <c r="VX249" s="41"/>
      <c r="VY249" s="41"/>
      <c r="VZ249" s="41"/>
      <c r="WA249" s="41"/>
      <c r="WB249" s="41"/>
      <c r="WC249" s="41"/>
      <c r="WD249" s="41"/>
      <c r="WE249" s="41"/>
      <c r="WF249" s="41"/>
      <c r="WG249" s="41"/>
      <c r="WH249" s="41"/>
      <c r="WI249" s="41"/>
      <c r="WJ249" s="41"/>
      <c r="WK249" s="41"/>
      <c r="WL249" s="41"/>
      <c r="WM249" s="41"/>
      <c r="WN249" s="41"/>
      <c r="WO249" s="41"/>
      <c r="WP249" s="41"/>
      <c r="WQ249" s="41"/>
      <c r="WR249" s="41"/>
      <c r="WS249" s="41"/>
      <c r="WT249" s="41"/>
      <c r="WU249" s="41"/>
      <c r="WV249" s="41"/>
      <c r="WW249" s="41"/>
      <c r="WX249" s="41"/>
      <c r="WY249" s="41"/>
      <c r="WZ249" s="41"/>
      <c r="XA249" s="41"/>
      <c r="XB249" s="41"/>
      <c r="XC249" s="41"/>
      <c r="XD249" s="41"/>
      <c r="XE249" s="41"/>
      <c r="XF249" s="41"/>
      <c r="XG249" s="41"/>
      <c r="XH249" s="41"/>
      <c r="XI249" s="41"/>
      <c r="XJ249" s="41"/>
      <c r="XK249" s="41"/>
      <c r="XL249" s="41"/>
      <c r="XM249" s="41"/>
      <c r="XN249" s="41"/>
      <c r="XO249" s="41"/>
      <c r="XP249" s="41"/>
      <c r="XQ249" s="41"/>
      <c r="XR249" s="41"/>
      <c r="XS249" s="41"/>
      <c r="XT249" s="41"/>
      <c r="XU249" s="41"/>
      <c r="XV249" s="41"/>
      <c r="XW249" s="41"/>
      <c r="XX249" s="41"/>
      <c r="XY249" s="41"/>
      <c r="XZ249" s="41"/>
      <c r="YA249" s="41"/>
      <c r="YB249" s="41"/>
      <c r="YC249" s="41"/>
      <c r="YD249" s="41"/>
      <c r="YE249" s="41"/>
      <c r="YF249" s="41"/>
      <c r="YG249" s="41"/>
      <c r="YH249" s="41"/>
      <c r="YI249" s="41"/>
      <c r="YJ249" s="41"/>
      <c r="YK249" s="41"/>
      <c r="YL249" s="41"/>
      <c r="YM249" s="41"/>
      <c r="YN249" s="41"/>
      <c r="YO249" s="41"/>
      <c r="YP249" s="41"/>
      <c r="YQ249" s="41"/>
      <c r="YR249" s="41"/>
      <c r="YS249" s="41"/>
      <c r="YT249" s="41"/>
      <c r="YU249" s="41"/>
      <c r="YV249" s="41"/>
      <c r="YW249" s="41"/>
      <c r="YX249" s="41"/>
      <c r="YY249" s="41"/>
      <c r="YZ249" s="41"/>
      <c r="ZA249" s="41"/>
      <c r="ZB249" s="41"/>
      <c r="ZC249" s="41"/>
      <c r="ZD249" s="41"/>
      <c r="ZE249" s="41"/>
      <c r="ZF249" s="41"/>
      <c r="ZG249" s="41"/>
      <c r="ZH249" s="41"/>
      <c r="ZI249" s="41"/>
      <c r="ZJ249" s="41"/>
      <c r="ZK249" s="41"/>
      <c r="ZL249" s="41"/>
      <c r="ZM249" s="41"/>
      <c r="ZN249" s="41"/>
      <c r="ZO249" s="41"/>
    </row>
    <row r="250" spans="31:691" ht="17.25" customHeight="1" x14ac:dyDescent="0.3">
      <c r="AE250" s="41"/>
      <c r="AF250" s="41"/>
      <c r="AG250" s="41"/>
      <c r="IZ250" s="41"/>
      <c r="JA250" s="41"/>
      <c r="JB250" s="41"/>
      <c r="JC250" s="41"/>
      <c r="JD250" s="41"/>
      <c r="JE250" s="41"/>
      <c r="JF250" s="41"/>
      <c r="JG250" s="41"/>
      <c r="JH250" s="41"/>
      <c r="JI250" s="41"/>
      <c r="JJ250" s="41"/>
      <c r="JK250" s="41"/>
      <c r="JL250" s="41"/>
      <c r="JM250" s="41"/>
      <c r="JN250" s="41"/>
      <c r="JO250" s="41"/>
      <c r="JP250" s="41"/>
      <c r="JQ250" s="41"/>
      <c r="JR250" s="41"/>
      <c r="JS250" s="41"/>
      <c r="JT250" s="41"/>
      <c r="JU250" s="41"/>
      <c r="JV250" s="41"/>
      <c r="JW250" s="41"/>
      <c r="JX250" s="41"/>
      <c r="JY250" s="41"/>
      <c r="JZ250" s="41"/>
      <c r="KA250" s="41"/>
      <c r="KB250" s="41"/>
      <c r="KC250" s="41"/>
      <c r="KD250" s="41"/>
      <c r="KE250" s="41"/>
      <c r="KF250" s="41"/>
      <c r="KG250" s="41"/>
      <c r="KH250" s="41"/>
      <c r="KI250" s="41"/>
      <c r="KJ250" s="41"/>
      <c r="KK250" s="41"/>
      <c r="KL250" s="41"/>
      <c r="KM250" s="41"/>
      <c r="KN250" s="41"/>
      <c r="KO250" s="41"/>
      <c r="KP250" s="41"/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/>
      <c r="LF250" s="41"/>
      <c r="LG250" s="41"/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/>
      <c r="LZ250" s="41"/>
      <c r="MA250" s="41"/>
      <c r="MB250" s="41"/>
      <c r="MC250" s="41"/>
      <c r="MD250" s="41"/>
      <c r="ME250" s="41"/>
      <c r="MF250" s="41"/>
      <c r="MG250" s="41"/>
      <c r="MH250" s="41"/>
      <c r="MI250" s="41"/>
      <c r="MJ250" s="41"/>
      <c r="MK250" s="41"/>
      <c r="ML250" s="41"/>
      <c r="MM250" s="41"/>
      <c r="MN250" s="41"/>
      <c r="MO250" s="41"/>
      <c r="MP250" s="41"/>
      <c r="MQ250" s="41"/>
      <c r="MR250" s="41"/>
      <c r="MS250" s="41"/>
      <c r="MT250" s="41"/>
      <c r="MU250" s="41"/>
      <c r="MV250" s="41"/>
      <c r="MW250" s="41"/>
      <c r="MX250" s="41"/>
      <c r="MY250" s="41"/>
      <c r="MZ250" s="41"/>
      <c r="NA250" s="41"/>
      <c r="NB250" s="41"/>
      <c r="NC250" s="41"/>
      <c r="ND250" s="41"/>
      <c r="NE250" s="41"/>
      <c r="NF250" s="41"/>
      <c r="NG250" s="41"/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/>
      <c r="NX250" s="41"/>
      <c r="NY250" s="41"/>
      <c r="NZ250" s="41"/>
      <c r="OA250" s="41"/>
      <c r="OB250" s="41"/>
      <c r="OC250" s="41"/>
      <c r="OD250" s="41"/>
      <c r="OE250" s="41"/>
      <c r="OF250" s="41"/>
      <c r="OG250" s="41"/>
      <c r="OH250" s="41"/>
      <c r="OI250" s="41"/>
      <c r="OJ250" s="41"/>
      <c r="OK250" s="41"/>
      <c r="OL250" s="41"/>
      <c r="OM250" s="41"/>
      <c r="ON250" s="41"/>
      <c r="OO250" s="41"/>
      <c r="OP250" s="41"/>
      <c r="OQ250" s="41"/>
      <c r="OR250" s="41"/>
      <c r="OS250" s="41"/>
      <c r="OT250" s="41"/>
      <c r="OU250" s="41"/>
      <c r="OV250" s="41"/>
      <c r="OW250" s="41"/>
      <c r="OX250" s="41"/>
      <c r="OY250" s="41"/>
      <c r="OZ250" s="41"/>
      <c r="PA250" s="41"/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1"/>
      <c r="PN250" s="41"/>
      <c r="PO250" s="41"/>
      <c r="PP250" s="41"/>
      <c r="PQ250" s="41"/>
      <c r="PR250" s="41"/>
      <c r="PS250" s="41"/>
      <c r="PT250" s="41"/>
      <c r="PU250" s="41"/>
      <c r="PV250" s="41"/>
      <c r="PW250" s="41"/>
      <c r="PX250" s="41"/>
      <c r="PY250" s="41"/>
      <c r="PZ250" s="41"/>
      <c r="QA250" s="41"/>
      <c r="QB250" s="41"/>
      <c r="QC250" s="41"/>
      <c r="QD250" s="41"/>
      <c r="QE250" s="41"/>
      <c r="QF250" s="41"/>
      <c r="QG250" s="41"/>
      <c r="QH250" s="41"/>
      <c r="QI250" s="41"/>
      <c r="QJ250" s="41"/>
      <c r="QK250" s="41"/>
      <c r="QL250" s="41"/>
      <c r="QM250" s="41"/>
      <c r="QN250" s="41"/>
      <c r="QO250" s="41"/>
      <c r="QP250" s="41"/>
      <c r="QQ250" s="41"/>
      <c r="QR250" s="41"/>
      <c r="QS250" s="41"/>
      <c r="QT250" s="41"/>
      <c r="QU250" s="41"/>
      <c r="QV250" s="41"/>
      <c r="QW250" s="41"/>
      <c r="QX250" s="41"/>
      <c r="QY250" s="41"/>
      <c r="QZ250" s="41"/>
      <c r="RA250" s="41"/>
      <c r="RB250" s="41"/>
      <c r="RC250" s="41"/>
      <c r="RD250" s="41"/>
      <c r="RE250" s="41"/>
      <c r="RF250" s="41"/>
      <c r="RG250" s="41"/>
      <c r="RH250" s="41"/>
      <c r="RI250" s="41"/>
      <c r="RJ250" s="41"/>
      <c r="RK250" s="41"/>
      <c r="RL250" s="41"/>
      <c r="RM250" s="41"/>
      <c r="RN250" s="41"/>
      <c r="RO250" s="41"/>
      <c r="RP250" s="41"/>
      <c r="RQ250" s="41"/>
      <c r="RR250" s="41"/>
      <c r="RS250" s="41"/>
      <c r="RT250" s="41"/>
      <c r="RU250" s="41"/>
      <c r="RV250" s="41"/>
      <c r="RW250" s="41"/>
      <c r="RX250" s="41"/>
      <c r="RY250" s="41"/>
      <c r="RZ250" s="41"/>
      <c r="SA250" s="41"/>
      <c r="SB250" s="41"/>
      <c r="SC250" s="41"/>
      <c r="SD250" s="41"/>
      <c r="SE250" s="41"/>
      <c r="SF250" s="41"/>
      <c r="SG250" s="41"/>
      <c r="SH250" s="41"/>
      <c r="SI250" s="41"/>
      <c r="SJ250" s="41"/>
      <c r="SK250" s="41"/>
      <c r="SL250" s="41"/>
      <c r="SM250" s="41"/>
      <c r="SN250" s="41"/>
      <c r="SO250" s="41"/>
      <c r="SP250" s="41"/>
      <c r="SQ250" s="41"/>
      <c r="SR250" s="41"/>
      <c r="SS250" s="41"/>
      <c r="ST250" s="41"/>
      <c r="SU250" s="41"/>
      <c r="SV250" s="41"/>
      <c r="SW250" s="41"/>
      <c r="SX250" s="41"/>
      <c r="SY250" s="41"/>
      <c r="SZ250" s="41"/>
      <c r="TA250" s="41"/>
      <c r="TB250" s="41"/>
      <c r="TC250" s="41"/>
      <c r="TD250" s="41"/>
      <c r="TE250" s="41"/>
      <c r="TF250" s="41"/>
      <c r="TG250" s="41"/>
      <c r="TH250" s="41"/>
      <c r="TI250" s="41"/>
      <c r="TJ250" s="41"/>
      <c r="TK250" s="41"/>
      <c r="TL250" s="41"/>
      <c r="TM250" s="41"/>
      <c r="TN250" s="41"/>
      <c r="TO250" s="41"/>
      <c r="TP250" s="41"/>
      <c r="TQ250" s="41"/>
      <c r="TR250" s="41"/>
      <c r="TS250" s="41"/>
      <c r="TT250" s="41"/>
      <c r="TU250" s="41"/>
      <c r="TV250" s="41"/>
      <c r="TW250" s="41"/>
      <c r="TX250" s="41"/>
      <c r="TY250" s="41"/>
      <c r="TZ250" s="41"/>
      <c r="UA250" s="41"/>
      <c r="UB250" s="41"/>
      <c r="UC250" s="41"/>
      <c r="UD250" s="41"/>
      <c r="UE250" s="41"/>
      <c r="UF250" s="41"/>
      <c r="UG250" s="41"/>
      <c r="UH250" s="41"/>
      <c r="UI250" s="41"/>
      <c r="UJ250" s="41"/>
      <c r="UK250" s="41"/>
      <c r="UL250" s="41"/>
      <c r="UM250" s="41"/>
      <c r="UN250" s="41"/>
      <c r="UO250" s="41"/>
      <c r="UP250" s="41"/>
      <c r="UQ250" s="41"/>
      <c r="UR250" s="41"/>
      <c r="US250" s="41"/>
      <c r="UT250" s="41"/>
      <c r="UU250" s="41"/>
      <c r="UV250" s="41"/>
      <c r="UW250" s="41"/>
      <c r="UX250" s="41"/>
      <c r="UY250" s="41"/>
      <c r="UZ250" s="41"/>
      <c r="VA250" s="41"/>
      <c r="VB250" s="41"/>
      <c r="VC250" s="41"/>
      <c r="VD250" s="41"/>
      <c r="VE250" s="41"/>
      <c r="VF250" s="41"/>
      <c r="VG250" s="41"/>
      <c r="VH250" s="41"/>
      <c r="VI250" s="41"/>
      <c r="VJ250" s="41"/>
      <c r="VK250" s="41"/>
      <c r="VL250" s="41"/>
      <c r="VM250" s="41"/>
      <c r="VN250" s="41"/>
      <c r="VO250" s="41"/>
      <c r="VP250" s="41"/>
      <c r="VQ250" s="41"/>
      <c r="VR250" s="41"/>
      <c r="VS250" s="41"/>
      <c r="VT250" s="41"/>
      <c r="VU250" s="41"/>
      <c r="VV250" s="41"/>
      <c r="VW250" s="41"/>
      <c r="VX250" s="41"/>
      <c r="VY250" s="41"/>
      <c r="VZ250" s="41"/>
      <c r="WA250" s="41"/>
      <c r="WB250" s="41"/>
      <c r="WC250" s="41"/>
      <c r="WD250" s="41"/>
      <c r="WE250" s="41"/>
      <c r="WF250" s="41"/>
      <c r="WG250" s="41"/>
      <c r="WH250" s="41"/>
      <c r="WI250" s="41"/>
      <c r="WJ250" s="41"/>
      <c r="WK250" s="41"/>
      <c r="WL250" s="41"/>
      <c r="WM250" s="41"/>
      <c r="WN250" s="41"/>
      <c r="WO250" s="41"/>
      <c r="WP250" s="41"/>
      <c r="WQ250" s="41"/>
      <c r="WR250" s="41"/>
      <c r="WS250" s="41"/>
      <c r="WT250" s="41"/>
      <c r="WU250" s="41"/>
      <c r="WV250" s="41"/>
      <c r="WW250" s="41"/>
      <c r="WX250" s="41"/>
      <c r="WY250" s="41"/>
      <c r="WZ250" s="41"/>
      <c r="XA250" s="41"/>
      <c r="XB250" s="41"/>
      <c r="XC250" s="41"/>
      <c r="XD250" s="41"/>
      <c r="XE250" s="41"/>
      <c r="XF250" s="41"/>
      <c r="XG250" s="41"/>
      <c r="XH250" s="41"/>
      <c r="XI250" s="41"/>
      <c r="XJ250" s="41"/>
      <c r="XK250" s="41"/>
      <c r="XL250" s="41"/>
      <c r="XM250" s="41"/>
      <c r="XN250" s="41"/>
      <c r="XO250" s="41"/>
      <c r="XP250" s="41"/>
      <c r="XQ250" s="41"/>
      <c r="XR250" s="41"/>
      <c r="XS250" s="41"/>
      <c r="XT250" s="41"/>
      <c r="XU250" s="41"/>
      <c r="XV250" s="41"/>
      <c r="XW250" s="41"/>
      <c r="XX250" s="41"/>
      <c r="XY250" s="41"/>
      <c r="XZ250" s="41"/>
      <c r="YA250" s="41"/>
      <c r="YB250" s="41"/>
      <c r="YC250" s="41"/>
      <c r="YD250" s="41"/>
      <c r="YE250" s="41"/>
      <c r="YF250" s="41"/>
      <c r="YG250" s="41"/>
      <c r="YH250" s="41"/>
      <c r="YI250" s="41"/>
      <c r="YJ250" s="41"/>
      <c r="YK250" s="41"/>
      <c r="YL250" s="41"/>
      <c r="YM250" s="41"/>
      <c r="YN250" s="41"/>
      <c r="YO250" s="41"/>
      <c r="YP250" s="41"/>
      <c r="YQ250" s="41"/>
      <c r="YR250" s="41"/>
      <c r="YS250" s="41"/>
      <c r="YT250" s="41"/>
      <c r="YU250" s="41"/>
      <c r="YV250" s="41"/>
      <c r="YW250" s="41"/>
      <c r="YX250" s="41"/>
      <c r="YY250" s="41"/>
      <c r="YZ250" s="41"/>
      <c r="ZA250" s="41"/>
      <c r="ZB250" s="41"/>
      <c r="ZC250" s="41"/>
      <c r="ZD250" s="41"/>
      <c r="ZE250" s="41"/>
      <c r="ZF250" s="41"/>
      <c r="ZG250" s="41"/>
      <c r="ZH250" s="41"/>
      <c r="ZI250" s="41"/>
      <c r="ZJ250" s="41"/>
      <c r="ZK250" s="41"/>
      <c r="ZL250" s="41"/>
      <c r="ZM250" s="41"/>
      <c r="ZN250" s="41"/>
      <c r="ZO250" s="41"/>
    </row>
    <row r="251" spans="31:691" ht="17.25" customHeight="1" x14ac:dyDescent="0.3">
      <c r="AE251" s="41"/>
      <c r="AF251" s="41"/>
      <c r="AG251" s="41"/>
      <c r="IZ251" s="41"/>
      <c r="JA251" s="41"/>
      <c r="JB251" s="41"/>
      <c r="JC251" s="41"/>
      <c r="JD251" s="41"/>
      <c r="JE251" s="41"/>
      <c r="JF251" s="41"/>
      <c r="JG251" s="41"/>
      <c r="JH251" s="41"/>
      <c r="JI251" s="41"/>
      <c r="JJ251" s="41"/>
      <c r="JK251" s="41"/>
      <c r="JL251" s="41"/>
      <c r="JM251" s="41"/>
      <c r="JN251" s="41"/>
      <c r="JO251" s="41"/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/>
      <c r="KL251" s="41"/>
      <c r="KM251" s="41"/>
      <c r="KN251" s="41"/>
      <c r="KO251" s="41"/>
      <c r="KP251" s="41"/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/>
      <c r="LC251" s="41"/>
      <c r="LD251" s="41"/>
      <c r="LE251" s="41"/>
      <c r="LF251" s="41"/>
      <c r="LG251" s="41"/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/>
      <c r="MD251" s="41"/>
      <c r="ME251" s="41"/>
      <c r="MF251" s="41"/>
      <c r="MG251" s="41"/>
      <c r="MH251" s="41"/>
      <c r="MI251" s="41"/>
      <c r="MJ251" s="41"/>
      <c r="MK251" s="41"/>
      <c r="ML251" s="41"/>
      <c r="MM251" s="41"/>
      <c r="MN251" s="41"/>
      <c r="MO251" s="41"/>
      <c r="MP251" s="41"/>
      <c r="MQ251" s="41"/>
      <c r="MR251" s="41"/>
      <c r="MS251" s="41"/>
      <c r="MT251" s="41"/>
      <c r="MU251" s="41"/>
      <c r="MV251" s="41"/>
      <c r="MW251" s="41"/>
      <c r="MX251" s="41"/>
      <c r="MY251" s="41"/>
      <c r="MZ251" s="41"/>
      <c r="NA251" s="41"/>
      <c r="NB251" s="41"/>
      <c r="NC251" s="41"/>
      <c r="ND251" s="41"/>
      <c r="NE251" s="41"/>
      <c r="NF251" s="41"/>
      <c r="NG251" s="41"/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/>
      <c r="NZ251" s="41"/>
      <c r="OA251" s="41"/>
      <c r="OB251" s="41"/>
      <c r="OC251" s="41"/>
      <c r="OD251" s="41"/>
      <c r="OE251" s="41"/>
      <c r="OF251" s="41"/>
      <c r="OG251" s="41"/>
      <c r="OH251" s="41"/>
      <c r="OI251" s="41"/>
      <c r="OJ251" s="41"/>
      <c r="OK251" s="41"/>
      <c r="OL251" s="41"/>
      <c r="OM251" s="41"/>
      <c r="ON251" s="41"/>
      <c r="OO251" s="41"/>
      <c r="OP251" s="41"/>
      <c r="OQ251" s="41"/>
      <c r="OR251" s="41"/>
      <c r="OS251" s="41"/>
      <c r="OT251" s="41"/>
      <c r="OU251" s="41"/>
      <c r="OV251" s="41"/>
      <c r="OW251" s="41"/>
      <c r="OX251" s="41"/>
      <c r="OY251" s="41"/>
      <c r="OZ251" s="41"/>
      <c r="PA251" s="41"/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1"/>
      <c r="PN251" s="41"/>
      <c r="PO251" s="41"/>
      <c r="PP251" s="41"/>
      <c r="PQ251" s="41"/>
      <c r="PR251" s="41"/>
      <c r="PS251" s="41"/>
      <c r="PT251" s="41"/>
      <c r="PU251" s="41"/>
      <c r="PV251" s="41"/>
      <c r="PW251" s="41"/>
      <c r="PX251" s="41"/>
      <c r="PY251" s="41"/>
      <c r="PZ251" s="41"/>
      <c r="QA251" s="41"/>
      <c r="QB251" s="41"/>
      <c r="QC251" s="41"/>
      <c r="QD251" s="41"/>
      <c r="QE251" s="41"/>
      <c r="QF251" s="41"/>
      <c r="QG251" s="41"/>
      <c r="QH251" s="41"/>
      <c r="QI251" s="41"/>
      <c r="QJ251" s="41"/>
      <c r="QK251" s="41"/>
      <c r="QL251" s="41"/>
      <c r="QM251" s="41"/>
      <c r="QN251" s="41"/>
      <c r="QO251" s="41"/>
      <c r="QP251" s="41"/>
      <c r="QQ251" s="41"/>
      <c r="QR251" s="41"/>
      <c r="QS251" s="41"/>
      <c r="QT251" s="41"/>
      <c r="QU251" s="41"/>
      <c r="QV251" s="41"/>
      <c r="QW251" s="41"/>
      <c r="QX251" s="41"/>
      <c r="QY251" s="41"/>
      <c r="QZ251" s="41"/>
      <c r="RA251" s="41"/>
      <c r="RB251" s="41"/>
      <c r="RC251" s="41"/>
      <c r="RD251" s="41"/>
      <c r="RE251" s="41"/>
      <c r="RF251" s="41"/>
      <c r="RG251" s="41"/>
      <c r="RH251" s="41"/>
      <c r="RI251" s="41"/>
      <c r="RJ251" s="41"/>
      <c r="RK251" s="41"/>
      <c r="RL251" s="41"/>
      <c r="RM251" s="41"/>
      <c r="RN251" s="41"/>
      <c r="RO251" s="41"/>
      <c r="RP251" s="41"/>
      <c r="RQ251" s="41"/>
      <c r="RR251" s="41"/>
      <c r="RS251" s="41"/>
      <c r="RT251" s="41"/>
      <c r="RU251" s="41"/>
      <c r="RV251" s="41"/>
      <c r="RW251" s="41"/>
      <c r="RX251" s="41"/>
      <c r="RY251" s="41"/>
      <c r="RZ251" s="41"/>
      <c r="SA251" s="41"/>
      <c r="SB251" s="41"/>
      <c r="SC251" s="41"/>
      <c r="SD251" s="41"/>
      <c r="SE251" s="41"/>
      <c r="SF251" s="41"/>
      <c r="SG251" s="41"/>
      <c r="SH251" s="41"/>
      <c r="SI251" s="41"/>
      <c r="SJ251" s="41"/>
      <c r="SK251" s="41"/>
      <c r="SL251" s="41"/>
      <c r="SM251" s="41"/>
      <c r="SN251" s="41"/>
      <c r="SO251" s="41"/>
      <c r="SP251" s="41"/>
      <c r="SQ251" s="41"/>
      <c r="SR251" s="41"/>
      <c r="SS251" s="41"/>
      <c r="ST251" s="41"/>
      <c r="SU251" s="41"/>
      <c r="SV251" s="41"/>
      <c r="SW251" s="41"/>
      <c r="SX251" s="41"/>
      <c r="SY251" s="41"/>
      <c r="SZ251" s="41"/>
      <c r="TA251" s="41"/>
      <c r="TB251" s="41"/>
      <c r="TC251" s="41"/>
      <c r="TD251" s="41"/>
      <c r="TE251" s="41"/>
      <c r="TF251" s="41"/>
      <c r="TG251" s="41"/>
      <c r="TH251" s="41"/>
      <c r="TI251" s="41"/>
      <c r="TJ251" s="41"/>
      <c r="TK251" s="41"/>
      <c r="TL251" s="41"/>
      <c r="TM251" s="41"/>
      <c r="TN251" s="41"/>
      <c r="TO251" s="41"/>
      <c r="TP251" s="41"/>
      <c r="TQ251" s="41"/>
      <c r="TR251" s="41"/>
      <c r="TS251" s="41"/>
      <c r="TT251" s="41"/>
      <c r="TU251" s="41"/>
      <c r="TV251" s="41"/>
      <c r="TW251" s="41"/>
      <c r="TX251" s="41"/>
      <c r="TY251" s="41"/>
      <c r="TZ251" s="41"/>
      <c r="UA251" s="41"/>
      <c r="UB251" s="41"/>
      <c r="UC251" s="41"/>
      <c r="UD251" s="41"/>
      <c r="UE251" s="41"/>
      <c r="UF251" s="41"/>
      <c r="UG251" s="41"/>
      <c r="UH251" s="41"/>
      <c r="UI251" s="41"/>
      <c r="UJ251" s="41"/>
      <c r="UK251" s="41"/>
      <c r="UL251" s="41"/>
      <c r="UM251" s="41"/>
      <c r="UN251" s="41"/>
      <c r="UO251" s="41"/>
      <c r="UP251" s="41"/>
      <c r="UQ251" s="41"/>
      <c r="UR251" s="41"/>
      <c r="US251" s="41"/>
      <c r="UT251" s="41"/>
      <c r="UU251" s="41"/>
      <c r="UV251" s="41"/>
      <c r="UW251" s="41"/>
      <c r="UX251" s="41"/>
      <c r="UY251" s="41"/>
      <c r="UZ251" s="41"/>
      <c r="VA251" s="41"/>
      <c r="VB251" s="41"/>
      <c r="VC251" s="41"/>
      <c r="VD251" s="41"/>
      <c r="VE251" s="41"/>
      <c r="VF251" s="41"/>
      <c r="VG251" s="41"/>
      <c r="VH251" s="41"/>
      <c r="VI251" s="41"/>
      <c r="VJ251" s="41"/>
      <c r="VK251" s="41"/>
      <c r="VL251" s="41"/>
      <c r="VM251" s="41"/>
      <c r="VN251" s="41"/>
      <c r="VO251" s="41"/>
      <c r="VP251" s="41"/>
      <c r="VQ251" s="41"/>
      <c r="VR251" s="41"/>
      <c r="VS251" s="41"/>
      <c r="VT251" s="41"/>
      <c r="VU251" s="41"/>
      <c r="VV251" s="41"/>
      <c r="VW251" s="41"/>
      <c r="VX251" s="41"/>
      <c r="VY251" s="41"/>
      <c r="VZ251" s="41"/>
      <c r="WA251" s="41"/>
      <c r="WB251" s="41"/>
      <c r="WC251" s="41"/>
      <c r="WD251" s="41"/>
      <c r="WE251" s="41"/>
      <c r="WF251" s="41"/>
      <c r="WG251" s="41"/>
      <c r="WH251" s="41"/>
      <c r="WI251" s="41"/>
      <c r="WJ251" s="41"/>
      <c r="WK251" s="41"/>
      <c r="WL251" s="41"/>
      <c r="WM251" s="41"/>
      <c r="WN251" s="41"/>
      <c r="WO251" s="41"/>
      <c r="WP251" s="41"/>
      <c r="WQ251" s="41"/>
      <c r="WR251" s="41"/>
      <c r="WS251" s="41"/>
      <c r="WT251" s="41"/>
      <c r="WU251" s="41"/>
      <c r="WV251" s="41"/>
      <c r="WW251" s="41"/>
      <c r="WX251" s="41"/>
      <c r="WY251" s="41"/>
      <c r="WZ251" s="41"/>
      <c r="XA251" s="41"/>
      <c r="XB251" s="41"/>
      <c r="XC251" s="41"/>
      <c r="XD251" s="41"/>
      <c r="XE251" s="41"/>
      <c r="XF251" s="41"/>
      <c r="XG251" s="41"/>
      <c r="XH251" s="41"/>
      <c r="XI251" s="41"/>
      <c r="XJ251" s="41"/>
      <c r="XK251" s="41"/>
      <c r="XL251" s="41"/>
      <c r="XM251" s="41"/>
      <c r="XN251" s="41"/>
      <c r="XO251" s="41"/>
      <c r="XP251" s="41"/>
      <c r="XQ251" s="41"/>
      <c r="XR251" s="41"/>
      <c r="XS251" s="41"/>
      <c r="XT251" s="41"/>
      <c r="XU251" s="41"/>
      <c r="XV251" s="41"/>
      <c r="XW251" s="41"/>
      <c r="XX251" s="41"/>
      <c r="XY251" s="41"/>
      <c r="XZ251" s="41"/>
      <c r="YA251" s="41"/>
      <c r="YB251" s="41"/>
      <c r="YC251" s="41"/>
      <c r="YD251" s="41"/>
      <c r="YE251" s="41"/>
      <c r="YF251" s="41"/>
      <c r="YG251" s="41"/>
      <c r="YH251" s="41"/>
      <c r="YI251" s="41"/>
      <c r="YJ251" s="41"/>
      <c r="YK251" s="41"/>
      <c r="YL251" s="41"/>
      <c r="YM251" s="41"/>
      <c r="YN251" s="41"/>
      <c r="YO251" s="41"/>
      <c r="YP251" s="41"/>
      <c r="YQ251" s="41"/>
      <c r="YR251" s="41"/>
      <c r="YS251" s="41"/>
      <c r="YT251" s="41"/>
      <c r="YU251" s="41"/>
      <c r="YV251" s="41"/>
      <c r="YW251" s="41"/>
      <c r="YX251" s="41"/>
      <c r="YY251" s="41"/>
      <c r="YZ251" s="41"/>
      <c r="ZA251" s="41"/>
      <c r="ZB251" s="41"/>
      <c r="ZC251" s="41"/>
      <c r="ZD251" s="41"/>
      <c r="ZE251" s="41"/>
      <c r="ZF251" s="41"/>
      <c r="ZG251" s="41"/>
      <c r="ZH251" s="41"/>
      <c r="ZI251" s="41"/>
      <c r="ZJ251" s="41"/>
      <c r="ZK251" s="41"/>
      <c r="ZL251" s="41"/>
      <c r="ZM251" s="41"/>
      <c r="ZN251" s="41"/>
      <c r="ZO251" s="41"/>
    </row>
    <row r="252" spans="31:691" ht="17.25" customHeight="1" x14ac:dyDescent="0.3">
      <c r="AE252" s="41"/>
      <c r="AF252" s="41"/>
      <c r="AG252" s="41"/>
      <c r="IZ252" s="41"/>
      <c r="JA252" s="41"/>
      <c r="JB252" s="41"/>
      <c r="JC252" s="41"/>
      <c r="JD252" s="41"/>
      <c r="JE252" s="41"/>
      <c r="JF252" s="41"/>
      <c r="JG252" s="41"/>
      <c r="JH252" s="41"/>
      <c r="JI252" s="41"/>
      <c r="JJ252" s="41"/>
      <c r="JK252" s="41"/>
      <c r="JL252" s="41"/>
      <c r="JM252" s="41"/>
      <c r="JN252" s="41"/>
      <c r="JO252" s="41"/>
      <c r="JP252" s="41"/>
      <c r="JQ252" s="41"/>
      <c r="JR252" s="41"/>
      <c r="JS252" s="41"/>
      <c r="JT252" s="41"/>
      <c r="JU252" s="41"/>
      <c r="JV252" s="41"/>
      <c r="JW252" s="41"/>
      <c r="JX252" s="41"/>
      <c r="JY252" s="41"/>
      <c r="JZ252" s="41"/>
      <c r="KA252" s="41"/>
      <c r="KB252" s="41"/>
      <c r="KC252" s="41"/>
      <c r="KD252" s="41"/>
      <c r="KE252" s="41"/>
      <c r="KF252" s="41"/>
      <c r="KG252" s="41"/>
      <c r="KH252" s="41"/>
      <c r="KI252" s="41"/>
      <c r="KJ252" s="41"/>
      <c r="KK252" s="41"/>
      <c r="KL252" s="41"/>
      <c r="KM252" s="41"/>
      <c r="KN252" s="41"/>
      <c r="KO252" s="41"/>
      <c r="KP252" s="41"/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/>
      <c r="LB252" s="41"/>
      <c r="LC252" s="41"/>
      <c r="LD252" s="41"/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/>
      <c r="LQ252" s="41"/>
      <c r="LR252" s="41"/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/>
      <c r="MD252" s="41"/>
      <c r="ME252" s="41"/>
      <c r="MF252" s="41"/>
      <c r="MG252" s="41"/>
      <c r="MH252" s="41"/>
      <c r="MI252" s="41"/>
      <c r="MJ252" s="41"/>
      <c r="MK252" s="41"/>
      <c r="ML252" s="41"/>
      <c r="MM252" s="41"/>
      <c r="MN252" s="41"/>
      <c r="MO252" s="41"/>
      <c r="MP252" s="41"/>
      <c r="MQ252" s="41"/>
      <c r="MR252" s="41"/>
      <c r="MS252" s="41"/>
      <c r="MT252" s="41"/>
      <c r="MU252" s="41"/>
      <c r="MV252" s="41"/>
      <c r="MW252" s="41"/>
      <c r="MX252" s="41"/>
      <c r="MY252" s="41"/>
      <c r="MZ252" s="41"/>
      <c r="NA252" s="41"/>
      <c r="NB252" s="41"/>
      <c r="NC252" s="41"/>
      <c r="ND252" s="41"/>
      <c r="NE252" s="41"/>
      <c r="NF252" s="41"/>
      <c r="NG252" s="41"/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/>
      <c r="NV252" s="41"/>
      <c r="NW252" s="41"/>
      <c r="NX252" s="41"/>
      <c r="NY252" s="41"/>
      <c r="NZ252" s="41"/>
      <c r="OA252" s="41"/>
      <c r="OB252" s="41"/>
      <c r="OC252" s="41"/>
      <c r="OD252" s="41"/>
      <c r="OE252" s="41"/>
      <c r="OF252" s="41"/>
      <c r="OG252" s="41"/>
      <c r="OH252" s="41"/>
      <c r="OI252" s="41"/>
      <c r="OJ252" s="41"/>
      <c r="OK252" s="41"/>
      <c r="OL252" s="41"/>
      <c r="OM252" s="41"/>
      <c r="ON252" s="41"/>
      <c r="OO252" s="41"/>
      <c r="OP252" s="41"/>
      <c r="OQ252" s="41"/>
      <c r="OR252" s="41"/>
      <c r="OS252" s="41"/>
      <c r="OT252" s="41"/>
      <c r="OU252" s="41"/>
      <c r="OV252" s="41"/>
      <c r="OW252" s="41"/>
      <c r="OX252" s="41"/>
      <c r="OY252" s="41"/>
      <c r="OZ252" s="41"/>
      <c r="PA252" s="41"/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1"/>
      <c r="PN252" s="41"/>
      <c r="PO252" s="41"/>
      <c r="PP252" s="41"/>
      <c r="PQ252" s="41"/>
      <c r="PR252" s="41"/>
      <c r="PS252" s="41"/>
      <c r="PT252" s="41"/>
      <c r="PU252" s="41"/>
      <c r="PV252" s="41"/>
      <c r="PW252" s="41"/>
      <c r="PX252" s="41"/>
      <c r="PY252" s="41"/>
      <c r="PZ252" s="41"/>
      <c r="QA252" s="41"/>
      <c r="QB252" s="41"/>
      <c r="QC252" s="41"/>
      <c r="QD252" s="41"/>
      <c r="QE252" s="41"/>
      <c r="QF252" s="41"/>
      <c r="QG252" s="41"/>
      <c r="QH252" s="41"/>
      <c r="QI252" s="41"/>
      <c r="QJ252" s="41"/>
      <c r="QK252" s="41"/>
      <c r="QL252" s="41"/>
      <c r="QM252" s="41"/>
      <c r="QN252" s="41"/>
      <c r="QO252" s="41"/>
      <c r="QP252" s="41"/>
      <c r="QQ252" s="41"/>
      <c r="QR252" s="41"/>
      <c r="QS252" s="41"/>
      <c r="QT252" s="41"/>
      <c r="QU252" s="41"/>
      <c r="QV252" s="41"/>
      <c r="QW252" s="41"/>
      <c r="QX252" s="41"/>
      <c r="QY252" s="41"/>
      <c r="QZ252" s="41"/>
      <c r="RA252" s="41"/>
      <c r="RB252" s="41"/>
      <c r="RC252" s="41"/>
      <c r="RD252" s="41"/>
      <c r="RE252" s="41"/>
      <c r="RF252" s="41"/>
      <c r="RG252" s="41"/>
      <c r="RH252" s="41"/>
      <c r="RI252" s="41"/>
      <c r="RJ252" s="41"/>
      <c r="RK252" s="41"/>
      <c r="RL252" s="41"/>
      <c r="RM252" s="41"/>
      <c r="RN252" s="41"/>
      <c r="RO252" s="41"/>
      <c r="RP252" s="41"/>
      <c r="RQ252" s="41"/>
      <c r="RR252" s="41"/>
      <c r="RS252" s="41"/>
      <c r="RT252" s="41"/>
      <c r="RU252" s="41"/>
      <c r="RV252" s="41"/>
      <c r="RW252" s="41"/>
      <c r="RX252" s="41"/>
      <c r="RY252" s="41"/>
      <c r="RZ252" s="41"/>
      <c r="SA252" s="41"/>
      <c r="SB252" s="41"/>
      <c r="SC252" s="41"/>
      <c r="SD252" s="41"/>
      <c r="SE252" s="41"/>
      <c r="SF252" s="41"/>
      <c r="SG252" s="41"/>
      <c r="SH252" s="41"/>
      <c r="SI252" s="41"/>
      <c r="SJ252" s="41"/>
      <c r="SK252" s="41"/>
      <c r="SL252" s="41"/>
      <c r="SM252" s="41"/>
      <c r="SN252" s="41"/>
      <c r="SO252" s="41"/>
      <c r="SP252" s="41"/>
      <c r="SQ252" s="41"/>
      <c r="SR252" s="41"/>
      <c r="SS252" s="41"/>
      <c r="ST252" s="41"/>
      <c r="SU252" s="41"/>
      <c r="SV252" s="41"/>
      <c r="SW252" s="41"/>
      <c r="SX252" s="41"/>
      <c r="SY252" s="41"/>
      <c r="SZ252" s="41"/>
      <c r="TA252" s="41"/>
      <c r="TB252" s="41"/>
      <c r="TC252" s="41"/>
      <c r="TD252" s="41"/>
      <c r="TE252" s="41"/>
      <c r="TF252" s="41"/>
      <c r="TG252" s="41"/>
      <c r="TH252" s="41"/>
      <c r="TI252" s="41"/>
      <c r="TJ252" s="41"/>
      <c r="TK252" s="41"/>
      <c r="TL252" s="41"/>
      <c r="TM252" s="41"/>
      <c r="TN252" s="41"/>
      <c r="TO252" s="41"/>
      <c r="TP252" s="41"/>
      <c r="TQ252" s="41"/>
      <c r="TR252" s="41"/>
      <c r="TS252" s="41"/>
      <c r="TT252" s="41"/>
      <c r="TU252" s="41"/>
      <c r="TV252" s="41"/>
      <c r="TW252" s="41"/>
      <c r="TX252" s="41"/>
      <c r="TY252" s="41"/>
      <c r="TZ252" s="41"/>
      <c r="UA252" s="41"/>
      <c r="UB252" s="41"/>
      <c r="UC252" s="41"/>
      <c r="UD252" s="41"/>
      <c r="UE252" s="41"/>
      <c r="UF252" s="41"/>
      <c r="UG252" s="41"/>
      <c r="UH252" s="41"/>
      <c r="UI252" s="41"/>
      <c r="UJ252" s="41"/>
      <c r="UK252" s="41"/>
      <c r="UL252" s="41"/>
      <c r="UM252" s="41"/>
      <c r="UN252" s="41"/>
      <c r="UO252" s="41"/>
      <c r="UP252" s="41"/>
      <c r="UQ252" s="41"/>
      <c r="UR252" s="41"/>
      <c r="US252" s="41"/>
      <c r="UT252" s="41"/>
      <c r="UU252" s="41"/>
      <c r="UV252" s="41"/>
      <c r="UW252" s="41"/>
      <c r="UX252" s="41"/>
      <c r="UY252" s="41"/>
      <c r="UZ252" s="41"/>
      <c r="VA252" s="41"/>
      <c r="VB252" s="41"/>
      <c r="VC252" s="41"/>
      <c r="VD252" s="41"/>
      <c r="VE252" s="41"/>
      <c r="VF252" s="41"/>
      <c r="VG252" s="41"/>
      <c r="VH252" s="41"/>
      <c r="VI252" s="41"/>
      <c r="VJ252" s="41"/>
      <c r="VK252" s="41"/>
      <c r="VL252" s="41"/>
      <c r="VM252" s="41"/>
      <c r="VN252" s="41"/>
      <c r="VO252" s="41"/>
      <c r="VP252" s="41"/>
      <c r="VQ252" s="41"/>
      <c r="VR252" s="41"/>
      <c r="VS252" s="41"/>
      <c r="VT252" s="41"/>
      <c r="VU252" s="41"/>
      <c r="VV252" s="41"/>
      <c r="VW252" s="41"/>
      <c r="VX252" s="41"/>
      <c r="VY252" s="41"/>
      <c r="VZ252" s="41"/>
      <c r="WA252" s="41"/>
      <c r="WB252" s="41"/>
      <c r="WC252" s="41"/>
      <c r="WD252" s="41"/>
      <c r="WE252" s="41"/>
      <c r="WF252" s="41"/>
      <c r="WG252" s="41"/>
      <c r="WH252" s="41"/>
      <c r="WI252" s="41"/>
      <c r="WJ252" s="41"/>
      <c r="WK252" s="41"/>
      <c r="WL252" s="41"/>
      <c r="WM252" s="41"/>
      <c r="WN252" s="41"/>
      <c r="WO252" s="41"/>
      <c r="WP252" s="41"/>
      <c r="WQ252" s="41"/>
      <c r="WR252" s="41"/>
      <c r="WS252" s="41"/>
      <c r="WT252" s="41"/>
      <c r="WU252" s="41"/>
      <c r="WV252" s="41"/>
      <c r="WW252" s="41"/>
      <c r="WX252" s="41"/>
      <c r="WY252" s="41"/>
      <c r="WZ252" s="41"/>
      <c r="XA252" s="41"/>
      <c r="XB252" s="41"/>
      <c r="XC252" s="41"/>
      <c r="XD252" s="41"/>
      <c r="XE252" s="41"/>
      <c r="XF252" s="41"/>
      <c r="XG252" s="41"/>
      <c r="XH252" s="41"/>
      <c r="XI252" s="41"/>
      <c r="XJ252" s="41"/>
      <c r="XK252" s="41"/>
      <c r="XL252" s="41"/>
      <c r="XM252" s="41"/>
      <c r="XN252" s="41"/>
      <c r="XO252" s="41"/>
      <c r="XP252" s="41"/>
      <c r="XQ252" s="41"/>
      <c r="XR252" s="41"/>
      <c r="XS252" s="41"/>
      <c r="XT252" s="41"/>
      <c r="XU252" s="41"/>
      <c r="XV252" s="41"/>
      <c r="XW252" s="41"/>
      <c r="XX252" s="41"/>
      <c r="XY252" s="41"/>
      <c r="XZ252" s="41"/>
      <c r="YA252" s="41"/>
      <c r="YB252" s="41"/>
      <c r="YC252" s="41"/>
      <c r="YD252" s="41"/>
      <c r="YE252" s="41"/>
      <c r="YF252" s="41"/>
      <c r="YG252" s="41"/>
      <c r="YH252" s="41"/>
      <c r="YI252" s="41"/>
      <c r="YJ252" s="41"/>
      <c r="YK252" s="41"/>
      <c r="YL252" s="41"/>
      <c r="YM252" s="41"/>
      <c r="YN252" s="41"/>
      <c r="YO252" s="41"/>
      <c r="YP252" s="41"/>
      <c r="YQ252" s="41"/>
      <c r="YR252" s="41"/>
      <c r="YS252" s="41"/>
      <c r="YT252" s="41"/>
      <c r="YU252" s="41"/>
      <c r="YV252" s="41"/>
      <c r="YW252" s="41"/>
      <c r="YX252" s="41"/>
      <c r="YY252" s="41"/>
      <c r="YZ252" s="41"/>
      <c r="ZA252" s="41"/>
      <c r="ZB252" s="41"/>
      <c r="ZC252" s="41"/>
      <c r="ZD252" s="41"/>
      <c r="ZE252" s="41"/>
      <c r="ZF252" s="41"/>
      <c r="ZG252" s="41"/>
      <c r="ZH252" s="41"/>
      <c r="ZI252" s="41"/>
      <c r="ZJ252" s="41"/>
      <c r="ZK252" s="41"/>
      <c r="ZL252" s="41"/>
      <c r="ZM252" s="41"/>
      <c r="ZN252" s="41"/>
      <c r="ZO252" s="41"/>
    </row>
    <row r="253" spans="31:691" ht="17.25" customHeight="1" x14ac:dyDescent="0.3">
      <c r="AE253" s="41"/>
      <c r="AF253" s="41"/>
      <c r="AG253" s="41"/>
      <c r="IZ253" s="41"/>
      <c r="JA253" s="41"/>
      <c r="JB253" s="41"/>
      <c r="JC253" s="41"/>
      <c r="JD253" s="41"/>
      <c r="JE253" s="41"/>
      <c r="JF253" s="41"/>
      <c r="JG253" s="41"/>
      <c r="JH253" s="41"/>
      <c r="JI253" s="41"/>
      <c r="JJ253" s="41"/>
      <c r="JK253" s="41"/>
      <c r="JL253" s="41"/>
      <c r="JM253" s="41"/>
      <c r="JN253" s="41"/>
      <c r="JO253" s="41"/>
      <c r="JP253" s="41"/>
      <c r="JQ253" s="41"/>
      <c r="JR253" s="41"/>
      <c r="JS253" s="41"/>
      <c r="JT253" s="41"/>
      <c r="JU253" s="41"/>
      <c r="JV253" s="41"/>
      <c r="JW253" s="41"/>
      <c r="JX253" s="41"/>
      <c r="JY253" s="41"/>
      <c r="JZ253" s="41"/>
      <c r="KA253" s="41"/>
      <c r="KB253" s="41"/>
      <c r="KC253" s="41"/>
      <c r="KD253" s="41"/>
      <c r="KE253" s="41"/>
      <c r="KF253" s="41"/>
      <c r="KG253" s="41"/>
      <c r="KH253" s="41"/>
      <c r="KI253" s="41"/>
      <c r="KJ253" s="41"/>
      <c r="KK253" s="41"/>
      <c r="KL253" s="41"/>
      <c r="KM253" s="41"/>
      <c r="KN253" s="41"/>
      <c r="KO253" s="41"/>
      <c r="KP253" s="41"/>
      <c r="KQ253" s="41"/>
      <c r="KR253" s="41"/>
      <c r="KS253" s="41"/>
      <c r="KT253" s="41"/>
      <c r="KU253" s="41"/>
      <c r="KV253" s="41"/>
      <c r="KW253" s="41"/>
      <c r="KX253" s="41"/>
      <c r="KY253" s="41"/>
      <c r="KZ253" s="41"/>
      <c r="LA253" s="41"/>
      <c r="LB253" s="41"/>
      <c r="LC253" s="41"/>
      <c r="LD253" s="41"/>
      <c r="LE253" s="41"/>
      <c r="LF253" s="41"/>
      <c r="LG253" s="41"/>
      <c r="LH253" s="41"/>
      <c r="LI253" s="41"/>
      <c r="LJ253" s="41"/>
      <c r="LK253" s="41"/>
      <c r="LL253" s="41"/>
      <c r="LM253" s="41"/>
      <c r="LN253" s="41"/>
      <c r="LO253" s="41"/>
      <c r="LP253" s="41"/>
      <c r="LQ253" s="41"/>
      <c r="LR253" s="41"/>
      <c r="LS253" s="41"/>
      <c r="LT253" s="41"/>
      <c r="LU253" s="41"/>
      <c r="LV253" s="41"/>
      <c r="LW253" s="41"/>
      <c r="LX253" s="41"/>
      <c r="LY253" s="41"/>
      <c r="LZ253" s="41"/>
      <c r="MA253" s="41"/>
      <c r="MB253" s="41"/>
      <c r="MC253" s="41"/>
      <c r="MD253" s="41"/>
      <c r="ME253" s="41"/>
      <c r="MF253" s="41"/>
      <c r="MG253" s="41"/>
      <c r="MH253" s="41"/>
      <c r="MI253" s="41"/>
      <c r="MJ253" s="41"/>
      <c r="MK253" s="41"/>
      <c r="ML253" s="41"/>
      <c r="MM253" s="41"/>
      <c r="MN253" s="41"/>
      <c r="MO253" s="41"/>
      <c r="MP253" s="41"/>
      <c r="MQ253" s="41"/>
      <c r="MR253" s="41"/>
      <c r="MS253" s="41"/>
      <c r="MT253" s="41"/>
      <c r="MU253" s="41"/>
      <c r="MV253" s="41"/>
      <c r="MW253" s="41"/>
      <c r="MX253" s="41"/>
      <c r="MY253" s="41"/>
      <c r="MZ253" s="41"/>
      <c r="NA253" s="41"/>
      <c r="NB253" s="41"/>
      <c r="NC253" s="41"/>
      <c r="ND253" s="41"/>
      <c r="NE253" s="41"/>
      <c r="NF253" s="41"/>
      <c r="NG253" s="41"/>
      <c r="NH253" s="41"/>
      <c r="NI253" s="41"/>
      <c r="NJ253" s="41"/>
      <c r="NK253" s="41"/>
      <c r="NL253" s="41"/>
      <c r="NM253" s="41"/>
      <c r="NN253" s="41"/>
      <c r="NO253" s="41"/>
      <c r="NP253" s="41"/>
      <c r="NQ253" s="41"/>
      <c r="NR253" s="41"/>
      <c r="NS253" s="41"/>
      <c r="NT253" s="41"/>
      <c r="NU253" s="41"/>
      <c r="NV253" s="41"/>
      <c r="NW253" s="41"/>
      <c r="NX253" s="41"/>
      <c r="NY253" s="41"/>
      <c r="NZ253" s="41"/>
      <c r="OA253" s="41"/>
      <c r="OB253" s="41"/>
      <c r="OC253" s="41"/>
      <c r="OD253" s="41"/>
      <c r="OE253" s="41"/>
      <c r="OF253" s="41"/>
      <c r="OG253" s="41"/>
      <c r="OH253" s="41"/>
      <c r="OI253" s="41"/>
      <c r="OJ253" s="41"/>
      <c r="OK253" s="41"/>
      <c r="OL253" s="41"/>
      <c r="OM253" s="41"/>
      <c r="ON253" s="41"/>
      <c r="OO253" s="41"/>
      <c r="OP253" s="41"/>
      <c r="OQ253" s="41"/>
      <c r="OR253" s="41"/>
      <c r="OS253" s="41"/>
      <c r="OT253" s="41"/>
      <c r="OU253" s="41"/>
      <c r="OV253" s="41"/>
      <c r="OW253" s="41"/>
      <c r="OX253" s="41"/>
      <c r="OY253" s="41"/>
      <c r="OZ253" s="41"/>
      <c r="PA253" s="41"/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1"/>
      <c r="PN253" s="41"/>
      <c r="PO253" s="41"/>
      <c r="PP253" s="41"/>
      <c r="PQ253" s="41"/>
      <c r="PR253" s="41"/>
      <c r="PS253" s="41"/>
      <c r="PT253" s="41"/>
      <c r="PU253" s="41"/>
      <c r="PV253" s="41"/>
      <c r="PW253" s="41"/>
      <c r="PX253" s="41"/>
      <c r="PY253" s="41"/>
      <c r="PZ253" s="41"/>
      <c r="QA253" s="41"/>
      <c r="QB253" s="41"/>
      <c r="QC253" s="41"/>
      <c r="QD253" s="41"/>
      <c r="QE253" s="41"/>
      <c r="QF253" s="41"/>
      <c r="QG253" s="41"/>
      <c r="QH253" s="41"/>
      <c r="QI253" s="41"/>
      <c r="QJ253" s="41"/>
      <c r="QK253" s="41"/>
      <c r="QL253" s="41"/>
      <c r="QM253" s="41"/>
      <c r="QN253" s="41"/>
      <c r="QO253" s="41"/>
      <c r="QP253" s="41"/>
      <c r="QQ253" s="41"/>
      <c r="QR253" s="41"/>
      <c r="QS253" s="41"/>
      <c r="QT253" s="41"/>
      <c r="QU253" s="41"/>
      <c r="QV253" s="41"/>
      <c r="QW253" s="41"/>
      <c r="QX253" s="41"/>
      <c r="QY253" s="41"/>
      <c r="QZ253" s="41"/>
      <c r="RA253" s="41"/>
      <c r="RB253" s="41"/>
      <c r="RC253" s="41"/>
      <c r="RD253" s="41"/>
      <c r="RE253" s="41"/>
      <c r="RF253" s="41"/>
      <c r="RG253" s="41"/>
      <c r="RH253" s="41"/>
      <c r="RI253" s="41"/>
      <c r="RJ253" s="41"/>
      <c r="RK253" s="41"/>
      <c r="RL253" s="41"/>
      <c r="RM253" s="41"/>
      <c r="RN253" s="41"/>
      <c r="RO253" s="41"/>
      <c r="RP253" s="41"/>
      <c r="RQ253" s="41"/>
      <c r="RR253" s="41"/>
      <c r="RS253" s="41"/>
      <c r="RT253" s="41"/>
      <c r="RU253" s="41"/>
      <c r="RV253" s="41"/>
      <c r="RW253" s="41"/>
      <c r="RX253" s="41"/>
      <c r="RY253" s="41"/>
      <c r="RZ253" s="41"/>
      <c r="SA253" s="41"/>
      <c r="SB253" s="41"/>
      <c r="SC253" s="41"/>
      <c r="SD253" s="41"/>
      <c r="SE253" s="41"/>
      <c r="SF253" s="41"/>
      <c r="SG253" s="41"/>
      <c r="SH253" s="41"/>
      <c r="SI253" s="41"/>
      <c r="SJ253" s="41"/>
      <c r="SK253" s="41"/>
      <c r="SL253" s="41"/>
      <c r="SM253" s="41"/>
      <c r="SN253" s="41"/>
      <c r="SO253" s="41"/>
      <c r="SP253" s="41"/>
      <c r="SQ253" s="41"/>
      <c r="SR253" s="41"/>
      <c r="SS253" s="41"/>
      <c r="ST253" s="41"/>
      <c r="SU253" s="41"/>
      <c r="SV253" s="41"/>
      <c r="SW253" s="41"/>
      <c r="SX253" s="41"/>
      <c r="SY253" s="41"/>
      <c r="SZ253" s="41"/>
      <c r="TA253" s="41"/>
      <c r="TB253" s="41"/>
      <c r="TC253" s="41"/>
      <c r="TD253" s="41"/>
      <c r="TE253" s="41"/>
      <c r="TF253" s="41"/>
      <c r="TG253" s="41"/>
      <c r="TH253" s="41"/>
      <c r="TI253" s="41"/>
      <c r="TJ253" s="41"/>
      <c r="TK253" s="41"/>
      <c r="TL253" s="41"/>
      <c r="TM253" s="41"/>
      <c r="TN253" s="41"/>
      <c r="TO253" s="41"/>
      <c r="TP253" s="41"/>
      <c r="TQ253" s="41"/>
      <c r="TR253" s="41"/>
      <c r="TS253" s="41"/>
      <c r="TT253" s="41"/>
      <c r="TU253" s="41"/>
      <c r="TV253" s="41"/>
      <c r="TW253" s="41"/>
      <c r="TX253" s="41"/>
      <c r="TY253" s="41"/>
      <c r="TZ253" s="41"/>
      <c r="UA253" s="41"/>
      <c r="UB253" s="41"/>
      <c r="UC253" s="41"/>
      <c r="UD253" s="41"/>
      <c r="UE253" s="41"/>
      <c r="UF253" s="41"/>
      <c r="UG253" s="41"/>
      <c r="UH253" s="41"/>
      <c r="UI253" s="41"/>
      <c r="UJ253" s="41"/>
      <c r="UK253" s="41"/>
      <c r="UL253" s="41"/>
      <c r="UM253" s="41"/>
      <c r="UN253" s="41"/>
      <c r="UO253" s="41"/>
      <c r="UP253" s="41"/>
      <c r="UQ253" s="41"/>
      <c r="UR253" s="41"/>
      <c r="US253" s="41"/>
      <c r="UT253" s="41"/>
      <c r="UU253" s="41"/>
      <c r="UV253" s="41"/>
      <c r="UW253" s="41"/>
      <c r="UX253" s="41"/>
      <c r="UY253" s="41"/>
      <c r="UZ253" s="41"/>
      <c r="VA253" s="41"/>
      <c r="VB253" s="41"/>
      <c r="VC253" s="41"/>
      <c r="VD253" s="41"/>
      <c r="VE253" s="41"/>
      <c r="VF253" s="41"/>
      <c r="VG253" s="41"/>
      <c r="VH253" s="41"/>
      <c r="VI253" s="41"/>
      <c r="VJ253" s="41"/>
      <c r="VK253" s="41"/>
      <c r="VL253" s="41"/>
      <c r="VM253" s="41"/>
      <c r="VN253" s="41"/>
      <c r="VO253" s="41"/>
      <c r="VP253" s="41"/>
      <c r="VQ253" s="41"/>
      <c r="VR253" s="41"/>
      <c r="VS253" s="41"/>
      <c r="VT253" s="41"/>
      <c r="VU253" s="41"/>
      <c r="VV253" s="41"/>
      <c r="VW253" s="41"/>
      <c r="VX253" s="41"/>
      <c r="VY253" s="41"/>
      <c r="VZ253" s="41"/>
      <c r="WA253" s="41"/>
      <c r="WB253" s="41"/>
      <c r="WC253" s="41"/>
      <c r="WD253" s="41"/>
      <c r="WE253" s="41"/>
      <c r="WF253" s="41"/>
      <c r="WG253" s="41"/>
      <c r="WH253" s="41"/>
      <c r="WI253" s="41"/>
      <c r="WJ253" s="41"/>
      <c r="WK253" s="41"/>
      <c r="WL253" s="41"/>
      <c r="WM253" s="41"/>
      <c r="WN253" s="41"/>
      <c r="WO253" s="41"/>
      <c r="WP253" s="41"/>
      <c r="WQ253" s="41"/>
      <c r="WR253" s="41"/>
      <c r="WS253" s="41"/>
      <c r="WT253" s="41"/>
      <c r="WU253" s="41"/>
      <c r="WV253" s="41"/>
      <c r="WW253" s="41"/>
      <c r="WX253" s="41"/>
      <c r="WY253" s="41"/>
      <c r="WZ253" s="41"/>
      <c r="XA253" s="41"/>
      <c r="XB253" s="41"/>
      <c r="XC253" s="41"/>
      <c r="XD253" s="41"/>
      <c r="XE253" s="41"/>
      <c r="XF253" s="41"/>
      <c r="XG253" s="41"/>
      <c r="XH253" s="41"/>
      <c r="XI253" s="41"/>
      <c r="XJ253" s="41"/>
      <c r="XK253" s="41"/>
      <c r="XL253" s="41"/>
      <c r="XM253" s="41"/>
      <c r="XN253" s="41"/>
      <c r="XO253" s="41"/>
      <c r="XP253" s="41"/>
      <c r="XQ253" s="41"/>
      <c r="XR253" s="41"/>
      <c r="XS253" s="41"/>
      <c r="XT253" s="41"/>
      <c r="XU253" s="41"/>
      <c r="XV253" s="41"/>
      <c r="XW253" s="41"/>
      <c r="XX253" s="41"/>
      <c r="XY253" s="41"/>
      <c r="XZ253" s="41"/>
      <c r="YA253" s="41"/>
      <c r="YB253" s="41"/>
      <c r="YC253" s="41"/>
      <c r="YD253" s="41"/>
      <c r="YE253" s="41"/>
      <c r="YF253" s="41"/>
      <c r="YG253" s="41"/>
      <c r="YH253" s="41"/>
      <c r="YI253" s="41"/>
      <c r="YJ253" s="41"/>
      <c r="YK253" s="41"/>
      <c r="YL253" s="41"/>
      <c r="YM253" s="41"/>
      <c r="YN253" s="41"/>
      <c r="YO253" s="41"/>
      <c r="YP253" s="41"/>
      <c r="YQ253" s="41"/>
      <c r="YR253" s="41"/>
      <c r="YS253" s="41"/>
      <c r="YT253" s="41"/>
      <c r="YU253" s="41"/>
      <c r="YV253" s="41"/>
      <c r="YW253" s="41"/>
      <c r="YX253" s="41"/>
      <c r="YY253" s="41"/>
      <c r="YZ253" s="41"/>
      <c r="ZA253" s="41"/>
      <c r="ZB253" s="41"/>
      <c r="ZC253" s="41"/>
      <c r="ZD253" s="41"/>
      <c r="ZE253" s="41"/>
      <c r="ZF253" s="41"/>
      <c r="ZG253" s="41"/>
      <c r="ZH253" s="41"/>
      <c r="ZI253" s="41"/>
      <c r="ZJ253" s="41"/>
      <c r="ZK253" s="41"/>
      <c r="ZL253" s="41"/>
      <c r="ZM253" s="41"/>
      <c r="ZN253" s="41"/>
      <c r="ZO253" s="41"/>
    </row>
    <row r="254" spans="31:691" ht="17.25" customHeight="1" x14ac:dyDescent="0.3">
      <c r="AE254" s="41"/>
      <c r="AF254" s="41"/>
      <c r="AG254" s="41"/>
      <c r="IZ254" s="41"/>
      <c r="JA254" s="41"/>
      <c r="JB254" s="41"/>
      <c r="JC254" s="41"/>
      <c r="JD254" s="41"/>
      <c r="JE254" s="41"/>
      <c r="JF254" s="41"/>
      <c r="JG254" s="41"/>
      <c r="JH254" s="41"/>
      <c r="JI254" s="41"/>
      <c r="JJ254" s="41"/>
      <c r="JK254" s="41"/>
      <c r="JL254" s="41"/>
      <c r="JM254" s="41"/>
      <c r="JN254" s="41"/>
      <c r="JO254" s="41"/>
      <c r="JP254" s="41"/>
      <c r="JQ254" s="41"/>
      <c r="JR254" s="41"/>
      <c r="JS254" s="41"/>
      <c r="JT254" s="41"/>
      <c r="JU254" s="41"/>
      <c r="JV254" s="41"/>
      <c r="JW254" s="41"/>
      <c r="JX254" s="41"/>
      <c r="JY254" s="41"/>
      <c r="JZ254" s="41"/>
      <c r="KA254" s="41"/>
      <c r="KB254" s="41"/>
      <c r="KC254" s="41"/>
      <c r="KD254" s="41"/>
      <c r="KE254" s="41"/>
      <c r="KF254" s="41"/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/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/>
      <c r="LZ254" s="41"/>
      <c r="MA254" s="41"/>
      <c r="MB254" s="41"/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/>
      <c r="NS254" s="41"/>
      <c r="NT254" s="41"/>
      <c r="NU254" s="41"/>
      <c r="NV254" s="41"/>
      <c r="NW254" s="41"/>
      <c r="NX254" s="41"/>
      <c r="NY254" s="41"/>
      <c r="NZ254" s="41"/>
      <c r="OA254" s="41"/>
      <c r="OB254" s="41"/>
      <c r="OC254" s="41"/>
      <c r="OD254" s="41"/>
      <c r="OE254" s="41"/>
      <c r="OF254" s="41"/>
      <c r="OG254" s="41"/>
      <c r="OH254" s="41"/>
      <c r="OI254" s="41"/>
      <c r="OJ254" s="41"/>
      <c r="OK254" s="41"/>
      <c r="OL254" s="41"/>
      <c r="OM254" s="41"/>
      <c r="ON254" s="41"/>
      <c r="OO254" s="41"/>
      <c r="OP254" s="41"/>
      <c r="OQ254" s="41"/>
      <c r="OR254" s="41"/>
      <c r="OS254" s="41"/>
      <c r="OT254" s="41"/>
      <c r="OU254" s="41"/>
      <c r="OV254" s="41"/>
      <c r="OW254" s="41"/>
      <c r="OX254" s="41"/>
      <c r="OY254" s="41"/>
      <c r="OZ254" s="41"/>
      <c r="PA254" s="41"/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1"/>
      <c r="PN254" s="41"/>
      <c r="PO254" s="41"/>
      <c r="PP254" s="41"/>
      <c r="PQ254" s="41"/>
      <c r="PR254" s="41"/>
      <c r="PS254" s="41"/>
      <c r="PT254" s="41"/>
      <c r="PU254" s="41"/>
      <c r="PV254" s="41"/>
      <c r="PW254" s="41"/>
      <c r="PX254" s="41"/>
      <c r="PY254" s="41"/>
      <c r="PZ254" s="41"/>
      <c r="QA254" s="41"/>
      <c r="QB254" s="41"/>
      <c r="QC254" s="41"/>
      <c r="QD254" s="41"/>
      <c r="QE254" s="41"/>
      <c r="QF254" s="41"/>
      <c r="QG254" s="41"/>
      <c r="QH254" s="41"/>
      <c r="QI254" s="41"/>
      <c r="QJ254" s="41"/>
      <c r="QK254" s="41"/>
      <c r="QL254" s="41"/>
      <c r="QM254" s="41"/>
      <c r="QN254" s="41"/>
      <c r="QO254" s="41"/>
      <c r="QP254" s="41"/>
      <c r="QQ254" s="41"/>
      <c r="QR254" s="41"/>
      <c r="QS254" s="41"/>
      <c r="QT254" s="41"/>
      <c r="QU254" s="41"/>
      <c r="QV254" s="41"/>
      <c r="QW254" s="41"/>
      <c r="QX254" s="41"/>
      <c r="QY254" s="41"/>
      <c r="QZ254" s="41"/>
      <c r="RA254" s="41"/>
      <c r="RB254" s="41"/>
      <c r="RC254" s="41"/>
      <c r="RD254" s="41"/>
      <c r="RE254" s="41"/>
      <c r="RF254" s="41"/>
      <c r="RG254" s="41"/>
      <c r="RH254" s="41"/>
      <c r="RI254" s="41"/>
      <c r="RJ254" s="41"/>
      <c r="RK254" s="41"/>
      <c r="RL254" s="41"/>
      <c r="RM254" s="41"/>
      <c r="RN254" s="41"/>
      <c r="RO254" s="41"/>
      <c r="RP254" s="41"/>
      <c r="RQ254" s="41"/>
      <c r="RR254" s="41"/>
      <c r="RS254" s="41"/>
      <c r="RT254" s="41"/>
      <c r="RU254" s="41"/>
      <c r="RV254" s="41"/>
      <c r="RW254" s="41"/>
      <c r="RX254" s="41"/>
      <c r="RY254" s="41"/>
      <c r="RZ254" s="41"/>
      <c r="SA254" s="41"/>
      <c r="SB254" s="41"/>
      <c r="SC254" s="41"/>
      <c r="SD254" s="41"/>
      <c r="SE254" s="41"/>
      <c r="SF254" s="41"/>
      <c r="SG254" s="41"/>
      <c r="SH254" s="41"/>
      <c r="SI254" s="41"/>
      <c r="SJ254" s="41"/>
      <c r="SK254" s="41"/>
      <c r="SL254" s="41"/>
      <c r="SM254" s="41"/>
      <c r="SN254" s="41"/>
      <c r="SO254" s="41"/>
      <c r="SP254" s="41"/>
      <c r="SQ254" s="41"/>
      <c r="SR254" s="41"/>
      <c r="SS254" s="41"/>
      <c r="ST254" s="41"/>
      <c r="SU254" s="41"/>
      <c r="SV254" s="41"/>
      <c r="SW254" s="41"/>
      <c r="SX254" s="41"/>
      <c r="SY254" s="41"/>
      <c r="SZ254" s="41"/>
      <c r="TA254" s="41"/>
      <c r="TB254" s="41"/>
      <c r="TC254" s="41"/>
      <c r="TD254" s="41"/>
      <c r="TE254" s="41"/>
      <c r="TF254" s="41"/>
      <c r="TG254" s="41"/>
      <c r="TH254" s="41"/>
      <c r="TI254" s="41"/>
      <c r="TJ254" s="41"/>
      <c r="TK254" s="41"/>
      <c r="TL254" s="41"/>
      <c r="TM254" s="41"/>
      <c r="TN254" s="41"/>
      <c r="TO254" s="41"/>
      <c r="TP254" s="41"/>
      <c r="TQ254" s="41"/>
      <c r="TR254" s="41"/>
      <c r="TS254" s="41"/>
      <c r="TT254" s="41"/>
      <c r="TU254" s="41"/>
      <c r="TV254" s="41"/>
      <c r="TW254" s="41"/>
      <c r="TX254" s="41"/>
      <c r="TY254" s="41"/>
      <c r="TZ254" s="41"/>
      <c r="UA254" s="41"/>
      <c r="UB254" s="41"/>
      <c r="UC254" s="41"/>
      <c r="UD254" s="41"/>
      <c r="UE254" s="41"/>
      <c r="UF254" s="41"/>
      <c r="UG254" s="41"/>
      <c r="UH254" s="41"/>
      <c r="UI254" s="41"/>
      <c r="UJ254" s="41"/>
      <c r="UK254" s="41"/>
      <c r="UL254" s="41"/>
      <c r="UM254" s="41"/>
      <c r="UN254" s="41"/>
      <c r="UO254" s="41"/>
      <c r="UP254" s="41"/>
      <c r="UQ254" s="41"/>
      <c r="UR254" s="41"/>
      <c r="US254" s="41"/>
      <c r="UT254" s="41"/>
      <c r="UU254" s="41"/>
      <c r="UV254" s="41"/>
      <c r="UW254" s="41"/>
      <c r="UX254" s="41"/>
      <c r="UY254" s="41"/>
      <c r="UZ254" s="41"/>
      <c r="VA254" s="41"/>
      <c r="VB254" s="41"/>
      <c r="VC254" s="41"/>
      <c r="VD254" s="41"/>
      <c r="VE254" s="41"/>
      <c r="VF254" s="41"/>
      <c r="VG254" s="41"/>
      <c r="VH254" s="41"/>
      <c r="VI254" s="41"/>
      <c r="VJ254" s="41"/>
      <c r="VK254" s="41"/>
      <c r="VL254" s="41"/>
      <c r="VM254" s="41"/>
      <c r="VN254" s="41"/>
      <c r="VO254" s="41"/>
      <c r="VP254" s="41"/>
      <c r="VQ254" s="41"/>
      <c r="VR254" s="41"/>
      <c r="VS254" s="41"/>
      <c r="VT254" s="41"/>
      <c r="VU254" s="41"/>
      <c r="VV254" s="41"/>
      <c r="VW254" s="41"/>
      <c r="VX254" s="41"/>
      <c r="VY254" s="41"/>
      <c r="VZ254" s="41"/>
      <c r="WA254" s="41"/>
      <c r="WB254" s="41"/>
      <c r="WC254" s="41"/>
      <c r="WD254" s="41"/>
      <c r="WE254" s="41"/>
      <c r="WF254" s="41"/>
      <c r="WG254" s="41"/>
      <c r="WH254" s="41"/>
      <c r="WI254" s="41"/>
      <c r="WJ254" s="41"/>
      <c r="WK254" s="41"/>
      <c r="WL254" s="41"/>
      <c r="WM254" s="41"/>
      <c r="WN254" s="41"/>
      <c r="WO254" s="41"/>
      <c r="WP254" s="41"/>
      <c r="WQ254" s="41"/>
      <c r="WR254" s="41"/>
      <c r="WS254" s="41"/>
      <c r="WT254" s="41"/>
      <c r="WU254" s="41"/>
      <c r="WV254" s="41"/>
      <c r="WW254" s="41"/>
      <c r="WX254" s="41"/>
      <c r="WY254" s="41"/>
      <c r="WZ254" s="41"/>
      <c r="XA254" s="41"/>
      <c r="XB254" s="41"/>
      <c r="XC254" s="41"/>
      <c r="XD254" s="41"/>
      <c r="XE254" s="41"/>
      <c r="XF254" s="41"/>
      <c r="XG254" s="41"/>
      <c r="XH254" s="41"/>
      <c r="XI254" s="41"/>
      <c r="XJ254" s="41"/>
      <c r="XK254" s="41"/>
      <c r="XL254" s="41"/>
      <c r="XM254" s="41"/>
      <c r="XN254" s="41"/>
      <c r="XO254" s="41"/>
      <c r="XP254" s="41"/>
      <c r="XQ254" s="41"/>
      <c r="XR254" s="41"/>
      <c r="XS254" s="41"/>
      <c r="XT254" s="41"/>
      <c r="XU254" s="41"/>
      <c r="XV254" s="41"/>
      <c r="XW254" s="41"/>
      <c r="XX254" s="41"/>
      <c r="XY254" s="41"/>
      <c r="XZ254" s="41"/>
      <c r="YA254" s="41"/>
      <c r="YB254" s="41"/>
      <c r="YC254" s="41"/>
      <c r="YD254" s="41"/>
      <c r="YE254" s="41"/>
      <c r="YF254" s="41"/>
      <c r="YG254" s="41"/>
      <c r="YH254" s="41"/>
      <c r="YI254" s="41"/>
      <c r="YJ254" s="41"/>
      <c r="YK254" s="41"/>
      <c r="YL254" s="41"/>
      <c r="YM254" s="41"/>
      <c r="YN254" s="41"/>
      <c r="YO254" s="41"/>
      <c r="YP254" s="41"/>
      <c r="YQ254" s="41"/>
      <c r="YR254" s="41"/>
      <c r="YS254" s="41"/>
      <c r="YT254" s="41"/>
      <c r="YU254" s="41"/>
      <c r="YV254" s="41"/>
      <c r="YW254" s="41"/>
      <c r="YX254" s="41"/>
      <c r="YY254" s="41"/>
      <c r="YZ254" s="41"/>
      <c r="ZA254" s="41"/>
      <c r="ZB254" s="41"/>
      <c r="ZC254" s="41"/>
      <c r="ZD254" s="41"/>
      <c r="ZE254" s="41"/>
      <c r="ZF254" s="41"/>
      <c r="ZG254" s="41"/>
      <c r="ZH254" s="41"/>
      <c r="ZI254" s="41"/>
      <c r="ZJ254" s="41"/>
      <c r="ZK254" s="41"/>
      <c r="ZL254" s="41"/>
      <c r="ZM254" s="41"/>
      <c r="ZN254" s="41"/>
      <c r="ZO254" s="41"/>
    </row>
    <row r="255" spans="31:691" ht="17.25" customHeight="1" x14ac:dyDescent="0.3">
      <c r="AE255" s="41"/>
      <c r="AF255" s="41"/>
      <c r="AG255" s="41"/>
      <c r="IZ255" s="41"/>
      <c r="JA255" s="41"/>
      <c r="JB255" s="41"/>
      <c r="JC255" s="41"/>
      <c r="JD255" s="41"/>
      <c r="JE255" s="41"/>
      <c r="JF255" s="41"/>
      <c r="JG255" s="41"/>
      <c r="JH255" s="41"/>
      <c r="JI255" s="41"/>
      <c r="JJ255" s="41"/>
      <c r="JK255" s="41"/>
      <c r="JL255" s="41"/>
      <c r="JM255" s="41"/>
      <c r="JN255" s="41"/>
      <c r="JO255" s="41"/>
      <c r="JP255" s="41"/>
      <c r="JQ255" s="41"/>
      <c r="JR255" s="41"/>
      <c r="JS255" s="41"/>
      <c r="JT255" s="41"/>
      <c r="JU255" s="41"/>
      <c r="JV255" s="41"/>
      <c r="JW255" s="41"/>
      <c r="JX255" s="41"/>
      <c r="JY255" s="41"/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/>
      <c r="MC255" s="41"/>
      <c r="MD255" s="41"/>
      <c r="ME255" s="41"/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/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/>
      <c r="OJ255" s="41"/>
      <c r="OK255" s="41"/>
      <c r="OL255" s="41"/>
      <c r="OM255" s="41"/>
      <c r="ON255" s="41"/>
      <c r="OO255" s="41"/>
      <c r="OP255" s="41"/>
      <c r="OQ255" s="41"/>
      <c r="OR255" s="41"/>
      <c r="OS255" s="41"/>
      <c r="OT255" s="41"/>
      <c r="OU255" s="41"/>
      <c r="OV255" s="41"/>
      <c r="OW255" s="41"/>
      <c r="OX255" s="41"/>
      <c r="OY255" s="41"/>
      <c r="OZ255" s="41"/>
      <c r="PA255" s="41"/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1"/>
      <c r="PN255" s="41"/>
      <c r="PO255" s="41"/>
      <c r="PP255" s="41"/>
      <c r="PQ255" s="41"/>
      <c r="PR255" s="41"/>
      <c r="PS255" s="41"/>
      <c r="PT255" s="41"/>
      <c r="PU255" s="41"/>
      <c r="PV255" s="41"/>
      <c r="PW255" s="41"/>
      <c r="PX255" s="41"/>
      <c r="PY255" s="41"/>
      <c r="PZ255" s="41"/>
      <c r="QA255" s="41"/>
      <c r="QB255" s="41"/>
      <c r="QC255" s="41"/>
      <c r="QD255" s="41"/>
      <c r="QE255" s="41"/>
      <c r="QF255" s="41"/>
      <c r="QG255" s="41"/>
      <c r="QH255" s="41"/>
      <c r="QI255" s="41"/>
      <c r="QJ255" s="41"/>
      <c r="QK255" s="41"/>
      <c r="QL255" s="41"/>
      <c r="QM255" s="41"/>
      <c r="QN255" s="41"/>
      <c r="QO255" s="41"/>
      <c r="QP255" s="41"/>
      <c r="QQ255" s="41"/>
      <c r="QR255" s="41"/>
      <c r="QS255" s="41"/>
      <c r="QT255" s="41"/>
      <c r="QU255" s="41"/>
      <c r="QV255" s="41"/>
      <c r="QW255" s="41"/>
      <c r="QX255" s="41"/>
      <c r="QY255" s="41"/>
      <c r="QZ255" s="41"/>
      <c r="RA255" s="41"/>
      <c r="RB255" s="41"/>
      <c r="RC255" s="41"/>
      <c r="RD255" s="41"/>
      <c r="RE255" s="41"/>
      <c r="RF255" s="41"/>
      <c r="RG255" s="41"/>
      <c r="RH255" s="41"/>
      <c r="RI255" s="41"/>
      <c r="RJ255" s="41"/>
      <c r="RK255" s="41"/>
      <c r="RL255" s="41"/>
      <c r="RM255" s="41"/>
      <c r="RN255" s="41"/>
      <c r="RO255" s="41"/>
      <c r="RP255" s="41"/>
      <c r="RQ255" s="41"/>
      <c r="RR255" s="41"/>
      <c r="RS255" s="41"/>
      <c r="RT255" s="41"/>
      <c r="RU255" s="41"/>
      <c r="RV255" s="41"/>
      <c r="RW255" s="41"/>
      <c r="RX255" s="41"/>
      <c r="RY255" s="41"/>
      <c r="RZ255" s="41"/>
      <c r="SA255" s="41"/>
      <c r="SB255" s="41"/>
      <c r="SC255" s="41"/>
      <c r="SD255" s="41"/>
      <c r="SE255" s="41"/>
      <c r="SF255" s="41"/>
      <c r="SG255" s="41"/>
      <c r="SH255" s="41"/>
      <c r="SI255" s="41"/>
      <c r="SJ255" s="41"/>
      <c r="SK255" s="41"/>
      <c r="SL255" s="41"/>
      <c r="SM255" s="41"/>
      <c r="SN255" s="41"/>
      <c r="SO255" s="41"/>
      <c r="SP255" s="41"/>
      <c r="SQ255" s="41"/>
      <c r="SR255" s="41"/>
      <c r="SS255" s="41"/>
      <c r="ST255" s="41"/>
      <c r="SU255" s="41"/>
      <c r="SV255" s="41"/>
      <c r="SW255" s="41"/>
      <c r="SX255" s="41"/>
      <c r="SY255" s="41"/>
      <c r="SZ255" s="41"/>
      <c r="TA255" s="41"/>
      <c r="TB255" s="41"/>
      <c r="TC255" s="41"/>
      <c r="TD255" s="41"/>
      <c r="TE255" s="41"/>
      <c r="TF255" s="41"/>
      <c r="TG255" s="41"/>
      <c r="TH255" s="41"/>
      <c r="TI255" s="41"/>
      <c r="TJ255" s="41"/>
      <c r="TK255" s="41"/>
      <c r="TL255" s="41"/>
      <c r="TM255" s="41"/>
      <c r="TN255" s="41"/>
      <c r="TO255" s="41"/>
      <c r="TP255" s="41"/>
      <c r="TQ255" s="41"/>
      <c r="TR255" s="41"/>
      <c r="TS255" s="41"/>
      <c r="TT255" s="41"/>
      <c r="TU255" s="41"/>
      <c r="TV255" s="41"/>
      <c r="TW255" s="41"/>
      <c r="TX255" s="41"/>
      <c r="TY255" s="41"/>
      <c r="TZ255" s="41"/>
      <c r="UA255" s="41"/>
      <c r="UB255" s="41"/>
      <c r="UC255" s="41"/>
      <c r="UD255" s="41"/>
      <c r="UE255" s="41"/>
      <c r="UF255" s="41"/>
      <c r="UG255" s="41"/>
      <c r="UH255" s="41"/>
      <c r="UI255" s="41"/>
      <c r="UJ255" s="41"/>
      <c r="UK255" s="41"/>
      <c r="UL255" s="41"/>
      <c r="UM255" s="41"/>
      <c r="UN255" s="41"/>
      <c r="UO255" s="41"/>
      <c r="UP255" s="41"/>
      <c r="UQ255" s="41"/>
      <c r="UR255" s="41"/>
      <c r="US255" s="41"/>
      <c r="UT255" s="41"/>
      <c r="UU255" s="41"/>
      <c r="UV255" s="41"/>
      <c r="UW255" s="41"/>
      <c r="UX255" s="41"/>
      <c r="UY255" s="41"/>
      <c r="UZ255" s="41"/>
      <c r="VA255" s="41"/>
      <c r="VB255" s="41"/>
      <c r="VC255" s="41"/>
      <c r="VD255" s="41"/>
      <c r="VE255" s="41"/>
      <c r="VF255" s="41"/>
      <c r="VG255" s="41"/>
      <c r="VH255" s="41"/>
      <c r="VI255" s="41"/>
      <c r="VJ255" s="41"/>
      <c r="VK255" s="41"/>
      <c r="VL255" s="41"/>
      <c r="VM255" s="41"/>
      <c r="VN255" s="41"/>
      <c r="VO255" s="41"/>
      <c r="VP255" s="41"/>
      <c r="VQ255" s="41"/>
      <c r="VR255" s="41"/>
      <c r="VS255" s="41"/>
      <c r="VT255" s="41"/>
      <c r="VU255" s="41"/>
      <c r="VV255" s="41"/>
      <c r="VW255" s="41"/>
      <c r="VX255" s="41"/>
      <c r="VY255" s="41"/>
      <c r="VZ255" s="41"/>
      <c r="WA255" s="41"/>
      <c r="WB255" s="41"/>
      <c r="WC255" s="41"/>
      <c r="WD255" s="41"/>
      <c r="WE255" s="41"/>
      <c r="WF255" s="41"/>
      <c r="WG255" s="41"/>
      <c r="WH255" s="41"/>
      <c r="WI255" s="41"/>
      <c r="WJ255" s="41"/>
      <c r="WK255" s="41"/>
      <c r="WL255" s="41"/>
      <c r="WM255" s="41"/>
      <c r="WN255" s="41"/>
      <c r="WO255" s="41"/>
      <c r="WP255" s="41"/>
      <c r="WQ255" s="41"/>
      <c r="WR255" s="41"/>
      <c r="WS255" s="41"/>
      <c r="WT255" s="41"/>
      <c r="WU255" s="41"/>
      <c r="WV255" s="41"/>
      <c r="WW255" s="41"/>
      <c r="WX255" s="41"/>
      <c r="WY255" s="41"/>
      <c r="WZ255" s="41"/>
      <c r="XA255" s="41"/>
      <c r="XB255" s="41"/>
      <c r="XC255" s="41"/>
      <c r="XD255" s="41"/>
      <c r="XE255" s="41"/>
      <c r="XF255" s="41"/>
      <c r="XG255" s="41"/>
      <c r="XH255" s="41"/>
      <c r="XI255" s="41"/>
      <c r="XJ255" s="41"/>
      <c r="XK255" s="41"/>
      <c r="XL255" s="41"/>
      <c r="XM255" s="41"/>
      <c r="XN255" s="41"/>
      <c r="XO255" s="41"/>
      <c r="XP255" s="41"/>
      <c r="XQ255" s="41"/>
      <c r="XR255" s="41"/>
      <c r="XS255" s="41"/>
      <c r="XT255" s="41"/>
      <c r="XU255" s="41"/>
      <c r="XV255" s="41"/>
      <c r="XW255" s="41"/>
      <c r="XX255" s="41"/>
      <c r="XY255" s="41"/>
      <c r="XZ255" s="41"/>
      <c r="YA255" s="41"/>
      <c r="YB255" s="41"/>
      <c r="YC255" s="41"/>
      <c r="YD255" s="41"/>
      <c r="YE255" s="41"/>
      <c r="YF255" s="41"/>
      <c r="YG255" s="41"/>
      <c r="YH255" s="41"/>
      <c r="YI255" s="41"/>
      <c r="YJ255" s="41"/>
      <c r="YK255" s="41"/>
      <c r="YL255" s="41"/>
      <c r="YM255" s="41"/>
      <c r="YN255" s="41"/>
      <c r="YO255" s="41"/>
      <c r="YP255" s="41"/>
      <c r="YQ255" s="41"/>
      <c r="YR255" s="41"/>
      <c r="YS255" s="41"/>
      <c r="YT255" s="41"/>
      <c r="YU255" s="41"/>
      <c r="YV255" s="41"/>
      <c r="YW255" s="41"/>
      <c r="YX255" s="41"/>
      <c r="YY255" s="41"/>
      <c r="YZ255" s="41"/>
      <c r="ZA255" s="41"/>
      <c r="ZB255" s="41"/>
      <c r="ZC255" s="41"/>
      <c r="ZD255" s="41"/>
      <c r="ZE255" s="41"/>
      <c r="ZF255" s="41"/>
      <c r="ZG255" s="41"/>
      <c r="ZH255" s="41"/>
      <c r="ZI255" s="41"/>
      <c r="ZJ255" s="41"/>
      <c r="ZK255" s="41"/>
      <c r="ZL255" s="41"/>
      <c r="ZM255" s="41"/>
      <c r="ZN255" s="41"/>
      <c r="ZO255" s="41"/>
    </row>
    <row r="256" spans="31:691" ht="17.25" customHeight="1" x14ac:dyDescent="0.3">
      <c r="AE256" s="41"/>
      <c r="AF256" s="41"/>
      <c r="AG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/>
      <c r="JW256" s="41"/>
      <c r="JX256" s="41"/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/>
      <c r="MC256" s="41"/>
      <c r="MD256" s="41"/>
      <c r="ME256" s="41"/>
      <c r="MF256" s="41"/>
      <c r="MG256" s="41"/>
      <c r="MH256" s="41"/>
      <c r="MI256" s="41"/>
      <c r="MJ256" s="41"/>
      <c r="MK256" s="41"/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/>
      <c r="MY256" s="41"/>
      <c r="MZ256" s="41"/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/>
      <c r="OQ256" s="41"/>
      <c r="OR256" s="41"/>
      <c r="OS256" s="41"/>
      <c r="OT256" s="41"/>
      <c r="OU256" s="41"/>
      <c r="OV256" s="41"/>
      <c r="OW256" s="41"/>
      <c r="OX256" s="41"/>
      <c r="OY256" s="41"/>
      <c r="OZ256" s="41"/>
      <c r="PA256" s="41"/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1"/>
      <c r="PN256" s="41"/>
      <c r="PO256" s="41"/>
      <c r="PP256" s="41"/>
      <c r="PQ256" s="41"/>
      <c r="PR256" s="41"/>
      <c r="PS256" s="41"/>
      <c r="PT256" s="41"/>
      <c r="PU256" s="41"/>
      <c r="PV256" s="41"/>
      <c r="PW256" s="41"/>
      <c r="PX256" s="41"/>
      <c r="PY256" s="41"/>
      <c r="PZ256" s="41"/>
      <c r="QA256" s="41"/>
      <c r="QB256" s="41"/>
      <c r="QC256" s="41"/>
      <c r="QD256" s="41"/>
      <c r="QE256" s="41"/>
      <c r="QF256" s="41"/>
      <c r="QG256" s="41"/>
      <c r="QH256" s="41"/>
      <c r="QI256" s="41"/>
      <c r="QJ256" s="41"/>
      <c r="QK256" s="41"/>
      <c r="QL256" s="41"/>
      <c r="QM256" s="41"/>
      <c r="QN256" s="41"/>
      <c r="QO256" s="41"/>
      <c r="QP256" s="41"/>
      <c r="QQ256" s="41"/>
      <c r="QR256" s="41"/>
      <c r="QS256" s="41"/>
      <c r="QT256" s="41"/>
      <c r="QU256" s="41"/>
      <c r="QV256" s="41"/>
      <c r="QW256" s="41"/>
      <c r="QX256" s="41"/>
      <c r="QY256" s="41"/>
      <c r="QZ256" s="41"/>
      <c r="RA256" s="41"/>
      <c r="RB256" s="41"/>
      <c r="RC256" s="41"/>
      <c r="RD256" s="41"/>
      <c r="RE256" s="41"/>
      <c r="RF256" s="41"/>
      <c r="RG256" s="41"/>
      <c r="RH256" s="41"/>
      <c r="RI256" s="41"/>
      <c r="RJ256" s="41"/>
      <c r="RK256" s="41"/>
      <c r="RL256" s="41"/>
      <c r="RM256" s="41"/>
      <c r="RN256" s="41"/>
      <c r="RO256" s="41"/>
      <c r="RP256" s="41"/>
      <c r="RQ256" s="41"/>
      <c r="RR256" s="41"/>
      <c r="RS256" s="41"/>
      <c r="RT256" s="41"/>
      <c r="RU256" s="41"/>
      <c r="RV256" s="41"/>
      <c r="RW256" s="41"/>
      <c r="RX256" s="41"/>
      <c r="RY256" s="41"/>
      <c r="RZ256" s="41"/>
      <c r="SA256" s="41"/>
      <c r="SB256" s="41"/>
      <c r="SC256" s="41"/>
      <c r="SD256" s="41"/>
      <c r="SE256" s="41"/>
      <c r="SF256" s="41"/>
      <c r="SG256" s="41"/>
      <c r="SH256" s="41"/>
      <c r="SI256" s="41"/>
      <c r="SJ256" s="41"/>
      <c r="SK256" s="41"/>
      <c r="SL256" s="41"/>
      <c r="SM256" s="41"/>
      <c r="SN256" s="41"/>
      <c r="SO256" s="41"/>
      <c r="SP256" s="41"/>
      <c r="SQ256" s="41"/>
      <c r="SR256" s="41"/>
      <c r="SS256" s="41"/>
      <c r="ST256" s="41"/>
      <c r="SU256" s="41"/>
      <c r="SV256" s="41"/>
      <c r="SW256" s="41"/>
      <c r="SX256" s="41"/>
      <c r="SY256" s="41"/>
      <c r="SZ256" s="41"/>
      <c r="TA256" s="41"/>
      <c r="TB256" s="41"/>
      <c r="TC256" s="41"/>
      <c r="TD256" s="41"/>
      <c r="TE256" s="41"/>
      <c r="TF256" s="41"/>
      <c r="TG256" s="41"/>
      <c r="TH256" s="41"/>
      <c r="TI256" s="41"/>
      <c r="TJ256" s="41"/>
      <c r="TK256" s="41"/>
      <c r="TL256" s="41"/>
      <c r="TM256" s="41"/>
      <c r="TN256" s="41"/>
      <c r="TO256" s="41"/>
      <c r="TP256" s="41"/>
      <c r="TQ256" s="41"/>
      <c r="TR256" s="41"/>
      <c r="TS256" s="41"/>
      <c r="TT256" s="41"/>
      <c r="TU256" s="41"/>
      <c r="TV256" s="41"/>
      <c r="TW256" s="41"/>
      <c r="TX256" s="41"/>
      <c r="TY256" s="41"/>
      <c r="TZ256" s="41"/>
      <c r="UA256" s="41"/>
      <c r="UB256" s="41"/>
      <c r="UC256" s="41"/>
      <c r="UD256" s="41"/>
      <c r="UE256" s="41"/>
      <c r="UF256" s="41"/>
      <c r="UG256" s="41"/>
      <c r="UH256" s="41"/>
      <c r="UI256" s="41"/>
      <c r="UJ256" s="41"/>
      <c r="UK256" s="41"/>
      <c r="UL256" s="41"/>
      <c r="UM256" s="41"/>
      <c r="UN256" s="41"/>
      <c r="UO256" s="41"/>
      <c r="UP256" s="41"/>
      <c r="UQ256" s="41"/>
      <c r="UR256" s="41"/>
      <c r="US256" s="41"/>
      <c r="UT256" s="41"/>
      <c r="UU256" s="41"/>
      <c r="UV256" s="41"/>
      <c r="UW256" s="41"/>
      <c r="UX256" s="41"/>
      <c r="UY256" s="41"/>
      <c r="UZ256" s="41"/>
      <c r="VA256" s="41"/>
      <c r="VB256" s="41"/>
      <c r="VC256" s="41"/>
      <c r="VD256" s="41"/>
      <c r="VE256" s="41"/>
      <c r="VF256" s="41"/>
      <c r="VG256" s="41"/>
      <c r="VH256" s="41"/>
      <c r="VI256" s="41"/>
      <c r="VJ256" s="41"/>
      <c r="VK256" s="41"/>
      <c r="VL256" s="41"/>
      <c r="VM256" s="41"/>
      <c r="VN256" s="41"/>
      <c r="VO256" s="41"/>
      <c r="VP256" s="41"/>
      <c r="VQ256" s="41"/>
      <c r="VR256" s="41"/>
      <c r="VS256" s="41"/>
      <c r="VT256" s="41"/>
      <c r="VU256" s="41"/>
      <c r="VV256" s="41"/>
      <c r="VW256" s="41"/>
      <c r="VX256" s="41"/>
      <c r="VY256" s="41"/>
      <c r="VZ256" s="41"/>
      <c r="WA256" s="41"/>
      <c r="WB256" s="41"/>
      <c r="WC256" s="41"/>
      <c r="WD256" s="41"/>
      <c r="WE256" s="41"/>
      <c r="WF256" s="41"/>
      <c r="WG256" s="41"/>
      <c r="WH256" s="41"/>
      <c r="WI256" s="41"/>
      <c r="WJ256" s="41"/>
      <c r="WK256" s="41"/>
      <c r="WL256" s="41"/>
      <c r="WM256" s="41"/>
      <c r="WN256" s="41"/>
      <c r="WO256" s="41"/>
      <c r="WP256" s="41"/>
      <c r="WQ256" s="41"/>
      <c r="WR256" s="41"/>
      <c r="WS256" s="41"/>
      <c r="WT256" s="41"/>
      <c r="WU256" s="41"/>
      <c r="WV256" s="41"/>
      <c r="WW256" s="41"/>
      <c r="WX256" s="41"/>
      <c r="WY256" s="41"/>
      <c r="WZ256" s="41"/>
      <c r="XA256" s="41"/>
      <c r="XB256" s="41"/>
      <c r="XC256" s="41"/>
      <c r="XD256" s="41"/>
      <c r="XE256" s="41"/>
      <c r="XF256" s="41"/>
      <c r="XG256" s="41"/>
      <c r="XH256" s="41"/>
      <c r="XI256" s="41"/>
      <c r="XJ256" s="41"/>
      <c r="XK256" s="41"/>
      <c r="XL256" s="41"/>
      <c r="XM256" s="41"/>
      <c r="XN256" s="41"/>
      <c r="XO256" s="41"/>
      <c r="XP256" s="41"/>
      <c r="XQ256" s="41"/>
      <c r="XR256" s="41"/>
      <c r="XS256" s="41"/>
      <c r="XT256" s="41"/>
      <c r="XU256" s="41"/>
      <c r="XV256" s="41"/>
      <c r="XW256" s="41"/>
      <c r="XX256" s="41"/>
      <c r="XY256" s="41"/>
      <c r="XZ256" s="41"/>
      <c r="YA256" s="41"/>
      <c r="YB256" s="41"/>
      <c r="YC256" s="41"/>
      <c r="YD256" s="41"/>
      <c r="YE256" s="41"/>
      <c r="YF256" s="41"/>
      <c r="YG256" s="41"/>
      <c r="YH256" s="41"/>
      <c r="YI256" s="41"/>
      <c r="YJ256" s="41"/>
      <c r="YK256" s="41"/>
      <c r="YL256" s="41"/>
      <c r="YM256" s="41"/>
      <c r="YN256" s="41"/>
      <c r="YO256" s="41"/>
      <c r="YP256" s="41"/>
      <c r="YQ256" s="41"/>
      <c r="YR256" s="41"/>
      <c r="YS256" s="41"/>
      <c r="YT256" s="41"/>
      <c r="YU256" s="41"/>
      <c r="YV256" s="41"/>
      <c r="YW256" s="41"/>
      <c r="YX256" s="41"/>
      <c r="YY256" s="41"/>
      <c r="YZ256" s="41"/>
      <c r="ZA256" s="41"/>
      <c r="ZB256" s="41"/>
      <c r="ZC256" s="41"/>
      <c r="ZD256" s="41"/>
      <c r="ZE256" s="41"/>
      <c r="ZF256" s="41"/>
      <c r="ZG256" s="41"/>
      <c r="ZH256" s="41"/>
      <c r="ZI256" s="41"/>
      <c r="ZJ256" s="41"/>
      <c r="ZK256" s="41"/>
      <c r="ZL256" s="41"/>
      <c r="ZM256" s="41"/>
      <c r="ZN256" s="41"/>
      <c r="ZO256" s="41"/>
    </row>
    <row r="257" spans="31:691" ht="17.25" customHeight="1" x14ac:dyDescent="0.3">
      <c r="AE257" s="41"/>
      <c r="AF257" s="41"/>
      <c r="AG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/>
      <c r="JV257" s="41"/>
      <c r="JW257" s="41"/>
      <c r="JX257" s="41"/>
      <c r="JY257" s="41"/>
      <c r="JZ257" s="41"/>
      <c r="KA257" s="41"/>
      <c r="KB257" s="41"/>
      <c r="KC257" s="41"/>
      <c r="KD257" s="41"/>
      <c r="KE257" s="41"/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/>
      <c r="LZ257" s="41"/>
      <c r="MA257" s="41"/>
      <c r="MB257" s="41"/>
      <c r="MC257" s="41"/>
      <c r="MD257" s="41"/>
      <c r="ME257" s="41"/>
      <c r="MF257" s="41"/>
      <c r="MG257" s="41"/>
      <c r="MH257" s="41"/>
      <c r="MI257" s="41"/>
      <c r="MJ257" s="41"/>
      <c r="MK257" s="41"/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/>
      <c r="MW257" s="41"/>
      <c r="MX257" s="41"/>
      <c r="MY257" s="41"/>
      <c r="MZ257" s="41"/>
      <c r="NA257" s="41"/>
      <c r="NB257" s="41"/>
      <c r="NC257" s="41"/>
      <c r="ND257" s="41"/>
      <c r="NE257" s="41"/>
      <c r="NF257" s="41"/>
      <c r="NG257" s="41"/>
      <c r="NH257" s="41"/>
      <c r="NI257" s="41"/>
      <c r="NJ257" s="41"/>
      <c r="NK257" s="41"/>
      <c r="NL257" s="41"/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/>
      <c r="OE257" s="41"/>
      <c r="OF257" s="41"/>
      <c r="OG257" s="41"/>
      <c r="OH257" s="41"/>
      <c r="OI257" s="41"/>
      <c r="OJ257" s="41"/>
      <c r="OK257" s="41"/>
      <c r="OL257" s="41"/>
      <c r="OM257" s="41"/>
      <c r="ON257" s="41"/>
      <c r="OO257" s="41"/>
      <c r="OP257" s="41"/>
      <c r="OQ257" s="41"/>
      <c r="OR257" s="41"/>
      <c r="OS257" s="41"/>
      <c r="OT257" s="41"/>
      <c r="OU257" s="41"/>
      <c r="OV257" s="41"/>
      <c r="OW257" s="41"/>
      <c r="OX257" s="41"/>
      <c r="OY257" s="41"/>
      <c r="OZ257" s="41"/>
      <c r="PA257" s="41"/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1"/>
      <c r="PN257" s="41"/>
      <c r="PO257" s="41"/>
      <c r="PP257" s="41"/>
      <c r="PQ257" s="41"/>
      <c r="PR257" s="41"/>
      <c r="PS257" s="41"/>
      <c r="PT257" s="41"/>
      <c r="PU257" s="41"/>
      <c r="PV257" s="41"/>
      <c r="PW257" s="41"/>
      <c r="PX257" s="41"/>
      <c r="PY257" s="41"/>
      <c r="PZ257" s="41"/>
      <c r="QA257" s="41"/>
      <c r="QB257" s="41"/>
      <c r="QC257" s="41"/>
      <c r="QD257" s="41"/>
      <c r="QE257" s="41"/>
      <c r="QF257" s="41"/>
      <c r="QG257" s="41"/>
      <c r="QH257" s="41"/>
      <c r="QI257" s="41"/>
      <c r="QJ257" s="41"/>
      <c r="QK257" s="41"/>
      <c r="QL257" s="41"/>
      <c r="QM257" s="41"/>
      <c r="QN257" s="41"/>
      <c r="QO257" s="41"/>
      <c r="QP257" s="41"/>
      <c r="QQ257" s="41"/>
      <c r="QR257" s="41"/>
      <c r="QS257" s="41"/>
      <c r="QT257" s="41"/>
      <c r="QU257" s="41"/>
      <c r="QV257" s="41"/>
      <c r="QW257" s="41"/>
      <c r="QX257" s="41"/>
      <c r="QY257" s="41"/>
      <c r="QZ257" s="41"/>
      <c r="RA257" s="41"/>
      <c r="RB257" s="41"/>
      <c r="RC257" s="41"/>
      <c r="RD257" s="41"/>
      <c r="RE257" s="41"/>
      <c r="RF257" s="41"/>
      <c r="RG257" s="41"/>
      <c r="RH257" s="41"/>
      <c r="RI257" s="41"/>
      <c r="RJ257" s="41"/>
      <c r="RK257" s="41"/>
      <c r="RL257" s="41"/>
      <c r="RM257" s="41"/>
      <c r="RN257" s="41"/>
      <c r="RO257" s="41"/>
      <c r="RP257" s="41"/>
      <c r="RQ257" s="41"/>
      <c r="RR257" s="41"/>
      <c r="RS257" s="41"/>
      <c r="RT257" s="41"/>
      <c r="RU257" s="41"/>
      <c r="RV257" s="41"/>
      <c r="RW257" s="41"/>
      <c r="RX257" s="41"/>
      <c r="RY257" s="41"/>
      <c r="RZ257" s="41"/>
      <c r="SA257" s="41"/>
      <c r="SB257" s="41"/>
      <c r="SC257" s="41"/>
      <c r="SD257" s="41"/>
      <c r="SE257" s="41"/>
      <c r="SF257" s="41"/>
      <c r="SG257" s="41"/>
      <c r="SH257" s="41"/>
      <c r="SI257" s="41"/>
      <c r="SJ257" s="41"/>
      <c r="SK257" s="41"/>
      <c r="SL257" s="41"/>
      <c r="SM257" s="41"/>
      <c r="SN257" s="41"/>
      <c r="SO257" s="41"/>
      <c r="SP257" s="41"/>
      <c r="SQ257" s="41"/>
      <c r="SR257" s="41"/>
      <c r="SS257" s="41"/>
      <c r="ST257" s="41"/>
      <c r="SU257" s="41"/>
      <c r="SV257" s="41"/>
      <c r="SW257" s="41"/>
      <c r="SX257" s="41"/>
      <c r="SY257" s="41"/>
      <c r="SZ257" s="41"/>
      <c r="TA257" s="41"/>
      <c r="TB257" s="41"/>
      <c r="TC257" s="41"/>
      <c r="TD257" s="41"/>
      <c r="TE257" s="41"/>
      <c r="TF257" s="41"/>
      <c r="TG257" s="41"/>
      <c r="TH257" s="41"/>
      <c r="TI257" s="41"/>
      <c r="TJ257" s="41"/>
      <c r="TK257" s="41"/>
      <c r="TL257" s="41"/>
      <c r="TM257" s="41"/>
      <c r="TN257" s="41"/>
      <c r="TO257" s="41"/>
      <c r="TP257" s="41"/>
      <c r="TQ257" s="41"/>
      <c r="TR257" s="41"/>
      <c r="TS257" s="41"/>
      <c r="TT257" s="41"/>
      <c r="TU257" s="41"/>
      <c r="TV257" s="41"/>
      <c r="TW257" s="41"/>
      <c r="TX257" s="41"/>
      <c r="TY257" s="41"/>
      <c r="TZ257" s="41"/>
      <c r="UA257" s="41"/>
      <c r="UB257" s="41"/>
      <c r="UC257" s="41"/>
      <c r="UD257" s="41"/>
      <c r="UE257" s="41"/>
      <c r="UF257" s="41"/>
      <c r="UG257" s="41"/>
      <c r="UH257" s="41"/>
      <c r="UI257" s="41"/>
      <c r="UJ257" s="41"/>
      <c r="UK257" s="41"/>
      <c r="UL257" s="41"/>
      <c r="UM257" s="41"/>
      <c r="UN257" s="41"/>
      <c r="UO257" s="41"/>
      <c r="UP257" s="41"/>
      <c r="UQ257" s="41"/>
      <c r="UR257" s="41"/>
      <c r="US257" s="41"/>
      <c r="UT257" s="41"/>
      <c r="UU257" s="41"/>
      <c r="UV257" s="41"/>
      <c r="UW257" s="41"/>
      <c r="UX257" s="41"/>
      <c r="UY257" s="41"/>
      <c r="UZ257" s="41"/>
      <c r="VA257" s="41"/>
      <c r="VB257" s="41"/>
      <c r="VC257" s="41"/>
      <c r="VD257" s="41"/>
      <c r="VE257" s="41"/>
      <c r="VF257" s="41"/>
      <c r="VG257" s="41"/>
      <c r="VH257" s="41"/>
      <c r="VI257" s="41"/>
      <c r="VJ257" s="41"/>
      <c r="VK257" s="41"/>
      <c r="VL257" s="41"/>
      <c r="VM257" s="41"/>
      <c r="VN257" s="41"/>
      <c r="VO257" s="41"/>
      <c r="VP257" s="41"/>
      <c r="VQ257" s="41"/>
      <c r="VR257" s="41"/>
      <c r="VS257" s="41"/>
      <c r="VT257" s="41"/>
      <c r="VU257" s="41"/>
      <c r="VV257" s="41"/>
      <c r="VW257" s="41"/>
      <c r="VX257" s="41"/>
      <c r="VY257" s="41"/>
      <c r="VZ257" s="41"/>
      <c r="WA257" s="41"/>
      <c r="WB257" s="41"/>
      <c r="WC257" s="41"/>
      <c r="WD257" s="41"/>
      <c r="WE257" s="41"/>
      <c r="WF257" s="41"/>
      <c r="WG257" s="41"/>
      <c r="WH257" s="41"/>
      <c r="WI257" s="41"/>
      <c r="WJ257" s="41"/>
      <c r="WK257" s="41"/>
      <c r="WL257" s="41"/>
      <c r="WM257" s="41"/>
      <c r="WN257" s="41"/>
      <c r="WO257" s="41"/>
      <c r="WP257" s="41"/>
      <c r="WQ257" s="41"/>
      <c r="WR257" s="41"/>
      <c r="WS257" s="41"/>
      <c r="WT257" s="41"/>
      <c r="WU257" s="41"/>
      <c r="WV257" s="41"/>
      <c r="WW257" s="41"/>
      <c r="WX257" s="41"/>
      <c r="WY257" s="41"/>
      <c r="WZ257" s="41"/>
      <c r="XA257" s="41"/>
      <c r="XB257" s="41"/>
      <c r="XC257" s="41"/>
      <c r="XD257" s="41"/>
      <c r="XE257" s="41"/>
      <c r="XF257" s="41"/>
      <c r="XG257" s="41"/>
      <c r="XH257" s="41"/>
      <c r="XI257" s="41"/>
      <c r="XJ257" s="41"/>
      <c r="XK257" s="41"/>
      <c r="XL257" s="41"/>
      <c r="XM257" s="41"/>
      <c r="XN257" s="41"/>
      <c r="XO257" s="41"/>
      <c r="XP257" s="41"/>
      <c r="XQ257" s="41"/>
      <c r="XR257" s="41"/>
      <c r="XS257" s="41"/>
      <c r="XT257" s="41"/>
      <c r="XU257" s="41"/>
      <c r="XV257" s="41"/>
      <c r="XW257" s="41"/>
      <c r="XX257" s="41"/>
      <c r="XY257" s="41"/>
      <c r="XZ257" s="41"/>
      <c r="YA257" s="41"/>
      <c r="YB257" s="41"/>
      <c r="YC257" s="41"/>
      <c r="YD257" s="41"/>
      <c r="YE257" s="41"/>
      <c r="YF257" s="41"/>
      <c r="YG257" s="41"/>
      <c r="YH257" s="41"/>
      <c r="YI257" s="41"/>
      <c r="YJ257" s="41"/>
      <c r="YK257" s="41"/>
      <c r="YL257" s="41"/>
      <c r="YM257" s="41"/>
      <c r="YN257" s="41"/>
      <c r="YO257" s="41"/>
      <c r="YP257" s="41"/>
      <c r="YQ257" s="41"/>
      <c r="YR257" s="41"/>
      <c r="YS257" s="41"/>
      <c r="YT257" s="41"/>
      <c r="YU257" s="41"/>
      <c r="YV257" s="41"/>
      <c r="YW257" s="41"/>
      <c r="YX257" s="41"/>
      <c r="YY257" s="41"/>
      <c r="YZ257" s="41"/>
      <c r="ZA257" s="41"/>
      <c r="ZB257" s="41"/>
      <c r="ZC257" s="41"/>
      <c r="ZD257" s="41"/>
      <c r="ZE257" s="41"/>
      <c r="ZF257" s="41"/>
      <c r="ZG257" s="41"/>
      <c r="ZH257" s="41"/>
      <c r="ZI257" s="41"/>
      <c r="ZJ257" s="41"/>
      <c r="ZK257" s="41"/>
      <c r="ZL257" s="41"/>
      <c r="ZM257" s="41"/>
      <c r="ZN257" s="41"/>
      <c r="ZO257" s="41"/>
    </row>
    <row r="258" spans="31:691" ht="17.25" customHeight="1" x14ac:dyDescent="0.3">
      <c r="AE258" s="41"/>
      <c r="AF258" s="41"/>
      <c r="AG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/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/>
      <c r="LZ258" s="41"/>
      <c r="MA258" s="41"/>
      <c r="MB258" s="41"/>
      <c r="MC258" s="41"/>
      <c r="MD258" s="41"/>
      <c r="ME258" s="41"/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/>
      <c r="MW258" s="41"/>
      <c r="MX258" s="41"/>
      <c r="MY258" s="41"/>
      <c r="MZ258" s="41"/>
      <c r="NA258" s="41"/>
      <c r="NB258" s="41"/>
      <c r="NC258" s="41"/>
      <c r="ND258" s="41"/>
      <c r="NE258" s="41"/>
      <c r="NF258" s="41"/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/>
      <c r="OJ258" s="41"/>
      <c r="OK258" s="41"/>
      <c r="OL258" s="41"/>
      <c r="OM258" s="41"/>
      <c r="ON258" s="41"/>
      <c r="OO258" s="41"/>
      <c r="OP258" s="41"/>
      <c r="OQ258" s="41"/>
      <c r="OR258" s="41"/>
      <c r="OS258" s="41"/>
      <c r="OT258" s="41"/>
      <c r="OU258" s="41"/>
      <c r="OV258" s="41"/>
      <c r="OW258" s="41"/>
      <c r="OX258" s="41"/>
      <c r="OY258" s="41"/>
      <c r="OZ258" s="41"/>
      <c r="PA258" s="41"/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1"/>
      <c r="PN258" s="41"/>
      <c r="PO258" s="41"/>
      <c r="PP258" s="41"/>
      <c r="PQ258" s="41"/>
      <c r="PR258" s="41"/>
      <c r="PS258" s="41"/>
      <c r="PT258" s="41"/>
      <c r="PU258" s="41"/>
      <c r="PV258" s="41"/>
      <c r="PW258" s="41"/>
      <c r="PX258" s="41"/>
      <c r="PY258" s="41"/>
      <c r="PZ258" s="41"/>
      <c r="QA258" s="41"/>
      <c r="QB258" s="41"/>
      <c r="QC258" s="41"/>
      <c r="QD258" s="41"/>
      <c r="QE258" s="41"/>
      <c r="QF258" s="41"/>
      <c r="QG258" s="41"/>
      <c r="QH258" s="41"/>
      <c r="QI258" s="41"/>
      <c r="QJ258" s="41"/>
      <c r="QK258" s="41"/>
      <c r="QL258" s="41"/>
      <c r="QM258" s="41"/>
      <c r="QN258" s="41"/>
      <c r="QO258" s="41"/>
      <c r="QP258" s="41"/>
      <c r="QQ258" s="41"/>
      <c r="QR258" s="41"/>
      <c r="QS258" s="41"/>
      <c r="QT258" s="41"/>
      <c r="QU258" s="41"/>
      <c r="QV258" s="41"/>
      <c r="QW258" s="41"/>
      <c r="QX258" s="41"/>
      <c r="QY258" s="41"/>
      <c r="QZ258" s="41"/>
      <c r="RA258" s="41"/>
      <c r="RB258" s="41"/>
      <c r="RC258" s="41"/>
      <c r="RD258" s="41"/>
      <c r="RE258" s="41"/>
      <c r="RF258" s="41"/>
      <c r="RG258" s="41"/>
      <c r="RH258" s="41"/>
      <c r="RI258" s="41"/>
      <c r="RJ258" s="41"/>
      <c r="RK258" s="41"/>
      <c r="RL258" s="41"/>
      <c r="RM258" s="41"/>
      <c r="RN258" s="41"/>
      <c r="RO258" s="41"/>
      <c r="RP258" s="41"/>
      <c r="RQ258" s="41"/>
      <c r="RR258" s="41"/>
      <c r="RS258" s="41"/>
      <c r="RT258" s="41"/>
      <c r="RU258" s="41"/>
      <c r="RV258" s="41"/>
      <c r="RW258" s="41"/>
      <c r="RX258" s="41"/>
      <c r="RY258" s="41"/>
      <c r="RZ258" s="41"/>
      <c r="SA258" s="41"/>
      <c r="SB258" s="41"/>
      <c r="SC258" s="41"/>
      <c r="SD258" s="41"/>
      <c r="SE258" s="41"/>
      <c r="SF258" s="41"/>
      <c r="SG258" s="41"/>
      <c r="SH258" s="41"/>
      <c r="SI258" s="41"/>
      <c r="SJ258" s="41"/>
      <c r="SK258" s="41"/>
      <c r="SL258" s="41"/>
      <c r="SM258" s="41"/>
      <c r="SN258" s="41"/>
      <c r="SO258" s="41"/>
      <c r="SP258" s="41"/>
      <c r="SQ258" s="41"/>
      <c r="SR258" s="41"/>
      <c r="SS258" s="41"/>
      <c r="ST258" s="41"/>
      <c r="SU258" s="41"/>
      <c r="SV258" s="41"/>
      <c r="SW258" s="41"/>
      <c r="SX258" s="41"/>
      <c r="SY258" s="41"/>
      <c r="SZ258" s="41"/>
      <c r="TA258" s="41"/>
      <c r="TB258" s="41"/>
      <c r="TC258" s="41"/>
      <c r="TD258" s="41"/>
      <c r="TE258" s="41"/>
      <c r="TF258" s="41"/>
      <c r="TG258" s="41"/>
      <c r="TH258" s="41"/>
      <c r="TI258" s="41"/>
      <c r="TJ258" s="41"/>
      <c r="TK258" s="41"/>
      <c r="TL258" s="41"/>
      <c r="TM258" s="41"/>
      <c r="TN258" s="41"/>
      <c r="TO258" s="41"/>
      <c r="TP258" s="41"/>
      <c r="TQ258" s="41"/>
      <c r="TR258" s="41"/>
      <c r="TS258" s="41"/>
      <c r="TT258" s="41"/>
      <c r="TU258" s="41"/>
      <c r="TV258" s="41"/>
      <c r="TW258" s="41"/>
      <c r="TX258" s="41"/>
      <c r="TY258" s="41"/>
      <c r="TZ258" s="41"/>
      <c r="UA258" s="41"/>
      <c r="UB258" s="41"/>
      <c r="UC258" s="41"/>
      <c r="UD258" s="41"/>
      <c r="UE258" s="41"/>
      <c r="UF258" s="41"/>
      <c r="UG258" s="41"/>
      <c r="UH258" s="41"/>
      <c r="UI258" s="41"/>
      <c r="UJ258" s="41"/>
      <c r="UK258" s="41"/>
      <c r="UL258" s="41"/>
      <c r="UM258" s="41"/>
      <c r="UN258" s="41"/>
      <c r="UO258" s="41"/>
      <c r="UP258" s="41"/>
      <c r="UQ258" s="41"/>
      <c r="UR258" s="41"/>
      <c r="US258" s="41"/>
      <c r="UT258" s="41"/>
      <c r="UU258" s="41"/>
      <c r="UV258" s="41"/>
      <c r="UW258" s="41"/>
      <c r="UX258" s="41"/>
      <c r="UY258" s="41"/>
      <c r="UZ258" s="41"/>
      <c r="VA258" s="41"/>
      <c r="VB258" s="41"/>
      <c r="VC258" s="41"/>
      <c r="VD258" s="41"/>
      <c r="VE258" s="41"/>
      <c r="VF258" s="41"/>
      <c r="VG258" s="41"/>
      <c r="VH258" s="41"/>
      <c r="VI258" s="41"/>
      <c r="VJ258" s="41"/>
      <c r="VK258" s="41"/>
      <c r="VL258" s="41"/>
      <c r="VM258" s="41"/>
      <c r="VN258" s="41"/>
      <c r="VO258" s="41"/>
      <c r="VP258" s="41"/>
      <c r="VQ258" s="41"/>
      <c r="VR258" s="41"/>
      <c r="VS258" s="41"/>
      <c r="VT258" s="41"/>
      <c r="VU258" s="41"/>
      <c r="VV258" s="41"/>
      <c r="VW258" s="41"/>
      <c r="VX258" s="41"/>
      <c r="VY258" s="41"/>
      <c r="VZ258" s="41"/>
      <c r="WA258" s="41"/>
      <c r="WB258" s="41"/>
      <c r="WC258" s="41"/>
      <c r="WD258" s="41"/>
      <c r="WE258" s="41"/>
      <c r="WF258" s="41"/>
      <c r="WG258" s="41"/>
      <c r="WH258" s="41"/>
      <c r="WI258" s="41"/>
      <c r="WJ258" s="41"/>
      <c r="WK258" s="41"/>
      <c r="WL258" s="41"/>
      <c r="WM258" s="41"/>
      <c r="WN258" s="41"/>
      <c r="WO258" s="41"/>
      <c r="WP258" s="41"/>
      <c r="WQ258" s="41"/>
      <c r="WR258" s="41"/>
      <c r="WS258" s="41"/>
      <c r="WT258" s="41"/>
      <c r="WU258" s="41"/>
      <c r="WV258" s="41"/>
      <c r="WW258" s="41"/>
      <c r="WX258" s="41"/>
      <c r="WY258" s="41"/>
      <c r="WZ258" s="41"/>
      <c r="XA258" s="41"/>
      <c r="XB258" s="41"/>
      <c r="XC258" s="41"/>
      <c r="XD258" s="41"/>
      <c r="XE258" s="41"/>
      <c r="XF258" s="41"/>
      <c r="XG258" s="41"/>
      <c r="XH258" s="41"/>
      <c r="XI258" s="41"/>
      <c r="XJ258" s="41"/>
      <c r="XK258" s="41"/>
      <c r="XL258" s="41"/>
      <c r="XM258" s="41"/>
      <c r="XN258" s="41"/>
      <c r="XO258" s="41"/>
      <c r="XP258" s="41"/>
      <c r="XQ258" s="41"/>
      <c r="XR258" s="41"/>
      <c r="XS258" s="41"/>
      <c r="XT258" s="41"/>
      <c r="XU258" s="41"/>
      <c r="XV258" s="41"/>
      <c r="XW258" s="41"/>
      <c r="XX258" s="41"/>
      <c r="XY258" s="41"/>
      <c r="XZ258" s="41"/>
      <c r="YA258" s="41"/>
      <c r="YB258" s="41"/>
      <c r="YC258" s="41"/>
      <c r="YD258" s="41"/>
      <c r="YE258" s="41"/>
      <c r="YF258" s="41"/>
      <c r="YG258" s="41"/>
      <c r="YH258" s="41"/>
      <c r="YI258" s="41"/>
      <c r="YJ258" s="41"/>
      <c r="YK258" s="41"/>
      <c r="YL258" s="41"/>
      <c r="YM258" s="41"/>
      <c r="YN258" s="41"/>
      <c r="YO258" s="41"/>
      <c r="YP258" s="41"/>
      <c r="YQ258" s="41"/>
      <c r="YR258" s="41"/>
      <c r="YS258" s="41"/>
      <c r="YT258" s="41"/>
      <c r="YU258" s="41"/>
      <c r="YV258" s="41"/>
      <c r="YW258" s="41"/>
      <c r="YX258" s="41"/>
      <c r="YY258" s="41"/>
      <c r="YZ258" s="41"/>
      <c r="ZA258" s="41"/>
      <c r="ZB258" s="41"/>
      <c r="ZC258" s="41"/>
      <c r="ZD258" s="41"/>
      <c r="ZE258" s="41"/>
      <c r="ZF258" s="41"/>
      <c r="ZG258" s="41"/>
      <c r="ZH258" s="41"/>
      <c r="ZI258" s="41"/>
      <c r="ZJ258" s="41"/>
      <c r="ZK258" s="41"/>
      <c r="ZL258" s="41"/>
      <c r="ZM258" s="41"/>
      <c r="ZN258" s="41"/>
      <c r="ZO258" s="41"/>
    </row>
    <row r="259" spans="31:691" ht="17.25" customHeight="1" x14ac:dyDescent="0.3">
      <c r="AE259" s="41"/>
      <c r="AF259" s="41"/>
      <c r="AG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/>
      <c r="JV259" s="41"/>
      <c r="JW259" s="41"/>
      <c r="JX259" s="41"/>
      <c r="JY259" s="41"/>
      <c r="JZ259" s="41"/>
      <c r="KA259" s="41"/>
      <c r="KB259" s="41"/>
      <c r="KC259" s="41"/>
      <c r="KD259" s="41"/>
      <c r="KE259" s="41"/>
      <c r="KF259" s="41"/>
      <c r="KG259" s="41"/>
      <c r="KH259" s="41"/>
      <c r="KI259" s="41"/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/>
      <c r="MC259" s="41"/>
      <c r="MD259" s="41"/>
      <c r="ME259" s="41"/>
      <c r="MF259" s="41"/>
      <c r="MG259" s="41"/>
      <c r="MH259" s="41"/>
      <c r="MI259" s="41"/>
      <c r="MJ259" s="41"/>
      <c r="MK259" s="41"/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/>
      <c r="MY259" s="41"/>
      <c r="MZ259" s="41"/>
      <c r="NA259" s="41"/>
      <c r="NB259" s="41"/>
      <c r="NC259" s="41"/>
      <c r="ND259" s="41"/>
      <c r="NE259" s="41"/>
      <c r="NF259" s="41"/>
      <c r="NG259" s="41"/>
      <c r="NH259" s="41"/>
      <c r="NI259" s="41"/>
      <c r="NJ259" s="41"/>
      <c r="NK259" s="41"/>
      <c r="NL259" s="41"/>
      <c r="NM259" s="41"/>
      <c r="NN259" s="41"/>
      <c r="NO259" s="41"/>
      <c r="NP259" s="41"/>
      <c r="NQ259" s="41"/>
      <c r="NR259" s="41"/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/>
      <c r="OE259" s="41"/>
      <c r="OF259" s="41"/>
      <c r="OG259" s="41"/>
      <c r="OH259" s="41"/>
      <c r="OI259" s="41"/>
      <c r="OJ259" s="41"/>
      <c r="OK259" s="41"/>
      <c r="OL259" s="41"/>
      <c r="OM259" s="41"/>
      <c r="ON259" s="41"/>
      <c r="OO259" s="41"/>
      <c r="OP259" s="41"/>
      <c r="OQ259" s="41"/>
      <c r="OR259" s="41"/>
      <c r="OS259" s="41"/>
      <c r="OT259" s="41"/>
      <c r="OU259" s="41"/>
      <c r="OV259" s="41"/>
      <c r="OW259" s="41"/>
      <c r="OX259" s="41"/>
      <c r="OY259" s="41"/>
      <c r="OZ259" s="41"/>
      <c r="PA259" s="41"/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1"/>
      <c r="PN259" s="41"/>
      <c r="PO259" s="41"/>
      <c r="PP259" s="41"/>
      <c r="PQ259" s="41"/>
      <c r="PR259" s="41"/>
      <c r="PS259" s="41"/>
      <c r="PT259" s="41"/>
      <c r="PU259" s="41"/>
      <c r="PV259" s="41"/>
      <c r="PW259" s="41"/>
      <c r="PX259" s="41"/>
      <c r="PY259" s="41"/>
      <c r="PZ259" s="41"/>
      <c r="QA259" s="41"/>
      <c r="QB259" s="41"/>
      <c r="QC259" s="41"/>
      <c r="QD259" s="41"/>
      <c r="QE259" s="41"/>
      <c r="QF259" s="41"/>
      <c r="QG259" s="41"/>
      <c r="QH259" s="41"/>
      <c r="QI259" s="41"/>
      <c r="QJ259" s="41"/>
      <c r="QK259" s="41"/>
      <c r="QL259" s="41"/>
      <c r="QM259" s="41"/>
      <c r="QN259" s="41"/>
      <c r="QO259" s="41"/>
      <c r="QP259" s="41"/>
      <c r="QQ259" s="41"/>
      <c r="QR259" s="41"/>
      <c r="QS259" s="41"/>
      <c r="QT259" s="41"/>
      <c r="QU259" s="41"/>
      <c r="QV259" s="41"/>
      <c r="QW259" s="41"/>
      <c r="QX259" s="41"/>
      <c r="QY259" s="41"/>
      <c r="QZ259" s="41"/>
      <c r="RA259" s="41"/>
      <c r="RB259" s="41"/>
      <c r="RC259" s="41"/>
      <c r="RD259" s="41"/>
      <c r="RE259" s="41"/>
      <c r="RF259" s="41"/>
      <c r="RG259" s="41"/>
      <c r="RH259" s="41"/>
      <c r="RI259" s="41"/>
      <c r="RJ259" s="41"/>
      <c r="RK259" s="41"/>
      <c r="RL259" s="41"/>
      <c r="RM259" s="41"/>
      <c r="RN259" s="41"/>
      <c r="RO259" s="41"/>
      <c r="RP259" s="41"/>
      <c r="RQ259" s="41"/>
      <c r="RR259" s="41"/>
      <c r="RS259" s="41"/>
      <c r="RT259" s="41"/>
      <c r="RU259" s="41"/>
      <c r="RV259" s="41"/>
      <c r="RW259" s="41"/>
      <c r="RX259" s="41"/>
      <c r="RY259" s="41"/>
      <c r="RZ259" s="41"/>
      <c r="SA259" s="41"/>
      <c r="SB259" s="41"/>
      <c r="SC259" s="41"/>
      <c r="SD259" s="41"/>
      <c r="SE259" s="41"/>
      <c r="SF259" s="41"/>
      <c r="SG259" s="41"/>
      <c r="SH259" s="41"/>
      <c r="SI259" s="41"/>
      <c r="SJ259" s="41"/>
      <c r="SK259" s="41"/>
      <c r="SL259" s="41"/>
      <c r="SM259" s="41"/>
      <c r="SN259" s="41"/>
      <c r="SO259" s="41"/>
      <c r="SP259" s="41"/>
      <c r="SQ259" s="41"/>
      <c r="SR259" s="41"/>
      <c r="SS259" s="41"/>
      <c r="ST259" s="41"/>
      <c r="SU259" s="41"/>
      <c r="SV259" s="41"/>
      <c r="SW259" s="41"/>
      <c r="SX259" s="41"/>
      <c r="SY259" s="41"/>
      <c r="SZ259" s="41"/>
      <c r="TA259" s="41"/>
      <c r="TB259" s="41"/>
      <c r="TC259" s="41"/>
      <c r="TD259" s="41"/>
      <c r="TE259" s="41"/>
      <c r="TF259" s="41"/>
      <c r="TG259" s="41"/>
      <c r="TH259" s="41"/>
      <c r="TI259" s="41"/>
      <c r="TJ259" s="41"/>
      <c r="TK259" s="41"/>
      <c r="TL259" s="41"/>
      <c r="TM259" s="41"/>
      <c r="TN259" s="41"/>
      <c r="TO259" s="41"/>
      <c r="TP259" s="41"/>
      <c r="TQ259" s="41"/>
      <c r="TR259" s="41"/>
      <c r="TS259" s="41"/>
      <c r="TT259" s="41"/>
      <c r="TU259" s="41"/>
      <c r="TV259" s="41"/>
      <c r="TW259" s="41"/>
      <c r="TX259" s="41"/>
      <c r="TY259" s="41"/>
      <c r="TZ259" s="41"/>
      <c r="UA259" s="41"/>
      <c r="UB259" s="41"/>
      <c r="UC259" s="41"/>
      <c r="UD259" s="41"/>
      <c r="UE259" s="41"/>
      <c r="UF259" s="41"/>
      <c r="UG259" s="41"/>
      <c r="UH259" s="41"/>
      <c r="UI259" s="41"/>
      <c r="UJ259" s="41"/>
      <c r="UK259" s="41"/>
      <c r="UL259" s="41"/>
      <c r="UM259" s="41"/>
      <c r="UN259" s="41"/>
      <c r="UO259" s="41"/>
      <c r="UP259" s="41"/>
      <c r="UQ259" s="41"/>
      <c r="UR259" s="41"/>
      <c r="US259" s="41"/>
      <c r="UT259" s="41"/>
      <c r="UU259" s="41"/>
      <c r="UV259" s="41"/>
      <c r="UW259" s="41"/>
      <c r="UX259" s="41"/>
      <c r="UY259" s="41"/>
      <c r="UZ259" s="41"/>
      <c r="VA259" s="41"/>
      <c r="VB259" s="41"/>
      <c r="VC259" s="41"/>
      <c r="VD259" s="41"/>
      <c r="VE259" s="41"/>
      <c r="VF259" s="41"/>
      <c r="VG259" s="41"/>
      <c r="VH259" s="41"/>
      <c r="VI259" s="41"/>
      <c r="VJ259" s="41"/>
      <c r="VK259" s="41"/>
      <c r="VL259" s="41"/>
      <c r="VM259" s="41"/>
      <c r="VN259" s="41"/>
      <c r="VO259" s="41"/>
      <c r="VP259" s="41"/>
      <c r="VQ259" s="41"/>
      <c r="VR259" s="41"/>
      <c r="VS259" s="41"/>
      <c r="VT259" s="41"/>
      <c r="VU259" s="41"/>
      <c r="VV259" s="41"/>
      <c r="VW259" s="41"/>
      <c r="VX259" s="41"/>
      <c r="VY259" s="41"/>
      <c r="VZ259" s="41"/>
      <c r="WA259" s="41"/>
      <c r="WB259" s="41"/>
      <c r="WC259" s="41"/>
      <c r="WD259" s="41"/>
      <c r="WE259" s="41"/>
      <c r="WF259" s="41"/>
      <c r="WG259" s="41"/>
      <c r="WH259" s="41"/>
      <c r="WI259" s="41"/>
      <c r="WJ259" s="41"/>
      <c r="WK259" s="41"/>
      <c r="WL259" s="41"/>
      <c r="WM259" s="41"/>
      <c r="WN259" s="41"/>
      <c r="WO259" s="41"/>
      <c r="WP259" s="41"/>
      <c r="WQ259" s="41"/>
      <c r="WR259" s="41"/>
      <c r="WS259" s="41"/>
      <c r="WT259" s="41"/>
      <c r="WU259" s="41"/>
      <c r="WV259" s="41"/>
      <c r="WW259" s="41"/>
      <c r="WX259" s="41"/>
      <c r="WY259" s="41"/>
      <c r="WZ259" s="41"/>
      <c r="XA259" s="41"/>
      <c r="XB259" s="41"/>
      <c r="XC259" s="41"/>
      <c r="XD259" s="41"/>
      <c r="XE259" s="41"/>
      <c r="XF259" s="41"/>
      <c r="XG259" s="41"/>
      <c r="XH259" s="41"/>
      <c r="XI259" s="41"/>
      <c r="XJ259" s="41"/>
      <c r="XK259" s="41"/>
      <c r="XL259" s="41"/>
      <c r="XM259" s="41"/>
      <c r="XN259" s="41"/>
      <c r="XO259" s="41"/>
      <c r="XP259" s="41"/>
      <c r="XQ259" s="41"/>
      <c r="XR259" s="41"/>
      <c r="XS259" s="41"/>
      <c r="XT259" s="41"/>
      <c r="XU259" s="41"/>
      <c r="XV259" s="41"/>
      <c r="XW259" s="41"/>
      <c r="XX259" s="41"/>
      <c r="XY259" s="41"/>
      <c r="XZ259" s="41"/>
      <c r="YA259" s="41"/>
      <c r="YB259" s="41"/>
      <c r="YC259" s="41"/>
      <c r="YD259" s="41"/>
      <c r="YE259" s="41"/>
      <c r="YF259" s="41"/>
      <c r="YG259" s="41"/>
      <c r="YH259" s="41"/>
      <c r="YI259" s="41"/>
      <c r="YJ259" s="41"/>
      <c r="YK259" s="41"/>
      <c r="YL259" s="41"/>
      <c r="YM259" s="41"/>
      <c r="YN259" s="41"/>
      <c r="YO259" s="41"/>
      <c r="YP259" s="41"/>
      <c r="YQ259" s="41"/>
      <c r="YR259" s="41"/>
      <c r="YS259" s="41"/>
      <c r="YT259" s="41"/>
      <c r="YU259" s="41"/>
      <c r="YV259" s="41"/>
      <c r="YW259" s="41"/>
      <c r="YX259" s="41"/>
      <c r="YY259" s="41"/>
      <c r="YZ259" s="41"/>
      <c r="ZA259" s="41"/>
      <c r="ZB259" s="41"/>
      <c r="ZC259" s="41"/>
      <c r="ZD259" s="41"/>
      <c r="ZE259" s="41"/>
      <c r="ZF259" s="41"/>
      <c r="ZG259" s="41"/>
      <c r="ZH259" s="41"/>
      <c r="ZI259" s="41"/>
      <c r="ZJ259" s="41"/>
      <c r="ZK259" s="41"/>
      <c r="ZL259" s="41"/>
      <c r="ZM259" s="41"/>
      <c r="ZN259" s="41"/>
      <c r="ZO259" s="41"/>
    </row>
    <row r="260" spans="31:691" ht="17.25" customHeight="1" x14ac:dyDescent="0.3">
      <c r="AE260" s="41"/>
      <c r="AF260" s="41"/>
      <c r="AG260" s="41"/>
      <c r="IZ260" s="41"/>
      <c r="JA260" s="41"/>
      <c r="JB260" s="41"/>
      <c r="JC260" s="41"/>
      <c r="JD260" s="41"/>
      <c r="JE260" s="41"/>
      <c r="JF260" s="41"/>
      <c r="JG260" s="41"/>
      <c r="JH260" s="41"/>
      <c r="JI260" s="41"/>
      <c r="JJ260" s="41"/>
      <c r="JK260" s="41"/>
      <c r="JL260" s="41"/>
      <c r="JM260" s="41"/>
      <c r="JN260" s="41"/>
      <c r="JO260" s="41"/>
      <c r="JP260" s="41"/>
      <c r="JQ260" s="41"/>
      <c r="JR260" s="41"/>
      <c r="JS260" s="41"/>
      <c r="JT260" s="41"/>
      <c r="JU260" s="41"/>
      <c r="JV260" s="41"/>
      <c r="JW260" s="41"/>
      <c r="JX260" s="41"/>
      <c r="JY260" s="41"/>
      <c r="JZ260" s="41"/>
      <c r="KA260" s="41"/>
      <c r="KB260" s="41"/>
      <c r="KC260" s="41"/>
      <c r="KD260" s="41"/>
      <c r="KE260" s="41"/>
      <c r="KF260" s="41"/>
      <c r="KG260" s="41"/>
      <c r="KH260" s="41"/>
      <c r="KI260" s="41"/>
      <c r="KJ260" s="41"/>
      <c r="KK260" s="41"/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/>
      <c r="LQ260" s="41"/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/>
      <c r="MF260" s="41"/>
      <c r="MG260" s="41"/>
      <c r="MH260" s="41"/>
      <c r="MI260" s="41"/>
      <c r="MJ260" s="41"/>
      <c r="MK260" s="41"/>
      <c r="ML260" s="41"/>
      <c r="MM260" s="41"/>
      <c r="MN260" s="41"/>
      <c r="MO260" s="41"/>
      <c r="MP260" s="41"/>
      <c r="MQ260" s="41"/>
      <c r="MR260" s="41"/>
      <c r="MS260" s="41"/>
      <c r="MT260" s="41"/>
      <c r="MU260" s="41"/>
      <c r="MV260" s="41"/>
      <c r="MW260" s="41"/>
      <c r="MX260" s="41"/>
      <c r="MY260" s="41"/>
      <c r="MZ260" s="41"/>
      <c r="NA260" s="41"/>
      <c r="NB260" s="41"/>
      <c r="NC260" s="41"/>
      <c r="ND260" s="41"/>
      <c r="NE260" s="41"/>
      <c r="NF260" s="41"/>
      <c r="NG260" s="41"/>
      <c r="NH260" s="41"/>
      <c r="NI260" s="41"/>
      <c r="NJ260" s="41"/>
      <c r="NK260" s="41"/>
      <c r="NL260" s="41"/>
      <c r="NM260" s="41"/>
      <c r="NN260" s="41"/>
      <c r="NO260" s="41"/>
      <c r="NP260" s="41"/>
      <c r="NQ260" s="41"/>
      <c r="NR260" s="41"/>
      <c r="NS260" s="41"/>
      <c r="NT260" s="41"/>
      <c r="NU260" s="41"/>
      <c r="NV260" s="41"/>
      <c r="NW260" s="41"/>
      <c r="NX260" s="41"/>
      <c r="NY260" s="41"/>
      <c r="NZ260" s="41"/>
      <c r="OA260" s="41"/>
      <c r="OB260" s="41"/>
      <c r="OC260" s="41"/>
      <c r="OD260" s="41"/>
      <c r="OE260" s="41"/>
      <c r="OF260" s="41"/>
      <c r="OG260" s="41"/>
      <c r="OH260" s="41"/>
      <c r="OI260" s="41"/>
      <c r="OJ260" s="41"/>
      <c r="OK260" s="41"/>
      <c r="OL260" s="41"/>
      <c r="OM260" s="41"/>
      <c r="ON260" s="41"/>
      <c r="OO260" s="41"/>
      <c r="OP260" s="41"/>
      <c r="OQ260" s="41"/>
      <c r="OR260" s="41"/>
      <c r="OS260" s="41"/>
      <c r="OT260" s="41"/>
      <c r="OU260" s="41"/>
      <c r="OV260" s="41"/>
      <c r="OW260" s="41"/>
      <c r="OX260" s="41"/>
      <c r="OY260" s="41"/>
      <c r="OZ260" s="41"/>
      <c r="PA260" s="41"/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1"/>
      <c r="PN260" s="41"/>
      <c r="PO260" s="41"/>
      <c r="PP260" s="41"/>
      <c r="PQ260" s="41"/>
      <c r="PR260" s="41"/>
      <c r="PS260" s="41"/>
      <c r="PT260" s="41"/>
      <c r="PU260" s="41"/>
      <c r="PV260" s="41"/>
      <c r="PW260" s="41"/>
      <c r="PX260" s="41"/>
      <c r="PY260" s="41"/>
      <c r="PZ260" s="41"/>
      <c r="QA260" s="41"/>
      <c r="QB260" s="41"/>
      <c r="QC260" s="41"/>
      <c r="QD260" s="41"/>
      <c r="QE260" s="41"/>
      <c r="QF260" s="41"/>
      <c r="QG260" s="41"/>
      <c r="QH260" s="41"/>
      <c r="QI260" s="41"/>
      <c r="QJ260" s="41"/>
      <c r="QK260" s="41"/>
      <c r="QL260" s="41"/>
      <c r="QM260" s="41"/>
      <c r="QN260" s="41"/>
      <c r="QO260" s="41"/>
      <c r="QP260" s="41"/>
      <c r="QQ260" s="41"/>
      <c r="QR260" s="41"/>
      <c r="QS260" s="41"/>
      <c r="QT260" s="41"/>
      <c r="QU260" s="41"/>
      <c r="QV260" s="41"/>
      <c r="QW260" s="41"/>
      <c r="QX260" s="41"/>
      <c r="QY260" s="41"/>
      <c r="QZ260" s="41"/>
      <c r="RA260" s="41"/>
      <c r="RB260" s="41"/>
      <c r="RC260" s="41"/>
      <c r="RD260" s="41"/>
      <c r="RE260" s="41"/>
      <c r="RF260" s="41"/>
      <c r="RG260" s="41"/>
      <c r="RH260" s="41"/>
      <c r="RI260" s="41"/>
      <c r="RJ260" s="41"/>
      <c r="RK260" s="41"/>
      <c r="RL260" s="41"/>
      <c r="RM260" s="41"/>
      <c r="RN260" s="41"/>
      <c r="RO260" s="41"/>
      <c r="RP260" s="41"/>
      <c r="RQ260" s="41"/>
      <c r="RR260" s="41"/>
      <c r="RS260" s="41"/>
      <c r="RT260" s="41"/>
      <c r="RU260" s="41"/>
      <c r="RV260" s="41"/>
      <c r="RW260" s="41"/>
      <c r="RX260" s="41"/>
      <c r="RY260" s="41"/>
      <c r="RZ260" s="41"/>
      <c r="SA260" s="41"/>
      <c r="SB260" s="41"/>
      <c r="SC260" s="41"/>
      <c r="SD260" s="41"/>
      <c r="SE260" s="41"/>
      <c r="SF260" s="41"/>
      <c r="SG260" s="41"/>
      <c r="SH260" s="41"/>
      <c r="SI260" s="41"/>
      <c r="SJ260" s="41"/>
      <c r="SK260" s="41"/>
      <c r="SL260" s="41"/>
      <c r="SM260" s="41"/>
      <c r="SN260" s="41"/>
      <c r="SO260" s="41"/>
      <c r="SP260" s="41"/>
      <c r="SQ260" s="41"/>
      <c r="SR260" s="41"/>
      <c r="SS260" s="41"/>
      <c r="ST260" s="41"/>
      <c r="SU260" s="41"/>
      <c r="SV260" s="41"/>
      <c r="SW260" s="41"/>
      <c r="SX260" s="41"/>
      <c r="SY260" s="41"/>
      <c r="SZ260" s="41"/>
      <c r="TA260" s="41"/>
      <c r="TB260" s="41"/>
      <c r="TC260" s="41"/>
      <c r="TD260" s="41"/>
      <c r="TE260" s="41"/>
      <c r="TF260" s="41"/>
      <c r="TG260" s="41"/>
      <c r="TH260" s="41"/>
      <c r="TI260" s="41"/>
      <c r="TJ260" s="41"/>
      <c r="TK260" s="41"/>
      <c r="TL260" s="41"/>
      <c r="TM260" s="41"/>
      <c r="TN260" s="41"/>
      <c r="TO260" s="41"/>
      <c r="TP260" s="41"/>
      <c r="TQ260" s="41"/>
      <c r="TR260" s="41"/>
      <c r="TS260" s="41"/>
      <c r="TT260" s="41"/>
      <c r="TU260" s="41"/>
      <c r="TV260" s="41"/>
      <c r="TW260" s="41"/>
      <c r="TX260" s="41"/>
      <c r="TY260" s="41"/>
      <c r="TZ260" s="41"/>
      <c r="UA260" s="41"/>
      <c r="UB260" s="41"/>
      <c r="UC260" s="41"/>
      <c r="UD260" s="41"/>
      <c r="UE260" s="41"/>
      <c r="UF260" s="41"/>
      <c r="UG260" s="41"/>
      <c r="UH260" s="41"/>
      <c r="UI260" s="41"/>
      <c r="UJ260" s="41"/>
      <c r="UK260" s="41"/>
      <c r="UL260" s="41"/>
      <c r="UM260" s="41"/>
      <c r="UN260" s="41"/>
      <c r="UO260" s="41"/>
      <c r="UP260" s="41"/>
      <c r="UQ260" s="41"/>
      <c r="UR260" s="41"/>
      <c r="US260" s="41"/>
      <c r="UT260" s="41"/>
      <c r="UU260" s="41"/>
      <c r="UV260" s="41"/>
      <c r="UW260" s="41"/>
      <c r="UX260" s="41"/>
      <c r="UY260" s="41"/>
      <c r="UZ260" s="41"/>
      <c r="VA260" s="41"/>
      <c r="VB260" s="41"/>
      <c r="VC260" s="41"/>
      <c r="VD260" s="41"/>
      <c r="VE260" s="41"/>
      <c r="VF260" s="41"/>
      <c r="VG260" s="41"/>
      <c r="VH260" s="41"/>
      <c r="VI260" s="41"/>
      <c r="VJ260" s="41"/>
      <c r="VK260" s="41"/>
      <c r="VL260" s="41"/>
      <c r="VM260" s="41"/>
      <c r="VN260" s="41"/>
      <c r="VO260" s="41"/>
      <c r="VP260" s="41"/>
      <c r="VQ260" s="41"/>
      <c r="VR260" s="41"/>
      <c r="VS260" s="41"/>
      <c r="VT260" s="41"/>
      <c r="VU260" s="41"/>
      <c r="VV260" s="41"/>
      <c r="VW260" s="41"/>
      <c r="VX260" s="41"/>
      <c r="VY260" s="41"/>
      <c r="VZ260" s="41"/>
      <c r="WA260" s="41"/>
      <c r="WB260" s="41"/>
      <c r="WC260" s="41"/>
      <c r="WD260" s="41"/>
      <c r="WE260" s="41"/>
      <c r="WF260" s="41"/>
      <c r="WG260" s="41"/>
      <c r="WH260" s="41"/>
      <c r="WI260" s="41"/>
      <c r="WJ260" s="41"/>
      <c r="WK260" s="41"/>
      <c r="WL260" s="41"/>
      <c r="WM260" s="41"/>
      <c r="WN260" s="41"/>
      <c r="WO260" s="41"/>
      <c r="WP260" s="41"/>
      <c r="WQ260" s="41"/>
      <c r="WR260" s="41"/>
      <c r="WS260" s="41"/>
      <c r="WT260" s="41"/>
      <c r="WU260" s="41"/>
      <c r="WV260" s="41"/>
      <c r="WW260" s="41"/>
      <c r="WX260" s="41"/>
      <c r="WY260" s="41"/>
      <c r="WZ260" s="41"/>
      <c r="XA260" s="41"/>
      <c r="XB260" s="41"/>
      <c r="XC260" s="41"/>
      <c r="XD260" s="41"/>
      <c r="XE260" s="41"/>
      <c r="XF260" s="41"/>
      <c r="XG260" s="41"/>
      <c r="XH260" s="41"/>
      <c r="XI260" s="41"/>
      <c r="XJ260" s="41"/>
      <c r="XK260" s="41"/>
      <c r="XL260" s="41"/>
      <c r="XM260" s="41"/>
      <c r="XN260" s="41"/>
      <c r="XO260" s="41"/>
      <c r="XP260" s="41"/>
      <c r="XQ260" s="41"/>
      <c r="XR260" s="41"/>
      <c r="XS260" s="41"/>
      <c r="XT260" s="41"/>
      <c r="XU260" s="41"/>
      <c r="XV260" s="41"/>
      <c r="XW260" s="41"/>
      <c r="XX260" s="41"/>
      <c r="XY260" s="41"/>
      <c r="XZ260" s="41"/>
      <c r="YA260" s="41"/>
      <c r="YB260" s="41"/>
      <c r="YC260" s="41"/>
      <c r="YD260" s="41"/>
      <c r="YE260" s="41"/>
      <c r="YF260" s="41"/>
      <c r="YG260" s="41"/>
      <c r="YH260" s="41"/>
      <c r="YI260" s="41"/>
      <c r="YJ260" s="41"/>
      <c r="YK260" s="41"/>
      <c r="YL260" s="41"/>
      <c r="YM260" s="41"/>
      <c r="YN260" s="41"/>
      <c r="YO260" s="41"/>
      <c r="YP260" s="41"/>
      <c r="YQ260" s="41"/>
      <c r="YR260" s="41"/>
      <c r="YS260" s="41"/>
      <c r="YT260" s="41"/>
      <c r="YU260" s="41"/>
      <c r="YV260" s="41"/>
      <c r="YW260" s="41"/>
      <c r="YX260" s="41"/>
      <c r="YY260" s="41"/>
      <c r="YZ260" s="41"/>
      <c r="ZA260" s="41"/>
      <c r="ZB260" s="41"/>
      <c r="ZC260" s="41"/>
      <c r="ZD260" s="41"/>
      <c r="ZE260" s="41"/>
      <c r="ZF260" s="41"/>
      <c r="ZG260" s="41"/>
      <c r="ZH260" s="41"/>
      <c r="ZI260" s="41"/>
      <c r="ZJ260" s="41"/>
      <c r="ZK260" s="41"/>
      <c r="ZL260" s="41"/>
      <c r="ZM260" s="41"/>
      <c r="ZN260" s="41"/>
      <c r="ZO260" s="41"/>
    </row>
    <row r="261" spans="31:691" ht="17.25" customHeight="1" x14ac:dyDescent="0.3">
      <c r="AE261" s="41"/>
      <c r="AF261" s="41"/>
      <c r="AG261" s="41"/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/>
      <c r="JW261" s="41"/>
      <c r="JX261" s="41"/>
      <c r="JY261" s="41"/>
      <c r="JZ261" s="41"/>
      <c r="KA261" s="41"/>
      <c r="KB261" s="41"/>
      <c r="KC261" s="41"/>
      <c r="KD261" s="41"/>
      <c r="KE261" s="41"/>
      <c r="KF261" s="41"/>
      <c r="KG261" s="41"/>
      <c r="KH261" s="41"/>
      <c r="KI261" s="41"/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/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/>
      <c r="MF261" s="41"/>
      <c r="MG261" s="41"/>
      <c r="MH261" s="41"/>
      <c r="MI261" s="41"/>
      <c r="MJ261" s="41"/>
      <c r="MK261" s="41"/>
      <c r="ML261" s="41"/>
      <c r="MM261" s="41"/>
      <c r="MN261" s="41"/>
      <c r="MO261" s="41"/>
      <c r="MP261" s="41"/>
      <c r="MQ261" s="41"/>
      <c r="MR261" s="41"/>
      <c r="MS261" s="41"/>
      <c r="MT261" s="41"/>
      <c r="MU261" s="41"/>
      <c r="MV261" s="41"/>
      <c r="MW261" s="41"/>
      <c r="MX261" s="41"/>
      <c r="MY261" s="41"/>
      <c r="MZ261" s="41"/>
      <c r="NA261" s="41"/>
      <c r="NB261" s="41"/>
      <c r="NC261" s="41"/>
      <c r="ND261" s="41"/>
      <c r="NE261" s="41"/>
      <c r="NF261" s="41"/>
      <c r="NG261" s="41"/>
      <c r="NH261" s="41"/>
      <c r="NI261" s="41"/>
      <c r="NJ261" s="41"/>
      <c r="NK261" s="41"/>
      <c r="NL261" s="41"/>
      <c r="NM261" s="41"/>
      <c r="NN261" s="41"/>
      <c r="NO261" s="41"/>
      <c r="NP261" s="41"/>
      <c r="NQ261" s="41"/>
      <c r="NR261" s="41"/>
      <c r="NS261" s="41"/>
      <c r="NT261" s="41"/>
      <c r="NU261" s="41"/>
      <c r="NV261" s="41"/>
      <c r="NW261" s="41"/>
      <c r="NX261" s="41"/>
      <c r="NY261" s="41"/>
      <c r="NZ261" s="41"/>
      <c r="OA261" s="41"/>
      <c r="OB261" s="41"/>
      <c r="OC261" s="41"/>
      <c r="OD261" s="41"/>
      <c r="OE261" s="41"/>
      <c r="OF261" s="41"/>
      <c r="OG261" s="41"/>
      <c r="OH261" s="41"/>
      <c r="OI261" s="41"/>
      <c r="OJ261" s="41"/>
      <c r="OK261" s="41"/>
      <c r="OL261" s="41"/>
      <c r="OM261" s="41"/>
      <c r="ON261" s="41"/>
      <c r="OO261" s="41"/>
      <c r="OP261" s="41"/>
      <c r="OQ261" s="41"/>
      <c r="OR261" s="41"/>
      <c r="OS261" s="41"/>
      <c r="OT261" s="41"/>
      <c r="OU261" s="41"/>
      <c r="OV261" s="41"/>
      <c r="OW261" s="41"/>
      <c r="OX261" s="41"/>
      <c r="OY261" s="41"/>
      <c r="OZ261" s="41"/>
      <c r="PA261" s="41"/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1"/>
      <c r="PN261" s="41"/>
      <c r="PO261" s="41"/>
      <c r="PP261" s="41"/>
      <c r="PQ261" s="41"/>
      <c r="PR261" s="41"/>
      <c r="PS261" s="41"/>
      <c r="PT261" s="41"/>
      <c r="PU261" s="41"/>
      <c r="PV261" s="41"/>
      <c r="PW261" s="41"/>
      <c r="PX261" s="41"/>
      <c r="PY261" s="41"/>
      <c r="PZ261" s="41"/>
      <c r="QA261" s="41"/>
      <c r="QB261" s="41"/>
      <c r="QC261" s="41"/>
      <c r="QD261" s="41"/>
      <c r="QE261" s="41"/>
      <c r="QF261" s="41"/>
      <c r="QG261" s="41"/>
      <c r="QH261" s="41"/>
      <c r="QI261" s="41"/>
      <c r="QJ261" s="41"/>
      <c r="QK261" s="41"/>
      <c r="QL261" s="41"/>
      <c r="QM261" s="41"/>
      <c r="QN261" s="41"/>
      <c r="QO261" s="41"/>
      <c r="QP261" s="41"/>
      <c r="QQ261" s="41"/>
      <c r="QR261" s="41"/>
      <c r="QS261" s="41"/>
      <c r="QT261" s="41"/>
      <c r="QU261" s="41"/>
      <c r="QV261" s="41"/>
      <c r="QW261" s="41"/>
      <c r="QX261" s="41"/>
      <c r="QY261" s="41"/>
      <c r="QZ261" s="41"/>
      <c r="RA261" s="41"/>
      <c r="RB261" s="41"/>
      <c r="RC261" s="41"/>
      <c r="RD261" s="41"/>
      <c r="RE261" s="41"/>
      <c r="RF261" s="41"/>
      <c r="RG261" s="41"/>
      <c r="RH261" s="41"/>
      <c r="RI261" s="41"/>
      <c r="RJ261" s="41"/>
      <c r="RK261" s="41"/>
      <c r="RL261" s="41"/>
      <c r="RM261" s="41"/>
      <c r="RN261" s="41"/>
      <c r="RO261" s="41"/>
      <c r="RP261" s="41"/>
      <c r="RQ261" s="41"/>
      <c r="RR261" s="41"/>
      <c r="RS261" s="41"/>
      <c r="RT261" s="41"/>
      <c r="RU261" s="41"/>
      <c r="RV261" s="41"/>
      <c r="RW261" s="41"/>
      <c r="RX261" s="41"/>
      <c r="RY261" s="41"/>
      <c r="RZ261" s="41"/>
      <c r="SA261" s="41"/>
      <c r="SB261" s="41"/>
      <c r="SC261" s="41"/>
      <c r="SD261" s="41"/>
      <c r="SE261" s="41"/>
      <c r="SF261" s="41"/>
      <c r="SG261" s="41"/>
      <c r="SH261" s="41"/>
      <c r="SI261" s="41"/>
      <c r="SJ261" s="41"/>
      <c r="SK261" s="41"/>
      <c r="SL261" s="41"/>
      <c r="SM261" s="41"/>
      <c r="SN261" s="41"/>
      <c r="SO261" s="41"/>
      <c r="SP261" s="41"/>
      <c r="SQ261" s="41"/>
      <c r="SR261" s="41"/>
      <c r="SS261" s="41"/>
      <c r="ST261" s="41"/>
      <c r="SU261" s="41"/>
      <c r="SV261" s="41"/>
      <c r="SW261" s="41"/>
      <c r="SX261" s="41"/>
      <c r="SY261" s="41"/>
      <c r="SZ261" s="41"/>
      <c r="TA261" s="41"/>
      <c r="TB261" s="41"/>
      <c r="TC261" s="41"/>
      <c r="TD261" s="41"/>
      <c r="TE261" s="41"/>
      <c r="TF261" s="41"/>
      <c r="TG261" s="41"/>
      <c r="TH261" s="41"/>
      <c r="TI261" s="41"/>
      <c r="TJ261" s="41"/>
      <c r="TK261" s="41"/>
      <c r="TL261" s="41"/>
      <c r="TM261" s="41"/>
      <c r="TN261" s="41"/>
      <c r="TO261" s="41"/>
      <c r="TP261" s="41"/>
      <c r="TQ261" s="41"/>
      <c r="TR261" s="41"/>
      <c r="TS261" s="41"/>
      <c r="TT261" s="41"/>
      <c r="TU261" s="41"/>
      <c r="TV261" s="41"/>
      <c r="TW261" s="41"/>
      <c r="TX261" s="41"/>
      <c r="TY261" s="41"/>
      <c r="TZ261" s="41"/>
      <c r="UA261" s="41"/>
      <c r="UB261" s="41"/>
      <c r="UC261" s="41"/>
      <c r="UD261" s="41"/>
      <c r="UE261" s="41"/>
      <c r="UF261" s="41"/>
      <c r="UG261" s="41"/>
      <c r="UH261" s="41"/>
      <c r="UI261" s="41"/>
      <c r="UJ261" s="41"/>
      <c r="UK261" s="41"/>
      <c r="UL261" s="41"/>
      <c r="UM261" s="41"/>
      <c r="UN261" s="41"/>
      <c r="UO261" s="41"/>
      <c r="UP261" s="41"/>
      <c r="UQ261" s="41"/>
      <c r="UR261" s="41"/>
      <c r="US261" s="41"/>
      <c r="UT261" s="41"/>
      <c r="UU261" s="41"/>
      <c r="UV261" s="41"/>
      <c r="UW261" s="41"/>
      <c r="UX261" s="41"/>
      <c r="UY261" s="41"/>
      <c r="UZ261" s="41"/>
      <c r="VA261" s="41"/>
      <c r="VB261" s="41"/>
      <c r="VC261" s="41"/>
      <c r="VD261" s="41"/>
      <c r="VE261" s="41"/>
      <c r="VF261" s="41"/>
      <c r="VG261" s="41"/>
      <c r="VH261" s="41"/>
      <c r="VI261" s="41"/>
      <c r="VJ261" s="41"/>
      <c r="VK261" s="41"/>
      <c r="VL261" s="41"/>
      <c r="VM261" s="41"/>
      <c r="VN261" s="41"/>
      <c r="VO261" s="41"/>
      <c r="VP261" s="41"/>
      <c r="VQ261" s="41"/>
      <c r="VR261" s="41"/>
      <c r="VS261" s="41"/>
      <c r="VT261" s="41"/>
      <c r="VU261" s="41"/>
      <c r="VV261" s="41"/>
      <c r="VW261" s="41"/>
      <c r="VX261" s="41"/>
      <c r="VY261" s="41"/>
      <c r="VZ261" s="41"/>
      <c r="WA261" s="41"/>
      <c r="WB261" s="41"/>
      <c r="WC261" s="41"/>
      <c r="WD261" s="41"/>
      <c r="WE261" s="41"/>
      <c r="WF261" s="41"/>
      <c r="WG261" s="41"/>
      <c r="WH261" s="41"/>
      <c r="WI261" s="41"/>
      <c r="WJ261" s="41"/>
      <c r="WK261" s="41"/>
      <c r="WL261" s="41"/>
      <c r="WM261" s="41"/>
      <c r="WN261" s="41"/>
      <c r="WO261" s="41"/>
      <c r="WP261" s="41"/>
      <c r="WQ261" s="41"/>
      <c r="WR261" s="41"/>
      <c r="WS261" s="41"/>
      <c r="WT261" s="41"/>
      <c r="WU261" s="41"/>
      <c r="WV261" s="41"/>
      <c r="WW261" s="41"/>
      <c r="WX261" s="41"/>
      <c r="WY261" s="41"/>
      <c r="WZ261" s="41"/>
      <c r="XA261" s="41"/>
      <c r="XB261" s="41"/>
      <c r="XC261" s="41"/>
      <c r="XD261" s="41"/>
      <c r="XE261" s="41"/>
      <c r="XF261" s="41"/>
      <c r="XG261" s="41"/>
      <c r="XH261" s="41"/>
      <c r="XI261" s="41"/>
      <c r="XJ261" s="41"/>
      <c r="XK261" s="41"/>
      <c r="XL261" s="41"/>
      <c r="XM261" s="41"/>
      <c r="XN261" s="41"/>
      <c r="XO261" s="41"/>
      <c r="XP261" s="41"/>
      <c r="XQ261" s="41"/>
      <c r="XR261" s="41"/>
      <c r="XS261" s="41"/>
      <c r="XT261" s="41"/>
      <c r="XU261" s="41"/>
      <c r="XV261" s="41"/>
      <c r="XW261" s="41"/>
      <c r="XX261" s="41"/>
      <c r="XY261" s="41"/>
      <c r="XZ261" s="41"/>
      <c r="YA261" s="41"/>
      <c r="YB261" s="41"/>
      <c r="YC261" s="41"/>
      <c r="YD261" s="41"/>
      <c r="YE261" s="41"/>
      <c r="YF261" s="41"/>
      <c r="YG261" s="41"/>
      <c r="YH261" s="41"/>
      <c r="YI261" s="41"/>
      <c r="YJ261" s="41"/>
      <c r="YK261" s="41"/>
      <c r="YL261" s="41"/>
      <c r="YM261" s="41"/>
      <c r="YN261" s="41"/>
      <c r="YO261" s="41"/>
      <c r="YP261" s="41"/>
      <c r="YQ261" s="41"/>
      <c r="YR261" s="41"/>
      <c r="YS261" s="41"/>
      <c r="YT261" s="41"/>
      <c r="YU261" s="41"/>
      <c r="YV261" s="41"/>
      <c r="YW261" s="41"/>
      <c r="YX261" s="41"/>
      <c r="YY261" s="41"/>
      <c r="YZ261" s="41"/>
      <c r="ZA261" s="41"/>
      <c r="ZB261" s="41"/>
      <c r="ZC261" s="41"/>
      <c r="ZD261" s="41"/>
      <c r="ZE261" s="41"/>
      <c r="ZF261" s="41"/>
      <c r="ZG261" s="41"/>
      <c r="ZH261" s="41"/>
      <c r="ZI261" s="41"/>
      <c r="ZJ261" s="41"/>
      <c r="ZK261" s="41"/>
      <c r="ZL261" s="41"/>
      <c r="ZM261" s="41"/>
      <c r="ZN261" s="41"/>
      <c r="ZO261" s="41"/>
    </row>
    <row r="262" spans="31:691" ht="17.25" customHeight="1" x14ac:dyDescent="0.3">
      <c r="AE262" s="41"/>
      <c r="AF262" s="41"/>
      <c r="AG262" s="41"/>
      <c r="IZ262" s="41"/>
      <c r="JA262" s="41"/>
      <c r="JB262" s="41"/>
      <c r="JC262" s="41"/>
      <c r="JD262" s="41"/>
      <c r="JE262" s="41"/>
      <c r="JF262" s="41"/>
      <c r="JG262" s="41"/>
      <c r="JH262" s="41"/>
      <c r="JI262" s="41"/>
      <c r="JJ262" s="41"/>
      <c r="JK262" s="41"/>
      <c r="JL262" s="41"/>
      <c r="JM262" s="41"/>
      <c r="JN262" s="41"/>
      <c r="JO262" s="41"/>
      <c r="JP262" s="41"/>
      <c r="JQ262" s="41"/>
      <c r="JR262" s="41"/>
      <c r="JS262" s="41"/>
      <c r="JT262" s="41"/>
      <c r="JU262" s="41"/>
      <c r="JV262" s="41"/>
      <c r="JW262" s="41"/>
      <c r="JX262" s="41"/>
      <c r="JY262" s="41"/>
      <c r="JZ262" s="41"/>
      <c r="KA262" s="41"/>
      <c r="KB262" s="41"/>
      <c r="KC262" s="41"/>
      <c r="KD262" s="41"/>
      <c r="KE262" s="41"/>
      <c r="KF262" s="41"/>
      <c r="KG262" s="41"/>
      <c r="KH262" s="41"/>
      <c r="KI262" s="41"/>
      <c r="KJ262" s="41"/>
      <c r="KK262" s="41"/>
      <c r="KL262" s="41"/>
      <c r="KM262" s="41"/>
      <c r="KN262" s="41"/>
      <c r="KO262" s="41"/>
      <c r="KP262" s="41"/>
      <c r="KQ262" s="41"/>
      <c r="KR262" s="41"/>
      <c r="KS262" s="41"/>
      <c r="KT262" s="41"/>
      <c r="KU262" s="41"/>
      <c r="KV262" s="41"/>
      <c r="KW262" s="41"/>
      <c r="KX262" s="41"/>
      <c r="KY262" s="41"/>
      <c r="KZ262" s="41"/>
      <c r="LA262" s="41"/>
      <c r="LB262" s="41"/>
      <c r="LC262" s="41"/>
      <c r="LD262" s="41"/>
      <c r="LE262" s="41"/>
      <c r="LF262" s="41"/>
      <c r="LG262" s="41"/>
      <c r="LH262" s="41"/>
      <c r="LI262" s="41"/>
      <c r="LJ262" s="41"/>
      <c r="LK262" s="41"/>
      <c r="LL262" s="41"/>
      <c r="LM262" s="41"/>
      <c r="LN262" s="41"/>
      <c r="LO262" s="41"/>
      <c r="LP262" s="41"/>
      <c r="LQ262" s="41"/>
      <c r="LR262" s="41"/>
      <c r="LS262" s="41"/>
      <c r="LT262" s="41"/>
      <c r="LU262" s="41"/>
      <c r="LV262" s="41"/>
      <c r="LW262" s="41"/>
      <c r="LX262" s="41"/>
      <c r="LY262" s="41"/>
      <c r="LZ262" s="41"/>
      <c r="MA262" s="41"/>
      <c r="MB262" s="41"/>
      <c r="MC262" s="41"/>
      <c r="MD262" s="41"/>
      <c r="ME262" s="41"/>
      <c r="MF262" s="41"/>
      <c r="MG262" s="41"/>
      <c r="MH262" s="41"/>
      <c r="MI262" s="41"/>
      <c r="MJ262" s="41"/>
      <c r="MK262" s="41"/>
      <c r="ML262" s="41"/>
      <c r="MM262" s="41"/>
      <c r="MN262" s="41"/>
      <c r="MO262" s="41"/>
      <c r="MP262" s="41"/>
      <c r="MQ262" s="41"/>
      <c r="MR262" s="41"/>
      <c r="MS262" s="41"/>
      <c r="MT262" s="41"/>
      <c r="MU262" s="41"/>
      <c r="MV262" s="41"/>
      <c r="MW262" s="41"/>
      <c r="MX262" s="41"/>
      <c r="MY262" s="41"/>
      <c r="MZ262" s="41"/>
      <c r="NA262" s="41"/>
      <c r="NB262" s="41"/>
      <c r="NC262" s="41"/>
      <c r="ND262" s="41"/>
      <c r="NE262" s="41"/>
      <c r="NF262" s="41"/>
      <c r="NG262" s="41"/>
      <c r="NH262" s="41"/>
      <c r="NI262" s="41"/>
      <c r="NJ262" s="41"/>
      <c r="NK262" s="41"/>
      <c r="NL262" s="41"/>
      <c r="NM262" s="41"/>
      <c r="NN262" s="41"/>
      <c r="NO262" s="41"/>
      <c r="NP262" s="41"/>
      <c r="NQ262" s="41"/>
      <c r="NR262" s="41"/>
      <c r="NS262" s="41"/>
      <c r="NT262" s="41"/>
      <c r="NU262" s="41"/>
      <c r="NV262" s="41"/>
      <c r="NW262" s="41"/>
      <c r="NX262" s="41"/>
      <c r="NY262" s="41"/>
      <c r="NZ262" s="41"/>
      <c r="OA262" s="41"/>
      <c r="OB262" s="41"/>
      <c r="OC262" s="41"/>
      <c r="OD262" s="41"/>
      <c r="OE262" s="41"/>
      <c r="OF262" s="41"/>
      <c r="OG262" s="41"/>
      <c r="OH262" s="41"/>
      <c r="OI262" s="41"/>
      <c r="OJ262" s="41"/>
      <c r="OK262" s="41"/>
      <c r="OL262" s="41"/>
      <c r="OM262" s="41"/>
      <c r="ON262" s="41"/>
      <c r="OO262" s="41"/>
      <c r="OP262" s="41"/>
      <c r="OQ262" s="41"/>
      <c r="OR262" s="41"/>
      <c r="OS262" s="41"/>
      <c r="OT262" s="41"/>
      <c r="OU262" s="41"/>
      <c r="OV262" s="41"/>
      <c r="OW262" s="41"/>
      <c r="OX262" s="41"/>
      <c r="OY262" s="41"/>
      <c r="OZ262" s="41"/>
      <c r="PA262" s="41"/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1"/>
      <c r="PN262" s="41"/>
      <c r="PO262" s="41"/>
      <c r="PP262" s="41"/>
      <c r="PQ262" s="41"/>
      <c r="PR262" s="41"/>
      <c r="PS262" s="41"/>
      <c r="PT262" s="41"/>
      <c r="PU262" s="41"/>
      <c r="PV262" s="41"/>
      <c r="PW262" s="41"/>
      <c r="PX262" s="41"/>
      <c r="PY262" s="41"/>
      <c r="PZ262" s="41"/>
      <c r="QA262" s="41"/>
      <c r="QB262" s="41"/>
      <c r="QC262" s="41"/>
      <c r="QD262" s="41"/>
      <c r="QE262" s="41"/>
      <c r="QF262" s="41"/>
      <c r="QG262" s="41"/>
      <c r="QH262" s="41"/>
      <c r="QI262" s="41"/>
      <c r="QJ262" s="41"/>
      <c r="QK262" s="41"/>
      <c r="QL262" s="41"/>
      <c r="QM262" s="41"/>
      <c r="QN262" s="41"/>
      <c r="QO262" s="41"/>
      <c r="QP262" s="41"/>
      <c r="QQ262" s="41"/>
      <c r="QR262" s="41"/>
      <c r="QS262" s="41"/>
      <c r="QT262" s="41"/>
      <c r="QU262" s="41"/>
      <c r="QV262" s="41"/>
      <c r="QW262" s="41"/>
      <c r="QX262" s="41"/>
      <c r="QY262" s="41"/>
      <c r="QZ262" s="41"/>
      <c r="RA262" s="41"/>
      <c r="RB262" s="41"/>
      <c r="RC262" s="41"/>
      <c r="RD262" s="41"/>
      <c r="RE262" s="41"/>
      <c r="RF262" s="41"/>
      <c r="RG262" s="41"/>
      <c r="RH262" s="41"/>
      <c r="RI262" s="41"/>
      <c r="RJ262" s="41"/>
      <c r="RK262" s="41"/>
      <c r="RL262" s="41"/>
      <c r="RM262" s="41"/>
      <c r="RN262" s="41"/>
      <c r="RO262" s="41"/>
      <c r="RP262" s="41"/>
      <c r="RQ262" s="41"/>
      <c r="RR262" s="41"/>
      <c r="RS262" s="41"/>
      <c r="RT262" s="41"/>
      <c r="RU262" s="41"/>
      <c r="RV262" s="41"/>
      <c r="RW262" s="41"/>
      <c r="RX262" s="41"/>
      <c r="RY262" s="41"/>
      <c r="RZ262" s="41"/>
      <c r="SA262" s="41"/>
      <c r="SB262" s="41"/>
      <c r="SC262" s="41"/>
      <c r="SD262" s="41"/>
      <c r="SE262" s="41"/>
      <c r="SF262" s="41"/>
      <c r="SG262" s="41"/>
      <c r="SH262" s="41"/>
      <c r="SI262" s="41"/>
      <c r="SJ262" s="41"/>
      <c r="SK262" s="41"/>
      <c r="SL262" s="41"/>
      <c r="SM262" s="41"/>
      <c r="SN262" s="41"/>
      <c r="SO262" s="41"/>
      <c r="SP262" s="41"/>
      <c r="SQ262" s="41"/>
      <c r="SR262" s="41"/>
      <c r="SS262" s="41"/>
      <c r="ST262" s="41"/>
      <c r="SU262" s="41"/>
      <c r="SV262" s="41"/>
      <c r="SW262" s="41"/>
      <c r="SX262" s="41"/>
      <c r="SY262" s="41"/>
      <c r="SZ262" s="41"/>
      <c r="TA262" s="41"/>
      <c r="TB262" s="41"/>
      <c r="TC262" s="41"/>
      <c r="TD262" s="41"/>
      <c r="TE262" s="41"/>
      <c r="TF262" s="41"/>
      <c r="TG262" s="41"/>
      <c r="TH262" s="41"/>
      <c r="TI262" s="41"/>
      <c r="TJ262" s="41"/>
      <c r="TK262" s="41"/>
      <c r="TL262" s="41"/>
      <c r="TM262" s="41"/>
      <c r="TN262" s="41"/>
      <c r="TO262" s="41"/>
      <c r="TP262" s="41"/>
      <c r="TQ262" s="41"/>
      <c r="TR262" s="41"/>
      <c r="TS262" s="41"/>
      <c r="TT262" s="41"/>
      <c r="TU262" s="41"/>
      <c r="TV262" s="41"/>
      <c r="TW262" s="41"/>
      <c r="TX262" s="41"/>
      <c r="TY262" s="41"/>
      <c r="TZ262" s="41"/>
      <c r="UA262" s="41"/>
      <c r="UB262" s="41"/>
      <c r="UC262" s="41"/>
      <c r="UD262" s="41"/>
      <c r="UE262" s="41"/>
      <c r="UF262" s="41"/>
      <c r="UG262" s="41"/>
      <c r="UH262" s="41"/>
      <c r="UI262" s="41"/>
      <c r="UJ262" s="41"/>
      <c r="UK262" s="41"/>
      <c r="UL262" s="41"/>
      <c r="UM262" s="41"/>
      <c r="UN262" s="41"/>
      <c r="UO262" s="41"/>
      <c r="UP262" s="41"/>
      <c r="UQ262" s="41"/>
      <c r="UR262" s="41"/>
      <c r="US262" s="41"/>
      <c r="UT262" s="41"/>
      <c r="UU262" s="41"/>
      <c r="UV262" s="41"/>
      <c r="UW262" s="41"/>
      <c r="UX262" s="41"/>
      <c r="UY262" s="41"/>
      <c r="UZ262" s="41"/>
      <c r="VA262" s="41"/>
      <c r="VB262" s="41"/>
      <c r="VC262" s="41"/>
      <c r="VD262" s="41"/>
      <c r="VE262" s="41"/>
      <c r="VF262" s="41"/>
      <c r="VG262" s="41"/>
      <c r="VH262" s="41"/>
      <c r="VI262" s="41"/>
      <c r="VJ262" s="41"/>
      <c r="VK262" s="41"/>
      <c r="VL262" s="41"/>
      <c r="VM262" s="41"/>
      <c r="VN262" s="41"/>
      <c r="VO262" s="41"/>
      <c r="VP262" s="41"/>
      <c r="VQ262" s="41"/>
      <c r="VR262" s="41"/>
      <c r="VS262" s="41"/>
      <c r="VT262" s="41"/>
      <c r="VU262" s="41"/>
      <c r="VV262" s="41"/>
      <c r="VW262" s="41"/>
      <c r="VX262" s="41"/>
      <c r="VY262" s="41"/>
      <c r="VZ262" s="41"/>
      <c r="WA262" s="41"/>
      <c r="WB262" s="41"/>
      <c r="WC262" s="41"/>
      <c r="WD262" s="41"/>
      <c r="WE262" s="41"/>
      <c r="WF262" s="41"/>
      <c r="WG262" s="41"/>
      <c r="WH262" s="41"/>
      <c r="WI262" s="41"/>
      <c r="WJ262" s="41"/>
      <c r="WK262" s="41"/>
      <c r="WL262" s="41"/>
      <c r="WM262" s="41"/>
      <c r="WN262" s="41"/>
      <c r="WO262" s="41"/>
      <c r="WP262" s="41"/>
      <c r="WQ262" s="41"/>
      <c r="WR262" s="41"/>
      <c r="WS262" s="41"/>
      <c r="WT262" s="41"/>
      <c r="WU262" s="41"/>
      <c r="WV262" s="41"/>
      <c r="WW262" s="41"/>
      <c r="WX262" s="41"/>
      <c r="WY262" s="41"/>
      <c r="WZ262" s="41"/>
      <c r="XA262" s="41"/>
      <c r="XB262" s="41"/>
      <c r="XC262" s="41"/>
      <c r="XD262" s="41"/>
      <c r="XE262" s="41"/>
      <c r="XF262" s="41"/>
      <c r="XG262" s="41"/>
      <c r="XH262" s="41"/>
      <c r="XI262" s="41"/>
      <c r="XJ262" s="41"/>
      <c r="XK262" s="41"/>
      <c r="XL262" s="41"/>
      <c r="XM262" s="41"/>
      <c r="XN262" s="41"/>
      <c r="XO262" s="41"/>
      <c r="XP262" s="41"/>
      <c r="XQ262" s="41"/>
      <c r="XR262" s="41"/>
      <c r="XS262" s="41"/>
      <c r="XT262" s="41"/>
      <c r="XU262" s="41"/>
      <c r="XV262" s="41"/>
      <c r="XW262" s="41"/>
      <c r="XX262" s="41"/>
      <c r="XY262" s="41"/>
      <c r="XZ262" s="41"/>
      <c r="YA262" s="41"/>
      <c r="YB262" s="41"/>
      <c r="YC262" s="41"/>
      <c r="YD262" s="41"/>
      <c r="YE262" s="41"/>
      <c r="YF262" s="41"/>
      <c r="YG262" s="41"/>
      <c r="YH262" s="41"/>
      <c r="YI262" s="41"/>
      <c r="YJ262" s="41"/>
      <c r="YK262" s="41"/>
      <c r="YL262" s="41"/>
      <c r="YM262" s="41"/>
      <c r="YN262" s="41"/>
      <c r="YO262" s="41"/>
      <c r="YP262" s="41"/>
      <c r="YQ262" s="41"/>
      <c r="YR262" s="41"/>
      <c r="YS262" s="41"/>
      <c r="YT262" s="41"/>
      <c r="YU262" s="41"/>
      <c r="YV262" s="41"/>
      <c r="YW262" s="41"/>
      <c r="YX262" s="41"/>
      <c r="YY262" s="41"/>
      <c r="YZ262" s="41"/>
      <c r="ZA262" s="41"/>
      <c r="ZB262" s="41"/>
      <c r="ZC262" s="41"/>
      <c r="ZD262" s="41"/>
      <c r="ZE262" s="41"/>
      <c r="ZF262" s="41"/>
      <c r="ZG262" s="41"/>
      <c r="ZH262" s="41"/>
      <c r="ZI262" s="41"/>
      <c r="ZJ262" s="41"/>
      <c r="ZK262" s="41"/>
      <c r="ZL262" s="41"/>
      <c r="ZM262" s="41"/>
      <c r="ZN262" s="41"/>
      <c r="ZO262" s="41"/>
    </row>
    <row r="263" spans="31:691" ht="17.25" customHeight="1" x14ac:dyDescent="0.3">
      <c r="AE263" s="41"/>
      <c r="AF263" s="41"/>
      <c r="AG263" s="41"/>
      <c r="IZ263" s="41"/>
      <c r="JA263" s="41"/>
      <c r="JB263" s="41"/>
      <c r="JC263" s="41"/>
      <c r="JD263" s="41"/>
      <c r="JE263" s="41"/>
      <c r="JF263" s="41"/>
      <c r="JG263" s="41"/>
      <c r="JH263" s="41"/>
      <c r="JI263" s="41"/>
      <c r="JJ263" s="41"/>
      <c r="JK263" s="41"/>
      <c r="JL263" s="41"/>
      <c r="JM263" s="41"/>
      <c r="JN263" s="41"/>
      <c r="JO263" s="41"/>
      <c r="JP263" s="41"/>
      <c r="JQ263" s="41"/>
      <c r="JR263" s="41"/>
      <c r="JS263" s="41"/>
      <c r="JT263" s="41"/>
      <c r="JU263" s="41"/>
      <c r="JV263" s="41"/>
      <c r="JW263" s="41"/>
      <c r="JX263" s="41"/>
      <c r="JY263" s="41"/>
      <c r="JZ263" s="41"/>
      <c r="KA263" s="41"/>
      <c r="KB263" s="41"/>
      <c r="KC263" s="41"/>
      <c r="KD263" s="41"/>
      <c r="KE263" s="41"/>
      <c r="KF263" s="41"/>
      <c r="KG263" s="41"/>
      <c r="KH263" s="41"/>
      <c r="KI263" s="41"/>
      <c r="KJ263" s="41"/>
      <c r="KK263" s="41"/>
      <c r="KL263" s="41"/>
      <c r="KM263" s="41"/>
      <c r="KN263" s="41"/>
      <c r="KO263" s="41"/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/>
      <c r="LC263" s="41"/>
      <c r="LD263" s="41"/>
      <c r="LE263" s="41"/>
      <c r="LF263" s="41"/>
      <c r="LG263" s="41"/>
      <c r="LH263" s="41"/>
      <c r="LI263" s="41"/>
      <c r="LJ263" s="41"/>
      <c r="LK263" s="41"/>
      <c r="LL263" s="41"/>
      <c r="LM263" s="41"/>
      <c r="LN263" s="41"/>
      <c r="LO263" s="41"/>
      <c r="LP263" s="41"/>
      <c r="LQ263" s="41"/>
      <c r="LR263" s="41"/>
      <c r="LS263" s="41"/>
      <c r="LT263" s="41"/>
      <c r="LU263" s="41"/>
      <c r="LV263" s="41"/>
      <c r="LW263" s="41"/>
      <c r="LX263" s="41"/>
      <c r="LY263" s="41"/>
      <c r="LZ263" s="41"/>
      <c r="MA263" s="41"/>
      <c r="MB263" s="41"/>
      <c r="MC263" s="41"/>
      <c r="MD263" s="41"/>
      <c r="ME263" s="41"/>
      <c r="MF263" s="41"/>
      <c r="MG263" s="41"/>
      <c r="MH263" s="41"/>
      <c r="MI263" s="41"/>
      <c r="MJ263" s="41"/>
      <c r="MK263" s="41"/>
      <c r="ML263" s="41"/>
      <c r="MM263" s="41"/>
      <c r="MN263" s="41"/>
      <c r="MO263" s="41"/>
      <c r="MP263" s="41"/>
      <c r="MQ263" s="41"/>
      <c r="MR263" s="41"/>
      <c r="MS263" s="41"/>
      <c r="MT263" s="41"/>
      <c r="MU263" s="41"/>
      <c r="MV263" s="41"/>
      <c r="MW263" s="41"/>
      <c r="MX263" s="41"/>
      <c r="MY263" s="41"/>
      <c r="MZ263" s="41"/>
      <c r="NA263" s="41"/>
      <c r="NB263" s="41"/>
      <c r="NC263" s="41"/>
      <c r="ND263" s="41"/>
      <c r="NE263" s="41"/>
      <c r="NF263" s="41"/>
      <c r="NG263" s="41"/>
      <c r="NH263" s="41"/>
      <c r="NI263" s="41"/>
      <c r="NJ263" s="41"/>
      <c r="NK263" s="41"/>
      <c r="NL263" s="41"/>
      <c r="NM263" s="41"/>
      <c r="NN263" s="41"/>
      <c r="NO263" s="41"/>
      <c r="NP263" s="41"/>
      <c r="NQ263" s="41"/>
      <c r="NR263" s="41"/>
      <c r="NS263" s="41"/>
      <c r="NT263" s="41"/>
      <c r="NU263" s="41"/>
      <c r="NV263" s="41"/>
      <c r="NW263" s="41"/>
      <c r="NX263" s="41"/>
      <c r="NY263" s="41"/>
      <c r="NZ263" s="41"/>
      <c r="OA263" s="41"/>
      <c r="OB263" s="41"/>
      <c r="OC263" s="41"/>
      <c r="OD263" s="41"/>
      <c r="OE263" s="41"/>
      <c r="OF263" s="41"/>
      <c r="OG263" s="41"/>
      <c r="OH263" s="41"/>
      <c r="OI263" s="41"/>
      <c r="OJ263" s="41"/>
      <c r="OK263" s="41"/>
      <c r="OL263" s="41"/>
      <c r="OM263" s="41"/>
      <c r="ON263" s="41"/>
      <c r="OO263" s="41"/>
      <c r="OP263" s="41"/>
      <c r="OQ263" s="41"/>
      <c r="OR263" s="41"/>
      <c r="OS263" s="41"/>
      <c r="OT263" s="41"/>
      <c r="OU263" s="41"/>
      <c r="OV263" s="41"/>
      <c r="OW263" s="41"/>
      <c r="OX263" s="41"/>
      <c r="OY263" s="41"/>
      <c r="OZ263" s="41"/>
      <c r="PA263" s="41"/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1"/>
      <c r="PN263" s="41"/>
      <c r="PO263" s="41"/>
      <c r="PP263" s="41"/>
      <c r="PQ263" s="41"/>
      <c r="PR263" s="41"/>
      <c r="PS263" s="41"/>
      <c r="PT263" s="41"/>
      <c r="PU263" s="41"/>
      <c r="PV263" s="41"/>
      <c r="PW263" s="41"/>
      <c r="PX263" s="41"/>
      <c r="PY263" s="41"/>
      <c r="PZ263" s="41"/>
      <c r="QA263" s="41"/>
      <c r="QB263" s="41"/>
      <c r="QC263" s="41"/>
      <c r="QD263" s="41"/>
      <c r="QE263" s="41"/>
      <c r="QF263" s="41"/>
      <c r="QG263" s="41"/>
      <c r="QH263" s="41"/>
      <c r="QI263" s="41"/>
      <c r="QJ263" s="41"/>
      <c r="QK263" s="41"/>
      <c r="QL263" s="41"/>
      <c r="QM263" s="41"/>
      <c r="QN263" s="41"/>
      <c r="QO263" s="41"/>
      <c r="QP263" s="41"/>
      <c r="QQ263" s="41"/>
      <c r="QR263" s="41"/>
      <c r="QS263" s="41"/>
      <c r="QT263" s="41"/>
      <c r="QU263" s="41"/>
      <c r="QV263" s="41"/>
      <c r="QW263" s="41"/>
      <c r="QX263" s="41"/>
      <c r="QY263" s="41"/>
      <c r="QZ263" s="41"/>
      <c r="RA263" s="41"/>
      <c r="RB263" s="41"/>
      <c r="RC263" s="41"/>
      <c r="RD263" s="41"/>
      <c r="RE263" s="41"/>
      <c r="RF263" s="41"/>
      <c r="RG263" s="41"/>
      <c r="RH263" s="41"/>
      <c r="RI263" s="41"/>
      <c r="RJ263" s="41"/>
      <c r="RK263" s="41"/>
      <c r="RL263" s="41"/>
      <c r="RM263" s="41"/>
      <c r="RN263" s="41"/>
      <c r="RO263" s="41"/>
      <c r="RP263" s="41"/>
      <c r="RQ263" s="41"/>
      <c r="RR263" s="41"/>
      <c r="RS263" s="41"/>
      <c r="RT263" s="41"/>
      <c r="RU263" s="41"/>
      <c r="RV263" s="41"/>
      <c r="RW263" s="41"/>
      <c r="RX263" s="41"/>
      <c r="RY263" s="41"/>
      <c r="RZ263" s="41"/>
      <c r="SA263" s="41"/>
      <c r="SB263" s="41"/>
      <c r="SC263" s="41"/>
      <c r="SD263" s="41"/>
      <c r="SE263" s="41"/>
      <c r="SF263" s="41"/>
      <c r="SG263" s="41"/>
      <c r="SH263" s="41"/>
      <c r="SI263" s="41"/>
      <c r="SJ263" s="41"/>
      <c r="SK263" s="41"/>
      <c r="SL263" s="41"/>
      <c r="SM263" s="41"/>
      <c r="SN263" s="41"/>
      <c r="SO263" s="41"/>
      <c r="SP263" s="41"/>
      <c r="SQ263" s="41"/>
      <c r="SR263" s="41"/>
      <c r="SS263" s="41"/>
      <c r="ST263" s="41"/>
      <c r="SU263" s="41"/>
      <c r="SV263" s="41"/>
      <c r="SW263" s="41"/>
      <c r="SX263" s="41"/>
      <c r="SY263" s="41"/>
      <c r="SZ263" s="41"/>
      <c r="TA263" s="41"/>
      <c r="TB263" s="41"/>
      <c r="TC263" s="41"/>
      <c r="TD263" s="41"/>
      <c r="TE263" s="41"/>
      <c r="TF263" s="41"/>
      <c r="TG263" s="41"/>
      <c r="TH263" s="41"/>
      <c r="TI263" s="41"/>
      <c r="TJ263" s="41"/>
      <c r="TK263" s="41"/>
      <c r="TL263" s="41"/>
      <c r="TM263" s="41"/>
      <c r="TN263" s="41"/>
      <c r="TO263" s="41"/>
      <c r="TP263" s="41"/>
      <c r="TQ263" s="41"/>
      <c r="TR263" s="41"/>
      <c r="TS263" s="41"/>
      <c r="TT263" s="41"/>
      <c r="TU263" s="41"/>
      <c r="TV263" s="41"/>
      <c r="TW263" s="41"/>
      <c r="TX263" s="41"/>
      <c r="TY263" s="41"/>
      <c r="TZ263" s="41"/>
      <c r="UA263" s="41"/>
      <c r="UB263" s="41"/>
      <c r="UC263" s="41"/>
      <c r="UD263" s="41"/>
      <c r="UE263" s="41"/>
      <c r="UF263" s="41"/>
      <c r="UG263" s="41"/>
      <c r="UH263" s="41"/>
      <c r="UI263" s="41"/>
      <c r="UJ263" s="41"/>
      <c r="UK263" s="41"/>
      <c r="UL263" s="41"/>
      <c r="UM263" s="41"/>
      <c r="UN263" s="41"/>
      <c r="UO263" s="41"/>
      <c r="UP263" s="41"/>
      <c r="UQ263" s="41"/>
      <c r="UR263" s="41"/>
      <c r="US263" s="41"/>
      <c r="UT263" s="41"/>
      <c r="UU263" s="41"/>
      <c r="UV263" s="41"/>
      <c r="UW263" s="41"/>
      <c r="UX263" s="41"/>
      <c r="UY263" s="41"/>
      <c r="UZ263" s="41"/>
      <c r="VA263" s="41"/>
      <c r="VB263" s="41"/>
      <c r="VC263" s="41"/>
      <c r="VD263" s="41"/>
      <c r="VE263" s="41"/>
      <c r="VF263" s="41"/>
      <c r="VG263" s="41"/>
      <c r="VH263" s="41"/>
      <c r="VI263" s="41"/>
      <c r="VJ263" s="41"/>
      <c r="VK263" s="41"/>
      <c r="VL263" s="41"/>
      <c r="VM263" s="41"/>
      <c r="VN263" s="41"/>
      <c r="VO263" s="41"/>
      <c r="VP263" s="41"/>
      <c r="VQ263" s="41"/>
      <c r="VR263" s="41"/>
      <c r="VS263" s="41"/>
      <c r="VT263" s="41"/>
      <c r="VU263" s="41"/>
      <c r="VV263" s="41"/>
      <c r="VW263" s="41"/>
      <c r="VX263" s="41"/>
      <c r="VY263" s="41"/>
      <c r="VZ263" s="41"/>
      <c r="WA263" s="41"/>
      <c r="WB263" s="41"/>
      <c r="WC263" s="41"/>
      <c r="WD263" s="41"/>
      <c r="WE263" s="41"/>
      <c r="WF263" s="41"/>
      <c r="WG263" s="41"/>
      <c r="WH263" s="41"/>
      <c r="WI263" s="41"/>
      <c r="WJ263" s="41"/>
      <c r="WK263" s="41"/>
      <c r="WL263" s="41"/>
      <c r="WM263" s="41"/>
      <c r="WN263" s="41"/>
      <c r="WO263" s="41"/>
      <c r="WP263" s="41"/>
      <c r="WQ263" s="41"/>
      <c r="WR263" s="41"/>
      <c r="WS263" s="41"/>
      <c r="WT263" s="41"/>
      <c r="WU263" s="41"/>
      <c r="WV263" s="41"/>
      <c r="WW263" s="41"/>
      <c r="WX263" s="41"/>
      <c r="WY263" s="41"/>
      <c r="WZ263" s="41"/>
      <c r="XA263" s="41"/>
      <c r="XB263" s="41"/>
      <c r="XC263" s="41"/>
      <c r="XD263" s="41"/>
      <c r="XE263" s="41"/>
      <c r="XF263" s="41"/>
      <c r="XG263" s="41"/>
      <c r="XH263" s="41"/>
      <c r="XI263" s="41"/>
      <c r="XJ263" s="41"/>
      <c r="XK263" s="41"/>
      <c r="XL263" s="41"/>
      <c r="XM263" s="41"/>
      <c r="XN263" s="41"/>
      <c r="XO263" s="41"/>
      <c r="XP263" s="41"/>
      <c r="XQ263" s="41"/>
      <c r="XR263" s="41"/>
      <c r="XS263" s="41"/>
      <c r="XT263" s="41"/>
      <c r="XU263" s="41"/>
      <c r="XV263" s="41"/>
      <c r="XW263" s="41"/>
      <c r="XX263" s="41"/>
      <c r="XY263" s="41"/>
      <c r="XZ263" s="41"/>
      <c r="YA263" s="41"/>
      <c r="YB263" s="41"/>
      <c r="YC263" s="41"/>
      <c r="YD263" s="41"/>
      <c r="YE263" s="41"/>
      <c r="YF263" s="41"/>
      <c r="YG263" s="41"/>
      <c r="YH263" s="41"/>
      <c r="YI263" s="41"/>
      <c r="YJ263" s="41"/>
      <c r="YK263" s="41"/>
      <c r="YL263" s="41"/>
      <c r="YM263" s="41"/>
      <c r="YN263" s="41"/>
      <c r="YO263" s="41"/>
      <c r="YP263" s="41"/>
      <c r="YQ263" s="41"/>
      <c r="YR263" s="41"/>
      <c r="YS263" s="41"/>
      <c r="YT263" s="41"/>
      <c r="YU263" s="41"/>
      <c r="YV263" s="41"/>
      <c r="YW263" s="41"/>
      <c r="YX263" s="41"/>
      <c r="YY263" s="41"/>
      <c r="YZ263" s="41"/>
      <c r="ZA263" s="41"/>
      <c r="ZB263" s="41"/>
      <c r="ZC263" s="41"/>
      <c r="ZD263" s="41"/>
      <c r="ZE263" s="41"/>
      <c r="ZF263" s="41"/>
      <c r="ZG263" s="41"/>
      <c r="ZH263" s="41"/>
      <c r="ZI263" s="41"/>
      <c r="ZJ263" s="41"/>
      <c r="ZK263" s="41"/>
      <c r="ZL263" s="41"/>
      <c r="ZM263" s="41"/>
      <c r="ZN263" s="41"/>
      <c r="ZO263" s="41"/>
    </row>
    <row r="264" spans="31:691" ht="17.25" customHeight="1" x14ac:dyDescent="0.3">
      <c r="AE264" s="41"/>
      <c r="AF264" s="41"/>
      <c r="AG264" s="41"/>
      <c r="IZ264" s="41"/>
      <c r="JA264" s="41"/>
      <c r="JB264" s="41"/>
      <c r="JC264" s="41"/>
      <c r="JD264" s="41"/>
      <c r="JE264" s="41"/>
      <c r="JF264" s="41"/>
      <c r="JG264" s="41"/>
      <c r="JH264" s="41"/>
      <c r="JI264" s="41"/>
      <c r="JJ264" s="41"/>
      <c r="JK264" s="41"/>
      <c r="JL264" s="41"/>
      <c r="JM264" s="41"/>
      <c r="JN264" s="41"/>
      <c r="JO264" s="41"/>
      <c r="JP264" s="41"/>
      <c r="JQ264" s="41"/>
      <c r="JR264" s="41"/>
      <c r="JS264" s="41"/>
      <c r="JT264" s="41"/>
      <c r="JU264" s="41"/>
      <c r="JV264" s="41"/>
      <c r="JW264" s="41"/>
      <c r="JX264" s="41"/>
      <c r="JY264" s="41"/>
      <c r="JZ264" s="41"/>
      <c r="KA264" s="41"/>
      <c r="KB264" s="41"/>
      <c r="KC264" s="41"/>
      <c r="KD264" s="41"/>
      <c r="KE264" s="41"/>
      <c r="KF264" s="41"/>
      <c r="KG264" s="41"/>
      <c r="KH264" s="41"/>
      <c r="KI264" s="41"/>
      <c r="KJ264" s="41"/>
      <c r="KK264" s="41"/>
      <c r="KL264" s="41"/>
      <c r="KM264" s="41"/>
      <c r="KN264" s="41"/>
      <c r="KO264" s="41"/>
      <c r="KP264" s="41"/>
      <c r="KQ264" s="41"/>
      <c r="KR264" s="41"/>
      <c r="KS264" s="41"/>
      <c r="KT264" s="41"/>
      <c r="KU264" s="41"/>
      <c r="KV264" s="41"/>
      <c r="KW264" s="41"/>
      <c r="KX264" s="41"/>
      <c r="KY264" s="41"/>
      <c r="KZ264" s="41"/>
      <c r="LA264" s="41"/>
      <c r="LB264" s="41"/>
      <c r="LC264" s="41"/>
      <c r="LD264" s="41"/>
      <c r="LE264" s="41"/>
      <c r="LF264" s="41"/>
      <c r="LG264" s="41"/>
      <c r="LH264" s="41"/>
      <c r="LI264" s="41"/>
      <c r="LJ264" s="41"/>
      <c r="LK264" s="41"/>
      <c r="LL264" s="41"/>
      <c r="LM264" s="41"/>
      <c r="LN264" s="41"/>
      <c r="LO264" s="41"/>
      <c r="LP264" s="41"/>
      <c r="LQ264" s="41"/>
      <c r="LR264" s="41"/>
      <c r="LS264" s="41"/>
      <c r="LT264" s="41"/>
      <c r="LU264" s="41"/>
      <c r="LV264" s="41"/>
      <c r="LW264" s="41"/>
      <c r="LX264" s="41"/>
      <c r="LY264" s="41"/>
      <c r="LZ264" s="41"/>
      <c r="MA264" s="41"/>
      <c r="MB264" s="41"/>
      <c r="MC264" s="41"/>
      <c r="MD264" s="41"/>
      <c r="ME264" s="41"/>
      <c r="MF264" s="41"/>
      <c r="MG264" s="41"/>
      <c r="MH264" s="41"/>
      <c r="MI264" s="41"/>
      <c r="MJ264" s="41"/>
      <c r="MK264" s="41"/>
      <c r="ML264" s="41"/>
      <c r="MM264" s="41"/>
      <c r="MN264" s="41"/>
      <c r="MO264" s="41"/>
      <c r="MP264" s="41"/>
      <c r="MQ264" s="41"/>
      <c r="MR264" s="41"/>
      <c r="MS264" s="41"/>
      <c r="MT264" s="41"/>
      <c r="MU264" s="41"/>
      <c r="MV264" s="41"/>
      <c r="MW264" s="41"/>
      <c r="MX264" s="41"/>
      <c r="MY264" s="41"/>
      <c r="MZ264" s="41"/>
      <c r="NA264" s="41"/>
      <c r="NB264" s="41"/>
      <c r="NC264" s="41"/>
      <c r="ND264" s="41"/>
      <c r="NE264" s="41"/>
      <c r="NF264" s="41"/>
      <c r="NG264" s="41"/>
      <c r="NH264" s="41"/>
      <c r="NI264" s="41"/>
      <c r="NJ264" s="41"/>
      <c r="NK264" s="41"/>
      <c r="NL264" s="41"/>
      <c r="NM264" s="41"/>
      <c r="NN264" s="41"/>
      <c r="NO264" s="41"/>
      <c r="NP264" s="41"/>
      <c r="NQ264" s="41"/>
      <c r="NR264" s="41"/>
      <c r="NS264" s="41"/>
      <c r="NT264" s="41"/>
      <c r="NU264" s="41"/>
      <c r="NV264" s="41"/>
      <c r="NW264" s="41"/>
      <c r="NX264" s="41"/>
      <c r="NY264" s="41"/>
      <c r="NZ264" s="41"/>
      <c r="OA264" s="41"/>
      <c r="OB264" s="41"/>
      <c r="OC264" s="41"/>
      <c r="OD264" s="41"/>
      <c r="OE264" s="41"/>
      <c r="OF264" s="41"/>
      <c r="OG264" s="41"/>
      <c r="OH264" s="41"/>
      <c r="OI264" s="41"/>
      <c r="OJ264" s="41"/>
      <c r="OK264" s="41"/>
      <c r="OL264" s="41"/>
      <c r="OM264" s="41"/>
      <c r="ON264" s="41"/>
      <c r="OO264" s="41"/>
      <c r="OP264" s="41"/>
      <c r="OQ264" s="41"/>
      <c r="OR264" s="41"/>
      <c r="OS264" s="41"/>
      <c r="OT264" s="41"/>
      <c r="OU264" s="41"/>
      <c r="OV264" s="41"/>
      <c r="OW264" s="41"/>
      <c r="OX264" s="41"/>
      <c r="OY264" s="41"/>
      <c r="OZ264" s="41"/>
      <c r="PA264" s="41"/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1"/>
      <c r="PN264" s="41"/>
      <c r="PO264" s="41"/>
      <c r="PP264" s="41"/>
      <c r="PQ264" s="41"/>
      <c r="PR264" s="41"/>
      <c r="PS264" s="41"/>
      <c r="PT264" s="41"/>
      <c r="PU264" s="41"/>
      <c r="PV264" s="41"/>
      <c r="PW264" s="41"/>
      <c r="PX264" s="41"/>
      <c r="PY264" s="41"/>
      <c r="PZ264" s="41"/>
      <c r="QA264" s="41"/>
      <c r="QB264" s="41"/>
      <c r="QC264" s="41"/>
      <c r="QD264" s="41"/>
      <c r="QE264" s="41"/>
      <c r="QF264" s="41"/>
      <c r="QG264" s="41"/>
      <c r="QH264" s="41"/>
      <c r="QI264" s="41"/>
      <c r="QJ264" s="41"/>
      <c r="QK264" s="41"/>
      <c r="QL264" s="41"/>
      <c r="QM264" s="41"/>
      <c r="QN264" s="41"/>
      <c r="QO264" s="41"/>
      <c r="QP264" s="41"/>
      <c r="QQ264" s="41"/>
      <c r="QR264" s="41"/>
      <c r="QS264" s="41"/>
      <c r="QT264" s="41"/>
      <c r="QU264" s="41"/>
      <c r="QV264" s="41"/>
      <c r="QW264" s="41"/>
      <c r="QX264" s="41"/>
      <c r="QY264" s="41"/>
      <c r="QZ264" s="41"/>
      <c r="RA264" s="41"/>
      <c r="RB264" s="41"/>
      <c r="RC264" s="41"/>
      <c r="RD264" s="41"/>
      <c r="RE264" s="41"/>
      <c r="RF264" s="41"/>
      <c r="RG264" s="41"/>
      <c r="RH264" s="41"/>
      <c r="RI264" s="41"/>
      <c r="RJ264" s="41"/>
      <c r="RK264" s="41"/>
      <c r="RL264" s="41"/>
      <c r="RM264" s="41"/>
      <c r="RN264" s="41"/>
      <c r="RO264" s="41"/>
      <c r="RP264" s="41"/>
      <c r="RQ264" s="41"/>
      <c r="RR264" s="41"/>
      <c r="RS264" s="41"/>
      <c r="RT264" s="41"/>
      <c r="RU264" s="41"/>
      <c r="RV264" s="41"/>
      <c r="RW264" s="41"/>
      <c r="RX264" s="41"/>
      <c r="RY264" s="41"/>
      <c r="RZ264" s="41"/>
      <c r="SA264" s="41"/>
      <c r="SB264" s="41"/>
      <c r="SC264" s="41"/>
      <c r="SD264" s="41"/>
      <c r="SE264" s="41"/>
      <c r="SF264" s="41"/>
      <c r="SG264" s="41"/>
      <c r="SH264" s="41"/>
      <c r="SI264" s="41"/>
      <c r="SJ264" s="41"/>
      <c r="SK264" s="41"/>
      <c r="SL264" s="41"/>
      <c r="SM264" s="41"/>
      <c r="SN264" s="41"/>
      <c r="SO264" s="41"/>
      <c r="SP264" s="41"/>
      <c r="SQ264" s="41"/>
      <c r="SR264" s="41"/>
      <c r="SS264" s="41"/>
      <c r="ST264" s="41"/>
      <c r="SU264" s="41"/>
      <c r="SV264" s="41"/>
      <c r="SW264" s="41"/>
      <c r="SX264" s="41"/>
      <c r="SY264" s="41"/>
      <c r="SZ264" s="41"/>
      <c r="TA264" s="41"/>
      <c r="TB264" s="41"/>
      <c r="TC264" s="41"/>
      <c r="TD264" s="41"/>
      <c r="TE264" s="41"/>
      <c r="TF264" s="41"/>
      <c r="TG264" s="41"/>
      <c r="TH264" s="41"/>
      <c r="TI264" s="41"/>
      <c r="TJ264" s="41"/>
      <c r="TK264" s="41"/>
      <c r="TL264" s="41"/>
      <c r="TM264" s="41"/>
      <c r="TN264" s="41"/>
      <c r="TO264" s="41"/>
      <c r="TP264" s="41"/>
      <c r="TQ264" s="41"/>
      <c r="TR264" s="41"/>
      <c r="TS264" s="41"/>
      <c r="TT264" s="41"/>
      <c r="TU264" s="41"/>
      <c r="TV264" s="41"/>
      <c r="TW264" s="41"/>
      <c r="TX264" s="41"/>
      <c r="TY264" s="41"/>
      <c r="TZ264" s="41"/>
      <c r="UA264" s="41"/>
      <c r="UB264" s="41"/>
      <c r="UC264" s="41"/>
      <c r="UD264" s="41"/>
      <c r="UE264" s="41"/>
      <c r="UF264" s="41"/>
      <c r="UG264" s="41"/>
      <c r="UH264" s="41"/>
      <c r="UI264" s="41"/>
      <c r="UJ264" s="41"/>
      <c r="UK264" s="41"/>
      <c r="UL264" s="41"/>
      <c r="UM264" s="41"/>
      <c r="UN264" s="41"/>
      <c r="UO264" s="41"/>
      <c r="UP264" s="41"/>
      <c r="UQ264" s="41"/>
      <c r="UR264" s="41"/>
      <c r="US264" s="41"/>
      <c r="UT264" s="41"/>
      <c r="UU264" s="41"/>
      <c r="UV264" s="41"/>
      <c r="UW264" s="41"/>
      <c r="UX264" s="41"/>
      <c r="UY264" s="41"/>
      <c r="UZ264" s="41"/>
      <c r="VA264" s="41"/>
      <c r="VB264" s="41"/>
      <c r="VC264" s="41"/>
      <c r="VD264" s="41"/>
      <c r="VE264" s="41"/>
      <c r="VF264" s="41"/>
      <c r="VG264" s="41"/>
      <c r="VH264" s="41"/>
      <c r="VI264" s="41"/>
      <c r="VJ264" s="41"/>
      <c r="VK264" s="41"/>
      <c r="VL264" s="41"/>
      <c r="VM264" s="41"/>
      <c r="VN264" s="41"/>
      <c r="VO264" s="41"/>
      <c r="VP264" s="41"/>
      <c r="VQ264" s="41"/>
      <c r="VR264" s="41"/>
      <c r="VS264" s="41"/>
      <c r="VT264" s="41"/>
      <c r="VU264" s="41"/>
      <c r="VV264" s="41"/>
      <c r="VW264" s="41"/>
      <c r="VX264" s="41"/>
      <c r="VY264" s="41"/>
      <c r="VZ264" s="41"/>
      <c r="WA264" s="41"/>
      <c r="WB264" s="41"/>
      <c r="WC264" s="41"/>
      <c r="WD264" s="41"/>
      <c r="WE264" s="41"/>
      <c r="WF264" s="41"/>
      <c r="WG264" s="41"/>
      <c r="WH264" s="41"/>
      <c r="WI264" s="41"/>
      <c r="WJ264" s="41"/>
      <c r="WK264" s="41"/>
      <c r="WL264" s="41"/>
      <c r="WM264" s="41"/>
      <c r="WN264" s="41"/>
      <c r="WO264" s="41"/>
      <c r="WP264" s="41"/>
      <c r="WQ264" s="41"/>
      <c r="WR264" s="41"/>
      <c r="WS264" s="41"/>
      <c r="WT264" s="41"/>
      <c r="WU264" s="41"/>
      <c r="WV264" s="41"/>
      <c r="WW264" s="41"/>
      <c r="WX264" s="41"/>
      <c r="WY264" s="41"/>
      <c r="WZ264" s="41"/>
      <c r="XA264" s="41"/>
      <c r="XB264" s="41"/>
      <c r="XC264" s="41"/>
      <c r="XD264" s="41"/>
      <c r="XE264" s="41"/>
      <c r="XF264" s="41"/>
      <c r="XG264" s="41"/>
      <c r="XH264" s="41"/>
      <c r="XI264" s="41"/>
      <c r="XJ264" s="41"/>
      <c r="XK264" s="41"/>
      <c r="XL264" s="41"/>
      <c r="XM264" s="41"/>
      <c r="XN264" s="41"/>
      <c r="XO264" s="41"/>
      <c r="XP264" s="41"/>
      <c r="XQ264" s="41"/>
      <c r="XR264" s="41"/>
      <c r="XS264" s="41"/>
      <c r="XT264" s="41"/>
      <c r="XU264" s="41"/>
      <c r="XV264" s="41"/>
      <c r="XW264" s="41"/>
      <c r="XX264" s="41"/>
      <c r="XY264" s="41"/>
      <c r="XZ264" s="41"/>
      <c r="YA264" s="41"/>
      <c r="YB264" s="41"/>
      <c r="YC264" s="41"/>
      <c r="YD264" s="41"/>
      <c r="YE264" s="41"/>
      <c r="YF264" s="41"/>
      <c r="YG264" s="41"/>
      <c r="YH264" s="41"/>
      <c r="YI264" s="41"/>
      <c r="YJ264" s="41"/>
      <c r="YK264" s="41"/>
      <c r="YL264" s="41"/>
      <c r="YM264" s="41"/>
      <c r="YN264" s="41"/>
      <c r="YO264" s="41"/>
      <c r="YP264" s="41"/>
      <c r="YQ264" s="41"/>
      <c r="YR264" s="41"/>
      <c r="YS264" s="41"/>
      <c r="YT264" s="41"/>
      <c r="YU264" s="41"/>
      <c r="YV264" s="41"/>
      <c r="YW264" s="41"/>
      <c r="YX264" s="41"/>
      <c r="YY264" s="41"/>
      <c r="YZ264" s="41"/>
      <c r="ZA264" s="41"/>
      <c r="ZB264" s="41"/>
      <c r="ZC264" s="41"/>
      <c r="ZD264" s="41"/>
      <c r="ZE264" s="41"/>
      <c r="ZF264" s="41"/>
      <c r="ZG264" s="41"/>
      <c r="ZH264" s="41"/>
      <c r="ZI264" s="41"/>
      <c r="ZJ264" s="41"/>
      <c r="ZK264" s="41"/>
      <c r="ZL264" s="41"/>
      <c r="ZM264" s="41"/>
      <c r="ZN264" s="41"/>
      <c r="ZO264" s="41"/>
    </row>
    <row r="265" spans="31:691" ht="17.25" customHeight="1" x14ac:dyDescent="0.3">
      <c r="AE265" s="41"/>
      <c r="AF265" s="41"/>
      <c r="AG265" s="41"/>
      <c r="IZ265" s="41"/>
      <c r="JA265" s="41"/>
      <c r="JB265" s="41"/>
      <c r="JC265" s="41"/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/>
      <c r="MC265" s="41"/>
      <c r="MD265" s="41"/>
      <c r="ME265" s="41"/>
      <c r="MF265" s="41"/>
      <c r="MG265" s="41"/>
      <c r="MH265" s="41"/>
      <c r="MI265" s="41"/>
      <c r="MJ265" s="41"/>
      <c r="MK265" s="41"/>
      <c r="ML265" s="41"/>
      <c r="MM265" s="41"/>
      <c r="MN265" s="41"/>
      <c r="MO265" s="41"/>
      <c r="MP265" s="41"/>
      <c r="MQ265" s="41"/>
      <c r="MR265" s="41"/>
      <c r="MS265" s="41"/>
      <c r="MT265" s="41"/>
      <c r="MU265" s="41"/>
      <c r="MV265" s="41"/>
      <c r="MW265" s="41"/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/>
      <c r="NI265" s="41"/>
      <c r="NJ265" s="41"/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/>
      <c r="OB265" s="41"/>
      <c r="OC265" s="41"/>
      <c r="OD265" s="41"/>
      <c r="OE265" s="41"/>
      <c r="OF265" s="41"/>
      <c r="OG265" s="41"/>
      <c r="OH265" s="41"/>
      <c r="OI265" s="41"/>
      <c r="OJ265" s="41"/>
      <c r="OK265" s="41"/>
      <c r="OL265" s="41"/>
      <c r="OM265" s="41"/>
      <c r="ON265" s="41"/>
      <c r="OO265" s="41"/>
      <c r="OP265" s="41"/>
      <c r="OQ265" s="41"/>
      <c r="OR265" s="41"/>
      <c r="OS265" s="41"/>
      <c r="OT265" s="41"/>
      <c r="OU265" s="41"/>
      <c r="OV265" s="41"/>
      <c r="OW265" s="41"/>
      <c r="OX265" s="41"/>
      <c r="OY265" s="41"/>
      <c r="OZ265" s="41"/>
      <c r="PA265" s="41"/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1"/>
      <c r="PN265" s="41"/>
      <c r="PO265" s="41"/>
      <c r="PP265" s="41"/>
      <c r="PQ265" s="41"/>
      <c r="PR265" s="41"/>
      <c r="PS265" s="41"/>
      <c r="PT265" s="41"/>
      <c r="PU265" s="41"/>
      <c r="PV265" s="41"/>
      <c r="PW265" s="41"/>
      <c r="PX265" s="41"/>
      <c r="PY265" s="41"/>
      <c r="PZ265" s="41"/>
      <c r="QA265" s="41"/>
      <c r="QB265" s="41"/>
      <c r="QC265" s="41"/>
      <c r="QD265" s="41"/>
      <c r="QE265" s="41"/>
      <c r="QF265" s="41"/>
      <c r="QG265" s="41"/>
      <c r="QH265" s="41"/>
      <c r="QI265" s="41"/>
      <c r="QJ265" s="41"/>
      <c r="QK265" s="41"/>
      <c r="QL265" s="41"/>
      <c r="QM265" s="41"/>
      <c r="QN265" s="41"/>
      <c r="QO265" s="41"/>
      <c r="QP265" s="41"/>
      <c r="QQ265" s="41"/>
      <c r="QR265" s="41"/>
      <c r="QS265" s="41"/>
      <c r="QT265" s="41"/>
      <c r="QU265" s="41"/>
      <c r="QV265" s="41"/>
      <c r="QW265" s="41"/>
      <c r="QX265" s="41"/>
      <c r="QY265" s="41"/>
      <c r="QZ265" s="41"/>
      <c r="RA265" s="41"/>
      <c r="RB265" s="41"/>
      <c r="RC265" s="41"/>
      <c r="RD265" s="41"/>
      <c r="RE265" s="41"/>
      <c r="RF265" s="41"/>
      <c r="RG265" s="41"/>
      <c r="RH265" s="41"/>
      <c r="RI265" s="41"/>
      <c r="RJ265" s="41"/>
      <c r="RK265" s="41"/>
      <c r="RL265" s="41"/>
      <c r="RM265" s="41"/>
      <c r="RN265" s="41"/>
      <c r="RO265" s="41"/>
      <c r="RP265" s="41"/>
      <c r="RQ265" s="41"/>
      <c r="RR265" s="41"/>
      <c r="RS265" s="41"/>
      <c r="RT265" s="41"/>
      <c r="RU265" s="41"/>
      <c r="RV265" s="41"/>
      <c r="RW265" s="41"/>
      <c r="RX265" s="41"/>
      <c r="RY265" s="41"/>
      <c r="RZ265" s="41"/>
      <c r="SA265" s="41"/>
      <c r="SB265" s="41"/>
      <c r="SC265" s="41"/>
      <c r="SD265" s="41"/>
      <c r="SE265" s="41"/>
      <c r="SF265" s="41"/>
      <c r="SG265" s="41"/>
      <c r="SH265" s="41"/>
      <c r="SI265" s="41"/>
      <c r="SJ265" s="41"/>
      <c r="SK265" s="41"/>
      <c r="SL265" s="41"/>
      <c r="SM265" s="41"/>
      <c r="SN265" s="41"/>
      <c r="SO265" s="41"/>
      <c r="SP265" s="41"/>
      <c r="SQ265" s="41"/>
      <c r="SR265" s="41"/>
      <c r="SS265" s="41"/>
      <c r="ST265" s="41"/>
      <c r="SU265" s="41"/>
      <c r="SV265" s="41"/>
      <c r="SW265" s="41"/>
      <c r="SX265" s="41"/>
      <c r="SY265" s="41"/>
      <c r="SZ265" s="41"/>
      <c r="TA265" s="41"/>
      <c r="TB265" s="41"/>
      <c r="TC265" s="41"/>
      <c r="TD265" s="41"/>
      <c r="TE265" s="41"/>
      <c r="TF265" s="41"/>
      <c r="TG265" s="41"/>
      <c r="TH265" s="41"/>
      <c r="TI265" s="41"/>
      <c r="TJ265" s="41"/>
      <c r="TK265" s="41"/>
      <c r="TL265" s="41"/>
      <c r="TM265" s="41"/>
      <c r="TN265" s="41"/>
      <c r="TO265" s="41"/>
      <c r="TP265" s="41"/>
      <c r="TQ265" s="41"/>
      <c r="TR265" s="41"/>
      <c r="TS265" s="41"/>
      <c r="TT265" s="41"/>
      <c r="TU265" s="41"/>
      <c r="TV265" s="41"/>
      <c r="TW265" s="41"/>
      <c r="TX265" s="41"/>
      <c r="TY265" s="41"/>
      <c r="TZ265" s="41"/>
      <c r="UA265" s="41"/>
      <c r="UB265" s="41"/>
      <c r="UC265" s="41"/>
      <c r="UD265" s="41"/>
      <c r="UE265" s="41"/>
      <c r="UF265" s="41"/>
      <c r="UG265" s="41"/>
      <c r="UH265" s="41"/>
      <c r="UI265" s="41"/>
      <c r="UJ265" s="41"/>
      <c r="UK265" s="41"/>
      <c r="UL265" s="41"/>
      <c r="UM265" s="41"/>
      <c r="UN265" s="41"/>
      <c r="UO265" s="41"/>
      <c r="UP265" s="41"/>
      <c r="UQ265" s="41"/>
      <c r="UR265" s="41"/>
      <c r="US265" s="41"/>
      <c r="UT265" s="41"/>
      <c r="UU265" s="41"/>
      <c r="UV265" s="41"/>
      <c r="UW265" s="41"/>
      <c r="UX265" s="41"/>
      <c r="UY265" s="41"/>
      <c r="UZ265" s="41"/>
      <c r="VA265" s="41"/>
      <c r="VB265" s="41"/>
      <c r="VC265" s="41"/>
      <c r="VD265" s="41"/>
      <c r="VE265" s="41"/>
      <c r="VF265" s="41"/>
      <c r="VG265" s="41"/>
      <c r="VH265" s="41"/>
      <c r="VI265" s="41"/>
      <c r="VJ265" s="41"/>
      <c r="VK265" s="41"/>
      <c r="VL265" s="41"/>
      <c r="VM265" s="41"/>
      <c r="VN265" s="41"/>
      <c r="VO265" s="41"/>
      <c r="VP265" s="41"/>
      <c r="VQ265" s="41"/>
      <c r="VR265" s="41"/>
      <c r="VS265" s="41"/>
      <c r="VT265" s="41"/>
      <c r="VU265" s="41"/>
      <c r="VV265" s="41"/>
      <c r="VW265" s="41"/>
      <c r="VX265" s="41"/>
      <c r="VY265" s="41"/>
      <c r="VZ265" s="41"/>
      <c r="WA265" s="41"/>
      <c r="WB265" s="41"/>
      <c r="WC265" s="41"/>
      <c r="WD265" s="41"/>
      <c r="WE265" s="41"/>
      <c r="WF265" s="41"/>
      <c r="WG265" s="41"/>
      <c r="WH265" s="41"/>
      <c r="WI265" s="41"/>
      <c r="WJ265" s="41"/>
      <c r="WK265" s="41"/>
      <c r="WL265" s="41"/>
      <c r="WM265" s="41"/>
      <c r="WN265" s="41"/>
      <c r="WO265" s="41"/>
      <c r="WP265" s="41"/>
      <c r="WQ265" s="41"/>
      <c r="WR265" s="41"/>
      <c r="WS265" s="41"/>
      <c r="WT265" s="41"/>
      <c r="WU265" s="41"/>
      <c r="WV265" s="41"/>
      <c r="WW265" s="41"/>
      <c r="WX265" s="41"/>
      <c r="WY265" s="41"/>
      <c r="WZ265" s="41"/>
      <c r="XA265" s="41"/>
      <c r="XB265" s="41"/>
      <c r="XC265" s="41"/>
      <c r="XD265" s="41"/>
      <c r="XE265" s="41"/>
      <c r="XF265" s="41"/>
      <c r="XG265" s="41"/>
      <c r="XH265" s="41"/>
      <c r="XI265" s="41"/>
      <c r="XJ265" s="41"/>
      <c r="XK265" s="41"/>
      <c r="XL265" s="41"/>
      <c r="XM265" s="41"/>
      <c r="XN265" s="41"/>
      <c r="XO265" s="41"/>
      <c r="XP265" s="41"/>
      <c r="XQ265" s="41"/>
      <c r="XR265" s="41"/>
      <c r="XS265" s="41"/>
      <c r="XT265" s="41"/>
      <c r="XU265" s="41"/>
      <c r="XV265" s="41"/>
      <c r="XW265" s="41"/>
      <c r="XX265" s="41"/>
      <c r="XY265" s="41"/>
      <c r="XZ265" s="41"/>
      <c r="YA265" s="41"/>
      <c r="YB265" s="41"/>
      <c r="YC265" s="41"/>
      <c r="YD265" s="41"/>
      <c r="YE265" s="41"/>
      <c r="YF265" s="41"/>
      <c r="YG265" s="41"/>
      <c r="YH265" s="41"/>
      <c r="YI265" s="41"/>
      <c r="YJ265" s="41"/>
      <c r="YK265" s="41"/>
      <c r="YL265" s="41"/>
      <c r="YM265" s="41"/>
      <c r="YN265" s="41"/>
      <c r="YO265" s="41"/>
      <c r="YP265" s="41"/>
      <c r="YQ265" s="41"/>
      <c r="YR265" s="41"/>
      <c r="YS265" s="41"/>
      <c r="YT265" s="41"/>
      <c r="YU265" s="41"/>
      <c r="YV265" s="41"/>
      <c r="YW265" s="41"/>
      <c r="YX265" s="41"/>
      <c r="YY265" s="41"/>
      <c r="YZ265" s="41"/>
      <c r="ZA265" s="41"/>
      <c r="ZB265" s="41"/>
      <c r="ZC265" s="41"/>
      <c r="ZD265" s="41"/>
      <c r="ZE265" s="41"/>
      <c r="ZF265" s="41"/>
      <c r="ZG265" s="41"/>
      <c r="ZH265" s="41"/>
      <c r="ZI265" s="41"/>
      <c r="ZJ265" s="41"/>
      <c r="ZK265" s="41"/>
      <c r="ZL265" s="41"/>
      <c r="ZM265" s="41"/>
      <c r="ZN265" s="41"/>
      <c r="ZO265" s="41"/>
    </row>
    <row r="266" spans="31:691" ht="17.25" customHeight="1" x14ac:dyDescent="0.3">
      <c r="AE266" s="41"/>
      <c r="AF266" s="41"/>
      <c r="AG266" s="41"/>
      <c r="IZ266" s="41"/>
      <c r="JA266" s="41"/>
      <c r="JB266" s="41"/>
      <c r="JC266" s="41"/>
      <c r="JD266" s="41"/>
      <c r="JE266" s="41"/>
      <c r="JF266" s="41"/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/>
      <c r="JT266" s="41"/>
      <c r="JU266" s="41"/>
      <c r="JV266" s="41"/>
      <c r="JW266" s="41"/>
      <c r="JX266" s="41"/>
      <c r="JY266" s="41"/>
      <c r="JZ266" s="41"/>
      <c r="KA266" s="41"/>
      <c r="KB266" s="41"/>
      <c r="KC266" s="41"/>
      <c r="KD266" s="41"/>
      <c r="KE266" s="41"/>
      <c r="KF266" s="41"/>
      <c r="KG266" s="41"/>
      <c r="KH266" s="41"/>
      <c r="KI266" s="41"/>
      <c r="KJ266" s="41"/>
      <c r="KK266" s="41"/>
      <c r="KL266" s="41"/>
      <c r="KM266" s="41"/>
      <c r="KN266" s="41"/>
      <c r="KO266" s="41"/>
      <c r="KP266" s="41"/>
      <c r="KQ266" s="41"/>
      <c r="KR266" s="41"/>
      <c r="KS266" s="41"/>
      <c r="KT266" s="41"/>
      <c r="KU266" s="41"/>
      <c r="KV266" s="41"/>
      <c r="KW266" s="41"/>
      <c r="KX266" s="41"/>
      <c r="KY266" s="41"/>
      <c r="KZ266" s="41"/>
      <c r="LA266" s="41"/>
      <c r="LB266" s="41"/>
      <c r="LC266" s="41"/>
      <c r="LD266" s="41"/>
      <c r="LE266" s="41"/>
      <c r="LF266" s="41"/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/>
      <c r="LZ266" s="41"/>
      <c r="MA266" s="41"/>
      <c r="MB266" s="41"/>
      <c r="MC266" s="41"/>
      <c r="MD266" s="41"/>
      <c r="ME266" s="41"/>
      <c r="MF266" s="41"/>
      <c r="MG266" s="41"/>
      <c r="MH266" s="41"/>
      <c r="MI266" s="41"/>
      <c r="MJ266" s="41"/>
      <c r="MK266" s="41"/>
      <c r="ML266" s="41"/>
      <c r="MM266" s="41"/>
      <c r="MN266" s="41"/>
      <c r="MO266" s="41"/>
      <c r="MP266" s="41"/>
      <c r="MQ266" s="41"/>
      <c r="MR266" s="41"/>
      <c r="MS266" s="41"/>
      <c r="MT266" s="41"/>
      <c r="MU266" s="41"/>
      <c r="MV266" s="41"/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/>
      <c r="OH266" s="41"/>
      <c r="OI266" s="41"/>
      <c r="OJ266" s="41"/>
      <c r="OK266" s="41"/>
      <c r="OL266" s="41"/>
      <c r="OM266" s="41"/>
      <c r="ON266" s="41"/>
      <c r="OO266" s="41"/>
      <c r="OP266" s="41"/>
      <c r="OQ266" s="41"/>
      <c r="OR266" s="41"/>
      <c r="OS266" s="41"/>
      <c r="OT266" s="41"/>
      <c r="OU266" s="41"/>
      <c r="OV266" s="41"/>
      <c r="OW266" s="41"/>
      <c r="OX266" s="41"/>
      <c r="OY266" s="41"/>
      <c r="OZ266" s="41"/>
      <c r="PA266" s="41"/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1"/>
      <c r="PN266" s="41"/>
      <c r="PO266" s="41"/>
      <c r="PP266" s="41"/>
      <c r="PQ266" s="41"/>
      <c r="PR266" s="41"/>
      <c r="PS266" s="41"/>
      <c r="PT266" s="41"/>
      <c r="PU266" s="41"/>
      <c r="PV266" s="41"/>
      <c r="PW266" s="41"/>
      <c r="PX266" s="41"/>
      <c r="PY266" s="41"/>
      <c r="PZ266" s="41"/>
      <c r="QA266" s="41"/>
      <c r="QB266" s="41"/>
      <c r="QC266" s="41"/>
      <c r="QD266" s="41"/>
      <c r="QE266" s="41"/>
      <c r="QF266" s="41"/>
      <c r="QG266" s="41"/>
      <c r="QH266" s="41"/>
      <c r="QI266" s="41"/>
      <c r="QJ266" s="41"/>
      <c r="QK266" s="41"/>
      <c r="QL266" s="41"/>
      <c r="QM266" s="41"/>
      <c r="QN266" s="41"/>
      <c r="QO266" s="41"/>
      <c r="QP266" s="41"/>
      <c r="QQ266" s="41"/>
      <c r="QR266" s="41"/>
      <c r="QS266" s="41"/>
      <c r="QT266" s="41"/>
      <c r="QU266" s="41"/>
      <c r="QV266" s="41"/>
      <c r="QW266" s="41"/>
      <c r="QX266" s="41"/>
      <c r="QY266" s="41"/>
      <c r="QZ266" s="41"/>
      <c r="RA266" s="41"/>
      <c r="RB266" s="41"/>
      <c r="RC266" s="41"/>
      <c r="RD266" s="41"/>
      <c r="RE266" s="41"/>
      <c r="RF266" s="41"/>
      <c r="RG266" s="41"/>
      <c r="RH266" s="41"/>
      <c r="RI266" s="41"/>
      <c r="RJ266" s="41"/>
      <c r="RK266" s="41"/>
      <c r="RL266" s="41"/>
      <c r="RM266" s="41"/>
      <c r="RN266" s="41"/>
      <c r="RO266" s="41"/>
      <c r="RP266" s="41"/>
      <c r="RQ266" s="41"/>
      <c r="RR266" s="41"/>
      <c r="RS266" s="41"/>
      <c r="RT266" s="41"/>
      <c r="RU266" s="41"/>
      <c r="RV266" s="41"/>
      <c r="RW266" s="41"/>
      <c r="RX266" s="41"/>
      <c r="RY266" s="41"/>
      <c r="RZ266" s="41"/>
      <c r="SA266" s="41"/>
      <c r="SB266" s="41"/>
      <c r="SC266" s="41"/>
      <c r="SD266" s="41"/>
      <c r="SE266" s="41"/>
      <c r="SF266" s="41"/>
      <c r="SG266" s="41"/>
      <c r="SH266" s="41"/>
      <c r="SI266" s="41"/>
      <c r="SJ266" s="41"/>
      <c r="SK266" s="41"/>
      <c r="SL266" s="41"/>
      <c r="SM266" s="41"/>
      <c r="SN266" s="41"/>
      <c r="SO266" s="41"/>
      <c r="SP266" s="41"/>
      <c r="SQ266" s="41"/>
      <c r="SR266" s="41"/>
      <c r="SS266" s="41"/>
      <c r="ST266" s="41"/>
      <c r="SU266" s="41"/>
      <c r="SV266" s="41"/>
      <c r="SW266" s="41"/>
      <c r="SX266" s="41"/>
      <c r="SY266" s="41"/>
      <c r="SZ266" s="41"/>
      <c r="TA266" s="41"/>
      <c r="TB266" s="41"/>
      <c r="TC266" s="41"/>
      <c r="TD266" s="41"/>
      <c r="TE266" s="41"/>
      <c r="TF266" s="41"/>
      <c r="TG266" s="41"/>
      <c r="TH266" s="41"/>
      <c r="TI266" s="41"/>
      <c r="TJ266" s="41"/>
      <c r="TK266" s="41"/>
      <c r="TL266" s="41"/>
      <c r="TM266" s="41"/>
      <c r="TN266" s="41"/>
      <c r="TO266" s="41"/>
      <c r="TP266" s="41"/>
      <c r="TQ266" s="41"/>
      <c r="TR266" s="41"/>
      <c r="TS266" s="41"/>
      <c r="TT266" s="41"/>
      <c r="TU266" s="41"/>
      <c r="TV266" s="41"/>
      <c r="TW266" s="41"/>
      <c r="TX266" s="41"/>
      <c r="TY266" s="41"/>
      <c r="TZ266" s="41"/>
      <c r="UA266" s="41"/>
      <c r="UB266" s="41"/>
      <c r="UC266" s="41"/>
      <c r="UD266" s="41"/>
      <c r="UE266" s="41"/>
      <c r="UF266" s="41"/>
      <c r="UG266" s="41"/>
      <c r="UH266" s="41"/>
      <c r="UI266" s="41"/>
      <c r="UJ266" s="41"/>
      <c r="UK266" s="41"/>
      <c r="UL266" s="41"/>
      <c r="UM266" s="41"/>
      <c r="UN266" s="41"/>
      <c r="UO266" s="41"/>
      <c r="UP266" s="41"/>
      <c r="UQ266" s="41"/>
      <c r="UR266" s="41"/>
      <c r="US266" s="41"/>
      <c r="UT266" s="41"/>
      <c r="UU266" s="41"/>
      <c r="UV266" s="41"/>
      <c r="UW266" s="41"/>
      <c r="UX266" s="41"/>
      <c r="UY266" s="41"/>
      <c r="UZ266" s="41"/>
      <c r="VA266" s="41"/>
      <c r="VB266" s="41"/>
      <c r="VC266" s="41"/>
      <c r="VD266" s="41"/>
      <c r="VE266" s="41"/>
      <c r="VF266" s="41"/>
      <c r="VG266" s="41"/>
      <c r="VH266" s="41"/>
      <c r="VI266" s="41"/>
      <c r="VJ266" s="41"/>
      <c r="VK266" s="41"/>
      <c r="VL266" s="41"/>
      <c r="VM266" s="41"/>
      <c r="VN266" s="41"/>
      <c r="VO266" s="41"/>
      <c r="VP266" s="41"/>
      <c r="VQ266" s="41"/>
      <c r="VR266" s="41"/>
      <c r="VS266" s="41"/>
      <c r="VT266" s="41"/>
      <c r="VU266" s="41"/>
      <c r="VV266" s="41"/>
      <c r="VW266" s="41"/>
      <c r="VX266" s="41"/>
      <c r="VY266" s="41"/>
      <c r="VZ266" s="41"/>
      <c r="WA266" s="41"/>
      <c r="WB266" s="41"/>
      <c r="WC266" s="41"/>
      <c r="WD266" s="41"/>
      <c r="WE266" s="41"/>
      <c r="WF266" s="41"/>
      <c r="WG266" s="41"/>
      <c r="WH266" s="41"/>
      <c r="WI266" s="41"/>
      <c r="WJ266" s="41"/>
      <c r="WK266" s="41"/>
      <c r="WL266" s="41"/>
      <c r="WM266" s="41"/>
      <c r="WN266" s="41"/>
      <c r="WO266" s="41"/>
      <c r="WP266" s="41"/>
      <c r="WQ266" s="41"/>
      <c r="WR266" s="41"/>
      <c r="WS266" s="41"/>
      <c r="WT266" s="41"/>
      <c r="WU266" s="41"/>
      <c r="WV266" s="41"/>
      <c r="WW266" s="41"/>
      <c r="WX266" s="41"/>
      <c r="WY266" s="41"/>
      <c r="WZ266" s="41"/>
      <c r="XA266" s="41"/>
      <c r="XB266" s="41"/>
      <c r="XC266" s="41"/>
      <c r="XD266" s="41"/>
      <c r="XE266" s="41"/>
      <c r="XF266" s="41"/>
      <c r="XG266" s="41"/>
      <c r="XH266" s="41"/>
      <c r="XI266" s="41"/>
      <c r="XJ266" s="41"/>
      <c r="XK266" s="41"/>
      <c r="XL266" s="41"/>
      <c r="XM266" s="41"/>
      <c r="XN266" s="41"/>
      <c r="XO266" s="41"/>
      <c r="XP266" s="41"/>
      <c r="XQ266" s="41"/>
      <c r="XR266" s="41"/>
      <c r="XS266" s="41"/>
      <c r="XT266" s="41"/>
      <c r="XU266" s="41"/>
      <c r="XV266" s="41"/>
      <c r="XW266" s="41"/>
      <c r="XX266" s="41"/>
      <c r="XY266" s="41"/>
      <c r="XZ266" s="41"/>
      <c r="YA266" s="41"/>
      <c r="YB266" s="41"/>
      <c r="YC266" s="41"/>
      <c r="YD266" s="41"/>
      <c r="YE266" s="41"/>
      <c r="YF266" s="41"/>
      <c r="YG266" s="41"/>
      <c r="YH266" s="41"/>
      <c r="YI266" s="41"/>
      <c r="YJ266" s="41"/>
      <c r="YK266" s="41"/>
      <c r="YL266" s="41"/>
      <c r="YM266" s="41"/>
      <c r="YN266" s="41"/>
      <c r="YO266" s="41"/>
      <c r="YP266" s="41"/>
      <c r="YQ266" s="41"/>
      <c r="YR266" s="41"/>
      <c r="YS266" s="41"/>
      <c r="YT266" s="41"/>
      <c r="YU266" s="41"/>
      <c r="YV266" s="41"/>
      <c r="YW266" s="41"/>
      <c r="YX266" s="41"/>
      <c r="YY266" s="41"/>
      <c r="YZ266" s="41"/>
      <c r="ZA266" s="41"/>
      <c r="ZB266" s="41"/>
      <c r="ZC266" s="41"/>
      <c r="ZD266" s="41"/>
      <c r="ZE266" s="41"/>
      <c r="ZF266" s="41"/>
      <c r="ZG266" s="41"/>
      <c r="ZH266" s="41"/>
      <c r="ZI266" s="41"/>
      <c r="ZJ266" s="41"/>
      <c r="ZK266" s="41"/>
      <c r="ZL266" s="41"/>
      <c r="ZM266" s="41"/>
      <c r="ZN266" s="41"/>
      <c r="ZO266" s="41"/>
    </row>
    <row r="267" spans="31:691" ht="17.25" customHeight="1" x14ac:dyDescent="0.3">
      <c r="AE267" s="41"/>
      <c r="AF267" s="41"/>
      <c r="AG267" s="41"/>
      <c r="IZ267" s="41"/>
      <c r="JA267" s="41"/>
      <c r="JB267" s="41"/>
      <c r="JC267" s="41"/>
      <c r="JD267" s="41"/>
      <c r="JE267" s="41"/>
      <c r="JF267" s="41"/>
      <c r="JG267" s="41"/>
      <c r="JH267" s="41"/>
      <c r="JI267" s="41"/>
      <c r="JJ267" s="41"/>
      <c r="JK267" s="41"/>
      <c r="JL267" s="41"/>
      <c r="JM267" s="41"/>
      <c r="JN267" s="41"/>
      <c r="JO267" s="41"/>
      <c r="JP267" s="41"/>
      <c r="JQ267" s="41"/>
      <c r="JR267" s="41"/>
      <c r="JS267" s="41"/>
      <c r="JT267" s="41"/>
      <c r="JU267" s="41"/>
      <c r="JV267" s="41"/>
      <c r="JW267" s="41"/>
      <c r="JX267" s="41"/>
      <c r="JY267" s="41"/>
      <c r="JZ267" s="41"/>
      <c r="KA267" s="41"/>
      <c r="KB267" s="41"/>
      <c r="KC267" s="41"/>
      <c r="KD267" s="41"/>
      <c r="KE267" s="41"/>
      <c r="KF267" s="41"/>
      <c r="KG267" s="41"/>
      <c r="KH267" s="41"/>
      <c r="KI267" s="41"/>
      <c r="KJ267" s="41"/>
      <c r="KK267" s="41"/>
      <c r="KL267" s="41"/>
      <c r="KM267" s="41"/>
      <c r="KN267" s="41"/>
      <c r="KO267" s="41"/>
      <c r="KP267" s="41"/>
      <c r="KQ267" s="41"/>
      <c r="KR267" s="41"/>
      <c r="KS267" s="41"/>
      <c r="KT267" s="41"/>
      <c r="KU267" s="41"/>
      <c r="KV267" s="41"/>
      <c r="KW267" s="41"/>
      <c r="KX267" s="41"/>
      <c r="KY267" s="41"/>
      <c r="KZ267" s="41"/>
      <c r="LA267" s="41"/>
      <c r="LB267" s="41"/>
      <c r="LC267" s="41"/>
      <c r="LD267" s="41"/>
      <c r="LE267" s="41"/>
      <c r="LF267" s="41"/>
      <c r="LG267" s="41"/>
      <c r="LH267" s="41"/>
      <c r="LI267" s="41"/>
      <c r="LJ267" s="41"/>
      <c r="LK267" s="41"/>
      <c r="LL267" s="41"/>
      <c r="LM267" s="41"/>
      <c r="LN267" s="41"/>
      <c r="LO267" s="41"/>
      <c r="LP267" s="41"/>
      <c r="LQ267" s="41"/>
      <c r="LR267" s="41"/>
      <c r="LS267" s="41"/>
      <c r="LT267" s="41"/>
      <c r="LU267" s="41"/>
      <c r="LV267" s="41"/>
      <c r="LW267" s="41"/>
      <c r="LX267" s="41"/>
      <c r="LY267" s="41"/>
      <c r="LZ267" s="41"/>
      <c r="MA267" s="41"/>
      <c r="MB267" s="41"/>
      <c r="MC267" s="41"/>
      <c r="MD267" s="41"/>
      <c r="ME267" s="41"/>
      <c r="MF267" s="41"/>
      <c r="MG267" s="41"/>
      <c r="MH267" s="41"/>
      <c r="MI267" s="41"/>
      <c r="MJ267" s="41"/>
      <c r="MK267" s="41"/>
      <c r="ML267" s="41"/>
      <c r="MM267" s="41"/>
      <c r="MN267" s="41"/>
      <c r="MO267" s="41"/>
      <c r="MP267" s="41"/>
      <c r="MQ267" s="41"/>
      <c r="MR267" s="41"/>
      <c r="MS267" s="41"/>
      <c r="MT267" s="41"/>
      <c r="MU267" s="41"/>
      <c r="MV267" s="41"/>
      <c r="MW267" s="41"/>
      <c r="MX267" s="41"/>
      <c r="MY267" s="41"/>
      <c r="MZ267" s="41"/>
      <c r="NA267" s="41"/>
      <c r="NB267" s="41"/>
      <c r="NC267" s="41"/>
      <c r="ND267" s="41"/>
      <c r="NE267" s="41"/>
      <c r="NF267" s="41"/>
      <c r="NG267" s="41"/>
      <c r="NH267" s="41"/>
      <c r="NI267" s="41"/>
      <c r="NJ267" s="41"/>
      <c r="NK267" s="41"/>
      <c r="NL267" s="41"/>
      <c r="NM267" s="41"/>
      <c r="NN267" s="41"/>
      <c r="NO267" s="41"/>
      <c r="NP267" s="41"/>
      <c r="NQ267" s="41"/>
      <c r="NR267" s="41"/>
      <c r="NS267" s="41"/>
      <c r="NT267" s="41"/>
      <c r="NU267" s="41"/>
      <c r="NV267" s="41"/>
      <c r="NW267" s="41"/>
      <c r="NX267" s="41"/>
      <c r="NY267" s="41"/>
      <c r="NZ267" s="41"/>
      <c r="OA267" s="41"/>
      <c r="OB267" s="41"/>
      <c r="OC267" s="41"/>
      <c r="OD267" s="41"/>
      <c r="OE267" s="41"/>
      <c r="OF267" s="41"/>
      <c r="OG267" s="41"/>
      <c r="OH267" s="41"/>
      <c r="OI267" s="41"/>
      <c r="OJ267" s="41"/>
      <c r="OK267" s="41"/>
      <c r="OL267" s="41"/>
      <c r="OM267" s="41"/>
      <c r="ON267" s="41"/>
      <c r="OO267" s="41"/>
      <c r="OP267" s="41"/>
      <c r="OQ267" s="41"/>
      <c r="OR267" s="41"/>
      <c r="OS267" s="41"/>
      <c r="OT267" s="41"/>
      <c r="OU267" s="41"/>
      <c r="OV267" s="41"/>
      <c r="OW267" s="41"/>
      <c r="OX267" s="41"/>
      <c r="OY267" s="41"/>
      <c r="OZ267" s="41"/>
      <c r="PA267" s="41"/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1"/>
      <c r="PN267" s="41"/>
      <c r="PO267" s="41"/>
      <c r="PP267" s="41"/>
      <c r="PQ267" s="41"/>
      <c r="PR267" s="41"/>
      <c r="PS267" s="41"/>
      <c r="PT267" s="41"/>
      <c r="PU267" s="41"/>
      <c r="PV267" s="41"/>
      <c r="PW267" s="41"/>
      <c r="PX267" s="41"/>
      <c r="PY267" s="41"/>
      <c r="PZ267" s="41"/>
      <c r="QA267" s="41"/>
      <c r="QB267" s="41"/>
      <c r="QC267" s="41"/>
      <c r="QD267" s="41"/>
      <c r="QE267" s="41"/>
      <c r="QF267" s="41"/>
      <c r="QG267" s="41"/>
      <c r="QH267" s="41"/>
      <c r="QI267" s="41"/>
      <c r="QJ267" s="41"/>
      <c r="QK267" s="41"/>
      <c r="QL267" s="41"/>
      <c r="QM267" s="41"/>
      <c r="QN267" s="41"/>
      <c r="QO267" s="41"/>
      <c r="QP267" s="41"/>
      <c r="QQ267" s="41"/>
      <c r="QR267" s="41"/>
      <c r="QS267" s="41"/>
      <c r="QT267" s="41"/>
      <c r="QU267" s="41"/>
      <c r="QV267" s="41"/>
      <c r="QW267" s="41"/>
      <c r="QX267" s="41"/>
      <c r="QY267" s="41"/>
      <c r="QZ267" s="41"/>
      <c r="RA267" s="41"/>
      <c r="RB267" s="41"/>
      <c r="RC267" s="41"/>
      <c r="RD267" s="41"/>
      <c r="RE267" s="41"/>
      <c r="RF267" s="41"/>
      <c r="RG267" s="41"/>
      <c r="RH267" s="41"/>
      <c r="RI267" s="41"/>
      <c r="RJ267" s="41"/>
      <c r="RK267" s="41"/>
      <c r="RL267" s="41"/>
      <c r="RM267" s="41"/>
      <c r="RN267" s="41"/>
      <c r="RO267" s="41"/>
      <c r="RP267" s="41"/>
      <c r="RQ267" s="41"/>
      <c r="RR267" s="41"/>
      <c r="RS267" s="41"/>
      <c r="RT267" s="41"/>
      <c r="RU267" s="41"/>
      <c r="RV267" s="41"/>
      <c r="RW267" s="41"/>
      <c r="RX267" s="41"/>
      <c r="RY267" s="41"/>
      <c r="RZ267" s="41"/>
      <c r="SA267" s="41"/>
      <c r="SB267" s="41"/>
      <c r="SC267" s="41"/>
      <c r="SD267" s="41"/>
      <c r="SE267" s="41"/>
      <c r="SF267" s="41"/>
      <c r="SG267" s="41"/>
      <c r="SH267" s="41"/>
      <c r="SI267" s="41"/>
      <c r="SJ267" s="41"/>
      <c r="SK267" s="41"/>
      <c r="SL267" s="41"/>
      <c r="SM267" s="41"/>
      <c r="SN267" s="41"/>
      <c r="SO267" s="41"/>
      <c r="SP267" s="41"/>
      <c r="SQ267" s="41"/>
      <c r="SR267" s="41"/>
      <c r="SS267" s="41"/>
      <c r="ST267" s="41"/>
      <c r="SU267" s="41"/>
      <c r="SV267" s="41"/>
      <c r="SW267" s="41"/>
      <c r="SX267" s="41"/>
      <c r="SY267" s="41"/>
      <c r="SZ267" s="41"/>
      <c r="TA267" s="41"/>
      <c r="TB267" s="41"/>
      <c r="TC267" s="41"/>
      <c r="TD267" s="41"/>
      <c r="TE267" s="41"/>
      <c r="TF267" s="41"/>
      <c r="TG267" s="41"/>
      <c r="TH267" s="41"/>
      <c r="TI267" s="41"/>
      <c r="TJ267" s="41"/>
      <c r="TK267" s="41"/>
      <c r="TL267" s="41"/>
      <c r="TM267" s="41"/>
      <c r="TN267" s="41"/>
      <c r="TO267" s="41"/>
      <c r="TP267" s="41"/>
      <c r="TQ267" s="41"/>
      <c r="TR267" s="41"/>
      <c r="TS267" s="41"/>
      <c r="TT267" s="41"/>
      <c r="TU267" s="41"/>
      <c r="TV267" s="41"/>
      <c r="TW267" s="41"/>
      <c r="TX267" s="41"/>
      <c r="TY267" s="41"/>
      <c r="TZ267" s="41"/>
      <c r="UA267" s="41"/>
      <c r="UB267" s="41"/>
      <c r="UC267" s="41"/>
      <c r="UD267" s="41"/>
      <c r="UE267" s="41"/>
      <c r="UF267" s="41"/>
      <c r="UG267" s="41"/>
      <c r="UH267" s="41"/>
      <c r="UI267" s="41"/>
      <c r="UJ267" s="41"/>
      <c r="UK267" s="41"/>
      <c r="UL267" s="41"/>
      <c r="UM267" s="41"/>
      <c r="UN267" s="41"/>
      <c r="UO267" s="41"/>
      <c r="UP267" s="41"/>
      <c r="UQ267" s="41"/>
      <c r="UR267" s="41"/>
      <c r="US267" s="41"/>
      <c r="UT267" s="41"/>
      <c r="UU267" s="41"/>
      <c r="UV267" s="41"/>
      <c r="UW267" s="41"/>
      <c r="UX267" s="41"/>
      <c r="UY267" s="41"/>
      <c r="UZ267" s="41"/>
      <c r="VA267" s="41"/>
      <c r="VB267" s="41"/>
      <c r="VC267" s="41"/>
      <c r="VD267" s="41"/>
      <c r="VE267" s="41"/>
      <c r="VF267" s="41"/>
      <c r="VG267" s="41"/>
      <c r="VH267" s="41"/>
      <c r="VI267" s="41"/>
      <c r="VJ267" s="41"/>
      <c r="VK267" s="41"/>
      <c r="VL267" s="41"/>
      <c r="VM267" s="41"/>
      <c r="VN267" s="41"/>
      <c r="VO267" s="41"/>
      <c r="VP267" s="41"/>
      <c r="VQ267" s="41"/>
      <c r="VR267" s="41"/>
      <c r="VS267" s="41"/>
      <c r="VT267" s="41"/>
      <c r="VU267" s="41"/>
      <c r="VV267" s="41"/>
      <c r="VW267" s="41"/>
      <c r="VX267" s="41"/>
      <c r="VY267" s="41"/>
      <c r="VZ267" s="41"/>
      <c r="WA267" s="41"/>
      <c r="WB267" s="41"/>
      <c r="WC267" s="41"/>
      <c r="WD267" s="41"/>
      <c r="WE267" s="41"/>
      <c r="WF267" s="41"/>
      <c r="WG267" s="41"/>
      <c r="WH267" s="41"/>
      <c r="WI267" s="41"/>
      <c r="WJ267" s="41"/>
      <c r="WK267" s="41"/>
      <c r="WL267" s="41"/>
      <c r="WM267" s="41"/>
      <c r="WN267" s="41"/>
      <c r="WO267" s="41"/>
      <c r="WP267" s="41"/>
      <c r="WQ267" s="41"/>
      <c r="WR267" s="41"/>
      <c r="WS267" s="41"/>
      <c r="WT267" s="41"/>
      <c r="WU267" s="41"/>
      <c r="WV267" s="41"/>
      <c r="WW267" s="41"/>
      <c r="WX267" s="41"/>
      <c r="WY267" s="41"/>
      <c r="WZ267" s="41"/>
      <c r="XA267" s="41"/>
      <c r="XB267" s="41"/>
      <c r="XC267" s="41"/>
      <c r="XD267" s="41"/>
      <c r="XE267" s="41"/>
      <c r="XF267" s="41"/>
      <c r="XG267" s="41"/>
      <c r="XH267" s="41"/>
      <c r="XI267" s="41"/>
      <c r="XJ267" s="41"/>
      <c r="XK267" s="41"/>
      <c r="XL267" s="41"/>
      <c r="XM267" s="41"/>
      <c r="XN267" s="41"/>
      <c r="XO267" s="41"/>
      <c r="XP267" s="41"/>
      <c r="XQ267" s="41"/>
      <c r="XR267" s="41"/>
      <c r="XS267" s="41"/>
      <c r="XT267" s="41"/>
      <c r="XU267" s="41"/>
      <c r="XV267" s="41"/>
      <c r="XW267" s="41"/>
      <c r="XX267" s="41"/>
      <c r="XY267" s="41"/>
      <c r="XZ267" s="41"/>
      <c r="YA267" s="41"/>
      <c r="YB267" s="41"/>
      <c r="YC267" s="41"/>
      <c r="YD267" s="41"/>
      <c r="YE267" s="41"/>
      <c r="YF267" s="41"/>
      <c r="YG267" s="41"/>
      <c r="YH267" s="41"/>
      <c r="YI267" s="41"/>
      <c r="YJ267" s="41"/>
      <c r="YK267" s="41"/>
      <c r="YL267" s="41"/>
      <c r="YM267" s="41"/>
      <c r="YN267" s="41"/>
      <c r="YO267" s="41"/>
      <c r="YP267" s="41"/>
      <c r="YQ267" s="41"/>
      <c r="YR267" s="41"/>
      <c r="YS267" s="41"/>
      <c r="YT267" s="41"/>
      <c r="YU267" s="41"/>
      <c r="YV267" s="41"/>
      <c r="YW267" s="41"/>
      <c r="YX267" s="41"/>
      <c r="YY267" s="41"/>
      <c r="YZ267" s="41"/>
      <c r="ZA267" s="41"/>
      <c r="ZB267" s="41"/>
      <c r="ZC267" s="41"/>
      <c r="ZD267" s="41"/>
      <c r="ZE267" s="41"/>
      <c r="ZF267" s="41"/>
      <c r="ZG267" s="41"/>
      <c r="ZH267" s="41"/>
      <c r="ZI267" s="41"/>
      <c r="ZJ267" s="41"/>
      <c r="ZK267" s="41"/>
      <c r="ZL267" s="41"/>
      <c r="ZM267" s="41"/>
      <c r="ZN267" s="41"/>
      <c r="ZO267" s="41"/>
    </row>
    <row r="268" spans="31:691" ht="17.25" customHeight="1" x14ac:dyDescent="0.3">
      <c r="AE268" s="41"/>
      <c r="AF268" s="41"/>
      <c r="AG268" s="41"/>
      <c r="IZ268" s="41"/>
      <c r="JA268" s="41"/>
      <c r="JB268" s="41"/>
      <c r="JC268" s="41"/>
      <c r="JD268" s="41"/>
      <c r="JE268" s="41"/>
      <c r="JF268" s="41"/>
      <c r="JG268" s="41"/>
      <c r="JH268" s="41"/>
      <c r="JI268" s="41"/>
      <c r="JJ268" s="41"/>
      <c r="JK268" s="41"/>
      <c r="JL268" s="41"/>
      <c r="JM268" s="41"/>
      <c r="JN268" s="41"/>
      <c r="JO268" s="41"/>
      <c r="JP268" s="41"/>
      <c r="JQ268" s="41"/>
      <c r="JR268" s="41"/>
      <c r="JS268" s="41"/>
      <c r="JT268" s="41"/>
      <c r="JU268" s="41"/>
      <c r="JV268" s="41"/>
      <c r="JW268" s="41"/>
      <c r="JX268" s="41"/>
      <c r="JY268" s="41"/>
      <c r="JZ268" s="41"/>
      <c r="KA268" s="41"/>
      <c r="KB268" s="41"/>
      <c r="KC268" s="41"/>
      <c r="KD268" s="41"/>
      <c r="KE268" s="41"/>
      <c r="KF268" s="41"/>
      <c r="KG268" s="41"/>
      <c r="KH268" s="41"/>
      <c r="KI268" s="41"/>
      <c r="KJ268" s="41"/>
      <c r="KK268" s="41"/>
      <c r="KL268" s="41"/>
      <c r="KM268" s="41"/>
      <c r="KN268" s="41"/>
      <c r="KO268" s="41"/>
      <c r="KP268" s="41"/>
      <c r="KQ268" s="41"/>
      <c r="KR268" s="41"/>
      <c r="KS268" s="41"/>
      <c r="KT268" s="41"/>
      <c r="KU268" s="41"/>
      <c r="KV268" s="41"/>
      <c r="KW268" s="41"/>
      <c r="KX268" s="41"/>
      <c r="KY268" s="41"/>
      <c r="KZ268" s="41"/>
      <c r="LA268" s="41"/>
      <c r="LB268" s="41"/>
      <c r="LC268" s="41"/>
      <c r="LD268" s="41"/>
      <c r="LE268" s="41"/>
      <c r="LF268" s="41"/>
      <c r="LG268" s="41"/>
      <c r="LH268" s="41"/>
      <c r="LI268" s="41"/>
      <c r="LJ268" s="41"/>
      <c r="LK268" s="41"/>
      <c r="LL268" s="41"/>
      <c r="LM268" s="41"/>
      <c r="LN268" s="41"/>
      <c r="LO268" s="41"/>
      <c r="LP268" s="41"/>
      <c r="LQ268" s="41"/>
      <c r="LR268" s="41"/>
      <c r="LS268" s="41"/>
      <c r="LT268" s="41"/>
      <c r="LU268" s="41"/>
      <c r="LV268" s="41"/>
      <c r="LW268" s="41"/>
      <c r="LX268" s="41"/>
      <c r="LY268" s="41"/>
      <c r="LZ268" s="41"/>
      <c r="MA268" s="41"/>
      <c r="MB268" s="41"/>
      <c r="MC268" s="41"/>
      <c r="MD268" s="41"/>
      <c r="ME268" s="41"/>
      <c r="MF268" s="41"/>
      <c r="MG268" s="41"/>
      <c r="MH268" s="41"/>
      <c r="MI268" s="41"/>
      <c r="MJ268" s="41"/>
      <c r="MK268" s="41"/>
      <c r="ML268" s="41"/>
      <c r="MM268" s="41"/>
      <c r="MN268" s="41"/>
      <c r="MO268" s="41"/>
      <c r="MP268" s="41"/>
      <c r="MQ268" s="41"/>
      <c r="MR268" s="41"/>
      <c r="MS268" s="41"/>
      <c r="MT268" s="41"/>
      <c r="MU268" s="41"/>
      <c r="MV268" s="41"/>
      <c r="MW268" s="41"/>
      <c r="MX268" s="41"/>
      <c r="MY268" s="41"/>
      <c r="MZ268" s="41"/>
      <c r="NA268" s="41"/>
      <c r="NB268" s="41"/>
      <c r="NC268" s="41"/>
      <c r="ND268" s="41"/>
      <c r="NE268" s="41"/>
      <c r="NF268" s="41"/>
      <c r="NG268" s="41"/>
      <c r="NH268" s="41"/>
      <c r="NI268" s="41"/>
      <c r="NJ268" s="41"/>
      <c r="NK268" s="41"/>
      <c r="NL268" s="41"/>
      <c r="NM268" s="41"/>
      <c r="NN268" s="41"/>
      <c r="NO268" s="41"/>
      <c r="NP268" s="41"/>
      <c r="NQ268" s="41"/>
      <c r="NR268" s="41"/>
      <c r="NS268" s="41"/>
      <c r="NT268" s="41"/>
      <c r="NU268" s="41"/>
      <c r="NV268" s="41"/>
      <c r="NW268" s="41"/>
      <c r="NX268" s="41"/>
      <c r="NY268" s="41"/>
      <c r="NZ268" s="41"/>
      <c r="OA268" s="41"/>
      <c r="OB268" s="41"/>
      <c r="OC268" s="41"/>
      <c r="OD268" s="41"/>
      <c r="OE268" s="41"/>
      <c r="OF268" s="41"/>
      <c r="OG268" s="41"/>
      <c r="OH268" s="41"/>
      <c r="OI268" s="41"/>
      <c r="OJ268" s="41"/>
      <c r="OK268" s="41"/>
      <c r="OL268" s="41"/>
      <c r="OM268" s="41"/>
      <c r="ON268" s="41"/>
      <c r="OO268" s="41"/>
      <c r="OP268" s="41"/>
      <c r="OQ268" s="41"/>
      <c r="OR268" s="41"/>
      <c r="OS268" s="41"/>
      <c r="OT268" s="41"/>
      <c r="OU268" s="41"/>
      <c r="OV268" s="41"/>
      <c r="OW268" s="41"/>
      <c r="OX268" s="41"/>
      <c r="OY268" s="41"/>
      <c r="OZ268" s="41"/>
      <c r="PA268" s="41"/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1"/>
      <c r="PN268" s="41"/>
      <c r="PO268" s="41"/>
      <c r="PP268" s="41"/>
      <c r="PQ268" s="41"/>
      <c r="PR268" s="41"/>
      <c r="PS268" s="41"/>
      <c r="PT268" s="41"/>
      <c r="PU268" s="41"/>
      <c r="PV268" s="41"/>
      <c r="PW268" s="41"/>
      <c r="PX268" s="41"/>
      <c r="PY268" s="41"/>
      <c r="PZ268" s="41"/>
      <c r="QA268" s="41"/>
      <c r="QB268" s="41"/>
      <c r="QC268" s="41"/>
      <c r="QD268" s="41"/>
      <c r="QE268" s="41"/>
      <c r="QF268" s="41"/>
      <c r="QG268" s="41"/>
      <c r="QH268" s="41"/>
      <c r="QI268" s="41"/>
      <c r="QJ268" s="41"/>
      <c r="QK268" s="41"/>
      <c r="QL268" s="41"/>
      <c r="QM268" s="41"/>
      <c r="QN268" s="41"/>
      <c r="QO268" s="41"/>
      <c r="QP268" s="41"/>
      <c r="QQ268" s="41"/>
      <c r="QR268" s="41"/>
      <c r="QS268" s="41"/>
      <c r="QT268" s="41"/>
      <c r="QU268" s="41"/>
      <c r="QV268" s="41"/>
      <c r="QW268" s="41"/>
      <c r="QX268" s="41"/>
      <c r="QY268" s="41"/>
      <c r="QZ268" s="41"/>
      <c r="RA268" s="41"/>
      <c r="RB268" s="41"/>
      <c r="RC268" s="41"/>
      <c r="RD268" s="41"/>
      <c r="RE268" s="41"/>
      <c r="RF268" s="41"/>
      <c r="RG268" s="41"/>
      <c r="RH268" s="41"/>
      <c r="RI268" s="41"/>
      <c r="RJ268" s="41"/>
      <c r="RK268" s="41"/>
      <c r="RL268" s="41"/>
      <c r="RM268" s="41"/>
      <c r="RN268" s="41"/>
      <c r="RO268" s="41"/>
      <c r="RP268" s="41"/>
      <c r="RQ268" s="41"/>
      <c r="RR268" s="41"/>
      <c r="RS268" s="41"/>
      <c r="RT268" s="41"/>
      <c r="RU268" s="41"/>
      <c r="RV268" s="41"/>
      <c r="RW268" s="41"/>
      <c r="RX268" s="41"/>
      <c r="RY268" s="41"/>
      <c r="RZ268" s="41"/>
      <c r="SA268" s="41"/>
      <c r="SB268" s="41"/>
      <c r="SC268" s="41"/>
      <c r="SD268" s="41"/>
      <c r="SE268" s="41"/>
      <c r="SF268" s="41"/>
      <c r="SG268" s="41"/>
      <c r="SH268" s="41"/>
      <c r="SI268" s="41"/>
      <c r="SJ268" s="41"/>
      <c r="SK268" s="41"/>
      <c r="SL268" s="41"/>
      <c r="SM268" s="41"/>
      <c r="SN268" s="41"/>
      <c r="SO268" s="41"/>
      <c r="SP268" s="41"/>
      <c r="SQ268" s="41"/>
      <c r="SR268" s="41"/>
      <c r="SS268" s="41"/>
      <c r="ST268" s="41"/>
      <c r="SU268" s="41"/>
      <c r="SV268" s="41"/>
      <c r="SW268" s="41"/>
      <c r="SX268" s="41"/>
      <c r="SY268" s="41"/>
      <c r="SZ268" s="41"/>
      <c r="TA268" s="41"/>
      <c r="TB268" s="41"/>
      <c r="TC268" s="41"/>
      <c r="TD268" s="41"/>
      <c r="TE268" s="41"/>
      <c r="TF268" s="41"/>
      <c r="TG268" s="41"/>
      <c r="TH268" s="41"/>
      <c r="TI268" s="41"/>
      <c r="TJ268" s="41"/>
      <c r="TK268" s="41"/>
      <c r="TL268" s="41"/>
      <c r="TM268" s="41"/>
      <c r="TN268" s="41"/>
      <c r="TO268" s="41"/>
      <c r="TP268" s="41"/>
      <c r="TQ268" s="41"/>
      <c r="TR268" s="41"/>
      <c r="TS268" s="41"/>
      <c r="TT268" s="41"/>
      <c r="TU268" s="41"/>
      <c r="TV268" s="41"/>
      <c r="TW268" s="41"/>
      <c r="TX268" s="41"/>
      <c r="TY268" s="41"/>
      <c r="TZ268" s="41"/>
      <c r="UA268" s="41"/>
      <c r="UB268" s="41"/>
      <c r="UC268" s="41"/>
      <c r="UD268" s="41"/>
      <c r="UE268" s="41"/>
      <c r="UF268" s="41"/>
      <c r="UG268" s="41"/>
      <c r="UH268" s="41"/>
      <c r="UI268" s="41"/>
      <c r="UJ268" s="41"/>
      <c r="UK268" s="41"/>
      <c r="UL268" s="41"/>
      <c r="UM268" s="41"/>
      <c r="UN268" s="41"/>
      <c r="UO268" s="41"/>
      <c r="UP268" s="41"/>
      <c r="UQ268" s="41"/>
      <c r="UR268" s="41"/>
      <c r="US268" s="41"/>
      <c r="UT268" s="41"/>
      <c r="UU268" s="41"/>
      <c r="UV268" s="41"/>
      <c r="UW268" s="41"/>
      <c r="UX268" s="41"/>
      <c r="UY268" s="41"/>
      <c r="UZ268" s="41"/>
      <c r="VA268" s="41"/>
      <c r="VB268" s="41"/>
      <c r="VC268" s="41"/>
      <c r="VD268" s="41"/>
      <c r="VE268" s="41"/>
      <c r="VF268" s="41"/>
      <c r="VG268" s="41"/>
      <c r="VH268" s="41"/>
      <c r="VI268" s="41"/>
      <c r="VJ268" s="41"/>
      <c r="VK268" s="41"/>
      <c r="VL268" s="41"/>
      <c r="VM268" s="41"/>
      <c r="VN268" s="41"/>
      <c r="VO268" s="41"/>
      <c r="VP268" s="41"/>
      <c r="VQ268" s="41"/>
      <c r="VR268" s="41"/>
      <c r="VS268" s="41"/>
      <c r="VT268" s="41"/>
      <c r="VU268" s="41"/>
      <c r="VV268" s="41"/>
      <c r="VW268" s="41"/>
      <c r="VX268" s="41"/>
      <c r="VY268" s="41"/>
      <c r="VZ268" s="41"/>
      <c r="WA268" s="41"/>
      <c r="WB268" s="41"/>
      <c r="WC268" s="41"/>
      <c r="WD268" s="41"/>
      <c r="WE268" s="41"/>
      <c r="WF268" s="41"/>
      <c r="WG268" s="41"/>
      <c r="WH268" s="41"/>
      <c r="WI268" s="41"/>
      <c r="WJ268" s="41"/>
      <c r="WK268" s="41"/>
      <c r="WL268" s="41"/>
      <c r="WM268" s="41"/>
      <c r="WN268" s="41"/>
      <c r="WO268" s="41"/>
      <c r="WP268" s="41"/>
      <c r="WQ268" s="41"/>
      <c r="WR268" s="41"/>
      <c r="WS268" s="41"/>
      <c r="WT268" s="41"/>
      <c r="WU268" s="41"/>
      <c r="WV268" s="41"/>
      <c r="WW268" s="41"/>
      <c r="WX268" s="41"/>
      <c r="WY268" s="41"/>
      <c r="WZ268" s="41"/>
      <c r="XA268" s="41"/>
      <c r="XB268" s="41"/>
      <c r="XC268" s="41"/>
      <c r="XD268" s="41"/>
      <c r="XE268" s="41"/>
      <c r="XF268" s="41"/>
      <c r="XG268" s="41"/>
      <c r="XH268" s="41"/>
      <c r="XI268" s="41"/>
      <c r="XJ268" s="41"/>
      <c r="XK268" s="41"/>
      <c r="XL268" s="41"/>
      <c r="XM268" s="41"/>
      <c r="XN268" s="41"/>
      <c r="XO268" s="41"/>
      <c r="XP268" s="41"/>
      <c r="XQ268" s="41"/>
      <c r="XR268" s="41"/>
      <c r="XS268" s="41"/>
      <c r="XT268" s="41"/>
      <c r="XU268" s="41"/>
      <c r="XV268" s="41"/>
      <c r="XW268" s="41"/>
      <c r="XX268" s="41"/>
      <c r="XY268" s="41"/>
      <c r="XZ268" s="41"/>
      <c r="YA268" s="41"/>
      <c r="YB268" s="41"/>
      <c r="YC268" s="41"/>
      <c r="YD268" s="41"/>
      <c r="YE268" s="41"/>
      <c r="YF268" s="41"/>
      <c r="YG268" s="41"/>
      <c r="YH268" s="41"/>
      <c r="YI268" s="41"/>
      <c r="YJ268" s="41"/>
      <c r="YK268" s="41"/>
      <c r="YL268" s="41"/>
      <c r="YM268" s="41"/>
      <c r="YN268" s="41"/>
      <c r="YO268" s="41"/>
      <c r="YP268" s="41"/>
      <c r="YQ268" s="41"/>
      <c r="YR268" s="41"/>
      <c r="YS268" s="41"/>
      <c r="YT268" s="41"/>
      <c r="YU268" s="41"/>
      <c r="YV268" s="41"/>
      <c r="YW268" s="41"/>
      <c r="YX268" s="41"/>
      <c r="YY268" s="41"/>
      <c r="YZ268" s="41"/>
      <c r="ZA268" s="41"/>
      <c r="ZB268" s="41"/>
      <c r="ZC268" s="41"/>
      <c r="ZD268" s="41"/>
      <c r="ZE268" s="41"/>
      <c r="ZF268" s="41"/>
      <c r="ZG268" s="41"/>
      <c r="ZH268" s="41"/>
      <c r="ZI268" s="41"/>
      <c r="ZJ268" s="41"/>
      <c r="ZK268" s="41"/>
      <c r="ZL268" s="41"/>
      <c r="ZM268" s="41"/>
      <c r="ZN268" s="41"/>
      <c r="ZO268" s="41"/>
    </row>
    <row r="269" spans="31:691" ht="17.25" customHeight="1" x14ac:dyDescent="0.3">
      <c r="AE269" s="41"/>
      <c r="AF269" s="41"/>
      <c r="AG269" s="41"/>
      <c r="IZ269" s="41"/>
      <c r="JA269" s="41"/>
      <c r="JB269" s="41"/>
      <c r="JC269" s="41"/>
      <c r="JD269" s="41"/>
      <c r="JE269" s="41"/>
      <c r="JF269" s="41"/>
      <c r="JG269" s="41"/>
      <c r="JH269" s="41"/>
      <c r="JI269" s="41"/>
      <c r="JJ269" s="41"/>
      <c r="JK269" s="41"/>
      <c r="JL269" s="41"/>
      <c r="JM269" s="41"/>
      <c r="JN269" s="41"/>
      <c r="JO269" s="41"/>
      <c r="JP269" s="41"/>
      <c r="JQ269" s="41"/>
      <c r="JR269" s="41"/>
      <c r="JS269" s="41"/>
      <c r="JT269" s="41"/>
      <c r="JU269" s="41"/>
      <c r="JV269" s="41"/>
      <c r="JW269" s="41"/>
      <c r="JX269" s="41"/>
      <c r="JY269" s="41"/>
      <c r="JZ269" s="41"/>
      <c r="KA269" s="41"/>
      <c r="KB269" s="41"/>
      <c r="KC269" s="41"/>
      <c r="KD269" s="41"/>
      <c r="KE269" s="41"/>
      <c r="KF269" s="41"/>
      <c r="KG269" s="41"/>
      <c r="KH269" s="41"/>
      <c r="KI269" s="41"/>
      <c r="KJ269" s="41"/>
      <c r="KK269" s="41"/>
      <c r="KL269" s="41"/>
      <c r="KM269" s="41"/>
      <c r="KN269" s="41"/>
      <c r="KO269" s="41"/>
      <c r="KP269" s="41"/>
      <c r="KQ269" s="41"/>
      <c r="KR269" s="41"/>
      <c r="KS269" s="41"/>
      <c r="KT269" s="41"/>
      <c r="KU269" s="41"/>
      <c r="KV269" s="41"/>
      <c r="KW269" s="41"/>
      <c r="KX269" s="41"/>
      <c r="KY269" s="41"/>
      <c r="KZ269" s="41"/>
      <c r="LA269" s="41"/>
      <c r="LB269" s="41"/>
      <c r="LC269" s="41"/>
      <c r="LD269" s="41"/>
      <c r="LE269" s="41"/>
      <c r="LF269" s="41"/>
      <c r="LG269" s="41"/>
      <c r="LH269" s="41"/>
      <c r="LI269" s="41"/>
      <c r="LJ269" s="41"/>
      <c r="LK269" s="41"/>
      <c r="LL269" s="41"/>
      <c r="LM269" s="41"/>
      <c r="LN269" s="41"/>
      <c r="LO269" s="41"/>
      <c r="LP269" s="41"/>
      <c r="LQ269" s="41"/>
      <c r="LR269" s="41"/>
      <c r="LS269" s="41"/>
      <c r="LT269" s="41"/>
      <c r="LU269" s="41"/>
      <c r="LV269" s="41"/>
      <c r="LW269" s="41"/>
      <c r="LX269" s="41"/>
      <c r="LY269" s="41"/>
      <c r="LZ269" s="41"/>
      <c r="MA269" s="41"/>
      <c r="MB269" s="41"/>
      <c r="MC269" s="41"/>
      <c r="MD269" s="41"/>
      <c r="ME269" s="41"/>
      <c r="MF269" s="41"/>
      <c r="MG269" s="41"/>
      <c r="MH269" s="41"/>
      <c r="MI269" s="41"/>
      <c r="MJ269" s="41"/>
      <c r="MK269" s="41"/>
      <c r="ML269" s="41"/>
      <c r="MM269" s="41"/>
      <c r="MN269" s="41"/>
      <c r="MO269" s="41"/>
      <c r="MP269" s="41"/>
      <c r="MQ269" s="41"/>
      <c r="MR269" s="41"/>
      <c r="MS269" s="41"/>
      <c r="MT269" s="41"/>
      <c r="MU269" s="41"/>
      <c r="MV269" s="41"/>
      <c r="MW269" s="41"/>
      <c r="MX269" s="41"/>
      <c r="MY269" s="41"/>
      <c r="MZ269" s="41"/>
      <c r="NA269" s="41"/>
      <c r="NB269" s="41"/>
      <c r="NC269" s="41"/>
      <c r="ND269" s="41"/>
      <c r="NE269" s="41"/>
      <c r="NF269" s="41"/>
      <c r="NG269" s="41"/>
      <c r="NH269" s="41"/>
      <c r="NI269" s="41"/>
      <c r="NJ269" s="41"/>
      <c r="NK269" s="41"/>
      <c r="NL269" s="41"/>
      <c r="NM269" s="41"/>
      <c r="NN269" s="41"/>
      <c r="NO269" s="41"/>
      <c r="NP269" s="41"/>
      <c r="NQ269" s="41"/>
      <c r="NR269" s="41"/>
      <c r="NS269" s="41"/>
      <c r="NT269" s="41"/>
      <c r="NU269" s="41"/>
      <c r="NV269" s="41"/>
      <c r="NW269" s="41"/>
      <c r="NX269" s="41"/>
      <c r="NY269" s="41"/>
      <c r="NZ269" s="41"/>
      <c r="OA269" s="41"/>
      <c r="OB269" s="41"/>
      <c r="OC269" s="41"/>
      <c r="OD269" s="41"/>
      <c r="OE269" s="41"/>
      <c r="OF269" s="41"/>
      <c r="OG269" s="41"/>
      <c r="OH269" s="41"/>
      <c r="OI269" s="41"/>
      <c r="OJ269" s="41"/>
      <c r="OK269" s="41"/>
      <c r="OL269" s="41"/>
      <c r="OM269" s="41"/>
      <c r="ON269" s="41"/>
      <c r="OO269" s="41"/>
      <c r="OP269" s="41"/>
      <c r="OQ269" s="41"/>
      <c r="OR269" s="41"/>
      <c r="OS269" s="41"/>
      <c r="OT269" s="41"/>
      <c r="OU269" s="41"/>
      <c r="OV269" s="41"/>
      <c r="OW269" s="41"/>
      <c r="OX269" s="41"/>
      <c r="OY269" s="41"/>
      <c r="OZ269" s="41"/>
      <c r="PA269" s="41"/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1"/>
      <c r="PN269" s="41"/>
      <c r="PO269" s="41"/>
      <c r="PP269" s="41"/>
      <c r="PQ269" s="41"/>
      <c r="PR269" s="41"/>
      <c r="PS269" s="41"/>
      <c r="PT269" s="41"/>
      <c r="PU269" s="41"/>
      <c r="PV269" s="41"/>
      <c r="PW269" s="41"/>
      <c r="PX269" s="41"/>
      <c r="PY269" s="41"/>
      <c r="PZ269" s="41"/>
      <c r="QA269" s="41"/>
      <c r="QB269" s="41"/>
      <c r="QC269" s="41"/>
      <c r="QD269" s="41"/>
      <c r="QE269" s="41"/>
      <c r="QF269" s="41"/>
      <c r="QG269" s="41"/>
      <c r="QH269" s="41"/>
      <c r="QI269" s="41"/>
      <c r="QJ269" s="41"/>
      <c r="QK269" s="41"/>
      <c r="QL269" s="41"/>
      <c r="QM269" s="41"/>
      <c r="QN269" s="41"/>
      <c r="QO269" s="41"/>
      <c r="QP269" s="41"/>
      <c r="QQ269" s="41"/>
      <c r="QR269" s="41"/>
      <c r="QS269" s="41"/>
      <c r="QT269" s="41"/>
      <c r="QU269" s="41"/>
      <c r="QV269" s="41"/>
      <c r="QW269" s="41"/>
      <c r="QX269" s="41"/>
      <c r="QY269" s="41"/>
      <c r="QZ269" s="41"/>
      <c r="RA269" s="41"/>
      <c r="RB269" s="41"/>
      <c r="RC269" s="41"/>
      <c r="RD269" s="41"/>
      <c r="RE269" s="41"/>
      <c r="RF269" s="41"/>
      <c r="RG269" s="41"/>
      <c r="RH269" s="41"/>
      <c r="RI269" s="41"/>
      <c r="RJ269" s="41"/>
      <c r="RK269" s="41"/>
      <c r="RL269" s="41"/>
      <c r="RM269" s="41"/>
      <c r="RN269" s="41"/>
      <c r="RO269" s="41"/>
      <c r="RP269" s="41"/>
      <c r="RQ269" s="41"/>
      <c r="RR269" s="41"/>
      <c r="RS269" s="41"/>
      <c r="RT269" s="41"/>
      <c r="RU269" s="41"/>
      <c r="RV269" s="41"/>
      <c r="RW269" s="41"/>
      <c r="RX269" s="41"/>
      <c r="RY269" s="41"/>
      <c r="RZ269" s="41"/>
      <c r="SA269" s="41"/>
      <c r="SB269" s="41"/>
      <c r="SC269" s="41"/>
      <c r="SD269" s="41"/>
      <c r="SE269" s="41"/>
      <c r="SF269" s="41"/>
      <c r="SG269" s="41"/>
      <c r="SH269" s="41"/>
      <c r="SI269" s="41"/>
      <c r="SJ269" s="41"/>
      <c r="SK269" s="41"/>
      <c r="SL269" s="41"/>
      <c r="SM269" s="41"/>
      <c r="SN269" s="41"/>
      <c r="SO269" s="41"/>
      <c r="SP269" s="41"/>
      <c r="SQ269" s="41"/>
      <c r="SR269" s="41"/>
      <c r="SS269" s="41"/>
      <c r="ST269" s="41"/>
      <c r="SU269" s="41"/>
      <c r="SV269" s="41"/>
      <c r="SW269" s="41"/>
      <c r="SX269" s="41"/>
      <c r="SY269" s="41"/>
      <c r="SZ269" s="41"/>
      <c r="TA269" s="41"/>
      <c r="TB269" s="41"/>
      <c r="TC269" s="41"/>
      <c r="TD269" s="41"/>
      <c r="TE269" s="41"/>
      <c r="TF269" s="41"/>
      <c r="TG269" s="41"/>
      <c r="TH269" s="41"/>
      <c r="TI269" s="41"/>
      <c r="TJ269" s="41"/>
      <c r="TK269" s="41"/>
      <c r="TL269" s="41"/>
      <c r="TM269" s="41"/>
      <c r="TN269" s="41"/>
      <c r="TO269" s="41"/>
      <c r="TP269" s="41"/>
      <c r="TQ269" s="41"/>
      <c r="TR269" s="41"/>
      <c r="TS269" s="41"/>
      <c r="TT269" s="41"/>
      <c r="TU269" s="41"/>
      <c r="TV269" s="41"/>
      <c r="TW269" s="41"/>
      <c r="TX269" s="41"/>
      <c r="TY269" s="41"/>
      <c r="TZ269" s="41"/>
      <c r="UA269" s="41"/>
      <c r="UB269" s="41"/>
      <c r="UC269" s="41"/>
      <c r="UD269" s="41"/>
      <c r="UE269" s="41"/>
      <c r="UF269" s="41"/>
      <c r="UG269" s="41"/>
      <c r="UH269" s="41"/>
      <c r="UI269" s="41"/>
      <c r="UJ269" s="41"/>
      <c r="UK269" s="41"/>
      <c r="UL269" s="41"/>
      <c r="UM269" s="41"/>
      <c r="UN269" s="41"/>
      <c r="UO269" s="41"/>
      <c r="UP269" s="41"/>
      <c r="UQ269" s="41"/>
      <c r="UR269" s="41"/>
      <c r="US269" s="41"/>
      <c r="UT269" s="41"/>
      <c r="UU269" s="41"/>
      <c r="UV269" s="41"/>
      <c r="UW269" s="41"/>
      <c r="UX269" s="41"/>
      <c r="UY269" s="41"/>
      <c r="UZ269" s="41"/>
      <c r="VA269" s="41"/>
      <c r="VB269" s="41"/>
      <c r="VC269" s="41"/>
      <c r="VD269" s="41"/>
      <c r="VE269" s="41"/>
      <c r="VF269" s="41"/>
      <c r="VG269" s="41"/>
      <c r="VH269" s="41"/>
      <c r="VI269" s="41"/>
      <c r="VJ269" s="41"/>
      <c r="VK269" s="41"/>
      <c r="VL269" s="41"/>
      <c r="VM269" s="41"/>
      <c r="VN269" s="41"/>
      <c r="VO269" s="41"/>
      <c r="VP269" s="41"/>
      <c r="VQ269" s="41"/>
      <c r="VR269" s="41"/>
      <c r="VS269" s="41"/>
      <c r="VT269" s="41"/>
      <c r="VU269" s="41"/>
      <c r="VV269" s="41"/>
      <c r="VW269" s="41"/>
      <c r="VX269" s="41"/>
      <c r="VY269" s="41"/>
      <c r="VZ269" s="41"/>
      <c r="WA269" s="41"/>
      <c r="WB269" s="41"/>
      <c r="WC269" s="41"/>
      <c r="WD269" s="41"/>
      <c r="WE269" s="41"/>
      <c r="WF269" s="41"/>
      <c r="WG269" s="41"/>
      <c r="WH269" s="41"/>
      <c r="WI269" s="41"/>
      <c r="WJ269" s="41"/>
      <c r="WK269" s="41"/>
      <c r="WL269" s="41"/>
      <c r="WM269" s="41"/>
      <c r="WN269" s="41"/>
      <c r="WO269" s="41"/>
      <c r="WP269" s="41"/>
      <c r="WQ269" s="41"/>
      <c r="WR269" s="41"/>
      <c r="WS269" s="41"/>
      <c r="WT269" s="41"/>
      <c r="WU269" s="41"/>
      <c r="WV269" s="41"/>
      <c r="WW269" s="41"/>
      <c r="WX269" s="41"/>
      <c r="WY269" s="41"/>
      <c r="WZ269" s="41"/>
      <c r="XA269" s="41"/>
      <c r="XB269" s="41"/>
      <c r="XC269" s="41"/>
      <c r="XD269" s="41"/>
      <c r="XE269" s="41"/>
      <c r="XF269" s="41"/>
      <c r="XG269" s="41"/>
      <c r="XH269" s="41"/>
      <c r="XI269" s="41"/>
      <c r="XJ269" s="41"/>
      <c r="XK269" s="41"/>
      <c r="XL269" s="41"/>
      <c r="XM269" s="41"/>
      <c r="XN269" s="41"/>
      <c r="XO269" s="41"/>
      <c r="XP269" s="41"/>
      <c r="XQ269" s="41"/>
      <c r="XR269" s="41"/>
      <c r="XS269" s="41"/>
      <c r="XT269" s="41"/>
      <c r="XU269" s="41"/>
      <c r="XV269" s="41"/>
      <c r="XW269" s="41"/>
      <c r="XX269" s="41"/>
      <c r="XY269" s="41"/>
      <c r="XZ269" s="41"/>
      <c r="YA269" s="41"/>
      <c r="YB269" s="41"/>
      <c r="YC269" s="41"/>
      <c r="YD269" s="41"/>
      <c r="YE269" s="41"/>
      <c r="YF269" s="41"/>
      <c r="YG269" s="41"/>
      <c r="YH269" s="41"/>
      <c r="YI269" s="41"/>
      <c r="YJ269" s="41"/>
      <c r="YK269" s="41"/>
      <c r="YL269" s="41"/>
      <c r="YM269" s="41"/>
      <c r="YN269" s="41"/>
      <c r="YO269" s="41"/>
      <c r="YP269" s="41"/>
      <c r="YQ269" s="41"/>
      <c r="YR269" s="41"/>
      <c r="YS269" s="41"/>
      <c r="YT269" s="41"/>
      <c r="YU269" s="41"/>
      <c r="YV269" s="41"/>
      <c r="YW269" s="41"/>
      <c r="YX269" s="41"/>
      <c r="YY269" s="41"/>
      <c r="YZ269" s="41"/>
      <c r="ZA269" s="41"/>
      <c r="ZB269" s="41"/>
      <c r="ZC269" s="41"/>
      <c r="ZD269" s="41"/>
      <c r="ZE269" s="41"/>
      <c r="ZF269" s="41"/>
      <c r="ZG269" s="41"/>
      <c r="ZH269" s="41"/>
      <c r="ZI269" s="41"/>
      <c r="ZJ269" s="41"/>
      <c r="ZK269" s="41"/>
      <c r="ZL269" s="41"/>
      <c r="ZM269" s="41"/>
      <c r="ZN269" s="41"/>
      <c r="ZO269" s="41"/>
    </row>
    <row r="270" spans="31:691" ht="17.25" customHeight="1" x14ac:dyDescent="0.3">
      <c r="AE270" s="41"/>
      <c r="AF270" s="41"/>
      <c r="AG270" s="41"/>
      <c r="IZ270" s="41"/>
      <c r="JA270" s="41"/>
      <c r="JB270" s="41"/>
      <c r="JC270" s="41"/>
      <c r="JD270" s="41"/>
      <c r="JE270" s="41"/>
      <c r="JF270" s="41"/>
      <c r="JG270" s="41"/>
      <c r="JH270" s="41"/>
      <c r="JI270" s="41"/>
      <c r="JJ270" s="41"/>
      <c r="JK270" s="41"/>
      <c r="JL270" s="41"/>
      <c r="JM270" s="41"/>
      <c r="JN270" s="41"/>
      <c r="JO270" s="41"/>
      <c r="JP270" s="41"/>
      <c r="JQ270" s="41"/>
      <c r="JR270" s="41"/>
      <c r="JS270" s="41"/>
      <c r="JT270" s="41"/>
      <c r="JU270" s="41"/>
      <c r="JV270" s="41"/>
      <c r="JW270" s="41"/>
      <c r="JX270" s="41"/>
      <c r="JY270" s="41"/>
      <c r="JZ270" s="41"/>
      <c r="KA270" s="41"/>
      <c r="KB270" s="41"/>
      <c r="KC270" s="41"/>
      <c r="KD270" s="41"/>
      <c r="KE270" s="41"/>
      <c r="KF270" s="41"/>
      <c r="KG270" s="41"/>
      <c r="KH270" s="41"/>
      <c r="KI270" s="41"/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/>
      <c r="LB270" s="41"/>
      <c r="LC270" s="41"/>
      <c r="LD270" s="41"/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/>
      <c r="LU270" s="41"/>
      <c r="LV270" s="41"/>
      <c r="LW270" s="41"/>
      <c r="LX270" s="41"/>
      <c r="LY270" s="41"/>
      <c r="LZ270" s="41"/>
      <c r="MA270" s="41"/>
      <c r="MB270" s="41"/>
      <c r="MC270" s="41"/>
      <c r="MD270" s="41"/>
      <c r="ME270" s="41"/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/>
      <c r="MQ270" s="41"/>
      <c r="MR270" s="41"/>
      <c r="MS270" s="41"/>
      <c r="MT270" s="41"/>
      <c r="MU270" s="41"/>
      <c r="MV270" s="41"/>
      <c r="MW270" s="41"/>
      <c r="MX270" s="41"/>
      <c r="MY270" s="41"/>
      <c r="MZ270" s="41"/>
      <c r="NA270" s="41"/>
      <c r="NB270" s="41"/>
      <c r="NC270" s="41"/>
      <c r="ND270" s="41"/>
      <c r="NE270" s="41"/>
      <c r="NF270" s="41"/>
      <c r="NG270" s="41"/>
      <c r="NH270" s="41"/>
      <c r="NI270" s="41"/>
      <c r="NJ270" s="41"/>
      <c r="NK270" s="41"/>
      <c r="NL270" s="41"/>
      <c r="NM270" s="41"/>
      <c r="NN270" s="41"/>
      <c r="NO270" s="41"/>
      <c r="NP270" s="41"/>
      <c r="NQ270" s="41"/>
      <c r="NR270" s="41"/>
      <c r="NS270" s="41"/>
      <c r="NT270" s="41"/>
      <c r="NU270" s="41"/>
      <c r="NV270" s="41"/>
      <c r="NW270" s="41"/>
      <c r="NX270" s="41"/>
      <c r="NY270" s="41"/>
      <c r="NZ270" s="41"/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/>
      <c r="OR270" s="41"/>
      <c r="OS270" s="41"/>
      <c r="OT270" s="41"/>
      <c r="OU270" s="41"/>
      <c r="OV270" s="41"/>
      <c r="OW270" s="41"/>
      <c r="OX270" s="41"/>
      <c r="OY270" s="41"/>
      <c r="OZ270" s="41"/>
      <c r="PA270" s="41"/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1"/>
      <c r="PN270" s="41"/>
      <c r="PO270" s="41"/>
      <c r="PP270" s="41"/>
      <c r="PQ270" s="41"/>
      <c r="PR270" s="41"/>
      <c r="PS270" s="41"/>
      <c r="PT270" s="41"/>
      <c r="PU270" s="41"/>
      <c r="PV270" s="41"/>
      <c r="PW270" s="41"/>
      <c r="PX270" s="41"/>
      <c r="PY270" s="41"/>
      <c r="PZ270" s="41"/>
      <c r="QA270" s="41"/>
      <c r="QB270" s="41"/>
      <c r="QC270" s="41"/>
      <c r="QD270" s="41"/>
      <c r="QE270" s="41"/>
      <c r="QF270" s="41"/>
      <c r="QG270" s="41"/>
      <c r="QH270" s="41"/>
      <c r="QI270" s="41"/>
      <c r="QJ270" s="41"/>
      <c r="QK270" s="41"/>
      <c r="QL270" s="41"/>
      <c r="QM270" s="41"/>
      <c r="QN270" s="41"/>
      <c r="QO270" s="41"/>
      <c r="QP270" s="41"/>
      <c r="QQ270" s="41"/>
      <c r="QR270" s="41"/>
      <c r="QS270" s="41"/>
      <c r="QT270" s="41"/>
      <c r="QU270" s="41"/>
      <c r="QV270" s="41"/>
      <c r="QW270" s="41"/>
      <c r="QX270" s="41"/>
      <c r="QY270" s="41"/>
      <c r="QZ270" s="41"/>
      <c r="RA270" s="41"/>
      <c r="RB270" s="41"/>
      <c r="RC270" s="41"/>
      <c r="RD270" s="41"/>
      <c r="RE270" s="41"/>
      <c r="RF270" s="41"/>
      <c r="RG270" s="41"/>
      <c r="RH270" s="41"/>
      <c r="RI270" s="41"/>
      <c r="RJ270" s="41"/>
      <c r="RK270" s="41"/>
      <c r="RL270" s="41"/>
      <c r="RM270" s="41"/>
      <c r="RN270" s="41"/>
      <c r="RO270" s="41"/>
      <c r="RP270" s="41"/>
      <c r="RQ270" s="41"/>
      <c r="RR270" s="41"/>
      <c r="RS270" s="41"/>
      <c r="RT270" s="41"/>
      <c r="RU270" s="41"/>
      <c r="RV270" s="41"/>
      <c r="RW270" s="41"/>
      <c r="RX270" s="41"/>
      <c r="RY270" s="41"/>
      <c r="RZ270" s="41"/>
      <c r="SA270" s="41"/>
      <c r="SB270" s="41"/>
      <c r="SC270" s="41"/>
      <c r="SD270" s="41"/>
      <c r="SE270" s="41"/>
      <c r="SF270" s="41"/>
      <c r="SG270" s="41"/>
      <c r="SH270" s="41"/>
      <c r="SI270" s="41"/>
      <c r="SJ270" s="41"/>
      <c r="SK270" s="41"/>
      <c r="SL270" s="41"/>
      <c r="SM270" s="41"/>
      <c r="SN270" s="41"/>
      <c r="SO270" s="41"/>
      <c r="SP270" s="41"/>
      <c r="SQ270" s="41"/>
      <c r="SR270" s="41"/>
      <c r="SS270" s="41"/>
      <c r="ST270" s="41"/>
      <c r="SU270" s="41"/>
      <c r="SV270" s="41"/>
      <c r="SW270" s="41"/>
      <c r="SX270" s="41"/>
      <c r="SY270" s="41"/>
      <c r="SZ270" s="41"/>
      <c r="TA270" s="41"/>
      <c r="TB270" s="41"/>
      <c r="TC270" s="41"/>
      <c r="TD270" s="41"/>
      <c r="TE270" s="41"/>
      <c r="TF270" s="41"/>
      <c r="TG270" s="41"/>
      <c r="TH270" s="41"/>
      <c r="TI270" s="41"/>
      <c r="TJ270" s="41"/>
      <c r="TK270" s="41"/>
      <c r="TL270" s="41"/>
      <c r="TM270" s="41"/>
      <c r="TN270" s="41"/>
      <c r="TO270" s="41"/>
      <c r="TP270" s="41"/>
      <c r="TQ270" s="41"/>
      <c r="TR270" s="41"/>
      <c r="TS270" s="41"/>
      <c r="TT270" s="41"/>
      <c r="TU270" s="41"/>
      <c r="TV270" s="41"/>
      <c r="TW270" s="41"/>
      <c r="TX270" s="41"/>
      <c r="TY270" s="41"/>
      <c r="TZ270" s="41"/>
      <c r="UA270" s="41"/>
      <c r="UB270" s="41"/>
      <c r="UC270" s="41"/>
      <c r="UD270" s="41"/>
      <c r="UE270" s="41"/>
      <c r="UF270" s="41"/>
      <c r="UG270" s="41"/>
      <c r="UH270" s="41"/>
      <c r="UI270" s="41"/>
      <c r="UJ270" s="41"/>
      <c r="UK270" s="41"/>
      <c r="UL270" s="41"/>
      <c r="UM270" s="41"/>
      <c r="UN270" s="41"/>
      <c r="UO270" s="41"/>
      <c r="UP270" s="41"/>
      <c r="UQ270" s="41"/>
      <c r="UR270" s="41"/>
      <c r="US270" s="41"/>
      <c r="UT270" s="41"/>
      <c r="UU270" s="41"/>
      <c r="UV270" s="41"/>
      <c r="UW270" s="41"/>
      <c r="UX270" s="41"/>
      <c r="UY270" s="41"/>
      <c r="UZ270" s="41"/>
      <c r="VA270" s="41"/>
      <c r="VB270" s="41"/>
      <c r="VC270" s="41"/>
      <c r="VD270" s="41"/>
      <c r="VE270" s="41"/>
      <c r="VF270" s="41"/>
      <c r="VG270" s="41"/>
      <c r="VH270" s="41"/>
      <c r="VI270" s="41"/>
      <c r="VJ270" s="41"/>
      <c r="VK270" s="41"/>
      <c r="VL270" s="41"/>
      <c r="VM270" s="41"/>
      <c r="VN270" s="41"/>
      <c r="VO270" s="41"/>
      <c r="VP270" s="41"/>
      <c r="VQ270" s="41"/>
      <c r="VR270" s="41"/>
      <c r="VS270" s="41"/>
      <c r="VT270" s="41"/>
      <c r="VU270" s="41"/>
      <c r="VV270" s="41"/>
      <c r="VW270" s="41"/>
      <c r="VX270" s="41"/>
      <c r="VY270" s="41"/>
      <c r="VZ270" s="41"/>
      <c r="WA270" s="41"/>
      <c r="WB270" s="41"/>
      <c r="WC270" s="41"/>
      <c r="WD270" s="41"/>
      <c r="WE270" s="41"/>
      <c r="WF270" s="41"/>
      <c r="WG270" s="41"/>
      <c r="WH270" s="41"/>
      <c r="WI270" s="41"/>
      <c r="WJ270" s="41"/>
      <c r="WK270" s="41"/>
      <c r="WL270" s="41"/>
      <c r="WM270" s="41"/>
      <c r="WN270" s="41"/>
      <c r="WO270" s="41"/>
      <c r="WP270" s="41"/>
      <c r="WQ270" s="41"/>
      <c r="WR270" s="41"/>
      <c r="WS270" s="41"/>
      <c r="WT270" s="41"/>
      <c r="WU270" s="41"/>
      <c r="WV270" s="41"/>
      <c r="WW270" s="41"/>
      <c r="WX270" s="41"/>
      <c r="WY270" s="41"/>
      <c r="WZ270" s="41"/>
      <c r="XA270" s="41"/>
      <c r="XB270" s="41"/>
      <c r="XC270" s="41"/>
      <c r="XD270" s="41"/>
      <c r="XE270" s="41"/>
      <c r="XF270" s="41"/>
      <c r="XG270" s="41"/>
      <c r="XH270" s="41"/>
      <c r="XI270" s="41"/>
      <c r="XJ270" s="41"/>
      <c r="XK270" s="41"/>
      <c r="XL270" s="41"/>
      <c r="XM270" s="41"/>
      <c r="XN270" s="41"/>
      <c r="XO270" s="41"/>
      <c r="XP270" s="41"/>
      <c r="XQ270" s="41"/>
      <c r="XR270" s="41"/>
      <c r="XS270" s="41"/>
      <c r="XT270" s="41"/>
      <c r="XU270" s="41"/>
      <c r="XV270" s="41"/>
      <c r="XW270" s="41"/>
      <c r="XX270" s="41"/>
      <c r="XY270" s="41"/>
      <c r="XZ270" s="41"/>
      <c r="YA270" s="41"/>
      <c r="YB270" s="41"/>
      <c r="YC270" s="41"/>
      <c r="YD270" s="41"/>
      <c r="YE270" s="41"/>
      <c r="YF270" s="41"/>
      <c r="YG270" s="41"/>
      <c r="YH270" s="41"/>
      <c r="YI270" s="41"/>
      <c r="YJ270" s="41"/>
      <c r="YK270" s="41"/>
      <c r="YL270" s="41"/>
      <c r="YM270" s="41"/>
      <c r="YN270" s="41"/>
      <c r="YO270" s="41"/>
      <c r="YP270" s="41"/>
      <c r="YQ270" s="41"/>
      <c r="YR270" s="41"/>
      <c r="YS270" s="41"/>
      <c r="YT270" s="41"/>
      <c r="YU270" s="41"/>
      <c r="YV270" s="41"/>
      <c r="YW270" s="41"/>
      <c r="YX270" s="41"/>
      <c r="YY270" s="41"/>
      <c r="YZ270" s="41"/>
      <c r="ZA270" s="41"/>
      <c r="ZB270" s="41"/>
      <c r="ZC270" s="41"/>
      <c r="ZD270" s="41"/>
      <c r="ZE270" s="41"/>
      <c r="ZF270" s="41"/>
      <c r="ZG270" s="41"/>
      <c r="ZH270" s="41"/>
      <c r="ZI270" s="41"/>
      <c r="ZJ270" s="41"/>
      <c r="ZK270" s="41"/>
      <c r="ZL270" s="41"/>
      <c r="ZM270" s="41"/>
      <c r="ZN270" s="41"/>
      <c r="ZO270" s="41"/>
    </row>
    <row r="271" spans="31:691" ht="17.25" customHeight="1" x14ac:dyDescent="0.3">
      <c r="AE271" s="41"/>
      <c r="AF271" s="41"/>
      <c r="AG271" s="41"/>
      <c r="IZ271" s="41"/>
      <c r="JA271" s="41"/>
      <c r="JB271" s="41"/>
      <c r="JC271" s="41"/>
      <c r="JD271" s="41"/>
      <c r="JE271" s="41"/>
      <c r="JF271" s="41"/>
      <c r="JG271" s="41"/>
      <c r="JH271" s="41"/>
      <c r="JI271" s="41"/>
      <c r="JJ271" s="41"/>
      <c r="JK271" s="41"/>
      <c r="JL271" s="41"/>
      <c r="JM271" s="41"/>
      <c r="JN271" s="41"/>
      <c r="JO271" s="41"/>
      <c r="JP271" s="41"/>
      <c r="JQ271" s="41"/>
      <c r="JR271" s="41"/>
      <c r="JS271" s="41"/>
      <c r="JT271" s="41"/>
      <c r="JU271" s="41"/>
      <c r="JV271" s="41"/>
      <c r="JW271" s="41"/>
      <c r="JX271" s="41"/>
      <c r="JY271" s="41"/>
      <c r="JZ271" s="41"/>
      <c r="KA271" s="41"/>
      <c r="KB271" s="41"/>
      <c r="KC271" s="41"/>
      <c r="KD271" s="41"/>
      <c r="KE271" s="41"/>
      <c r="KF271" s="41"/>
      <c r="KG271" s="41"/>
      <c r="KH271" s="41"/>
      <c r="KI271" s="41"/>
      <c r="KJ271" s="41"/>
      <c r="KK271" s="41"/>
      <c r="KL271" s="41"/>
      <c r="KM271" s="41"/>
      <c r="KN271" s="41"/>
      <c r="KO271" s="41"/>
      <c r="KP271" s="41"/>
      <c r="KQ271" s="41"/>
      <c r="KR271" s="41"/>
      <c r="KS271" s="41"/>
      <c r="KT271" s="41"/>
      <c r="KU271" s="41"/>
      <c r="KV271" s="41"/>
      <c r="KW271" s="41"/>
      <c r="KX271" s="41"/>
      <c r="KY271" s="41"/>
      <c r="KZ271" s="41"/>
      <c r="LA271" s="41"/>
      <c r="LB271" s="41"/>
      <c r="LC271" s="41"/>
      <c r="LD271" s="41"/>
      <c r="LE271" s="41"/>
      <c r="LF271" s="41"/>
      <c r="LG271" s="41"/>
      <c r="LH271" s="41"/>
      <c r="LI271" s="41"/>
      <c r="LJ271" s="41"/>
      <c r="LK271" s="41"/>
      <c r="LL271" s="41"/>
      <c r="LM271" s="41"/>
      <c r="LN271" s="41"/>
      <c r="LO271" s="41"/>
      <c r="LP271" s="41"/>
      <c r="LQ271" s="41"/>
      <c r="LR271" s="41"/>
      <c r="LS271" s="41"/>
      <c r="LT271" s="41"/>
      <c r="LU271" s="41"/>
      <c r="LV271" s="41"/>
      <c r="LW271" s="41"/>
      <c r="LX271" s="41"/>
      <c r="LY271" s="41"/>
      <c r="LZ271" s="41"/>
      <c r="MA271" s="41"/>
      <c r="MB271" s="41"/>
      <c r="MC271" s="41"/>
      <c r="MD271" s="41"/>
      <c r="ME271" s="41"/>
      <c r="MF271" s="41"/>
      <c r="MG271" s="41"/>
      <c r="MH271" s="41"/>
      <c r="MI271" s="41"/>
      <c r="MJ271" s="41"/>
      <c r="MK271" s="41"/>
      <c r="ML271" s="41"/>
      <c r="MM271" s="41"/>
      <c r="MN271" s="41"/>
      <c r="MO271" s="41"/>
      <c r="MP271" s="41"/>
      <c r="MQ271" s="41"/>
      <c r="MR271" s="41"/>
      <c r="MS271" s="41"/>
      <c r="MT271" s="41"/>
      <c r="MU271" s="41"/>
      <c r="MV271" s="41"/>
      <c r="MW271" s="41"/>
      <c r="MX271" s="41"/>
      <c r="MY271" s="41"/>
      <c r="MZ271" s="41"/>
      <c r="NA271" s="41"/>
      <c r="NB271" s="41"/>
      <c r="NC271" s="41"/>
      <c r="ND271" s="41"/>
      <c r="NE271" s="41"/>
      <c r="NF271" s="41"/>
      <c r="NG271" s="41"/>
      <c r="NH271" s="41"/>
      <c r="NI271" s="41"/>
      <c r="NJ271" s="41"/>
      <c r="NK271" s="41"/>
      <c r="NL271" s="41"/>
      <c r="NM271" s="41"/>
      <c r="NN271" s="41"/>
      <c r="NO271" s="41"/>
      <c r="NP271" s="41"/>
      <c r="NQ271" s="41"/>
      <c r="NR271" s="41"/>
      <c r="NS271" s="41"/>
      <c r="NT271" s="41"/>
      <c r="NU271" s="41"/>
      <c r="NV271" s="41"/>
      <c r="NW271" s="41"/>
      <c r="NX271" s="41"/>
      <c r="NY271" s="41"/>
      <c r="NZ271" s="41"/>
      <c r="OA271" s="41"/>
      <c r="OB271" s="41"/>
      <c r="OC271" s="41"/>
      <c r="OD271" s="41"/>
      <c r="OE271" s="41"/>
      <c r="OF271" s="41"/>
      <c r="OG271" s="41"/>
      <c r="OH271" s="41"/>
      <c r="OI271" s="41"/>
      <c r="OJ271" s="41"/>
      <c r="OK271" s="41"/>
      <c r="OL271" s="41"/>
      <c r="OM271" s="41"/>
      <c r="ON271" s="41"/>
      <c r="OO271" s="41"/>
      <c r="OP271" s="41"/>
      <c r="OQ271" s="41"/>
      <c r="OR271" s="41"/>
      <c r="OS271" s="41"/>
      <c r="OT271" s="41"/>
      <c r="OU271" s="41"/>
      <c r="OV271" s="41"/>
      <c r="OW271" s="41"/>
      <c r="OX271" s="41"/>
      <c r="OY271" s="41"/>
      <c r="OZ271" s="41"/>
      <c r="PA271" s="41"/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1"/>
      <c r="PN271" s="41"/>
      <c r="PO271" s="41"/>
      <c r="PP271" s="41"/>
      <c r="PQ271" s="41"/>
      <c r="PR271" s="41"/>
      <c r="PS271" s="41"/>
      <c r="PT271" s="41"/>
      <c r="PU271" s="41"/>
      <c r="PV271" s="41"/>
      <c r="PW271" s="41"/>
      <c r="PX271" s="41"/>
      <c r="PY271" s="41"/>
      <c r="PZ271" s="41"/>
      <c r="QA271" s="41"/>
      <c r="QB271" s="41"/>
      <c r="QC271" s="41"/>
      <c r="QD271" s="41"/>
      <c r="QE271" s="41"/>
      <c r="QF271" s="41"/>
      <c r="QG271" s="41"/>
      <c r="QH271" s="41"/>
      <c r="QI271" s="41"/>
      <c r="QJ271" s="41"/>
      <c r="QK271" s="41"/>
      <c r="QL271" s="41"/>
      <c r="QM271" s="41"/>
      <c r="QN271" s="41"/>
      <c r="QO271" s="41"/>
      <c r="QP271" s="41"/>
      <c r="QQ271" s="41"/>
      <c r="QR271" s="41"/>
      <c r="QS271" s="41"/>
      <c r="QT271" s="41"/>
      <c r="QU271" s="41"/>
      <c r="QV271" s="41"/>
      <c r="QW271" s="41"/>
      <c r="QX271" s="41"/>
      <c r="QY271" s="41"/>
      <c r="QZ271" s="41"/>
      <c r="RA271" s="41"/>
      <c r="RB271" s="41"/>
      <c r="RC271" s="41"/>
      <c r="RD271" s="41"/>
      <c r="RE271" s="41"/>
      <c r="RF271" s="41"/>
      <c r="RG271" s="41"/>
      <c r="RH271" s="41"/>
      <c r="RI271" s="41"/>
      <c r="RJ271" s="41"/>
      <c r="RK271" s="41"/>
      <c r="RL271" s="41"/>
      <c r="RM271" s="41"/>
      <c r="RN271" s="41"/>
      <c r="RO271" s="41"/>
      <c r="RP271" s="41"/>
      <c r="RQ271" s="41"/>
      <c r="RR271" s="41"/>
      <c r="RS271" s="41"/>
      <c r="RT271" s="41"/>
      <c r="RU271" s="41"/>
      <c r="RV271" s="41"/>
      <c r="RW271" s="41"/>
      <c r="RX271" s="41"/>
      <c r="RY271" s="41"/>
      <c r="RZ271" s="41"/>
      <c r="SA271" s="41"/>
      <c r="SB271" s="41"/>
      <c r="SC271" s="41"/>
      <c r="SD271" s="41"/>
      <c r="SE271" s="41"/>
      <c r="SF271" s="41"/>
      <c r="SG271" s="41"/>
      <c r="SH271" s="41"/>
      <c r="SI271" s="41"/>
      <c r="SJ271" s="41"/>
      <c r="SK271" s="41"/>
      <c r="SL271" s="41"/>
      <c r="SM271" s="41"/>
      <c r="SN271" s="41"/>
      <c r="SO271" s="41"/>
      <c r="SP271" s="41"/>
      <c r="SQ271" s="41"/>
      <c r="SR271" s="41"/>
      <c r="SS271" s="41"/>
      <c r="ST271" s="41"/>
      <c r="SU271" s="41"/>
      <c r="SV271" s="41"/>
      <c r="SW271" s="41"/>
      <c r="SX271" s="41"/>
      <c r="SY271" s="41"/>
      <c r="SZ271" s="41"/>
      <c r="TA271" s="41"/>
      <c r="TB271" s="41"/>
      <c r="TC271" s="41"/>
      <c r="TD271" s="41"/>
      <c r="TE271" s="41"/>
      <c r="TF271" s="41"/>
      <c r="TG271" s="41"/>
      <c r="TH271" s="41"/>
      <c r="TI271" s="41"/>
      <c r="TJ271" s="41"/>
      <c r="TK271" s="41"/>
      <c r="TL271" s="41"/>
      <c r="TM271" s="41"/>
      <c r="TN271" s="41"/>
      <c r="TO271" s="41"/>
      <c r="TP271" s="41"/>
      <c r="TQ271" s="41"/>
      <c r="TR271" s="41"/>
      <c r="TS271" s="41"/>
      <c r="TT271" s="41"/>
      <c r="TU271" s="41"/>
      <c r="TV271" s="41"/>
      <c r="TW271" s="41"/>
      <c r="TX271" s="41"/>
      <c r="TY271" s="41"/>
      <c r="TZ271" s="41"/>
      <c r="UA271" s="41"/>
      <c r="UB271" s="41"/>
      <c r="UC271" s="41"/>
      <c r="UD271" s="41"/>
      <c r="UE271" s="41"/>
      <c r="UF271" s="41"/>
      <c r="UG271" s="41"/>
      <c r="UH271" s="41"/>
      <c r="UI271" s="41"/>
      <c r="UJ271" s="41"/>
      <c r="UK271" s="41"/>
      <c r="UL271" s="41"/>
      <c r="UM271" s="41"/>
      <c r="UN271" s="41"/>
      <c r="UO271" s="41"/>
      <c r="UP271" s="41"/>
      <c r="UQ271" s="41"/>
      <c r="UR271" s="41"/>
      <c r="US271" s="41"/>
      <c r="UT271" s="41"/>
      <c r="UU271" s="41"/>
      <c r="UV271" s="41"/>
      <c r="UW271" s="41"/>
      <c r="UX271" s="41"/>
      <c r="UY271" s="41"/>
      <c r="UZ271" s="41"/>
      <c r="VA271" s="41"/>
      <c r="VB271" s="41"/>
      <c r="VC271" s="41"/>
      <c r="VD271" s="41"/>
      <c r="VE271" s="41"/>
      <c r="VF271" s="41"/>
      <c r="VG271" s="41"/>
      <c r="VH271" s="41"/>
      <c r="VI271" s="41"/>
      <c r="VJ271" s="41"/>
      <c r="VK271" s="41"/>
      <c r="VL271" s="41"/>
      <c r="VM271" s="41"/>
      <c r="VN271" s="41"/>
      <c r="VO271" s="41"/>
      <c r="VP271" s="41"/>
      <c r="VQ271" s="41"/>
      <c r="VR271" s="41"/>
      <c r="VS271" s="41"/>
      <c r="VT271" s="41"/>
      <c r="VU271" s="41"/>
      <c r="VV271" s="41"/>
      <c r="VW271" s="41"/>
      <c r="VX271" s="41"/>
      <c r="VY271" s="41"/>
      <c r="VZ271" s="41"/>
      <c r="WA271" s="41"/>
      <c r="WB271" s="41"/>
      <c r="WC271" s="41"/>
      <c r="WD271" s="41"/>
      <c r="WE271" s="41"/>
      <c r="WF271" s="41"/>
      <c r="WG271" s="41"/>
      <c r="WH271" s="41"/>
      <c r="WI271" s="41"/>
      <c r="WJ271" s="41"/>
      <c r="WK271" s="41"/>
      <c r="WL271" s="41"/>
      <c r="WM271" s="41"/>
      <c r="WN271" s="41"/>
      <c r="WO271" s="41"/>
      <c r="WP271" s="41"/>
      <c r="WQ271" s="41"/>
      <c r="WR271" s="41"/>
      <c r="WS271" s="41"/>
      <c r="WT271" s="41"/>
      <c r="WU271" s="41"/>
      <c r="WV271" s="41"/>
      <c r="WW271" s="41"/>
      <c r="WX271" s="41"/>
      <c r="WY271" s="41"/>
      <c r="WZ271" s="41"/>
      <c r="XA271" s="41"/>
      <c r="XB271" s="41"/>
      <c r="XC271" s="41"/>
      <c r="XD271" s="41"/>
      <c r="XE271" s="41"/>
      <c r="XF271" s="41"/>
      <c r="XG271" s="41"/>
      <c r="XH271" s="41"/>
      <c r="XI271" s="41"/>
      <c r="XJ271" s="41"/>
      <c r="XK271" s="41"/>
      <c r="XL271" s="41"/>
      <c r="XM271" s="41"/>
      <c r="XN271" s="41"/>
      <c r="XO271" s="41"/>
      <c r="XP271" s="41"/>
      <c r="XQ271" s="41"/>
      <c r="XR271" s="41"/>
      <c r="XS271" s="41"/>
      <c r="XT271" s="41"/>
      <c r="XU271" s="41"/>
      <c r="XV271" s="41"/>
      <c r="XW271" s="41"/>
      <c r="XX271" s="41"/>
      <c r="XY271" s="41"/>
      <c r="XZ271" s="41"/>
      <c r="YA271" s="41"/>
      <c r="YB271" s="41"/>
      <c r="YC271" s="41"/>
      <c r="YD271" s="41"/>
      <c r="YE271" s="41"/>
      <c r="YF271" s="41"/>
      <c r="YG271" s="41"/>
      <c r="YH271" s="41"/>
      <c r="YI271" s="41"/>
      <c r="YJ271" s="41"/>
      <c r="YK271" s="41"/>
      <c r="YL271" s="41"/>
      <c r="YM271" s="41"/>
      <c r="YN271" s="41"/>
      <c r="YO271" s="41"/>
      <c r="YP271" s="41"/>
      <c r="YQ271" s="41"/>
      <c r="YR271" s="41"/>
      <c r="YS271" s="41"/>
      <c r="YT271" s="41"/>
      <c r="YU271" s="41"/>
      <c r="YV271" s="41"/>
      <c r="YW271" s="41"/>
      <c r="YX271" s="41"/>
      <c r="YY271" s="41"/>
      <c r="YZ271" s="41"/>
      <c r="ZA271" s="41"/>
      <c r="ZB271" s="41"/>
      <c r="ZC271" s="41"/>
      <c r="ZD271" s="41"/>
      <c r="ZE271" s="41"/>
      <c r="ZF271" s="41"/>
      <c r="ZG271" s="41"/>
      <c r="ZH271" s="41"/>
      <c r="ZI271" s="41"/>
      <c r="ZJ271" s="41"/>
      <c r="ZK271" s="41"/>
      <c r="ZL271" s="41"/>
      <c r="ZM271" s="41"/>
      <c r="ZN271" s="41"/>
      <c r="ZO271" s="41"/>
    </row>
    <row r="272" spans="31:691" ht="17.25" customHeight="1" x14ac:dyDescent="0.3">
      <c r="AE272" s="41"/>
      <c r="AF272" s="41"/>
      <c r="AG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/>
      <c r="JK272" s="41"/>
      <c r="JL272" s="41"/>
      <c r="JM272" s="41"/>
      <c r="JN272" s="41"/>
      <c r="JO272" s="41"/>
      <c r="JP272" s="41"/>
      <c r="JQ272" s="41"/>
      <c r="JR272" s="41"/>
      <c r="JS272" s="41"/>
      <c r="JT272" s="41"/>
      <c r="JU272" s="41"/>
      <c r="JV272" s="41"/>
      <c r="JW272" s="41"/>
      <c r="JX272" s="41"/>
      <c r="JY272" s="41"/>
      <c r="JZ272" s="41"/>
      <c r="KA272" s="41"/>
      <c r="KB272" s="41"/>
      <c r="KC272" s="41"/>
      <c r="KD272" s="41"/>
      <c r="KE272" s="41"/>
      <c r="KF272" s="41"/>
      <c r="KG272" s="41"/>
      <c r="KH272" s="41"/>
      <c r="KI272" s="41"/>
      <c r="KJ272" s="41"/>
      <c r="KK272" s="41"/>
      <c r="KL272" s="41"/>
      <c r="KM272" s="41"/>
      <c r="KN272" s="41"/>
      <c r="KO272" s="41"/>
      <c r="KP272" s="41"/>
      <c r="KQ272" s="41"/>
      <c r="KR272" s="41"/>
      <c r="KS272" s="41"/>
      <c r="KT272" s="41"/>
      <c r="KU272" s="41"/>
      <c r="KV272" s="41"/>
      <c r="KW272" s="41"/>
      <c r="KX272" s="41"/>
      <c r="KY272" s="41"/>
      <c r="KZ272" s="41"/>
      <c r="LA272" s="41"/>
      <c r="LB272" s="41"/>
      <c r="LC272" s="41"/>
      <c r="LD272" s="41"/>
      <c r="LE272" s="41"/>
      <c r="LF272" s="41"/>
      <c r="LG272" s="41"/>
      <c r="LH272" s="41"/>
      <c r="LI272" s="41"/>
      <c r="LJ272" s="41"/>
      <c r="LK272" s="41"/>
      <c r="LL272" s="41"/>
      <c r="LM272" s="41"/>
      <c r="LN272" s="41"/>
      <c r="LO272" s="41"/>
      <c r="LP272" s="41"/>
      <c r="LQ272" s="41"/>
      <c r="LR272" s="41"/>
      <c r="LS272" s="41"/>
      <c r="LT272" s="41"/>
      <c r="LU272" s="41"/>
      <c r="LV272" s="41"/>
      <c r="LW272" s="41"/>
      <c r="LX272" s="41"/>
      <c r="LY272" s="41"/>
      <c r="LZ272" s="41"/>
      <c r="MA272" s="41"/>
      <c r="MB272" s="41"/>
      <c r="MC272" s="41"/>
      <c r="MD272" s="41"/>
      <c r="ME272" s="41"/>
      <c r="MF272" s="41"/>
      <c r="MG272" s="41"/>
      <c r="MH272" s="41"/>
      <c r="MI272" s="41"/>
      <c r="MJ272" s="41"/>
      <c r="MK272" s="41"/>
      <c r="ML272" s="41"/>
      <c r="MM272" s="41"/>
      <c r="MN272" s="41"/>
      <c r="MO272" s="41"/>
      <c r="MP272" s="41"/>
      <c r="MQ272" s="41"/>
      <c r="MR272" s="41"/>
      <c r="MS272" s="41"/>
      <c r="MT272" s="41"/>
      <c r="MU272" s="41"/>
      <c r="MV272" s="41"/>
      <c r="MW272" s="41"/>
      <c r="MX272" s="41"/>
      <c r="MY272" s="41"/>
      <c r="MZ272" s="41"/>
      <c r="NA272" s="41"/>
      <c r="NB272" s="41"/>
      <c r="NC272" s="41"/>
      <c r="ND272" s="41"/>
      <c r="NE272" s="41"/>
      <c r="NF272" s="41"/>
      <c r="NG272" s="41"/>
      <c r="NH272" s="41"/>
      <c r="NI272" s="41"/>
      <c r="NJ272" s="41"/>
      <c r="NK272" s="41"/>
      <c r="NL272" s="41"/>
      <c r="NM272" s="41"/>
      <c r="NN272" s="41"/>
      <c r="NO272" s="41"/>
      <c r="NP272" s="41"/>
      <c r="NQ272" s="41"/>
      <c r="NR272" s="41"/>
      <c r="NS272" s="41"/>
      <c r="NT272" s="41"/>
      <c r="NU272" s="41"/>
      <c r="NV272" s="41"/>
      <c r="NW272" s="41"/>
      <c r="NX272" s="41"/>
      <c r="NY272" s="41"/>
      <c r="NZ272" s="41"/>
      <c r="OA272" s="41"/>
      <c r="OB272" s="41"/>
      <c r="OC272" s="41"/>
      <c r="OD272" s="41"/>
      <c r="OE272" s="41"/>
      <c r="OF272" s="41"/>
      <c r="OG272" s="41"/>
      <c r="OH272" s="41"/>
      <c r="OI272" s="41"/>
      <c r="OJ272" s="41"/>
      <c r="OK272" s="41"/>
      <c r="OL272" s="41"/>
      <c r="OM272" s="41"/>
      <c r="ON272" s="41"/>
      <c r="OO272" s="41"/>
      <c r="OP272" s="41"/>
      <c r="OQ272" s="41"/>
      <c r="OR272" s="41"/>
      <c r="OS272" s="41"/>
      <c r="OT272" s="41"/>
      <c r="OU272" s="41"/>
      <c r="OV272" s="41"/>
      <c r="OW272" s="41"/>
      <c r="OX272" s="41"/>
      <c r="OY272" s="41"/>
      <c r="OZ272" s="41"/>
      <c r="PA272" s="41"/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1"/>
      <c r="PN272" s="41"/>
      <c r="PO272" s="41"/>
      <c r="PP272" s="41"/>
      <c r="PQ272" s="41"/>
      <c r="PR272" s="41"/>
      <c r="PS272" s="41"/>
      <c r="PT272" s="41"/>
      <c r="PU272" s="41"/>
      <c r="PV272" s="41"/>
      <c r="PW272" s="41"/>
      <c r="PX272" s="41"/>
      <c r="PY272" s="41"/>
      <c r="PZ272" s="41"/>
      <c r="QA272" s="41"/>
      <c r="QB272" s="41"/>
      <c r="QC272" s="41"/>
      <c r="QD272" s="41"/>
      <c r="QE272" s="41"/>
      <c r="QF272" s="41"/>
      <c r="QG272" s="41"/>
      <c r="QH272" s="41"/>
      <c r="QI272" s="41"/>
      <c r="QJ272" s="41"/>
      <c r="QK272" s="41"/>
      <c r="QL272" s="41"/>
      <c r="QM272" s="41"/>
      <c r="QN272" s="41"/>
      <c r="QO272" s="41"/>
      <c r="QP272" s="41"/>
      <c r="QQ272" s="41"/>
      <c r="QR272" s="41"/>
      <c r="QS272" s="41"/>
      <c r="QT272" s="41"/>
      <c r="QU272" s="41"/>
      <c r="QV272" s="41"/>
      <c r="QW272" s="41"/>
      <c r="QX272" s="41"/>
      <c r="QY272" s="41"/>
      <c r="QZ272" s="41"/>
      <c r="RA272" s="41"/>
      <c r="RB272" s="41"/>
      <c r="RC272" s="41"/>
      <c r="RD272" s="41"/>
      <c r="RE272" s="41"/>
      <c r="RF272" s="41"/>
      <c r="RG272" s="41"/>
      <c r="RH272" s="41"/>
      <c r="RI272" s="41"/>
      <c r="RJ272" s="41"/>
      <c r="RK272" s="41"/>
      <c r="RL272" s="41"/>
      <c r="RM272" s="41"/>
      <c r="RN272" s="41"/>
      <c r="RO272" s="41"/>
      <c r="RP272" s="41"/>
      <c r="RQ272" s="41"/>
      <c r="RR272" s="41"/>
      <c r="RS272" s="41"/>
      <c r="RT272" s="41"/>
      <c r="RU272" s="41"/>
      <c r="RV272" s="41"/>
      <c r="RW272" s="41"/>
      <c r="RX272" s="41"/>
      <c r="RY272" s="41"/>
      <c r="RZ272" s="41"/>
      <c r="SA272" s="41"/>
      <c r="SB272" s="41"/>
      <c r="SC272" s="41"/>
      <c r="SD272" s="41"/>
      <c r="SE272" s="41"/>
      <c r="SF272" s="41"/>
      <c r="SG272" s="41"/>
      <c r="SH272" s="41"/>
      <c r="SI272" s="41"/>
      <c r="SJ272" s="41"/>
      <c r="SK272" s="41"/>
      <c r="SL272" s="41"/>
      <c r="SM272" s="41"/>
      <c r="SN272" s="41"/>
      <c r="SO272" s="41"/>
      <c r="SP272" s="41"/>
      <c r="SQ272" s="41"/>
      <c r="SR272" s="41"/>
      <c r="SS272" s="41"/>
      <c r="ST272" s="41"/>
      <c r="SU272" s="41"/>
      <c r="SV272" s="41"/>
      <c r="SW272" s="41"/>
      <c r="SX272" s="41"/>
      <c r="SY272" s="41"/>
      <c r="SZ272" s="41"/>
      <c r="TA272" s="41"/>
      <c r="TB272" s="41"/>
      <c r="TC272" s="41"/>
      <c r="TD272" s="41"/>
      <c r="TE272" s="41"/>
      <c r="TF272" s="41"/>
      <c r="TG272" s="41"/>
      <c r="TH272" s="41"/>
      <c r="TI272" s="41"/>
      <c r="TJ272" s="41"/>
      <c r="TK272" s="41"/>
      <c r="TL272" s="41"/>
      <c r="TM272" s="41"/>
      <c r="TN272" s="41"/>
      <c r="TO272" s="41"/>
      <c r="TP272" s="41"/>
      <c r="TQ272" s="41"/>
      <c r="TR272" s="41"/>
      <c r="TS272" s="41"/>
      <c r="TT272" s="41"/>
      <c r="TU272" s="41"/>
      <c r="TV272" s="41"/>
      <c r="TW272" s="41"/>
      <c r="TX272" s="41"/>
      <c r="TY272" s="41"/>
      <c r="TZ272" s="41"/>
      <c r="UA272" s="41"/>
      <c r="UB272" s="41"/>
      <c r="UC272" s="41"/>
      <c r="UD272" s="41"/>
      <c r="UE272" s="41"/>
      <c r="UF272" s="41"/>
      <c r="UG272" s="41"/>
      <c r="UH272" s="41"/>
      <c r="UI272" s="41"/>
      <c r="UJ272" s="41"/>
      <c r="UK272" s="41"/>
      <c r="UL272" s="41"/>
      <c r="UM272" s="41"/>
      <c r="UN272" s="41"/>
      <c r="UO272" s="41"/>
      <c r="UP272" s="41"/>
      <c r="UQ272" s="41"/>
      <c r="UR272" s="41"/>
      <c r="US272" s="41"/>
      <c r="UT272" s="41"/>
      <c r="UU272" s="41"/>
      <c r="UV272" s="41"/>
      <c r="UW272" s="41"/>
      <c r="UX272" s="41"/>
      <c r="UY272" s="41"/>
      <c r="UZ272" s="41"/>
      <c r="VA272" s="41"/>
      <c r="VB272" s="41"/>
      <c r="VC272" s="41"/>
      <c r="VD272" s="41"/>
      <c r="VE272" s="41"/>
      <c r="VF272" s="41"/>
      <c r="VG272" s="41"/>
      <c r="VH272" s="41"/>
      <c r="VI272" s="41"/>
      <c r="VJ272" s="41"/>
      <c r="VK272" s="41"/>
      <c r="VL272" s="41"/>
      <c r="VM272" s="41"/>
      <c r="VN272" s="41"/>
      <c r="VO272" s="41"/>
      <c r="VP272" s="41"/>
      <c r="VQ272" s="41"/>
      <c r="VR272" s="41"/>
      <c r="VS272" s="41"/>
      <c r="VT272" s="41"/>
      <c r="VU272" s="41"/>
      <c r="VV272" s="41"/>
      <c r="VW272" s="41"/>
      <c r="VX272" s="41"/>
      <c r="VY272" s="41"/>
      <c r="VZ272" s="41"/>
      <c r="WA272" s="41"/>
      <c r="WB272" s="41"/>
      <c r="WC272" s="41"/>
      <c r="WD272" s="41"/>
      <c r="WE272" s="41"/>
      <c r="WF272" s="41"/>
      <c r="WG272" s="41"/>
      <c r="WH272" s="41"/>
      <c r="WI272" s="41"/>
      <c r="WJ272" s="41"/>
      <c r="WK272" s="41"/>
      <c r="WL272" s="41"/>
      <c r="WM272" s="41"/>
      <c r="WN272" s="41"/>
      <c r="WO272" s="41"/>
      <c r="WP272" s="41"/>
      <c r="WQ272" s="41"/>
      <c r="WR272" s="41"/>
      <c r="WS272" s="41"/>
      <c r="WT272" s="41"/>
      <c r="WU272" s="41"/>
      <c r="WV272" s="41"/>
      <c r="WW272" s="41"/>
      <c r="WX272" s="41"/>
      <c r="WY272" s="41"/>
      <c r="WZ272" s="41"/>
      <c r="XA272" s="41"/>
      <c r="XB272" s="41"/>
      <c r="XC272" s="41"/>
      <c r="XD272" s="41"/>
      <c r="XE272" s="41"/>
      <c r="XF272" s="41"/>
      <c r="XG272" s="41"/>
      <c r="XH272" s="41"/>
      <c r="XI272" s="41"/>
      <c r="XJ272" s="41"/>
      <c r="XK272" s="41"/>
      <c r="XL272" s="41"/>
      <c r="XM272" s="41"/>
      <c r="XN272" s="41"/>
      <c r="XO272" s="41"/>
      <c r="XP272" s="41"/>
      <c r="XQ272" s="41"/>
      <c r="XR272" s="41"/>
      <c r="XS272" s="41"/>
      <c r="XT272" s="41"/>
      <c r="XU272" s="41"/>
      <c r="XV272" s="41"/>
      <c r="XW272" s="41"/>
      <c r="XX272" s="41"/>
      <c r="XY272" s="41"/>
      <c r="XZ272" s="41"/>
      <c r="YA272" s="41"/>
      <c r="YB272" s="41"/>
      <c r="YC272" s="41"/>
      <c r="YD272" s="41"/>
      <c r="YE272" s="41"/>
      <c r="YF272" s="41"/>
      <c r="YG272" s="41"/>
      <c r="YH272" s="41"/>
      <c r="YI272" s="41"/>
      <c r="YJ272" s="41"/>
      <c r="YK272" s="41"/>
      <c r="YL272" s="41"/>
      <c r="YM272" s="41"/>
      <c r="YN272" s="41"/>
      <c r="YO272" s="41"/>
      <c r="YP272" s="41"/>
      <c r="YQ272" s="41"/>
      <c r="YR272" s="41"/>
      <c r="YS272" s="41"/>
      <c r="YT272" s="41"/>
      <c r="YU272" s="41"/>
      <c r="YV272" s="41"/>
      <c r="YW272" s="41"/>
      <c r="YX272" s="41"/>
      <c r="YY272" s="41"/>
      <c r="YZ272" s="41"/>
      <c r="ZA272" s="41"/>
      <c r="ZB272" s="41"/>
      <c r="ZC272" s="41"/>
      <c r="ZD272" s="41"/>
      <c r="ZE272" s="41"/>
      <c r="ZF272" s="41"/>
      <c r="ZG272" s="41"/>
      <c r="ZH272" s="41"/>
      <c r="ZI272" s="41"/>
      <c r="ZJ272" s="41"/>
      <c r="ZK272" s="41"/>
      <c r="ZL272" s="41"/>
      <c r="ZM272" s="41"/>
      <c r="ZN272" s="41"/>
      <c r="ZO272" s="41"/>
    </row>
    <row r="273" spans="31:691" ht="17.25" customHeight="1" x14ac:dyDescent="0.3">
      <c r="AE273" s="41"/>
      <c r="AF273" s="41"/>
      <c r="AG273" s="41"/>
      <c r="IZ273" s="41"/>
      <c r="JA273" s="41"/>
      <c r="JB273" s="41"/>
      <c r="JC273" s="41"/>
      <c r="JD273" s="41"/>
      <c r="JE273" s="41"/>
      <c r="JF273" s="41"/>
      <c r="JG273" s="41"/>
      <c r="JH273" s="41"/>
      <c r="JI273" s="41"/>
      <c r="JJ273" s="41"/>
      <c r="JK273" s="41"/>
      <c r="JL273" s="41"/>
      <c r="JM273" s="41"/>
      <c r="JN273" s="41"/>
      <c r="JO273" s="41"/>
      <c r="JP273" s="41"/>
      <c r="JQ273" s="41"/>
      <c r="JR273" s="41"/>
      <c r="JS273" s="41"/>
      <c r="JT273" s="41"/>
      <c r="JU273" s="41"/>
      <c r="JV273" s="41"/>
      <c r="JW273" s="41"/>
      <c r="JX273" s="41"/>
      <c r="JY273" s="41"/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/>
      <c r="KT273" s="41"/>
      <c r="KU273" s="41"/>
      <c r="KV273" s="41"/>
      <c r="KW273" s="41"/>
      <c r="KX273" s="41"/>
      <c r="KY273" s="41"/>
      <c r="KZ273" s="41"/>
      <c r="LA273" s="41"/>
      <c r="LB273" s="41"/>
      <c r="LC273" s="41"/>
      <c r="LD273" s="41"/>
      <c r="LE273" s="41"/>
      <c r="LF273" s="41"/>
      <c r="LG273" s="41"/>
      <c r="LH273" s="41"/>
      <c r="LI273" s="41"/>
      <c r="LJ273" s="41"/>
      <c r="LK273" s="41"/>
      <c r="LL273" s="41"/>
      <c r="LM273" s="41"/>
      <c r="LN273" s="41"/>
      <c r="LO273" s="41"/>
      <c r="LP273" s="41"/>
      <c r="LQ273" s="41"/>
      <c r="LR273" s="41"/>
      <c r="LS273" s="41"/>
      <c r="LT273" s="41"/>
      <c r="LU273" s="41"/>
      <c r="LV273" s="41"/>
      <c r="LW273" s="41"/>
      <c r="LX273" s="41"/>
      <c r="LY273" s="41"/>
      <c r="LZ273" s="41"/>
      <c r="MA273" s="41"/>
      <c r="MB273" s="41"/>
      <c r="MC273" s="41"/>
      <c r="MD273" s="41"/>
      <c r="ME273" s="41"/>
      <c r="MF273" s="41"/>
      <c r="MG273" s="41"/>
      <c r="MH273" s="41"/>
      <c r="MI273" s="41"/>
      <c r="MJ273" s="41"/>
      <c r="MK273" s="41"/>
      <c r="ML273" s="41"/>
      <c r="MM273" s="41"/>
      <c r="MN273" s="41"/>
      <c r="MO273" s="41"/>
      <c r="MP273" s="41"/>
      <c r="MQ273" s="41"/>
      <c r="MR273" s="41"/>
      <c r="MS273" s="41"/>
      <c r="MT273" s="41"/>
      <c r="MU273" s="41"/>
      <c r="MV273" s="41"/>
      <c r="MW273" s="41"/>
      <c r="MX273" s="41"/>
      <c r="MY273" s="41"/>
      <c r="MZ273" s="41"/>
      <c r="NA273" s="41"/>
      <c r="NB273" s="41"/>
      <c r="NC273" s="41"/>
      <c r="ND273" s="41"/>
      <c r="NE273" s="41"/>
      <c r="NF273" s="41"/>
      <c r="NG273" s="41"/>
      <c r="NH273" s="41"/>
      <c r="NI273" s="41"/>
      <c r="NJ273" s="41"/>
      <c r="NK273" s="41"/>
      <c r="NL273" s="41"/>
      <c r="NM273" s="41"/>
      <c r="NN273" s="41"/>
      <c r="NO273" s="41"/>
      <c r="NP273" s="41"/>
      <c r="NQ273" s="41"/>
      <c r="NR273" s="41"/>
      <c r="NS273" s="41"/>
      <c r="NT273" s="41"/>
      <c r="NU273" s="41"/>
      <c r="NV273" s="41"/>
      <c r="NW273" s="41"/>
      <c r="NX273" s="41"/>
      <c r="NY273" s="41"/>
      <c r="NZ273" s="41"/>
      <c r="OA273" s="41"/>
      <c r="OB273" s="41"/>
      <c r="OC273" s="41"/>
      <c r="OD273" s="41"/>
      <c r="OE273" s="41"/>
      <c r="OF273" s="41"/>
      <c r="OG273" s="41"/>
      <c r="OH273" s="41"/>
      <c r="OI273" s="41"/>
      <c r="OJ273" s="41"/>
      <c r="OK273" s="41"/>
      <c r="OL273" s="41"/>
      <c r="OM273" s="41"/>
      <c r="ON273" s="41"/>
      <c r="OO273" s="41"/>
      <c r="OP273" s="41"/>
      <c r="OQ273" s="41"/>
      <c r="OR273" s="41"/>
      <c r="OS273" s="41"/>
      <c r="OT273" s="41"/>
      <c r="OU273" s="41"/>
      <c r="OV273" s="41"/>
      <c r="OW273" s="41"/>
      <c r="OX273" s="41"/>
      <c r="OY273" s="41"/>
      <c r="OZ273" s="41"/>
      <c r="PA273" s="41"/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1"/>
      <c r="PN273" s="41"/>
      <c r="PO273" s="41"/>
      <c r="PP273" s="41"/>
      <c r="PQ273" s="41"/>
      <c r="PR273" s="41"/>
      <c r="PS273" s="41"/>
      <c r="PT273" s="41"/>
      <c r="PU273" s="41"/>
      <c r="PV273" s="41"/>
      <c r="PW273" s="41"/>
      <c r="PX273" s="41"/>
      <c r="PY273" s="41"/>
      <c r="PZ273" s="41"/>
      <c r="QA273" s="41"/>
      <c r="QB273" s="41"/>
      <c r="QC273" s="41"/>
      <c r="QD273" s="41"/>
      <c r="QE273" s="41"/>
      <c r="QF273" s="41"/>
      <c r="QG273" s="41"/>
      <c r="QH273" s="41"/>
      <c r="QI273" s="41"/>
      <c r="QJ273" s="41"/>
      <c r="QK273" s="41"/>
      <c r="QL273" s="41"/>
      <c r="QM273" s="41"/>
      <c r="QN273" s="41"/>
      <c r="QO273" s="41"/>
      <c r="QP273" s="41"/>
      <c r="QQ273" s="41"/>
      <c r="QR273" s="41"/>
      <c r="QS273" s="41"/>
      <c r="QT273" s="41"/>
      <c r="QU273" s="41"/>
      <c r="QV273" s="41"/>
      <c r="QW273" s="41"/>
      <c r="QX273" s="41"/>
      <c r="QY273" s="41"/>
      <c r="QZ273" s="41"/>
      <c r="RA273" s="41"/>
      <c r="RB273" s="41"/>
      <c r="RC273" s="41"/>
      <c r="RD273" s="41"/>
      <c r="RE273" s="41"/>
      <c r="RF273" s="41"/>
      <c r="RG273" s="41"/>
      <c r="RH273" s="41"/>
      <c r="RI273" s="41"/>
      <c r="RJ273" s="41"/>
      <c r="RK273" s="41"/>
      <c r="RL273" s="41"/>
      <c r="RM273" s="41"/>
      <c r="RN273" s="41"/>
      <c r="RO273" s="41"/>
      <c r="RP273" s="41"/>
      <c r="RQ273" s="41"/>
      <c r="RR273" s="41"/>
      <c r="RS273" s="41"/>
      <c r="RT273" s="41"/>
      <c r="RU273" s="41"/>
      <c r="RV273" s="41"/>
      <c r="RW273" s="41"/>
      <c r="RX273" s="41"/>
      <c r="RY273" s="41"/>
      <c r="RZ273" s="41"/>
      <c r="SA273" s="41"/>
      <c r="SB273" s="41"/>
      <c r="SC273" s="41"/>
      <c r="SD273" s="41"/>
      <c r="SE273" s="41"/>
      <c r="SF273" s="41"/>
      <c r="SG273" s="41"/>
      <c r="SH273" s="41"/>
      <c r="SI273" s="41"/>
      <c r="SJ273" s="41"/>
      <c r="SK273" s="41"/>
      <c r="SL273" s="41"/>
      <c r="SM273" s="41"/>
      <c r="SN273" s="41"/>
      <c r="SO273" s="41"/>
      <c r="SP273" s="41"/>
      <c r="SQ273" s="41"/>
      <c r="SR273" s="41"/>
      <c r="SS273" s="41"/>
      <c r="ST273" s="41"/>
      <c r="SU273" s="41"/>
      <c r="SV273" s="41"/>
      <c r="SW273" s="41"/>
      <c r="SX273" s="41"/>
      <c r="SY273" s="41"/>
      <c r="SZ273" s="41"/>
      <c r="TA273" s="41"/>
      <c r="TB273" s="41"/>
      <c r="TC273" s="41"/>
      <c r="TD273" s="41"/>
      <c r="TE273" s="41"/>
      <c r="TF273" s="41"/>
      <c r="TG273" s="41"/>
      <c r="TH273" s="41"/>
      <c r="TI273" s="41"/>
      <c r="TJ273" s="41"/>
      <c r="TK273" s="41"/>
      <c r="TL273" s="41"/>
      <c r="TM273" s="41"/>
      <c r="TN273" s="41"/>
      <c r="TO273" s="41"/>
      <c r="TP273" s="41"/>
      <c r="TQ273" s="41"/>
      <c r="TR273" s="41"/>
      <c r="TS273" s="41"/>
      <c r="TT273" s="41"/>
      <c r="TU273" s="41"/>
      <c r="TV273" s="41"/>
      <c r="TW273" s="41"/>
      <c r="TX273" s="41"/>
      <c r="TY273" s="41"/>
      <c r="TZ273" s="41"/>
      <c r="UA273" s="41"/>
      <c r="UB273" s="41"/>
      <c r="UC273" s="41"/>
      <c r="UD273" s="41"/>
      <c r="UE273" s="41"/>
      <c r="UF273" s="41"/>
      <c r="UG273" s="41"/>
      <c r="UH273" s="41"/>
      <c r="UI273" s="41"/>
      <c r="UJ273" s="41"/>
      <c r="UK273" s="41"/>
      <c r="UL273" s="41"/>
      <c r="UM273" s="41"/>
      <c r="UN273" s="41"/>
      <c r="UO273" s="41"/>
      <c r="UP273" s="41"/>
      <c r="UQ273" s="41"/>
      <c r="UR273" s="41"/>
      <c r="US273" s="41"/>
      <c r="UT273" s="41"/>
      <c r="UU273" s="41"/>
      <c r="UV273" s="41"/>
      <c r="UW273" s="41"/>
      <c r="UX273" s="41"/>
      <c r="UY273" s="41"/>
      <c r="UZ273" s="41"/>
      <c r="VA273" s="41"/>
      <c r="VB273" s="41"/>
      <c r="VC273" s="41"/>
      <c r="VD273" s="41"/>
      <c r="VE273" s="41"/>
      <c r="VF273" s="41"/>
      <c r="VG273" s="41"/>
      <c r="VH273" s="41"/>
      <c r="VI273" s="41"/>
      <c r="VJ273" s="41"/>
      <c r="VK273" s="41"/>
      <c r="VL273" s="41"/>
      <c r="VM273" s="41"/>
      <c r="VN273" s="41"/>
      <c r="VO273" s="41"/>
      <c r="VP273" s="41"/>
      <c r="VQ273" s="41"/>
      <c r="VR273" s="41"/>
      <c r="VS273" s="41"/>
      <c r="VT273" s="41"/>
      <c r="VU273" s="41"/>
      <c r="VV273" s="41"/>
      <c r="VW273" s="41"/>
      <c r="VX273" s="41"/>
      <c r="VY273" s="41"/>
      <c r="VZ273" s="41"/>
      <c r="WA273" s="41"/>
      <c r="WB273" s="41"/>
      <c r="WC273" s="41"/>
      <c r="WD273" s="41"/>
      <c r="WE273" s="41"/>
      <c r="WF273" s="41"/>
      <c r="WG273" s="41"/>
      <c r="WH273" s="41"/>
      <c r="WI273" s="41"/>
      <c r="WJ273" s="41"/>
      <c r="WK273" s="41"/>
      <c r="WL273" s="41"/>
      <c r="WM273" s="41"/>
      <c r="WN273" s="41"/>
      <c r="WO273" s="41"/>
      <c r="WP273" s="41"/>
      <c r="WQ273" s="41"/>
      <c r="WR273" s="41"/>
      <c r="WS273" s="41"/>
      <c r="WT273" s="41"/>
      <c r="WU273" s="41"/>
      <c r="WV273" s="41"/>
      <c r="WW273" s="41"/>
      <c r="WX273" s="41"/>
      <c r="WY273" s="41"/>
      <c r="WZ273" s="41"/>
      <c r="XA273" s="41"/>
      <c r="XB273" s="41"/>
      <c r="XC273" s="41"/>
      <c r="XD273" s="41"/>
      <c r="XE273" s="41"/>
      <c r="XF273" s="41"/>
      <c r="XG273" s="41"/>
      <c r="XH273" s="41"/>
      <c r="XI273" s="41"/>
      <c r="XJ273" s="41"/>
      <c r="XK273" s="41"/>
      <c r="XL273" s="41"/>
      <c r="XM273" s="41"/>
      <c r="XN273" s="41"/>
      <c r="XO273" s="41"/>
      <c r="XP273" s="41"/>
      <c r="XQ273" s="41"/>
      <c r="XR273" s="41"/>
      <c r="XS273" s="41"/>
      <c r="XT273" s="41"/>
      <c r="XU273" s="41"/>
      <c r="XV273" s="41"/>
      <c r="XW273" s="41"/>
      <c r="XX273" s="41"/>
      <c r="XY273" s="41"/>
      <c r="XZ273" s="41"/>
      <c r="YA273" s="41"/>
      <c r="YB273" s="41"/>
      <c r="YC273" s="41"/>
      <c r="YD273" s="41"/>
      <c r="YE273" s="41"/>
      <c r="YF273" s="41"/>
      <c r="YG273" s="41"/>
      <c r="YH273" s="41"/>
      <c r="YI273" s="41"/>
      <c r="YJ273" s="41"/>
      <c r="YK273" s="41"/>
      <c r="YL273" s="41"/>
      <c r="YM273" s="41"/>
      <c r="YN273" s="41"/>
      <c r="YO273" s="41"/>
      <c r="YP273" s="41"/>
      <c r="YQ273" s="41"/>
      <c r="YR273" s="41"/>
      <c r="YS273" s="41"/>
      <c r="YT273" s="41"/>
      <c r="YU273" s="41"/>
      <c r="YV273" s="41"/>
      <c r="YW273" s="41"/>
      <c r="YX273" s="41"/>
      <c r="YY273" s="41"/>
      <c r="YZ273" s="41"/>
      <c r="ZA273" s="41"/>
      <c r="ZB273" s="41"/>
      <c r="ZC273" s="41"/>
      <c r="ZD273" s="41"/>
      <c r="ZE273" s="41"/>
      <c r="ZF273" s="41"/>
      <c r="ZG273" s="41"/>
      <c r="ZH273" s="41"/>
      <c r="ZI273" s="41"/>
      <c r="ZJ273" s="41"/>
      <c r="ZK273" s="41"/>
      <c r="ZL273" s="41"/>
      <c r="ZM273" s="41"/>
      <c r="ZN273" s="41"/>
      <c r="ZO273" s="41"/>
    </row>
    <row r="274" spans="31:691" ht="17.25" customHeight="1" x14ac:dyDescent="0.3">
      <c r="AE274" s="41"/>
      <c r="AF274" s="41"/>
      <c r="AG274" s="41"/>
      <c r="IZ274" s="41"/>
      <c r="JA274" s="41"/>
      <c r="JB274" s="41"/>
      <c r="JC274" s="41"/>
      <c r="JD274" s="41"/>
      <c r="JE274" s="41"/>
      <c r="JF274" s="41"/>
      <c r="JG274" s="41"/>
      <c r="JH274" s="41"/>
      <c r="JI274" s="41"/>
      <c r="JJ274" s="41"/>
      <c r="JK274" s="41"/>
      <c r="JL274" s="41"/>
      <c r="JM274" s="41"/>
      <c r="JN274" s="41"/>
      <c r="JO274" s="41"/>
      <c r="JP274" s="41"/>
      <c r="JQ274" s="41"/>
      <c r="JR274" s="41"/>
      <c r="JS274" s="41"/>
      <c r="JT274" s="41"/>
      <c r="JU274" s="41"/>
      <c r="JV274" s="41"/>
      <c r="JW274" s="41"/>
      <c r="JX274" s="41"/>
      <c r="JY274" s="41"/>
      <c r="JZ274" s="41"/>
      <c r="KA274" s="41"/>
      <c r="KB274" s="41"/>
      <c r="KC274" s="41"/>
      <c r="KD274" s="41"/>
      <c r="KE274" s="41"/>
      <c r="KF274" s="41"/>
      <c r="KG274" s="41"/>
      <c r="KH274" s="41"/>
      <c r="KI274" s="41"/>
      <c r="KJ274" s="41"/>
      <c r="KK274" s="41"/>
      <c r="KL274" s="41"/>
      <c r="KM274" s="41"/>
      <c r="KN274" s="41"/>
      <c r="KO274" s="41"/>
      <c r="KP274" s="41"/>
      <c r="KQ274" s="41"/>
      <c r="KR274" s="41"/>
      <c r="KS274" s="41"/>
      <c r="KT274" s="41"/>
      <c r="KU274" s="41"/>
      <c r="KV274" s="41"/>
      <c r="KW274" s="41"/>
      <c r="KX274" s="41"/>
      <c r="KY274" s="41"/>
      <c r="KZ274" s="41"/>
      <c r="LA274" s="41"/>
      <c r="LB274" s="41"/>
      <c r="LC274" s="41"/>
      <c r="LD274" s="41"/>
      <c r="LE274" s="41"/>
      <c r="LF274" s="41"/>
      <c r="LG274" s="41"/>
      <c r="LH274" s="41"/>
      <c r="LI274" s="41"/>
      <c r="LJ274" s="41"/>
      <c r="LK274" s="41"/>
      <c r="LL274" s="41"/>
      <c r="LM274" s="41"/>
      <c r="LN274" s="41"/>
      <c r="LO274" s="41"/>
      <c r="LP274" s="41"/>
      <c r="LQ274" s="41"/>
      <c r="LR274" s="41"/>
      <c r="LS274" s="41"/>
      <c r="LT274" s="41"/>
      <c r="LU274" s="41"/>
      <c r="LV274" s="41"/>
      <c r="LW274" s="41"/>
      <c r="LX274" s="41"/>
      <c r="LY274" s="41"/>
      <c r="LZ274" s="41"/>
      <c r="MA274" s="41"/>
      <c r="MB274" s="41"/>
      <c r="MC274" s="41"/>
      <c r="MD274" s="41"/>
      <c r="ME274" s="41"/>
      <c r="MF274" s="41"/>
      <c r="MG274" s="41"/>
      <c r="MH274" s="41"/>
      <c r="MI274" s="41"/>
      <c r="MJ274" s="41"/>
      <c r="MK274" s="41"/>
      <c r="ML274" s="41"/>
      <c r="MM274" s="41"/>
      <c r="MN274" s="41"/>
      <c r="MO274" s="41"/>
      <c r="MP274" s="41"/>
      <c r="MQ274" s="41"/>
      <c r="MR274" s="41"/>
      <c r="MS274" s="41"/>
      <c r="MT274" s="41"/>
      <c r="MU274" s="41"/>
      <c r="MV274" s="41"/>
      <c r="MW274" s="41"/>
      <c r="MX274" s="41"/>
      <c r="MY274" s="41"/>
      <c r="MZ274" s="41"/>
      <c r="NA274" s="41"/>
      <c r="NB274" s="41"/>
      <c r="NC274" s="41"/>
      <c r="ND274" s="41"/>
      <c r="NE274" s="41"/>
      <c r="NF274" s="41"/>
      <c r="NG274" s="41"/>
      <c r="NH274" s="41"/>
      <c r="NI274" s="41"/>
      <c r="NJ274" s="41"/>
      <c r="NK274" s="41"/>
      <c r="NL274" s="41"/>
      <c r="NM274" s="41"/>
      <c r="NN274" s="41"/>
      <c r="NO274" s="41"/>
      <c r="NP274" s="41"/>
      <c r="NQ274" s="41"/>
      <c r="NR274" s="41"/>
      <c r="NS274" s="41"/>
      <c r="NT274" s="41"/>
      <c r="NU274" s="41"/>
      <c r="NV274" s="41"/>
      <c r="NW274" s="41"/>
      <c r="NX274" s="41"/>
      <c r="NY274" s="41"/>
      <c r="NZ274" s="41"/>
      <c r="OA274" s="41"/>
      <c r="OB274" s="41"/>
      <c r="OC274" s="41"/>
      <c r="OD274" s="41"/>
      <c r="OE274" s="41"/>
      <c r="OF274" s="41"/>
      <c r="OG274" s="41"/>
      <c r="OH274" s="41"/>
      <c r="OI274" s="41"/>
      <c r="OJ274" s="41"/>
      <c r="OK274" s="41"/>
      <c r="OL274" s="41"/>
      <c r="OM274" s="41"/>
      <c r="ON274" s="41"/>
      <c r="OO274" s="41"/>
      <c r="OP274" s="41"/>
      <c r="OQ274" s="41"/>
      <c r="OR274" s="41"/>
      <c r="OS274" s="41"/>
      <c r="OT274" s="41"/>
      <c r="OU274" s="41"/>
      <c r="OV274" s="41"/>
      <c r="OW274" s="41"/>
      <c r="OX274" s="41"/>
      <c r="OY274" s="41"/>
      <c r="OZ274" s="41"/>
      <c r="PA274" s="41"/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1"/>
      <c r="PN274" s="41"/>
      <c r="PO274" s="41"/>
      <c r="PP274" s="41"/>
      <c r="PQ274" s="41"/>
      <c r="PR274" s="41"/>
      <c r="PS274" s="41"/>
      <c r="PT274" s="41"/>
      <c r="PU274" s="41"/>
      <c r="PV274" s="41"/>
      <c r="PW274" s="41"/>
      <c r="PX274" s="41"/>
      <c r="PY274" s="41"/>
      <c r="PZ274" s="41"/>
      <c r="QA274" s="41"/>
      <c r="QB274" s="41"/>
      <c r="QC274" s="41"/>
      <c r="QD274" s="41"/>
      <c r="QE274" s="41"/>
      <c r="QF274" s="41"/>
      <c r="QG274" s="41"/>
      <c r="QH274" s="41"/>
      <c r="QI274" s="41"/>
      <c r="QJ274" s="41"/>
      <c r="QK274" s="41"/>
      <c r="QL274" s="41"/>
      <c r="QM274" s="41"/>
      <c r="QN274" s="41"/>
      <c r="QO274" s="41"/>
      <c r="QP274" s="41"/>
      <c r="QQ274" s="41"/>
      <c r="QR274" s="41"/>
      <c r="QS274" s="41"/>
      <c r="QT274" s="41"/>
      <c r="QU274" s="41"/>
      <c r="QV274" s="41"/>
      <c r="QW274" s="41"/>
      <c r="QX274" s="41"/>
      <c r="QY274" s="41"/>
      <c r="QZ274" s="41"/>
      <c r="RA274" s="41"/>
      <c r="RB274" s="41"/>
      <c r="RC274" s="41"/>
      <c r="RD274" s="41"/>
      <c r="RE274" s="41"/>
      <c r="RF274" s="41"/>
      <c r="RG274" s="41"/>
      <c r="RH274" s="41"/>
      <c r="RI274" s="41"/>
      <c r="RJ274" s="41"/>
      <c r="RK274" s="41"/>
      <c r="RL274" s="41"/>
      <c r="RM274" s="41"/>
      <c r="RN274" s="41"/>
      <c r="RO274" s="41"/>
      <c r="RP274" s="41"/>
      <c r="RQ274" s="41"/>
      <c r="RR274" s="41"/>
      <c r="RS274" s="41"/>
      <c r="RT274" s="41"/>
      <c r="RU274" s="41"/>
      <c r="RV274" s="41"/>
      <c r="RW274" s="41"/>
      <c r="RX274" s="41"/>
      <c r="RY274" s="41"/>
      <c r="RZ274" s="41"/>
      <c r="SA274" s="41"/>
      <c r="SB274" s="41"/>
      <c r="SC274" s="41"/>
      <c r="SD274" s="41"/>
      <c r="SE274" s="41"/>
      <c r="SF274" s="41"/>
      <c r="SG274" s="41"/>
      <c r="SH274" s="41"/>
      <c r="SI274" s="41"/>
      <c r="SJ274" s="41"/>
      <c r="SK274" s="41"/>
      <c r="SL274" s="41"/>
      <c r="SM274" s="41"/>
      <c r="SN274" s="41"/>
      <c r="SO274" s="41"/>
      <c r="SP274" s="41"/>
      <c r="SQ274" s="41"/>
      <c r="SR274" s="41"/>
      <c r="SS274" s="41"/>
      <c r="ST274" s="41"/>
      <c r="SU274" s="41"/>
      <c r="SV274" s="41"/>
      <c r="SW274" s="41"/>
      <c r="SX274" s="41"/>
      <c r="SY274" s="41"/>
      <c r="SZ274" s="41"/>
      <c r="TA274" s="41"/>
      <c r="TB274" s="41"/>
      <c r="TC274" s="41"/>
      <c r="TD274" s="41"/>
      <c r="TE274" s="41"/>
      <c r="TF274" s="41"/>
      <c r="TG274" s="41"/>
      <c r="TH274" s="41"/>
      <c r="TI274" s="41"/>
      <c r="TJ274" s="41"/>
      <c r="TK274" s="41"/>
      <c r="TL274" s="41"/>
      <c r="TM274" s="41"/>
      <c r="TN274" s="41"/>
      <c r="TO274" s="41"/>
      <c r="TP274" s="41"/>
      <c r="TQ274" s="41"/>
      <c r="TR274" s="41"/>
      <c r="TS274" s="41"/>
      <c r="TT274" s="41"/>
      <c r="TU274" s="41"/>
      <c r="TV274" s="41"/>
      <c r="TW274" s="41"/>
      <c r="TX274" s="41"/>
      <c r="TY274" s="41"/>
      <c r="TZ274" s="41"/>
      <c r="UA274" s="41"/>
      <c r="UB274" s="41"/>
      <c r="UC274" s="41"/>
      <c r="UD274" s="41"/>
      <c r="UE274" s="41"/>
      <c r="UF274" s="41"/>
      <c r="UG274" s="41"/>
      <c r="UH274" s="41"/>
      <c r="UI274" s="41"/>
      <c r="UJ274" s="41"/>
      <c r="UK274" s="41"/>
      <c r="UL274" s="41"/>
      <c r="UM274" s="41"/>
      <c r="UN274" s="41"/>
      <c r="UO274" s="41"/>
      <c r="UP274" s="41"/>
      <c r="UQ274" s="41"/>
      <c r="UR274" s="41"/>
      <c r="US274" s="41"/>
      <c r="UT274" s="41"/>
      <c r="UU274" s="41"/>
      <c r="UV274" s="41"/>
      <c r="UW274" s="41"/>
      <c r="UX274" s="41"/>
      <c r="UY274" s="41"/>
      <c r="UZ274" s="41"/>
      <c r="VA274" s="41"/>
      <c r="VB274" s="41"/>
      <c r="VC274" s="41"/>
      <c r="VD274" s="41"/>
      <c r="VE274" s="41"/>
      <c r="VF274" s="41"/>
      <c r="VG274" s="41"/>
      <c r="VH274" s="41"/>
      <c r="VI274" s="41"/>
      <c r="VJ274" s="41"/>
      <c r="VK274" s="41"/>
      <c r="VL274" s="41"/>
      <c r="VM274" s="41"/>
      <c r="VN274" s="41"/>
      <c r="VO274" s="41"/>
      <c r="VP274" s="41"/>
      <c r="VQ274" s="41"/>
      <c r="VR274" s="41"/>
      <c r="VS274" s="41"/>
      <c r="VT274" s="41"/>
      <c r="VU274" s="41"/>
      <c r="VV274" s="41"/>
      <c r="VW274" s="41"/>
      <c r="VX274" s="41"/>
      <c r="VY274" s="41"/>
      <c r="VZ274" s="41"/>
      <c r="WA274" s="41"/>
      <c r="WB274" s="41"/>
      <c r="WC274" s="41"/>
      <c r="WD274" s="41"/>
      <c r="WE274" s="41"/>
      <c r="WF274" s="41"/>
      <c r="WG274" s="41"/>
      <c r="WH274" s="41"/>
      <c r="WI274" s="41"/>
      <c r="WJ274" s="41"/>
      <c r="WK274" s="41"/>
      <c r="WL274" s="41"/>
      <c r="WM274" s="41"/>
      <c r="WN274" s="41"/>
      <c r="WO274" s="41"/>
      <c r="WP274" s="41"/>
      <c r="WQ274" s="41"/>
      <c r="WR274" s="41"/>
      <c r="WS274" s="41"/>
      <c r="WT274" s="41"/>
      <c r="WU274" s="41"/>
      <c r="WV274" s="41"/>
      <c r="WW274" s="41"/>
      <c r="WX274" s="41"/>
      <c r="WY274" s="41"/>
      <c r="WZ274" s="41"/>
      <c r="XA274" s="41"/>
      <c r="XB274" s="41"/>
      <c r="XC274" s="41"/>
      <c r="XD274" s="41"/>
      <c r="XE274" s="41"/>
      <c r="XF274" s="41"/>
      <c r="XG274" s="41"/>
      <c r="XH274" s="41"/>
      <c r="XI274" s="41"/>
      <c r="XJ274" s="41"/>
      <c r="XK274" s="41"/>
      <c r="XL274" s="41"/>
      <c r="XM274" s="41"/>
      <c r="XN274" s="41"/>
      <c r="XO274" s="41"/>
      <c r="XP274" s="41"/>
      <c r="XQ274" s="41"/>
      <c r="XR274" s="41"/>
      <c r="XS274" s="41"/>
      <c r="XT274" s="41"/>
      <c r="XU274" s="41"/>
      <c r="XV274" s="41"/>
      <c r="XW274" s="41"/>
      <c r="XX274" s="41"/>
      <c r="XY274" s="41"/>
      <c r="XZ274" s="41"/>
      <c r="YA274" s="41"/>
      <c r="YB274" s="41"/>
      <c r="YC274" s="41"/>
      <c r="YD274" s="41"/>
      <c r="YE274" s="41"/>
      <c r="YF274" s="41"/>
      <c r="YG274" s="41"/>
      <c r="YH274" s="41"/>
      <c r="YI274" s="41"/>
      <c r="YJ274" s="41"/>
      <c r="YK274" s="41"/>
      <c r="YL274" s="41"/>
      <c r="YM274" s="41"/>
      <c r="YN274" s="41"/>
      <c r="YO274" s="41"/>
      <c r="YP274" s="41"/>
      <c r="YQ274" s="41"/>
      <c r="YR274" s="41"/>
      <c r="YS274" s="41"/>
      <c r="YT274" s="41"/>
      <c r="YU274" s="41"/>
      <c r="YV274" s="41"/>
      <c r="YW274" s="41"/>
      <c r="YX274" s="41"/>
      <c r="YY274" s="41"/>
      <c r="YZ274" s="41"/>
      <c r="ZA274" s="41"/>
      <c r="ZB274" s="41"/>
      <c r="ZC274" s="41"/>
      <c r="ZD274" s="41"/>
      <c r="ZE274" s="41"/>
      <c r="ZF274" s="41"/>
      <c r="ZG274" s="41"/>
      <c r="ZH274" s="41"/>
      <c r="ZI274" s="41"/>
      <c r="ZJ274" s="41"/>
      <c r="ZK274" s="41"/>
      <c r="ZL274" s="41"/>
      <c r="ZM274" s="41"/>
      <c r="ZN274" s="41"/>
      <c r="ZO274" s="41"/>
    </row>
    <row r="275" spans="31:691" ht="17.25" customHeight="1" x14ac:dyDescent="0.3">
      <c r="AE275" s="41"/>
      <c r="AF275" s="41"/>
      <c r="AG275" s="41"/>
      <c r="IZ275" s="41"/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/>
      <c r="JM275" s="41"/>
      <c r="JN275" s="41"/>
      <c r="JO275" s="41"/>
      <c r="JP275" s="41"/>
      <c r="JQ275" s="41"/>
      <c r="JR275" s="41"/>
      <c r="JS275" s="41"/>
      <c r="JT275" s="41"/>
      <c r="JU275" s="41"/>
      <c r="JV275" s="41"/>
      <c r="JW275" s="41"/>
      <c r="JX275" s="41"/>
      <c r="JY275" s="41"/>
      <c r="JZ275" s="41"/>
      <c r="KA275" s="41"/>
      <c r="KB275" s="41"/>
      <c r="KC275" s="41"/>
      <c r="KD275" s="41"/>
      <c r="KE275" s="41"/>
      <c r="KF275" s="41"/>
      <c r="KG275" s="41"/>
      <c r="KH275" s="41"/>
      <c r="KI275" s="41"/>
      <c r="KJ275" s="41"/>
      <c r="KK275" s="41"/>
      <c r="KL275" s="41"/>
      <c r="KM275" s="41"/>
      <c r="KN275" s="41"/>
      <c r="KO275" s="41"/>
      <c r="KP275" s="41"/>
      <c r="KQ275" s="41"/>
      <c r="KR275" s="41"/>
      <c r="KS275" s="41"/>
      <c r="KT275" s="41"/>
      <c r="KU275" s="41"/>
      <c r="KV275" s="41"/>
      <c r="KW275" s="41"/>
      <c r="KX275" s="41"/>
      <c r="KY275" s="41"/>
      <c r="KZ275" s="41"/>
      <c r="LA275" s="41"/>
      <c r="LB275" s="41"/>
      <c r="LC275" s="41"/>
      <c r="LD275" s="41"/>
      <c r="LE275" s="41"/>
      <c r="LF275" s="41"/>
      <c r="LG275" s="41"/>
      <c r="LH275" s="41"/>
      <c r="LI275" s="41"/>
      <c r="LJ275" s="41"/>
      <c r="LK275" s="41"/>
      <c r="LL275" s="41"/>
      <c r="LM275" s="41"/>
      <c r="LN275" s="41"/>
      <c r="LO275" s="41"/>
      <c r="LP275" s="41"/>
      <c r="LQ275" s="41"/>
      <c r="LR275" s="41"/>
      <c r="LS275" s="41"/>
      <c r="LT275" s="41"/>
      <c r="LU275" s="41"/>
      <c r="LV275" s="41"/>
      <c r="LW275" s="41"/>
      <c r="LX275" s="41"/>
      <c r="LY275" s="41"/>
      <c r="LZ275" s="41"/>
      <c r="MA275" s="41"/>
      <c r="MB275" s="41"/>
      <c r="MC275" s="41"/>
      <c r="MD275" s="41"/>
      <c r="ME275" s="41"/>
      <c r="MF275" s="41"/>
      <c r="MG275" s="41"/>
      <c r="MH275" s="41"/>
      <c r="MI275" s="41"/>
      <c r="MJ275" s="41"/>
      <c r="MK275" s="41"/>
      <c r="ML275" s="41"/>
      <c r="MM275" s="41"/>
      <c r="MN275" s="41"/>
      <c r="MO275" s="41"/>
      <c r="MP275" s="41"/>
      <c r="MQ275" s="41"/>
      <c r="MR275" s="41"/>
      <c r="MS275" s="41"/>
      <c r="MT275" s="41"/>
      <c r="MU275" s="41"/>
      <c r="MV275" s="41"/>
      <c r="MW275" s="41"/>
      <c r="MX275" s="41"/>
      <c r="MY275" s="41"/>
      <c r="MZ275" s="41"/>
      <c r="NA275" s="41"/>
      <c r="NB275" s="41"/>
      <c r="NC275" s="41"/>
      <c r="ND275" s="41"/>
      <c r="NE275" s="41"/>
      <c r="NF275" s="41"/>
      <c r="NG275" s="41"/>
      <c r="NH275" s="41"/>
      <c r="NI275" s="41"/>
      <c r="NJ275" s="41"/>
      <c r="NK275" s="41"/>
      <c r="NL275" s="41"/>
      <c r="NM275" s="41"/>
      <c r="NN275" s="41"/>
      <c r="NO275" s="41"/>
      <c r="NP275" s="41"/>
      <c r="NQ275" s="41"/>
      <c r="NR275" s="41"/>
      <c r="NS275" s="41"/>
      <c r="NT275" s="41"/>
      <c r="NU275" s="41"/>
      <c r="NV275" s="41"/>
      <c r="NW275" s="41"/>
      <c r="NX275" s="41"/>
      <c r="NY275" s="41"/>
      <c r="NZ275" s="41"/>
      <c r="OA275" s="41"/>
      <c r="OB275" s="41"/>
      <c r="OC275" s="41"/>
      <c r="OD275" s="41"/>
      <c r="OE275" s="41"/>
      <c r="OF275" s="41"/>
      <c r="OG275" s="41"/>
      <c r="OH275" s="41"/>
      <c r="OI275" s="41"/>
      <c r="OJ275" s="41"/>
      <c r="OK275" s="41"/>
      <c r="OL275" s="41"/>
      <c r="OM275" s="41"/>
      <c r="ON275" s="41"/>
      <c r="OO275" s="41"/>
      <c r="OP275" s="41"/>
      <c r="OQ275" s="41"/>
      <c r="OR275" s="41"/>
      <c r="OS275" s="41"/>
      <c r="OT275" s="41"/>
      <c r="OU275" s="41"/>
      <c r="OV275" s="41"/>
      <c r="OW275" s="41"/>
      <c r="OX275" s="41"/>
      <c r="OY275" s="41"/>
      <c r="OZ275" s="41"/>
      <c r="PA275" s="41"/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1"/>
      <c r="PN275" s="41"/>
      <c r="PO275" s="41"/>
      <c r="PP275" s="41"/>
      <c r="PQ275" s="41"/>
      <c r="PR275" s="41"/>
      <c r="PS275" s="41"/>
      <c r="PT275" s="41"/>
      <c r="PU275" s="41"/>
      <c r="PV275" s="41"/>
      <c r="PW275" s="41"/>
      <c r="PX275" s="41"/>
      <c r="PY275" s="41"/>
      <c r="PZ275" s="41"/>
      <c r="QA275" s="41"/>
      <c r="QB275" s="41"/>
      <c r="QC275" s="41"/>
      <c r="QD275" s="41"/>
      <c r="QE275" s="41"/>
      <c r="QF275" s="41"/>
      <c r="QG275" s="41"/>
      <c r="QH275" s="41"/>
      <c r="QI275" s="41"/>
      <c r="QJ275" s="41"/>
      <c r="QK275" s="41"/>
      <c r="QL275" s="41"/>
      <c r="QM275" s="41"/>
      <c r="QN275" s="41"/>
      <c r="QO275" s="41"/>
      <c r="QP275" s="41"/>
      <c r="QQ275" s="41"/>
      <c r="QR275" s="41"/>
      <c r="QS275" s="41"/>
      <c r="QT275" s="41"/>
      <c r="QU275" s="41"/>
      <c r="QV275" s="41"/>
      <c r="QW275" s="41"/>
      <c r="QX275" s="41"/>
      <c r="QY275" s="41"/>
      <c r="QZ275" s="41"/>
      <c r="RA275" s="41"/>
      <c r="RB275" s="41"/>
      <c r="RC275" s="41"/>
      <c r="RD275" s="41"/>
      <c r="RE275" s="41"/>
      <c r="RF275" s="41"/>
      <c r="RG275" s="41"/>
      <c r="RH275" s="41"/>
      <c r="RI275" s="41"/>
      <c r="RJ275" s="41"/>
      <c r="RK275" s="41"/>
      <c r="RL275" s="41"/>
      <c r="RM275" s="41"/>
      <c r="RN275" s="41"/>
      <c r="RO275" s="41"/>
      <c r="RP275" s="41"/>
      <c r="RQ275" s="41"/>
      <c r="RR275" s="41"/>
      <c r="RS275" s="41"/>
      <c r="RT275" s="41"/>
      <c r="RU275" s="41"/>
      <c r="RV275" s="41"/>
      <c r="RW275" s="41"/>
      <c r="RX275" s="41"/>
      <c r="RY275" s="41"/>
      <c r="RZ275" s="41"/>
      <c r="SA275" s="41"/>
      <c r="SB275" s="41"/>
      <c r="SC275" s="41"/>
      <c r="SD275" s="41"/>
      <c r="SE275" s="41"/>
      <c r="SF275" s="41"/>
      <c r="SG275" s="41"/>
      <c r="SH275" s="41"/>
      <c r="SI275" s="41"/>
      <c r="SJ275" s="41"/>
      <c r="SK275" s="41"/>
      <c r="SL275" s="41"/>
      <c r="SM275" s="41"/>
      <c r="SN275" s="41"/>
      <c r="SO275" s="41"/>
      <c r="SP275" s="41"/>
      <c r="SQ275" s="41"/>
      <c r="SR275" s="41"/>
      <c r="SS275" s="41"/>
      <c r="ST275" s="41"/>
      <c r="SU275" s="41"/>
      <c r="SV275" s="41"/>
      <c r="SW275" s="41"/>
      <c r="SX275" s="41"/>
      <c r="SY275" s="41"/>
      <c r="SZ275" s="41"/>
      <c r="TA275" s="41"/>
      <c r="TB275" s="41"/>
      <c r="TC275" s="41"/>
      <c r="TD275" s="41"/>
      <c r="TE275" s="41"/>
      <c r="TF275" s="41"/>
      <c r="TG275" s="41"/>
      <c r="TH275" s="41"/>
      <c r="TI275" s="41"/>
      <c r="TJ275" s="41"/>
      <c r="TK275" s="41"/>
      <c r="TL275" s="41"/>
      <c r="TM275" s="41"/>
      <c r="TN275" s="41"/>
      <c r="TO275" s="41"/>
      <c r="TP275" s="41"/>
      <c r="TQ275" s="41"/>
      <c r="TR275" s="41"/>
      <c r="TS275" s="41"/>
      <c r="TT275" s="41"/>
      <c r="TU275" s="41"/>
      <c r="TV275" s="41"/>
      <c r="TW275" s="41"/>
      <c r="TX275" s="41"/>
      <c r="TY275" s="41"/>
      <c r="TZ275" s="41"/>
      <c r="UA275" s="41"/>
      <c r="UB275" s="41"/>
      <c r="UC275" s="41"/>
      <c r="UD275" s="41"/>
      <c r="UE275" s="41"/>
      <c r="UF275" s="41"/>
      <c r="UG275" s="41"/>
      <c r="UH275" s="41"/>
      <c r="UI275" s="41"/>
      <c r="UJ275" s="41"/>
      <c r="UK275" s="41"/>
      <c r="UL275" s="41"/>
      <c r="UM275" s="41"/>
      <c r="UN275" s="41"/>
      <c r="UO275" s="41"/>
      <c r="UP275" s="41"/>
      <c r="UQ275" s="41"/>
      <c r="UR275" s="41"/>
      <c r="US275" s="41"/>
      <c r="UT275" s="41"/>
      <c r="UU275" s="41"/>
      <c r="UV275" s="41"/>
      <c r="UW275" s="41"/>
      <c r="UX275" s="41"/>
      <c r="UY275" s="41"/>
      <c r="UZ275" s="41"/>
      <c r="VA275" s="41"/>
      <c r="VB275" s="41"/>
      <c r="VC275" s="41"/>
      <c r="VD275" s="41"/>
      <c r="VE275" s="41"/>
      <c r="VF275" s="41"/>
      <c r="VG275" s="41"/>
      <c r="VH275" s="41"/>
      <c r="VI275" s="41"/>
      <c r="VJ275" s="41"/>
      <c r="VK275" s="41"/>
      <c r="VL275" s="41"/>
      <c r="VM275" s="41"/>
      <c r="VN275" s="41"/>
      <c r="VO275" s="41"/>
      <c r="VP275" s="41"/>
      <c r="VQ275" s="41"/>
      <c r="VR275" s="41"/>
      <c r="VS275" s="41"/>
      <c r="VT275" s="41"/>
      <c r="VU275" s="41"/>
      <c r="VV275" s="41"/>
      <c r="VW275" s="41"/>
      <c r="VX275" s="41"/>
      <c r="VY275" s="41"/>
      <c r="VZ275" s="41"/>
      <c r="WA275" s="41"/>
      <c r="WB275" s="41"/>
      <c r="WC275" s="41"/>
      <c r="WD275" s="41"/>
      <c r="WE275" s="41"/>
      <c r="WF275" s="41"/>
      <c r="WG275" s="41"/>
      <c r="WH275" s="41"/>
      <c r="WI275" s="41"/>
      <c r="WJ275" s="41"/>
      <c r="WK275" s="41"/>
      <c r="WL275" s="41"/>
      <c r="WM275" s="41"/>
      <c r="WN275" s="41"/>
      <c r="WO275" s="41"/>
      <c r="WP275" s="41"/>
      <c r="WQ275" s="41"/>
      <c r="WR275" s="41"/>
      <c r="WS275" s="41"/>
      <c r="WT275" s="41"/>
      <c r="WU275" s="41"/>
      <c r="WV275" s="41"/>
      <c r="WW275" s="41"/>
      <c r="WX275" s="41"/>
      <c r="WY275" s="41"/>
      <c r="WZ275" s="41"/>
      <c r="XA275" s="41"/>
      <c r="XB275" s="41"/>
      <c r="XC275" s="41"/>
      <c r="XD275" s="41"/>
      <c r="XE275" s="41"/>
      <c r="XF275" s="41"/>
      <c r="XG275" s="41"/>
      <c r="XH275" s="41"/>
      <c r="XI275" s="41"/>
      <c r="XJ275" s="41"/>
      <c r="XK275" s="41"/>
      <c r="XL275" s="41"/>
      <c r="XM275" s="41"/>
      <c r="XN275" s="41"/>
      <c r="XO275" s="41"/>
      <c r="XP275" s="41"/>
      <c r="XQ275" s="41"/>
      <c r="XR275" s="41"/>
      <c r="XS275" s="41"/>
      <c r="XT275" s="41"/>
      <c r="XU275" s="41"/>
      <c r="XV275" s="41"/>
      <c r="XW275" s="41"/>
      <c r="XX275" s="41"/>
      <c r="XY275" s="41"/>
      <c r="XZ275" s="41"/>
      <c r="YA275" s="41"/>
      <c r="YB275" s="41"/>
      <c r="YC275" s="41"/>
      <c r="YD275" s="41"/>
      <c r="YE275" s="41"/>
      <c r="YF275" s="41"/>
      <c r="YG275" s="41"/>
      <c r="YH275" s="41"/>
      <c r="YI275" s="41"/>
      <c r="YJ275" s="41"/>
      <c r="YK275" s="41"/>
      <c r="YL275" s="41"/>
      <c r="YM275" s="41"/>
      <c r="YN275" s="41"/>
      <c r="YO275" s="41"/>
      <c r="YP275" s="41"/>
      <c r="YQ275" s="41"/>
      <c r="YR275" s="41"/>
      <c r="YS275" s="41"/>
      <c r="YT275" s="41"/>
      <c r="YU275" s="41"/>
      <c r="YV275" s="41"/>
      <c r="YW275" s="41"/>
      <c r="YX275" s="41"/>
      <c r="YY275" s="41"/>
      <c r="YZ275" s="41"/>
      <c r="ZA275" s="41"/>
      <c r="ZB275" s="41"/>
      <c r="ZC275" s="41"/>
      <c r="ZD275" s="41"/>
      <c r="ZE275" s="41"/>
      <c r="ZF275" s="41"/>
      <c r="ZG275" s="41"/>
      <c r="ZH275" s="41"/>
      <c r="ZI275" s="41"/>
      <c r="ZJ275" s="41"/>
      <c r="ZK275" s="41"/>
      <c r="ZL275" s="41"/>
      <c r="ZM275" s="41"/>
      <c r="ZN275" s="41"/>
      <c r="ZO275" s="41"/>
    </row>
    <row r="276" spans="31:691" ht="17.25" customHeight="1" x14ac:dyDescent="0.3">
      <c r="AE276" s="41"/>
      <c r="AF276" s="41"/>
      <c r="AG276" s="41"/>
      <c r="IZ276" s="41"/>
      <c r="JA276" s="41"/>
      <c r="JB276" s="41"/>
      <c r="JC276" s="41"/>
      <c r="JD276" s="41"/>
      <c r="JE276" s="41"/>
      <c r="JF276" s="41"/>
      <c r="JG276" s="41"/>
      <c r="JH276" s="41"/>
      <c r="JI276" s="41"/>
      <c r="JJ276" s="41"/>
      <c r="JK276" s="41"/>
      <c r="JL276" s="41"/>
      <c r="JM276" s="41"/>
      <c r="JN276" s="41"/>
      <c r="JO276" s="41"/>
      <c r="JP276" s="41"/>
      <c r="JQ276" s="41"/>
      <c r="JR276" s="41"/>
      <c r="JS276" s="41"/>
      <c r="JT276" s="41"/>
      <c r="JU276" s="41"/>
      <c r="JV276" s="41"/>
      <c r="JW276" s="41"/>
      <c r="JX276" s="41"/>
      <c r="JY276" s="41"/>
      <c r="JZ276" s="41"/>
      <c r="KA276" s="41"/>
      <c r="KB276" s="41"/>
      <c r="KC276" s="41"/>
      <c r="KD276" s="41"/>
      <c r="KE276" s="41"/>
      <c r="KF276" s="41"/>
      <c r="KG276" s="41"/>
      <c r="KH276" s="41"/>
      <c r="KI276" s="41"/>
      <c r="KJ276" s="41"/>
      <c r="KK276" s="41"/>
      <c r="KL276" s="41"/>
      <c r="KM276" s="41"/>
      <c r="KN276" s="41"/>
      <c r="KO276" s="41"/>
      <c r="KP276" s="41"/>
      <c r="KQ276" s="41"/>
      <c r="KR276" s="41"/>
      <c r="KS276" s="41"/>
      <c r="KT276" s="41"/>
      <c r="KU276" s="41"/>
      <c r="KV276" s="41"/>
      <c r="KW276" s="41"/>
      <c r="KX276" s="41"/>
      <c r="KY276" s="41"/>
      <c r="KZ276" s="41"/>
      <c r="LA276" s="41"/>
      <c r="LB276" s="41"/>
      <c r="LC276" s="41"/>
      <c r="LD276" s="41"/>
      <c r="LE276" s="41"/>
      <c r="LF276" s="41"/>
      <c r="LG276" s="41"/>
      <c r="LH276" s="41"/>
      <c r="LI276" s="41"/>
      <c r="LJ276" s="41"/>
      <c r="LK276" s="41"/>
      <c r="LL276" s="41"/>
      <c r="LM276" s="41"/>
      <c r="LN276" s="41"/>
      <c r="LO276" s="41"/>
      <c r="LP276" s="41"/>
      <c r="LQ276" s="41"/>
      <c r="LR276" s="41"/>
      <c r="LS276" s="41"/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/>
      <c r="MG276" s="41"/>
      <c r="MH276" s="41"/>
      <c r="MI276" s="41"/>
      <c r="MJ276" s="41"/>
      <c r="MK276" s="41"/>
      <c r="ML276" s="41"/>
      <c r="MM276" s="41"/>
      <c r="MN276" s="41"/>
      <c r="MO276" s="41"/>
      <c r="MP276" s="41"/>
      <c r="MQ276" s="41"/>
      <c r="MR276" s="41"/>
      <c r="MS276" s="41"/>
      <c r="MT276" s="41"/>
      <c r="MU276" s="41"/>
      <c r="MV276" s="41"/>
      <c r="MW276" s="41"/>
      <c r="MX276" s="41"/>
      <c r="MY276" s="41"/>
      <c r="MZ276" s="41"/>
      <c r="NA276" s="41"/>
      <c r="NB276" s="41"/>
      <c r="NC276" s="41"/>
      <c r="ND276" s="41"/>
      <c r="NE276" s="41"/>
      <c r="NF276" s="41"/>
      <c r="NG276" s="41"/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/>
      <c r="NX276" s="41"/>
      <c r="NY276" s="41"/>
      <c r="NZ276" s="41"/>
      <c r="OA276" s="41"/>
      <c r="OB276" s="41"/>
      <c r="OC276" s="41"/>
      <c r="OD276" s="41"/>
      <c r="OE276" s="41"/>
      <c r="OF276" s="41"/>
      <c r="OG276" s="41"/>
      <c r="OH276" s="41"/>
      <c r="OI276" s="41"/>
      <c r="OJ276" s="41"/>
      <c r="OK276" s="41"/>
      <c r="OL276" s="41"/>
      <c r="OM276" s="41"/>
      <c r="ON276" s="41"/>
      <c r="OO276" s="41"/>
      <c r="OP276" s="41"/>
      <c r="OQ276" s="41"/>
      <c r="OR276" s="41"/>
      <c r="OS276" s="41"/>
      <c r="OT276" s="41"/>
      <c r="OU276" s="41"/>
      <c r="OV276" s="41"/>
      <c r="OW276" s="41"/>
      <c r="OX276" s="41"/>
      <c r="OY276" s="41"/>
      <c r="OZ276" s="41"/>
      <c r="PA276" s="41"/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1"/>
      <c r="PN276" s="41"/>
      <c r="PO276" s="41"/>
      <c r="PP276" s="41"/>
      <c r="PQ276" s="41"/>
      <c r="PR276" s="41"/>
      <c r="PS276" s="41"/>
      <c r="PT276" s="41"/>
      <c r="PU276" s="41"/>
      <c r="PV276" s="41"/>
      <c r="PW276" s="41"/>
      <c r="PX276" s="41"/>
      <c r="PY276" s="41"/>
      <c r="PZ276" s="41"/>
      <c r="QA276" s="41"/>
      <c r="QB276" s="41"/>
      <c r="QC276" s="41"/>
      <c r="QD276" s="41"/>
      <c r="QE276" s="41"/>
      <c r="QF276" s="41"/>
      <c r="QG276" s="41"/>
      <c r="QH276" s="41"/>
      <c r="QI276" s="41"/>
      <c r="QJ276" s="41"/>
      <c r="QK276" s="41"/>
      <c r="QL276" s="41"/>
      <c r="QM276" s="41"/>
      <c r="QN276" s="41"/>
      <c r="QO276" s="41"/>
      <c r="QP276" s="41"/>
      <c r="QQ276" s="41"/>
      <c r="QR276" s="41"/>
      <c r="QS276" s="41"/>
      <c r="QT276" s="41"/>
      <c r="QU276" s="41"/>
      <c r="QV276" s="41"/>
      <c r="QW276" s="41"/>
      <c r="QX276" s="41"/>
      <c r="QY276" s="41"/>
      <c r="QZ276" s="41"/>
      <c r="RA276" s="41"/>
      <c r="RB276" s="41"/>
      <c r="RC276" s="41"/>
      <c r="RD276" s="41"/>
      <c r="RE276" s="41"/>
      <c r="RF276" s="41"/>
      <c r="RG276" s="41"/>
      <c r="RH276" s="41"/>
      <c r="RI276" s="41"/>
      <c r="RJ276" s="41"/>
      <c r="RK276" s="41"/>
      <c r="RL276" s="41"/>
      <c r="RM276" s="41"/>
      <c r="RN276" s="41"/>
      <c r="RO276" s="41"/>
      <c r="RP276" s="41"/>
      <c r="RQ276" s="41"/>
      <c r="RR276" s="41"/>
      <c r="RS276" s="41"/>
      <c r="RT276" s="41"/>
      <c r="RU276" s="41"/>
      <c r="RV276" s="41"/>
      <c r="RW276" s="41"/>
      <c r="RX276" s="41"/>
      <c r="RY276" s="41"/>
      <c r="RZ276" s="41"/>
      <c r="SA276" s="41"/>
      <c r="SB276" s="41"/>
      <c r="SC276" s="41"/>
      <c r="SD276" s="41"/>
      <c r="SE276" s="41"/>
      <c r="SF276" s="41"/>
      <c r="SG276" s="41"/>
      <c r="SH276" s="41"/>
      <c r="SI276" s="41"/>
      <c r="SJ276" s="41"/>
      <c r="SK276" s="41"/>
      <c r="SL276" s="41"/>
      <c r="SM276" s="41"/>
      <c r="SN276" s="41"/>
      <c r="SO276" s="41"/>
      <c r="SP276" s="41"/>
      <c r="SQ276" s="41"/>
      <c r="SR276" s="41"/>
      <c r="SS276" s="41"/>
      <c r="ST276" s="41"/>
      <c r="SU276" s="41"/>
      <c r="SV276" s="41"/>
      <c r="SW276" s="41"/>
      <c r="SX276" s="41"/>
      <c r="SY276" s="41"/>
      <c r="SZ276" s="41"/>
      <c r="TA276" s="41"/>
      <c r="TB276" s="41"/>
      <c r="TC276" s="41"/>
      <c r="TD276" s="41"/>
      <c r="TE276" s="41"/>
      <c r="TF276" s="41"/>
      <c r="TG276" s="41"/>
      <c r="TH276" s="41"/>
      <c r="TI276" s="41"/>
      <c r="TJ276" s="41"/>
      <c r="TK276" s="41"/>
      <c r="TL276" s="41"/>
      <c r="TM276" s="41"/>
      <c r="TN276" s="41"/>
      <c r="TO276" s="41"/>
      <c r="TP276" s="41"/>
      <c r="TQ276" s="41"/>
      <c r="TR276" s="41"/>
      <c r="TS276" s="41"/>
      <c r="TT276" s="41"/>
      <c r="TU276" s="41"/>
      <c r="TV276" s="41"/>
      <c r="TW276" s="41"/>
      <c r="TX276" s="41"/>
      <c r="TY276" s="41"/>
      <c r="TZ276" s="41"/>
      <c r="UA276" s="41"/>
      <c r="UB276" s="41"/>
      <c r="UC276" s="41"/>
      <c r="UD276" s="41"/>
      <c r="UE276" s="41"/>
      <c r="UF276" s="41"/>
      <c r="UG276" s="41"/>
      <c r="UH276" s="41"/>
      <c r="UI276" s="41"/>
      <c r="UJ276" s="41"/>
      <c r="UK276" s="41"/>
      <c r="UL276" s="41"/>
      <c r="UM276" s="41"/>
      <c r="UN276" s="41"/>
      <c r="UO276" s="41"/>
      <c r="UP276" s="41"/>
      <c r="UQ276" s="41"/>
      <c r="UR276" s="41"/>
      <c r="US276" s="41"/>
      <c r="UT276" s="41"/>
      <c r="UU276" s="41"/>
      <c r="UV276" s="41"/>
      <c r="UW276" s="41"/>
      <c r="UX276" s="41"/>
      <c r="UY276" s="41"/>
      <c r="UZ276" s="41"/>
      <c r="VA276" s="41"/>
      <c r="VB276" s="41"/>
      <c r="VC276" s="41"/>
      <c r="VD276" s="41"/>
      <c r="VE276" s="41"/>
      <c r="VF276" s="41"/>
      <c r="VG276" s="41"/>
      <c r="VH276" s="41"/>
      <c r="VI276" s="41"/>
      <c r="VJ276" s="41"/>
      <c r="VK276" s="41"/>
      <c r="VL276" s="41"/>
      <c r="VM276" s="41"/>
      <c r="VN276" s="41"/>
      <c r="VO276" s="41"/>
      <c r="VP276" s="41"/>
      <c r="VQ276" s="41"/>
      <c r="VR276" s="41"/>
      <c r="VS276" s="41"/>
      <c r="VT276" s="41"/>
      <c r="VU276" s="41"/>
      <c r="VV276" s="41"/>
      <c r="VW276" s="41"/>
      <c r="VX276" s="41"/>
      <c r="VY276" s="41"/>
      <c r="VZ276" s="41"/>
      <c r="WA276" s="41"/>
      <c r="WB276" s="41"/>
      <c r="WC276" s="41"/>
      <c r="WD276" s="41"/>
      <c r="WE276" s="41"/>
      <c r="WF276" s="41"/>
      <c r="WG276" s="41"/>
      <c r="WH276" s="41"/>
      <c r="WI276" s="41"/>
      <c r="WJ276" s="41"/>
      <c r="WK276" s="41"/>
      <c r="WL276" s="41"/>
      <c r="WM276" s="41"/>
      <c r="WN276" s="41"/>
      <c r="WO276" s="41"/>
      <c r="WP276" s="41"/>
      <c r="WQ276" s="41"/>
      <c r="WR276" s="41"/>
      <c r="WS276" s="41"/>
      <c r="WT276" s="41"/>
      <c r="WU276" s="41"/>
      <c r="WV276" s="41"/>
      <c r="WW276" s="41"/>
      <c r="WX276" s="41"/>
      <c r="WY276" s="41"/>
      <c r="WZ276" s="41"/>
      <c r="XA276" s="41"/>
      <c r="XB276" s="41"/>
      <c r="XC276" s="41"/>
      <c r="XD276" s="41"/>
      <c r="XE276" s="41"/>
      <c r="XF276" s="41"/>
      <c r="XG276" s="41"/>
      <c r="XH276" s="41"/>
      <c r="XI276" s="41"/>
      <c r="XJ276" s="41"/>
      <c r="XK276" s="41"/>
      <c r="XL276" s="41"/>
      <c r="XM276" s="41"/>
      <c r="XN276" s="41"/>
      <c r="XO276" s="41"/>
      <c r="XP276" s="41"/>
      <c r="XQ276" s="41"/>
      <c r="XR276" s="41"/>
      <c r="XS276" s="41"/>
      <c r="XT276" s="41"/>
      <c r="XU276" s="41"/>
      <c r="XV276" s="41"/>
      <c r="XW276" s="41"/>
      <c r="XX276" s="41"/>
      <c r="XY276" s="41"/>
      <c r="XZ276" s="41"/>
      <c r="YA276" s="41"/>
      <c r="YB276" s="41"/>
      <c r="YC276" s="41"/>
      <c r="YD276" s="41"/>
      <c r="YE276" s="41"/>
      <c r="YF276" s="41"/>
      <c r="YG276" s="41"/>
      <c r="YH276" s="41"/>
      <c r="YI276" s="41"/>
      <c r="YJ276" s="41"/>
      <c r="YK276" s="41"/>
      <c r="YL276" s="41"/>
      <c r="YM276" s="41"/>
      <c r="YN276" s="41"/>
      <c r="YO276" s="41"/>
      <c r="YP276" s="41"/>
      <c r="YQ276" s="41"/>
      <c r="YR276" s="41"/>
      <c r="YS276" s="41"/>
      <c r="YT276" s="41"/>
      <c r="YU276" s="41"/>
      <c r="YV276" s="41"/>
      <c r="YW276" s="41"/>
      <c r="YX276" s="41"/>
      <c r="YY276" s="41"/>
      <c r="YZ276" s="41"/>
      <c r="ZA276" s="41"/>
      <c r="ZB276" s="41"/>
      <c r="ZC276" s="41"/>
      <c r="ZD276" s="41"/>
      <c r="ZE276" s="41"/>
      <c r="ZF276" s="41"/>
      <c r="ZG276" s="41"/>
      <c r="ZH276" s="41"/>
      <c r="ZI276" s="41"/>
      <c r="ZJ276" s="41"/>
      <c r="ZK276" s="41"/>
      <c r="ZL276" s="41"/>
      <c r="ZM276" s="41"/>
      <c r="ZN276" s="41"/>
      <c r="ZO276" s="41"/>
    </row>
    <row r="277" spans="31:691" ht="17.25" customHeight="1" x14ac:dyDescent="0.3">
      <c r="AE277" s="41"/>
      <c r="AF277" s="41"/>
      <c r="AG277" s="41"/>
      <c r="IZ277" s="41"/>
      <c r="JA277" s="41"/>
      <c r="JB277" s="41"/>
      <c r="JC277" s="41"/>
      <c r="JD277" s="41"/>
      <c r="JE277" s="41"/>
      <c r="JF277" s="41"/>
      <c r="JG277" s="41"/>
      <c r="JH277" s="41"/>
      <c r="JI277" s="41"/>
      <c r="JJ277" s="41"/>
      <c r="JK277" s="41"/>
      <c r="JL277" s="41"/>
      <c r="JM277" s="41"/>
      <c r="JN277" s="41"/>
      <c r="JO277" s="41"/>
      <c r="JP277" s="41"/>
      <c r="JQ277" s="41"/>
      <c r="JR277" s="41"/>
      <c r="JS277" s="41"/>
      <c r="JT277" s="41"/>
      <c r="JU277" s="41"/>
      <c r="JV277" s="41"/>
      <c r="JW277" s="41"/>
      <c r="JX277" s="41"/>
      <c r="JY277" s="41"/>
      <c r="JZ277" s="41"/>
      <c r="KA277" s="41"/>
      <c r="KB277" s="41"/>
      <c r="KC277" s="41"/>
      <c r="KD277" s="41"/>
      <c r="KE277" s="41"/>
      <c r="KF277" s="41"/>
      <c r="KG277" s="41"/>
      <c r="KH277" s="41"/>
      <c r="KI277" s="41"/>
      <c r="KJ277" s="41"/>
      <c r="KK277" s="41"/>
      <c r="KL277" s="41"/>
      <c r="KM277" s="41"/>
      <c r="KN277" s="41"/>
      <c r="KO277" s="41"/>
      <c r="KP277" s="41"/>
      <c r="KQ277" s="41"/>
      <c r="KR277" s="41"/>
      <c r="KS277" s="41"/>
      <c r="KT277" s="41"/>
      <c r="KU277" s="41"/>
      <c r="KV277" s="41"/>
      <c r="KW277" s="41"/>
      <c r="KX277" s="41"/>
      <c r="KY277" s="41"/>
      <c r="KZ277" s="41"/>
      <c r="LA277" s="41"/>
      <c r="LB277" s="41"/>
      <c r="LC277" s="41"/>
      <c r="LD277" s="41"/>
      <c r="LE277" s="41"/>
      <c r="LF277" s="41"/>
      <c r="LG277" s="41"/>
      <c r="LH277" s="41"/>
      <c r="LI277" s="41"/>
      <c r="LJ277" s="41"/>
      <c r="LK277" s="41"/>
      <c r="LL277" s="41"/>
      <c r="LM277" s="41"/>
      <c r="LN277" s="41"/>
      <c r="LO277" s="41"/>
      <c r="LP277" s="41"/>
      <c r="LQ277" s="41"/>
      <c r="LR277" s="41"/>
      <c r="LS277" s="41"/>
      <c r="LT277" s="41"/>
      <c r="LU277" s="41"/>
      <c r="LV277" s="41"/>
      <c r="LW277" s="41"/>
      <c r="LX277" s="41"/>
      <c r="LY277" s="41"/>
      <c r="LZ277" s="41"/>
      <c r="MA277" s="41"/>
      <c r="MB277" s="41"/>
      <c r="MC277" s="41"/>
      <c r="MD277" s="41"/>
      <c r="ME277" s="41"/>
      <c r="MF277" s="41"/>
      <c r="MG277" s="41"/>
      <c r="MH277" s="41"/>
      <c r="MI277" s="41"/>
      <c r="MJ277" s="41"/>
      <c r="MK277" s="41"/>
      <c r="ML277" s="41"/>
      <c r="MM277" s="41"/>
      <c r="MN277" s="41"/>
      <c r="MO277" s="41"/>
      <c r="MP277" s="41"/>
      <c r="MQ277" s="41"/>
      <c r="MR277" s="41"/>
      <c r="MS277" s="41"/>
      <c r="MT277" s="41"/>
      <c r="MU277" s="41"/>
      <c r="MV277" s="41"/>
      <c r="MW277" s="41"/>
      <c r="MX277" s="41"/>
      <c r="MY277" s="41"/>
      <c r="MZ277" s="41"/>
      <c r="NA277" s="41"/>
      <c r="NB277" s="41"/>
      <c r="NC277" s="41"/>
      <c r="ND277" s="41"/>
      <c r="NE277" s="41"/>
      <c r="NF277" s="41"/>
      <c r="NG277" s="41"/>
      <c r="NH277" s="41"/>
      <c r="NI277" s="41"/>
      <c r="NJ277" s="41"/>
      <c r="NK277" s="41"/>
      <c r="NL277" s="41"/>
      <c r="NM277" s="41"/>
      <c r="NN277" s="41"/>
      <c r="NO277" s="41"/>
      <c r="NP277" s="41"/>
      <c r="NQ277" s="41"/>
      <c r="NR277" s="41"/>
      <c r="NS277" s="41"/>
      <c r="NT277" s="41"/>
      <c r="NU277" s="41"/>
      <c r="NV277" s="41"/>
      <c r="NW277" s="41"/>
      <c r="NX277" s="41"/>
      <c r="NY277" s="41"/>
      <c r="NZ277" s="41"/>
      <c r="OA277" s="41"/>
      <c r="OB277" s="41"/>
      <c r="OC277" s="41"/>
      <c r="OD277" s="41"/>
      <c r="OE277" s="41"/>
      <c r="OF277" s="41"/>
      <c r="OG277" s="41"/>
      <c r="OH277" s="41"/>
      <c r="OI277" s="41"/>
      <c r="OJ277" s="41"/>
      <c r="OK277" s="41"/>
      <c r="OL277" s="41"/>
      <c r="OM277" s="41"/>
      <c r="ON277" s="41"/>
      <c r="OO277" s="41"/>
      <c r="OP277" s="41"/>
      <c r="OQ277" s="41"/>
      <c r="OR277" s="41"/>
      <c r="OS277" s="41"/>
      <c r="OT277" s="41"/>
      <c r="OU277" s="41"/>
      <c r="OV277" s="41"/>
      <c r="OW277" s="41"/>
      <c r="OX277" s="41"/>
      <c r="OY277" s="41"/>
      <c r="OZ277" s="41"/>
      <c r="PA277" s="41"/>
      <c r="PB277" s="41"/>
      <c r="PC277" s="41"/>
      <c r="PD277" s="41"/>
      <c r="PE277" s="41"/>
      <c r="PF277" s="41"/>
      <c r="PG277" s="41"/>
      <c r="PH277" s="41"/>
      <c r="PI277" s="41"/>
      <c r="PJ277" s="41"/>
      <c r="PK277" s="41"/>
      <c r="PL277" s="41"/>
      <c r="PM277" s="41"/>
      <c r="PN277" s="41"/>
      <c r="PO277" s="41"/>
      <c r="PP277" s="41"/>
      <c r="PQ277" s="41"/>
      <c r="PR277" s="41"/>
      <c r="PS277" s="41"/>
      <c r="PT277" s="41"/>
      <c r="PU277" s="41"/>
      <c r="PV277" s="41"/>
      <c r="PW277" s="41"/>
      <c r="PX277" s="41"/>
      <c r="PY277" s="41"/>
      <c r="PZ277" s="41"/>
      <c r="QA277" s="41"/>
      <c r="QB277" s="41"/>
      <c r="QC277" s="41"/>
      <c r="QD277" s="41"/>
      <c r="QE277" s="41"/>
      <c r="QF277" s="41"/>
      <c r="QG277" s="41"/>
      <c r="QH277" s="41"/>
      <c r="QI277" s="41"/>
      <c r="QJ277" s="41"/>
      <c r="QK277" s="41"/>
      <c r="QL277" s="41"/>
      <c r="QM277" s="41"/>
      <c r="QN277" s="41"/>
      <c r="QO277" s="41"/>
      <c r="QP277" s="41"/>
      <c r="QQ277" s="41"/>
      <c r="QR277" s="41"/>
      <c r="QS277" s="41"/>
      <c r="QT277" s="41"/>
      <c r="QU277" s="41"/>
      <c r="QV277" s="41"/>
      <c r="QW277" s="41"/>
      <c r="QX277" s="41"/>
      <c r="QY277" s="41"/>
      <c r="QZ277" s="41"/>
      <c r="RA277" s="41"/>
      <c r="RB277" s="41"/>
      <c r="RC277" s="41"/>
      <c r="RD277" s="41"/>
      <c r="RE277" s="41"/>
      <c r="RF277" s="41"/>
      <c r="RG277" s="41"/>
      <c r="RH277" s="41"/>
      <c r="RI277" s="41"/>
      <c r="RJ277" s="41"/>
      <c r="RK277" s="41"/>
      <c r="RL277" s="41"/>
      <c r="RM277" s="41"/>
      <c r="RN277" s="41"/>
      <c r="RO277" s="41"/>
      <c r="RP277" s="41"/>
      <c r="RQ277" s="41"/>
      <c r="RR277" s="41"/>
      <c r="RS277" s="41"/>
      <c r="RT277" s="41"/>
      <c r="RU277" s="41"/>
      <c r="RV277" s="41"/>
      <c r="RW277" s="41"/>
      <c r="RX277" s="41"/>
      <c r="RY277" s="41"/>
      <c r="RZ277" s="41"/>
      <c r="SA277" s="41"/>
      <c r="SB277" s="41"/>
      <c r="SC277" s="41"/>
      <c r="SD277" s="41"/>
      <c r="SE277" s="41"/>
      <c r="SF277" s="41"/>
      <c r="SG277" s="41"/>
      <c r="SH277" s="41"/>
      <c r="SI277" s="41"/>
      <c r="SJ277" s="41"/>
      <c r="SK277" s="41"/>
      <c r="SL277" s="41"/>
      <c r="SM277" s="41"/>
      <c r="SN277" s="41"/>
      <c r="SO277" s="41"/>
      <c r="SP277" s="41"/>
      <c r="SQ277" s="41"/>
      <c r="SR277" s="41"/>
      <c r="SS277" s="41"/>
      <c r="ST277" s="41"/>
      <c r="SU277" s="41"/>
      <c r="SV277" s="41"/>
      <c r="SW277" s="41"/>
      <c r="SX277" s="41"/>
      <c r="SY277" s="41"/>
      <c r="SZ277" s="41"/>
      <c r="TA277" s="41"/>
      <c r="TB277" s="41"/>
      <c r="TC277" s="41"/>
      <c r="TD277" s="41"/>
      <c r="TE277" s="41"/>
      <c r="TF277" s="41"/>
      <c r="TG277" s="41"/>
      <c r="TH277" s="41"/>
      <c r="TI277" s="41"/>
      <c r="TJ277" s="41"/>
      <c r="TK277" s="41"/>
      <c r="TL277" s="41"/>
      <c r="TM277" s="41"/>
      <c r="TN277" s="41"/>
      <c r="TO277" s="41"/>
      <c r="TP277" s="41"/>
      <c r="TQ277" s="41"/>
      <c r="TR277" s="41"/>
      <c r="TS277" s="41"/>
      <c r="TT277" s="41"/>
      <c r="TU277" s="41"/>
      <c r="TV277" s="41"/>
      <c r="TW277" s="41"/>
      <c r="TX277" s="41"/>
      <c r="TY277" s="41"/>
      <c r="TZ277" s="41"/>
      <c r="UA277" s="41"/>
      <c r="UB277" s="41"/>
      <c r="UC277" s="41"/>
      <c r="UD277" s="41"/>
      <c r="UE277" s="41"/>
      <c r="UF277" s="41"/>
      <c r="UG277" s="41"/>
      <c r="UH277" s="41"/>
      <c r="UI277" s="41"/>
      <c r="UJ277" s="41"/>
      <c r="UK277" s="41"/>
      <c r="UL277" s="41"/>
      <c r="UM277" s="41"/>
      <c r="UN277" s="41"/>
      <c r="UO277" s="41"/>
      <c r="UP277" s="41"/>
      <c r="UQ277" s="41"/>
      <c r="UR277" s="41"/>
      <c r="US277" s="41"/>
      <c r="UT277" s="41"/>
      <c r="UU277" s="41"/>
      <c r="UV277" s="41"/>
      <c r="UW277" s="41"/>
      <c r="UX277" s="41"/>
      <c r="UY277" s="41"/>
      <c r="UZ277" s="41"/>
      <c r="VA277" s="41"/>
      <c r="VB277" s="41"/>
      <c r="VC277" s="41"/>
      <c r="VD277" s="41"/>
      <c r="VE277" s="41"/>
      <c r="VF277" s="41"/>
      <c r="VG277" s="41"/>
      <c r="VH277" s="41"/>
      <c r="VI277" s="41"/>
      <c r="VJ277" s="41"/>
      <c r="VK277" s="41"/>
      <c r="VL277" s="41"/>
      <c r="VM277" s="41"/>
      <c r="VN277" s="41"/>
      <c r="VO277" s="41"/>
      <c r="VP277" s="41"/>
      <c r="VQ277" s="41"/>
      <c r="VR277" s="41"/>
      <c r="VS277" s="41"/>
      <c r="VT277" s="41"/>
      <c r="VU277" s="41"/>
      <c r="VV277" s="41"/>
      <c r="VW277" s="41"/>
      <c r="VX277" s="41"/>
      <c r="VY277" s="41"/>
      <c r="VZ277" s="41"/>
      <c r="WA277" s="41"/>
      <c r="WB277" s="41"/>
      <c r="WC277" s="41"/>
      <c r="WD277" s="41"/>
      <c r="WE277" s="41"/>
      <c r="WF277" s="41"/>
      <c r="WG277" s="41"/>
      <c r="WH277" s="41"/>
      <c r="WI277" s="41"/>
      <c r="WJ277" s="41"/>
      <c r="WK277" s="41"/>
      <c r="WL277" s="41"/>
      <c r="WM277" s="41"/>
      <c r="WN277" s="41"/>
      <c r="WO277" s="41"/>
      <c r="WP277" s="41"/>
      <c r="WQ277" s="41"/>
      <c r="WR277" s="41"/>
      <c r="WS277" s="41"/>
      <c r="WT277" s="41"/>
      <c r="WU277" s="41"/>
      <c r="WV277" s="41"/>
      <c r="WW277" s="41"/>
      <c r="WX277" s="41"/>
      <c r="WY277" s="41"/>
      <c r="WZ277" s="41"/>
      <c r="XA277" s="41"/>
      <c r="XB277" s="41"/>
      <c r="XC277" s="41"/>
      <c r="XD277" s="41"/>
      <c r="XE277" s="41"/>
      <c r="XF277" s="41"/>
      <c r="XG277" s="41"/>
      <c r="XH277" s="41"/>
      <c r="XI277" s="41"/>
      <c r="XJ277" s="41"/>
      <c r="XK277" s="41"/>
      <c r="XL277" s="41"/>
      <c r="XM277" s="41"/>
      <c r="XN277" s="41"/>
      <c r="XO277" s="41"/>
      <c r="XP277" s="41"/>
      <c r="XQ277" s="41"/>
      <c r="XR277" s="41"/>
      <c r="XS277" s="41"/>
      <c r="XT277" s="41"/>
      <c r="XU277" s="41"/>
      <c r="XV277" s="41"/>
      <c r="XW277" s="41"/>
      <c r="XX277" s="41"/>
      <c r="XY277" s="41"/>
      <c r="XZ277" s="41"/>
      <c r="YA277" s="41"/>
      <c r="YB277" s="41"/>
      <c r="YC277" s="41"/>
      <c r="YD277" s="41"/>
      <c r="YE277" s="41"/>
      <c r="YF277" s="41"/>
      <c r="YG277" s="41"/>
      <c r="YH277" s="41"/>
      <c r="YI277" s="41"/>
      <c r="YJ277" s="41"/>
      <c r="YK277" s="41"/>
      <c r="YL277" s="41"/>
      <c r="YM277" s="41"/>
      <c r="YN277" s="41"/>
      <c r="YO277" s="41"/>
      <c r="YP277" s="41"/>
      <c r="YQ277" s="41"/>
      <c r="YR277" s="41"/>
      <c r="YS277" s="41"/>
      <c r="YT277" s="41"/>
      <c r="YU277" s="41"/>
      <c r="YV277" s="41"/>
      <c r="YW277" s="41"/>
      <c r="YX277" s="41"/>
      <c r="YY277" s="41"/>
      <c r="YZ277" s="41"/>
      <c r="ZA277" s="41"/>
      <c r="ZB277" s="41"/>
      <c r="ZC277" s="41"/>
      <c r="ZD277" s="41"/>
      <c r="ZE277" s="41"/>
      <c r="ZF277" s="41"/>
      <c r="ZG277" s="41"/>
      <c r="ZH277" s="41"/>
      <c r="ZI277" s="41"/>
      <c r="ZJ277" s="41"/>
      <c r="ZK277" s="41"/>
      <c r="ZL277" s="41"/>
      <c r="ZM277" s="41"/>
      <c r="ZN277" s="41"/>
      <c r="ZO277" s="41"/>
    </row>
    <row r="278" spans="31:691" ht="17.25" customHeight="1" x14ac:dyDescent="0.3">
      <c r="AE278" s="41"/>
      <c r="AF278" s="41"/>
      <c r="AG278" s="41"/>
      <c r="IZ278" s="41"/>
      <c r="JA278" s="41"/>
      <c r="JB278" s="41"/>
      <c r="JC278" s="41"/>
      <c r="JD278" s="41"/>
      <c r="JE278" s="41"/>
      <c r="JF278" s="41"/>
      <c r="JG278" s="41"/>
      <c r="JH278" s="41"/>
      <c r="JI278" s="41"/>
      <c r="JJ278" s="41"/>
      <c r="JK278" s="41"/>
      <c r="JL278" s="41"/>
      <c r="JM278" s="41"/>
      <c r="JN278" s="41"/>
      <c r="JO278" s="41"/>
      <c r="JP278" s="41"/>
      <c r="JQ278" s="41"/>
      <c r="JR278" s="41"/>
      <c r="JS278" s="41"/>
      <c r="JT278" s="41"/>
      <c r="JU278" s="41"/>
      <c r="JV278" s="41"/>
      <c r="JW278" s="41"/>
      <c r="JX278" s="41"/>
      <c r="JY278" s="41"/>
      <c r="JZ278" s="41"/>
      <c r="KA278" s="41"/>
      <c r="KB278" s="41"/>
      <c r="KC278" s="41"/>
      <c r="KD278" s="41"/>
      <c r="KE278" s="41"/>
      <c r="KF278" s="41"/>
      <c r="KG278" s="41"/>
      <c r="KH278" s="41"/>
      <c r="KI278" s="41"/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/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/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1"/>
      <c r="OT278" s="41"/>
      <c r="OU278" s="41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1"/>
      <c r="PN278" s="41"/>
      <c r="PO278" s="41"/>
      <c r="PP278" s="41"/>
      <c r="PQ278" s="41"/>
      <c r="PR278" s="41"/>
      <c r="PS278" s="41"/>
      <c r="PT278" s="41"/>
      <c r="PU278" s="41"/>
      <c r="PV278" s="41"/>
      <c r="PW278" s="41"/>
      <c r="PX278" s="41"/>
      <c r="PY278" s="41"/>
      <c r="PZ278" s="41"/>
      <c r="QA278" s="41"/>
      <c r="QB278" s="41"/>
      <c r="QC278" s="41"/>
      <c r="QD278" s="41"/>
      <c r="QE278" s="41"/>
      <c r="QF278" s="41"/>
      <c r="QG278" s="41"/>
      <c r="QH278" s="41"/>
      <c r="QI278" s="41"/>
      <c r="QJ278" s="41"/>
      <c r="QK278" s="41"/>
      <c r="QL278" s="41"/>
      <c r="QM278" s="41"/>
      <c r="QN278" s="41"/>
      <c r="QO278" s="41"/>
      <c r="QP278" s="41"/>
      <c r="QQ278" s="41"/>
      <c r="QR278" s="41"/>
      <c r="QS278" s="41"/>
      <c r="QT278" s="41"/>
      <c r="QU278" s="41"/>
      <c r="QV278" s="41"/>
      <c r="QW278" s="41"/>
      <c r="QX278" s="41"/>
      <c r="QY278" s="41"/>
      <c r="QZ278" s="41"/>
      <c r="RA278" s="41"/>
      <c r="RB278" s="41"/>
      <c r="RC278" s="41"/>
      <c r="RD278" s="41"/>
      <c r="RE278" s="41"/>
      <c r="RF278" s="41"/>
      <c r="RG278" s="41"/>
      <c r="RH278" s="41"/>
      <c r="RI278" s="41"/>
      <c r="RJ278" s="41"/>
      <c r="RK278" s="41"/>
      <c r="RL278" s="41"/>
      <c r="RM278" s="41"/>
      <c r="RN278" s="41"/>
      <c r="RO278" s="41"/>
      <c r="RP278" s="41"/>
      <c r="RQ278" s="41"/>
      <c r="RR278" s="41"/>
      <c r="RS278" s="41"/>
      <c r="RT278" s="41"/>
      <c r="RU278" s="41"/>
      <c r="RV278" s="41"/>
      <c r="RW278" s="41"/>
      <c r="RX278" s="41"/>
      <c r="RY278" s="41"/>
      <c r="RZ278" s="41"/>
      <c r="SA278" s="41"/>
      <c r="SB278" s="41"/>
      <c r="SC278" s="41"/>
      <c r="SD278" s="41"/>
      <c r="SE278" s="41"/>
      <c r="SF278" s="41"/>
      <c r="SG278" s="41"/>
      <c r="SH278" s="41"/>
      <c r="SI278" s="41"/>
      <c r="SJ278" s="41"/>
      <c r="SK278" s="41"/>
      <c r="SL278" s="41"/>
      <c r="SM278" s="41"/>
      <c r="SN278" s="41"/>
      <c r="SO278" s="41"/>
      <c r="SP278" s="41"/>
      <c r="SQ278" s="41"/>
      <c r="SR278" s="41"/>
      <c r="SS278" s="41"/>
      <c r="ST278" s="41"/>
      <c r="SU278" s="41"/>
      <c r="SV278" s="41"/>
      <c r="SW278" s="41"/>
      <c r="SX278" s="41"/>
      <c r="SY278" s="41"/>
      <c r="SZ278" s="41"/>
      <c r="TA278" s="41"/>
      <c r="TB278" s="41"/>
      <c r="TC278" s="41"/>
      <c r="TD278" s="41"/>
      <c r="TE278" s="41"/>
      <c r="TF278" s="41"/>
      <c r="TG278" s="41"/>
      <c r="TH278" s="41"/>
      <c r="TI278" s="41"/>
      <c r="TJ278" s="41"/>
      <c r="TK278" s="41"/>
      <c r="TL278" s="41"/>
      <c r="TM278" s="41"/>
      <c r="TN278" s="41"/>
      <c r="TO278" s="41"/>
      <c r="TP278" s="41"/>
      <c r="TQ278" s="41"/>
      <c r="TR278" s="41"/>
      <c r="TS278" s="41"/>
      <c r="TT278" s="41"/>
      <c r="TU278" s="41"/>
      <c r="TV278" s="41"/>
      <c r="TW278" s="41"/>
      <c r="TX278" s="41"/>
      <c r="TY278" s="41"/>
      <c r="TZ278" s="41"/>
      <c r="UA278" s="41"/>
      <c r="UB278" s="41"/>
      <c r="UC278" s="41"/>
      <c r="UD278" s="41"/>
      <c r="UE278" s="41"/>
      <c r="UF278" s="41"/>
      <c r="UG278" s="41"/>
      <c r="UH278" s="41"/>
      <c r="UI278" s="41"/>
      <c r="UJ278" s="41"/>
      <c r="UK278" s="41"/>
      <c r="UL278" s="41"/>
      <c r="UM278" s="41"/>
      <c r="UN278" s="41"/>
      <c r="UO278" s="41"/>
      <c r="UP278" s="41"/>
      <c r="UQ278" s="41"/>
      <c r="UR278" s="41"/>
      <c r="US278" s="41"/>
      <c r="UT278" s="41"/>
      <c r="UU278" s="41"/>
      <c r="UV278" s="41"/>
      <c r="UW278" s="41"/>
      <c r="UX278" s="41"/>
      <c r="UY278" s="41"/>
      <c r="UZ278" s="41"/>
      <c r="VA278" s="41"/>
      <c r="VB278" s="41"/>
      <c r="VC278" s="41"/>
      <c r="VD278" s="41"/>
      <c r="VE278" s="41"/>
      <c r="VF278" s="41"/>
      <c r="VG278" s="41"/>
      <c r="VH278" s="41"/>
      <c r="VI278" s="41"/>
      <c r="VJ278" s="41"/>
      <c r="VK278" s="41"/>
      <c r="VL278" s="41"/>
      <c r="VM278" s="41"/>
      <c r="VN278" s="41"/>
      <c r="VO278" s="41"/>
      <c r="VP278" s="41"/>
      <c r="VQ278" s="41"/>
      <c r="VR278" s="41"/>
      <c r="VS278" s="41"/>
      <c r="VT278" s="41"/>
      <c r="VU278" s="41"/>
      <c r="VV278" s="41"/>
      <c r="VW278" s="41"/>
      <c r="VX278" s="41"/>
      <c r="VY278" s="41"/>
      <c r="VZ278" s="41"/>
      <c r="WA278" s="41"/>
      <c r="WB278" s="41"/>
      <c r="WC278" s="41"/>
      <c r="WD278" s="41"/>
      <c r="WE278" s="41"/>
      <c r="WF278" s="41"/>
      <c r="WG278" s="41"/>
      <c r="WH278" s="41"/>
      <c r="WI278" s="41"/>
      <c r="WJ278" s="41"/>
      <c r="WK278" s="41"/>
      <c r="WL278" s="41"/>
      <c r="WM278" s="41"/>
      <c r="WN278" s="41"/>
      <c r="WO278" s="41"/>
      <c r="WP278" s="41"/>
      <c r="WQ278" s="41"/>
      <c r="WR278" s="41"/>
      <c r="WS278" s="41"/>
      <c r="WT278" s="41"/>
      <c r="WU278" s="41"/>
      <c r="WV278" s="41"/>
      <c r="WW278" s="41"/>
      <c r="WX278" s="41"/>
      <c r="WY278" s="41"/>
      <c r="WZ278" s="41"/>
      <c r="XA278" s="41"/>
      <c r="XB278" s="41"/>
      <c r="XC278" s="41"/>
      <c r="XD278" s="41"/>
      <c r="XE278" s="41"/>
      <c r="XF278" s="41"/>
      <c r="XG278" s="41"/>
      <c r="XH278" s="41"/>
      <c r="XI278" s="41"/>
      <c r="XJ278" s="41"/>
      <c r="XK278" s="41"/>
      <c r="XL278" s="41"/>
      <c r="XM278" s="41"/>
      <c r="XN278" s="41"/>
      <c r="XO278" s="41"/>
      <c r="XP278" s="41"/>
      <c r="XQ278" s="41"/>
      <c r="XR278" s="41"/>
      <c r="XS278" s="41"/>
      <c r="XT278" s="41"/>
      <c r="XU278" s="41"/>
      <c r="XV278" s="41"/>
      <c r="XW278" s="41"/>
      <c r="XX278" s="41"/>
      <c r="XY278" s="41"/>
      <c r="XZ278" s="41"/>
      <c r="YA278" s="41"/>
      <c r="YB278" s="41"/>
      <c r="YC278" s="41"/>
      <c r="YD278" s="41"/>
      <c r="YE278" s="41"/>
      <c r="YF278" s="41"/>
      <c r="YG278" s="41"/>
      <c r="YH278" s="41"/>
      <c r="YI278" s="41"/>
      <c r="YJ278" s="41"/>
      <c r="YK278" s="41"/>
      <c r="YL278" s="41"/>
      <c r="YM278" s="41"/>
      <c r="YN278" s="41"/>
      <c r="YO278" s="41"/>
      <c r="YP278" s="41"/>
      <c r="YQ278" s="41"/>
      <c r="YR278" s="41"/>
      <c r="YS278" s="41"/>
      <c r="YT278" s="41"/>
      <c r="YU278" s="41"/>
      <c r="YV278" s="41"/>
      <c r="YW278" s="41"/>
      <c r="YX278" s="41"/>
      <c r="YY278" s="41"/>
      <c r="YZ278" s="41"/>
      <c r="ZA278" s="41"/>
      <c r="ZB278" s="41"/>
      <c r="ZC278" s="41"/>
      <c r="ZD278" s="41"/>
      <c r="ZE278" s="41"/>
      <c r="ZF278" s="41"/>
      <c r="ZG278" s="41"/>
      <c r="ZH278" s="41"/>
      <c r="ZI278" s="41"/>
      <c r="ZJ278" s="41"/>
      <c r="ZK278" s="41"/>
      <c r="ZL278" s="41"/>
      <c r="ZM278" s="41"/>
      <c r="ZN278" s="41"/>
      <c r="ZO278" s="41"/>
    </row>
    <row r="279" spans="31:691" ht="17.25" customHeight="1" x14ac:dyDescent="0.3">
      <c r="AE279" s="41"/>
      <c r="AF279" s="41"/>
      <c r="AG279" s="41"/>
      <c r="IZ279" s="41"/>
      <c r="JA279" s="41"/>
      <c r="JB279" s="41"/>
      <c r="JC279" s="41"/>
      <c r="JD279" s="41"/>
      <c r="JE279" s="41"/>
      <c r="JF279" s="41"/>
      <c r="JG279" s="41"/>
      <c r="JH279" s="41"/>
      <c r="JI279" s="41"/>
      <c r="JJ279" s="41"/>
      <c r="JK279" s="41"/>
      <c r="JL279" s="41"/>
      <c r="JM279" s="41"/>
      <c r="JN279" s="41"/>
      <c r="JO279" s="41"/>
      <c r="JP279" s="41"/>
      <c r="JQ279" s="41"/>
      <c r="JR279" s="41"/>
      <c r="JS279" s="41"/>
      <c r="JT279" s="41"/>
      <c r="JU279" s="41"/>
      <c r="JV279" s="41"/>
      <c r="JW279" s="41"/>
      <c r="JX279" s="41"/>
      <c r="JY279" s="41"/>
      <c r="JZ279" s="41"/>
      <c r="KA279" s="41"/>
      <c r="KB279" s="41"/>
      <c r="KC279" s="41"/>
      <c r="KD279" s="41"/>
      <c r="KE279" s="41"/>
      <c r="KF279" s="41"/>
      <c r="KG279" s="41"/>
      <c r="KH279" s="41"/>
      <c r="KI279" s="41"/>
      <c r="KJ279" s="41"/>
      <c r="KK279" s="41"/>
      <c r="KL279" s="41"/>
      <c r="KM279" s="41"/>
      <c r="KN279" s="41"/>
      <c r="KO279" s="41"/>
      <c r="KP279" s="41"/>
      <c r="KQ279" s="41"/>
      <c r="KR279" s="41"/>
      <c r="KS279" s="41"/>
      <c r="KT279" s="41"/>
      <c r="KU279" s="41"/>
      <c r="KV279" s="41"/>
      <c r="KW279" s="41"/>
      <c r="KX279" s="41"/>
      <c r="KY279" s="41"/>
      <c r="KZ279" s="41"/>
      <c r="LA279" s="41"/>
      <c r="LB279" s="41"/>
      <c r="LC279" s="41"/>
      <c r="LD279" s="41"/>
      <c r="LE279" s="41"/>
      <c r="LF279" s="41"/>
      <c r="LG279" s="41"/>
      <c r="LH279" s="41"/>
      <c r="LI279" s="41"/>
      <c r="LJ279" s="41"/>
      <c r="LK279" s="41"/>
      <c r="LL279" s="41"/>
      <c r="LM279" s="41"/>
      <c r="LN279" s="41"/>
      <c r="LO279" s="41"/>
      <c r="LP279" s="41"/>
      <c r="LQ279" s="41"/>
      <c r="LR279" s="41"/>
      <c r="LS279" s="41"/>
      <c r="LT279" s="41"/>
      <c r="LU279" s="41"/>
      <c r="LV279" s="41"/>
      <c r="LW279" s="41"/>
      <c r="LX279" s="41"/>
      <c r="LY279" s="41"/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/>
      <c r="MM279" s="41"/>
      <c r="MN279" s="41"/>
      <c r="MO279" s="41"/>
      <c r="MP279" s="41"/>
      <c r="MQ279" s="41"/>
      <c r="MR279" s="41"/>
      <c r="MS279" s="41"/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/>
      <c r="ON279" s="41"/>
      <c r="OO279" s="41"/>
      <c r="OP279" s="41"/>
      <c r="OQ279" s="41"/>
      <c r="OR279" s="41"/>
      <c r="OS279" s="41"/>
      <c r="OT279" s="41"/>
      <c r="OU279" s="41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1"/>
      <c r="PN279" s="41"/>
      <c r="PO279" s="41"/>
      <c r="PP279" s="41"/>
      <c r="PQ279" s="41"/>
      <c r="PR279" s="41"/>
      <c r="PS279" s="41"/>
      <c r="PT279" s="41"/>
      <c r="PU279" s="41"/>
      <c r="PV279" s="41"/>
      <c r="PW279" s="41"/>
      <c r="PX279" s="41"/>
      <c r="PY279" s="41"/>
      <c r="PZ279" s="41"/>
      <c r="QA279" s="41"/>
      <c r="QB279" s="41"/>
      <c r="QC279" s="41"/>
      <c r="QD279" s="41"/>
      <c r="QE279" s="41"/>
      <c r="QF279" s="41"/>
      <c r="QG279" s="41"/>
      <c r="QH279" s="41"/>
      <c r="QI279" s="41"/>
      <c r="QJ279" s="41"/>
      <c r="QK279" s="41"/>
      <c r="QL279" s="41"/>
      <c r="QM279" s="41"/>
      <c r="QN279" s="41"/>
      <c r="QO279" s="41"/>
      <c r="QP279" s="41"/>
      <c r="QQ279" s="41"/>
      <c r="QR279" s="41"/>
      <c r="QS279" s="41"/>
      <c r="QT279" s="41"/>
      <c r="QU279" s="41"/>
      <c r="QV279" s="41"/>
      <c r="QW279" s="41"/>
      <c r="QX279" s="41"/>
      <c r="QY279" s="41"/>
      <c r="QZ279" s="41"/>
      <c r="RA279" s="41"/>
      <c r="RB279" s="41"/>
      <c r="RC279" s="41"/>
      <c r="RD279" s="41"/>
      <c r="RE279" s="41"/>
      <c r="RF279" s="41"/>
      <c r="RG279" s="41"/>
      <c r="RH279" s="41"/>
      <c r="RI279" s="41"/>
      <c r="RJ279" s="41"/>
      <c r="RK279" s="41"/>
      <c r="RL279" s="41"/>
      <c r="RM279" s="41"/>
      <c r="RN279" s="41"/>
      <c r="RO279" s="41"/>
      <c r="RP279" s="41"/>
      <c r="RQ279" s="41"/>
      <c r="RR279" s="41"/>
      <c r="RS279" s="41"/>
      <c r="RT279" s="41"/>
      <c r="RU279" s="41"/>
      <c r="RV279" s="41"/>
      <c r="RW279" s="41"/>
      <c r="RX279" s="41"/>
      <c r="RY279" s="41"/>
      <c r="RZ279" s="41"/>
      <c r="SA279" s="41"/>
      <c r="SB279" s="41"/>
      <c r="SC279" s="41"/>
      <c r="SD279" s="41"/>
      <c r="SE279" s="41"/>
      <c r="SF279" s="41"/>
      <c r="SG279" s="41"/>
      <c r="SH279" s="41"/>
      <c r="SI279" s="41"/>
      <c r="SJ279" s="41"/>
      <c r="SK279" s="41"/>
      <c r="SL279" s="41"/>
      <c r="SM279" s="41"/>
      <c r="SN279" s="41"/>
      <c r="SO279" s="41"/>
      <c r="SP279" s="41"/>
      <c r="SQ279" s="41"/>
      <c r="SR279" s="41"/>
      <c r="SS279" s="41"/>
      <c r="ST279" s="41"/>
      <c r="SU279" s="41"/>
      <c r="SV279" s="41"/>
      <c r="SW279" s="41"/>
      <c r="SX279" s="41"/>
      <c r="SY279" s="41"/>
      <c r="SZ279" s="41"/>
      <c r="TA279" s="41"/>
      <c r="TB279" s="41"/>
      <c r="TC279" s="41"/>
      <c r="TD279" s="41"/>
      <c r="TE279" s="41"/>
      <c r="TF279" s="41"/>
      <c r="TG279" s="41"/>
      <c r="TH279" s="41"/>
      <c r="TI279" s="41"/>
      <c r="TJ279" s="41"/>
      <c r="TK279" s="41"/>
      <c r="TL279" s="41"/>
      <c r="TM279" s="41"/>
      <c r="TN279" s="41"/>
      <c r="TO279" s="41"/>
      <c r="TP279" s="41"/>
      <c r="TQ279" s="41"/>
      <c r="TR279" s="41"/>
      <c r="TS279" s="41"/>
      <c r="TT279" s="41"/>
      <c r="TU279" s="41"/>
      <c r="TV279" s="41"/>
      <c r="TW279" s="41"/>
      <c r="TX279" s="41"/>
      <c r="TY279" s="41"/>
      <c r="TZ279" s="41"/>
      <c r="UA279" s="41"/>
      <c r="UB279" s="41"/>
      <c r="UC279" s="41"/>
      <c r="UD279" s="41"/>
      <c r="UE279" s="41"/>
      <c r="UF279" s="41"/>
      <c r="UG279" s="41"/>
      <c r="UH279" s="41"/>
      <c r="UI279" s="41"/>
      <c r="UJ279" s="41"/>
      <c r="UK279" s="41"/>
      <c r="UL279" s="41"/>
      <c r="UM279" s="41"/>
      <c r="UN279" s="41"/>
      <c r="UO279" s="41"/>
      <c r="UP279" s="41"/>
      <c r="UQ279" s="41"/>
      <c r="UR279" s="41"/>
      <c r="US279" s="41"/>
      <c r="UT279" s="41"/>
      <c r="UU279" s="41"/>
      <c r="UV279" s="41"/>
      <c r="UW279" s="41"/>
      <c r="UX279" s="41"/>
      <c r="UY279" s="41"/>
      <c r="UZ279" s="41"/>
      <c r="VA279" s="41"/>
      <c r="VB279" s="41"/>
      <c r="VC279" s="41"/>
      <c r="VD279" s="41"/>
      <c r="VE279" s="41"/>
      <c r="VF279" s="41"/>
      <c r="VG279" s="41"/>
      <c r="VH279" s="41"/>
      <c r="VI279" s="41"/>
      <c r="VJ279" s="41"/>
      <c r="VK279" s="41"/>
      <c r="VL279" s="41"/>
      <c r="VM279" s="41"/>
      <c r="VN279" s="41"/>
      <c r="VO279" s="41"/>
      <c r="VP279" s="41"/>
      <c r="VQ279" s="41"/>
      <c r="VR279" s="41"/>
      <c r="VS279" s="41"/>
      <c r="VT279" s="41"/>
      <c r="VU279" s="41"/>
      <c r="VV279" s="41"/>
      <c r="VW279" s="41"/>
      <c r="VX279" s="41"/>
      <c r="VY279" s="41"/>
      <c r="VZ279" s="41"/>
      <c r="WA279" s="41"/>
      <c r="WB279" s="41"/>
      <c r="WC279" s="41"/>
      <c r="WD279" s="41"/>
      <c r="WE279" s="41"/>
      <c r="WF279" s="41"/>
      <c r="WG279" s="41"/>
      <c r="WH279" s="41"/>
      <c r="WI279" s="41"/>
      <c r="WJ279" s="41"/>
      <c r="WK279" s="41"/>
      <c r="WL279" s="41"/>
      <c r="WM279" s="41"/>
      <c r="WN279" s="41"/>
      <c r="WO279" s="41"/>
      <c r="WP279" s="41"/>
      <c r="WQ279" s="41"/>
      <c r="WR279" s="41"/>
      <c r="WS279" s="41"/>
      <c r="WT279" s="41"/>
      <c r="WU279" s="41"/>
      <c r="WV279" s="41"/>
      <c r="WW279" s="41"/>
      <c r="WX279" s="41"/>
      <c r="WY279" s="41"/>
      <c r="WZ279" s="41"/>
      <c r="XA279" s="41"/>
      <c r="XB279" s="41"/>
      <c r="XC279" s="41"/>
      <c r="XD279" s="41"/>
      <c r="XE279" s="41"/>
      <c r="XF279" s="41"/>
      <c r="XG279" s="41"/>
      <c r="XH279" s="41"/>
      <c r="XI279" s="41"/>
      <c r="XJ279" s="41"/>
      <c r="XK279" s="41"/>
      <c r="XL279" s="41"/>
      <c r="XM279" s="41"/>
      <c r="XN279" s="41"/>
      <c r="XO279" s="41"/>
      <c r="XP279" s="41"/>
      <c r="XQ279" s="41"/>
      <c r="XR279" s="41"/>
      <c r="XS279" s="41"/>
      <c r="XT279" s="41"/>
      <c r="XU279" s="41"/>
      <c r="XV279" s="41"/>
      <c r="XW279" s="41"/>
      <c r="XX279" s="41"/>
      <c r="XY279" s="41"/>
      <c r="XZ279" s="41"/>
      <c r="YA279" s="41"/>
      <c r="YB279" s="41"/>
      <c r="YC279" s="41"/>
      <c r="YD279" s="41"/>
      <c r="YE279" s="41"/>
      <c r="YF279" s="41"/>
      <c r="YG279" s="41"/>
      <c r="YH279" s="41"/>
      <c r="YI279" s="41"/>
      <c r="YJ279" s="41"/>
      <c r="YK279" s="41"/>
      <c r="YL279" s="41"/>
      <c r="YM279" s="41"/>
      <c r="YN279" s="41"/>
      <c r="YO279" s="41"/>
      <c r="YP279" s="41"/>
      <c r="YQ279" s="41"/>
      <c r="YR279" s="41"/>
      <c r="YS279" s="41"/>
      <c r="YT279" s="41"/>
      <c r="YU279" s="41"/>
      <c r="YV279" s="41"/>
      <c r="YW279" s="41"/>
      <c r="YX279" s="41"/>
      <c r="YY279" s="41"/>
      <c r="YZ279" s="41"/>
      <c r="ZA279" s="41"/>
      <c r="ZB279" s="41"/>
      <c r="ZC279" s="41"/>
      <c r="ZD279" s="41"/>
      <c r="ZE279" s="41"/>
      <c r="ZF279" s="41"/>
      <c r="ZG279" s="41"/>
      <c r="ZH279" s="41"/>
      <c r="ZI279" s="41"/>
      <c r="ZJ279" s="41"/>
      <c r="ZK279" s="41"/>
      <c r="ZL279" s="41"/>
      <c r="ZM279" s="41"/>
      <c r="ZN279" s="41"/>
      <c r="ZO279" s="41"/>
    </row>
    <row r="280" spans="31:691" ht="17.25" customHeight="1" x14ac:dyDescent="0.3">
      <c r="AE280" s="41"/>
      <c r="AF280" s="41"/>
      <c r="AG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/>
      <c r="JK280" s="41"/>
      <c r="JL280" s="41"/>
      <c r="JM280" s="41"/>
      <c r="JN280" s="41"/>
      <c r="JO280" s="41"/>
      <c r="JP280" s="41"/>
      <c r="JQ280" s="41"/>
      <c r="JR280" s="41"/>
      <c r="JS280" s="41"/>
      <c r="JT280" s="41"/>
      <c r="JU280" s="41"/>
      <c r="JV280" s="41"/>
      <c r="JW280" s="41"/>
      <c r="JX280" s="41"/>
      <c r="JY280" s="41"/>
      <c r="JZ280" s="41"/>
      <c r="KA280" s="41"/>
      <c r="KB280" s="41"/>
      <c r="KC280" s="41"/>
      <c r="KD280" s="41"/>
      <c r="KE280" s="41"/>
      <c r="KF280" s="41"/>
      <c r="KG280" s="41"/>
      <c r="KH280" s="41"/>
      <c r="KI280" s="41"/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/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/>
      <c r="LI280" s="41"/>
      <c r="LJ280" s="41"/>
      <c r="LK280" s="41"/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/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1"/>
      <c r="OT280" s="41"/>
      <c r="OU280" s="41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1"/>
      <c r="PN280" s="41"/>
      <c r="PO280" s="41"/>
      <c r="PP280" s="41"/>
      <c r="PQ280" s="41"/>
      <c r="PR280" s="41"/>
      <c r="PS280" s="41"/>
      <c r="PT280" s="41"/>
      <c r="PU280" s="41"/>
      <c r="PV280" s="41"/>
      <c r="PW280" s="41"/>
      <c r="PX280" s="41"/>
      <c r="PY280" s="41"/>
      <c r="PZ280" s="41"/>
      <c r="QA280" s="41"/>
      <c r="QB280" s="41"/>
      <c r="QC280" s="41"/>
      <c r="QD280" s="41"/>
      <c r="QE280" s="41"/>
      <c r="QF280" s="41"/>
      <c r="QG280" s="41"/>
      <c r="QH280" s="41"/>
      <c r="QI280" s="41"/>
      <c r="QJ280" s="41"/>
      <c r="QK280" s="41"/>
      <c r="QL280" s="41"/>
      <c r="QM280" s="41"/>
      <c r="QN280" s="41"/>
      <c r="QO280" s="41"/>
      <c r="QP280" s="41"/>
      <c r="QQ280" s="41"/>
      <c r="QR280" s="41"/>
      <c r="QS280" s="41"/>
      <c r="QT280" s="41"/>
      <c r="QU280" s="41"/>
      <c r="QV280" s="41"/>
      <c r="QW280" s="41"/>
      <c r="QX280" s="41"/>
      <c r="QY280" s="41"/>
      <c r="QZ280" s="41"/>
      <c r="RA280" s="41"/>
      <c r="RB280" s="41"/>
      <c r="RC280" s="41"/>
      <c r="RD280" s="41"/>
      <c r="RE280" s="41"/>
      <c r="RF280" s="41"/>
      <c r="RG280" s="41"/>
      <c r="RH280" s="41"/>
      <c r="RI280" s="41"/>
      <c r="RJ280" s="41"/>
      <c r="RK280" s="41"/>
      <c r="RL280" s="41"/>
      <c r="RM280" s="41"/>
      <c r="RN280" s="41"/>
      <c r="RO280" s="41"/>
      <c r="RP280" s="41"/>
      <c r="RQ280" s="41"/>
      <c r="RR280" s="41"/>
      <c r="RS280" s="41"/>
      <c r="RT280" s="41"/>
      <c r="RU280" s="41"/>
      <c r="RV280" s="41"/>
      <c r="RW280" s="41"/>
      <c r="RX280" s="41"/>
      <c r="RY280" s="41"/>
      <c r="RZ280" s="41"/>
      <c r="SA280" s="41"/>
      <c r="SB280" s="41"/>
      <c r="SC280" s="41"/>
      <c r="SD280" s="41"/>
      <c r="SE280" s="41"/>
      <c r="SF280" s="41"/>
      <c r="SG280" s="41"/>
      <c r="SH280" s="41"/>
      <c r="SI280" s="41"/>
      <c r="SJ280" s="41"/>
      <c r="SK280" s="41"/>
      <c r="SL280" s="41"/>
      <c r="SM280" s="41"/>
      <c r="SN280" s="41"/>
      <c r="SO280" s="41"/>
      <c r="SP280" s="41"/>
      <c r="SQ280" s="41"/>
      <c r="SR280" s="41"/>
      <c r="SS280" s="41"/>
      <c r="ST280" s="41"/>
      <c r="SU280" s="41"/>
      <c r="SV280" s="41"/>
      <c r="SW280" s="41"/>
      <c r="SX280" s="41"/>
      <c r="SY280" s="41"/>
      <c r="SZ280" s="41"/>
      <c r="TA280" s="41"/>
      <c r="TB280" s="41"/>
      <c r="TC280" s="41"/>
      <c r="TD280" s="41"/>
      <c r="TE280" s="41"/>
      <c r="TF280" s="41"/>
      <c r="TG280" s="41"/>
      <c r="TH280" s="41"/>
      <c r="TI280" s="41"/>
      <c r="TJ280" s="41"/>
      <c r="TK280" s="41"/>
      <c r="TL280" s="41"/>
      <c r="TM280" s="41"/>
      <c r="TN280" s="41"/>
      <c r="TO280" s="41"/>
      <c r="TP280" s="41"/>
      <c r="TQ280" s="41"/>
      <c r="TR280" s="41"/>
      <c r="TS280" s="41"/>
      <c r="TT280" s="41"/>
      <c r="TU280" s="41"/>
      <c r="TV280" s="41"/>
      <c r="TW280" s="41"/>
      <c r="TX280" s="41"/>
      <c r="TY280" s="41"/>
      <c r="TZ280" s="41"/>
      <c r="UA280" s="41"/>
      <c r="UB280" s="41"/>
      <c r="UC280" s="41"/>
      <c r="UD280" s="41"/>
      <c r="UE280" s="41"/>
      <c r="UF280" s="41"/>
      <c r="UG280" s="41"/>
      <c r="UH280" s="41"/>
      <c r="UI280" s="41"/>
      <c r="UJ280" s="41"/>
      <c r="UK280" s="41"/>
      <c r="UL280" s="41"/>
      <c r="UM280" s="41"/>
      <c r="UN280" s="41"/>
      <c r="UO280" s="41"/>
      <c r="UP280" s="41"/>
      <c r="UQ280" s="41"/>
      <c r="UR280" s="41"/>
      <c r="US280" s="41"/>
      <c r="UT280" s="41"/>
      <c r="UU280" s="41"/>
      <c r="UV280" s="41"/>
      <c r="UW280" s="41"/>
      <c r="UX280" s="41"/>
      <c r="UY280" s="41"/>
      <c r="UZ280" s="41"/>
      <c r="VA280" s="41"/>
      <c r="VB280" s="41"/>
      <c r="VC280" s="41"/>
      <c r="VD280" s="41"/>
      <c r="VE280" s="41"/>
      <c r="VF280" s="41"/>
      <c r="VG280" s="41"/>
      <c r="VH280" s="41"/>
      <c r="VI280" s="41"/>
      <c r="VJ280" s="41"/>
      <c r="VK280" s="41"/>
      <c r="VL280" s="41"/>
      <c r="VM280" s="41"/>
      <c r="VN280" s="41"/>
      <c r="VO280" s="41"/>
      <c r="VP280" s="41"/>
      <c r="VQ280" s="41"/>
      <c r="VR280" s="41"/>
      <c r="VS280" s="41"/>
      <c r="VT280" s="41"/>
      <c r="VU280" s="41"/>
      <c r="VV280" s="41"/>
      <c r="VW280" s="41"/>
      <c r="VX280" s="41"/>
      <c r="VY280" s="41"/>
      <c r="VZ280" s="41"/>
      <c r="WA280" s="41"/>
      <c r="WB280" s="41"/>
      <c r="WC280" s="41"/>
      <c r="WD280" s="41"/>
      <c r="WE280" s="41"/>
      <c r="WF280" s="41"/>
      <c r="WG280" s="41"/>
      <c r="WH280" s="41"/>
      <c r="WI280" s="41"/>
      <c r="WJ280" s="41"/>
      <c r="WK280" s="41"/>
      <c r="WL280" s="41"/>
      <c r="WM280" s="41"/>
      <c r="WN280" s="41"/>
      <c r="WO280" s="41"/>
      <c r="WP280" s="41"/>
      <c r="WQ280" s="41"/>
      <c r="WR280" s="41"/>
      <c r="WS280" s="41"/>
      <c r="WT280" s="41"/>
      <c r="WU280" s="41"/>
      <c r="WV280" s="41"/>
      <c r="WW280" s="41"/>
      <c r="WX280" s="41"/>
      <c r="WY280" s="41"/>
      <c r="WZ280" s="41"/>
      <c r="XA280" s="41"/>
      <c r="XB280" s="41"/>
      <c r="XC280" s="41"/>
      <c r="XD280" s="41"/>
      <c r="XE280" s="41"/>
      <c r="XF280" s="41"/>
      <c r="XG280" s="41"/>
      <c r="XH280" s="41"/>
      <c r="XI280" s="41"/>
      <c r="XJ280" s="41"/>
      <c r="XK280" s="41"/>
      <c r="XL280" s="41"/>
      <c r="XM280" s="41"/>
      <c r="XN280" s="41"/>
      <c r="XO280" s="41"/>
      <c r="XP280" s="41"/>
      <c r="XQ280" s="41"/>
      <c r="XR280" s="41"/>
      <c r="XS280" s="41"/>
      <c r="XT280" s="41"/>
      <c r="XU280" s="41"/>
      <c r="XV280" s="41"/>
      <c r="XW280" s="41"/>
      <c r="XX280" s="41"/>
      <c r="XY280" s="41"/>
      <c r="XZ280" s="41"/>
      <c r="YA280" s="41"/>
      <c r="YB280" s="41"/>
      <c r="YC280" s="41"/>
      <c r="YD280" s="41"/>
      <c r="YE280" s="41"/>
      <c r="YF280" s="41"/>
      <c r="YG280" s="41"/>
      <c r="YH280" s="41"/>
      <c r="YI280" s="41"/>
      <c r="YJ280" s="41"/>
      <c r="YK280" s="41"/>
      <c r="YL280" s="41"/>
      <c r="YM280" s="41"/>
      <c r="YN280" s="41"/>
      <c r="YO280" s="41"/>
      <c r="YP280" s="41"/>
      <c r="YQ280" s="41"/>
      <c r="YR280" s="41"/>
      <c r="YS280" s="41"/>
      <c r="YT280" s="41"/>
      <c r="YU280" s="41"/>
      <c r="YV280" s="41"/>
      <c r="YW280" s="41"/>
      <c r="YX280" s="41"/>
      <c r="YY280" s="41"/>
      <c r="YZ280" s="41"/>
      <c r="ZA280" s="41"/>
      <c r="ZB280" s="41"/>
      <c r="ZC280" s="41"/>
      <c r="ZD280" s="41"/>
      <c r="ZE280" s="41"/>
      <c r="ZF280" s="41"/>
      <c r="ZG280" s="41"/>
      <c r="ZH280" s="41"/>
      <c r="ZI280" s="41"/>
      <c r="ZJ280" s="41"/>
      <c r="ZK280" s="41"/>
      <c r="ZL280" s="41"/>
      <c r="ZM280" s="41"/>
      <c r="ZN280" s="41"/>
      <c r="ZO280" s="41"/>
    </row>
    <row r="281" spans="31:691" ht="17.25" customHeight="1" x14ac:dyDescent="0.3">
      <c r="AE281" s="41"/>
      <c r="AF281" s="41"/>
      <c r="AG281" s="41"/>
      <c r="IZ281" s="41"/>
      <c r="JA281" s="41"/>
      <c r="JB281" s="41"/>
      <c r="JC281" s="41"/>
      <c r="JD281" s="41"/>
      <c r="JE281" s="41"/>
      <c r="JF281" s="41"/>
      <c r="JG281" s="41"/>
      <c r="JH281" s="41"/>
      <c r="JI281" s="41"/>
      <c r="JJ281" s="41"/>
      <c r="JK281" s="41"/>
      <c r="JL281" s="41"/>
      <c r="JM281" s="41"/>
      <c r="JN281" s="41"/>
      <c r="JO281" s="41"/>
      <c r="JP281" s="41"/>
      <c r="JQ281" s="41"/>
      <c r="JR281" s="41"/>
      <c r="JS281" s="41"/>
      <c r="JT281" s="41"/>
      <c r="JU281" s="41"/>
      <c r="JV281" s="41"/>
      <c r="JW281" s="41"/>
      <c r="JX281" s="41"/>
      <c r="JY281" s="41"/>
      <c r="JZ281" s="41"/>
      <c r="KA281" s="41"/>
      <c r="KB281" s="41"/>
      <c r="KC281" s="41"/>
      <c r="KD281" s="41"/>
      <c r="KE281" s="41"/>
      <c r="KF281" s="41"/>
      <c r="KG281" s="41"/>
      <c r="KH281" s="41"/>
      <c r="KI281" s="41"/>
      <c r="KJ281" s="41"/>
      <c r="KK281" s="41"/>
      <c r="KL281" s="41"/>
      <c r="KM281" s="41"/>
      <c r="KN281" s="41"/>
      <c r="KO281" s="41"/>
      <c r="KP281" s="41"/>
      <c r="KQ281" s="41"/>
      <c r="KR281" s="41"/>
      <c r="KS281" s="41"/>
      <c r="KT281" s="41"/>
      <c r="KU281" s="41"/>
      <c r="KV281" s="41"/>
      <c r="KW281" s="41"/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/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/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/>
      <c r="NT281" s="41"/>
      <c r="NU281" s="41"/>
      <c r="NV281" s="41"/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1"/>
      <c r="OT281" s="41"/>
      <c r="OU281" s="41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1"/>
      <c r="PN281" s="41"/>
      <c r="PO281" s="41"/>
      <c r="PP281" s="41"/>
      <c r="PQ281" s="41"/>
      <c r="PR281" s="41"/>
      <c r="PS281" s="41"/>
      <c r="PT281" s="41"/>
      <c r="PU281" s="41"/>
      <c r="PV281" s="41"/>
      <c r="PW281" s="41"/>
      <c r="PX281" s="41"/>
      <c r="PY281" s="41"/>
      <c r="PZ281" s="41"/>
      <c r="QA281" s="41"/>
      <c r="QB281" s="41"/>
      <c r="QC281" s="41"/>
      <c r="QD281" s="41"/>
      <c r="QE281" s="41"/>
      <c r="QF281" s="41"/>
      <c r="QG281" s="41"/>
      <c r="QH281" s="41"/>
      <c r="QI281" s="41"/>
      <c r="QJ281" s="41"/>
      <c r="QK281" s="41"/>
      <c r="QL281" s="41"/>
      <c r="QM281" s="41"/>
      <c r="QN281" s="41"/>
      <c r="QO281" s="41"/>
      <c r="QP281" s="41"/>
      <c r="QQ281" s="41"/>
      <c r="QR281" s="41"/>
      <c r="QS281" s="41"/>
      <c r="QT281" s="41"/>
      <c r="QU281" s="41"/>
      <c r="QV281" s="41"/>
      <c r="QW281" s="41"/>
      <c r="QX281" s="41"/>
      <c r="QY281" s="41"/>
      <c r="QZ281" s="41"/>
      <c r="RA281" s="41"/>
      <c r="RB281" s="41"/>
      <c r="RC281" s="41"/>
      <c r="RD281" s="41"/>
      <c r="RE281" s="41"/>
      <c r="RF281" s="41"/>
      <c r="RG281" s="41"/>
      <c r="RH281" s="41"/>
      <c r="RI281" s="41"/>
      <c r="RJ281" s="41"/>
      <c r="RK281" s="41"/>
      <c r="RL281" s="41"/>
      <c r="RM281" s="41"/>
      <c r="RN281" s="41"/>
      <c r="RO281" s="41"/>
      <c r="RP281" s="41"/>
      <c r="RQ281" s="41"/>
      <c r="RR281" s="41"/>
      <c r="RS281" s="41"/>
      <c r="RT281" s="41"/>
      <c r="RU281" s="41"/>
      <c r="RV281" s="41"/>
      <c r="RW281" s="41"/>
      <c r="RX281" s="41"/>
      <c r="RY281" s="41"/>
      <c r="RZ281" s="41"/>
      <c r="SA281" s="41"/>
      <c r="SB281" s="41"/>
      <c r="SC281" s="41"/>
      <c r="SD281" s="41"/>
      <c r="SE281" s="41"/>
      <c r="SF281" s="41"/>
      <c r="SG281" s="41"/>
      <c r="SH281" s="41"/>
      <c r="SI281" s="41"/>
      <c r="SJ281" s="41"/>
      <c r="SK281" s="41"/>
      <c r="SL281" s="41"/>
      <c r="SM281" s="41"/>
      <c r="SN281" s="41"/>
      <c r="SO281" s="41"/>
      <c r="SP281" s="41"/>
      <c r="SQ281" s="41"/>
      <c r="SR281" s="41"/>
      <c r="SS281" s="41"/>
      <c r="ST281" s="41"/>
      <c r="SU281" s="41"/>
      <c r="SV281" s="41"/>
      <c r="SW281" s="41"/>
      <c r="SX281" s="41"/>
      <c r="SY281" s="41"/>
      <c r="SZ281" s="41"/>
      <c r="TA281" s="41"/>
      <c r="TB281" s="41"/>
      <c r="TC281" s="41"/>
      <c r="TD281" s="41"/>
      <c r="TE281" s="41"/>
      <c r="TF281" s="41"/>
      <c r="TG281" s="41"/>
      <c r="TH281" s="41"/>
      <c r="TI281" s="41"/>
      <c r="TJ281" s="41"/>
      <c r="TK281" s="41"/>
      <c r="TL281" s="41"/>
      <c r="TM281" s="41"/>
      <c r="TN281" s="41"/>
      <c r="TO281" s="41"/>
      <c r="TP281" s="41"/>
      <c r="TQ281" s="41"/>
      <c r="TR281" s="41"/>
      <c r="TS281" s="41"/>
      <c r="TT281" s="41"/>
      <c r="TU281" s="41"/>
      <c r="TV281" s="41"/>
      <c r="TW281" s="41"/>
      <c r="TX281" s="41"/>
      <c r="TY281" s="41"/>
      <c r="TZ281" s="41"/>
      <c r="UA281" s="41"/>
      <c r="UB281" s="41"/>
      <c r="UC281" s="41"/>
      <c r="UD281" s="41"/>
      <c r="UE281" s="41"/>
      <c r="UF281" s="41"/>
      <c r="UG281" s="41"/>
      <c r="UH281" s="41"/>
      <c r="UI281" s="41"/>
      <c r="UJ281" s="41"/>
      <c r="UK281" s="41"/>
      <c r="UL281" s="41"/>
      <c r="UM281" s="41"/>
      <c r="UN281" s="41"/>
      <c r="UO281" s="41"/>
      <c r="UP281" s="41"/>
      <c r="UQ281" s="41"/>
      <c r="UR281" s="41"/>
      <c r="US281" s="41"/>
      <c r="UT281" s="41"/>
      <c r="UU281" s="41"/>
      <c r="UV281" s="41"/>
      <c r="UW281" s="41"/>
      <c r="UX281" s="41"/>
      <c r="UY281" s="41"/>
      <c r="UZ281" s="41"/>
      <c r="VA281" s="41"/>
      <c r="VB281" s="41"/>
      <c r="VC281" s="41"/>
      <c r="VD281" s="41"/>
      <c r="VE281" s="41"/>
      <c r="VF281" s="41"/>
      <c r="VG281" s="41"/>
      <c r="VH281" s="41"/>
      <c r="VI281" s="41"/>
      <c r="VJ281" s="41"/>
      <c r="VK281" s="41"/>
      <c r="VL281" s="41"/>
      <c r="VM281" s="41"/>
      <c r="VN281" s="41"/>
      <c r="VO281" s="41"/>
      <c r="VP281" s="41"/>
      <c r="VQ281" s="41"/>
      <c r="VR281" s="41"/>
      <c r="VS281" s="41"/>
      <c r="VT281" s="41"/>
      <c r="VU281" s="41"/>
      <c r="VV281" s="41"/>
      <c r="VW281" s="41"/>
      <c r="VX281" s="41"/>
      <c r="VY281" s="41"/>
      <c r="VZ281" s="41"/>
      <c r="WA281" s="41"/>
      <c r="WB281" s="41"/>
      <c r="WC281" s="41"/>
      <c r="WD281" s="41"/>
      <c r="WE281" s="41"/>
      <c r="WF281" s="41"/>
      <c r="WG281" s="41"/>
      <c r="WH281" s="41"/>
      <c r="WI281" s="41"/>
      <c r="WJ281" s="41"/>
      <c r="WK281" s="41"/>
      <c r="WL281" s="41"/>
      <c r="WM281" s="41"/>
      <c r="WN281" s="41"/>
      <c r="WO281" s="41"/>
      <c r="WP281" s="41"/>
      <c r="WQ281" s="41"/>
      <c r="WR281" s="41"/>
      <c r="WS281" s="41"/>
      <c r="WT281" s="41"/>
      <c r="WU281" s="41"/>
      <c r="WV281" s="41"/>
      <c r="WW281" s="41"/>
      <c r="WX281" s="41"/>
      <c r="WY281" s="41"/>
      <c r="WZ281" s="41"/>
      <c r="XA281" s="41"/>
      <c r="XB281" s="41"/>
      <c r="XC281" s="41"/>
      <c r="XD281" s="41"/>
      <c r="XE281" s="41"/>
      <c r="XF281" s="41"/>
      <c r="XG281" s="41"/>
      <c r="XH281" s="41"/>
      <c r="XI281" s="41"/>
      <c r="XJ281" s="41"/>
      <c r="XK281" s="41"/>
      <c r="XL281" s="41"/>
      <c r="XM281" s="41"/>
      <c r="XN281" s="41"/>
      <c r="XO281" s="41"/>
      <c r="XP281" s="41"/>
      <c r="XQ281" s="41"/>
      <c r="XR281" s="41"/>
      <c r="XS281" s="41"/>
      <c r="XT281" s="41"/>
      <c r="XU281" s="41"/>
      <c r="XV281" s="41"/>
      <c r="XW281" s="41"/>
      <c r="XX281" s="41"/>
      <c r="XY281" s="41"/>
      <c r="XZ281" s="41"/>
      <c r="YA281" s="41"/>
      <c r="YB281" s="41"/>
      <c r="YC281" s="41"/>
      <c r="YD281" s="41"/>
      <c r="YE281" s="41"/>
      <c r="YF281" s="41"/>
      <c r="YG281" s="41"/>
      <c r="YH281" s="41"/>
      <c r="YI281" s="41"/>
      <c r="YJ281" s="41"/>
      <c r="YK281" s="41"/>
      <c r="YL281" s="41"/>
      <c r="YM281" s="41"/>
      <c r="YN281" s="41"/>
      <c r="YO281" s="41"/>
      <c r="YP281" s="41"/>
      <c r="YQ281" s="41"/>
      <c r="YR281" s="41"/>
      <c r="YS281" s="41"/>
      <c r="YT281" s="41"/>
      <c r="YU281" s="41"/>
      <c r="YV281" s="41"/>
      <c r="YW281" s="41"/>
      <c r="YX281" s="41"/>
      <c r="YY281" s="41"/>
      <c r="YZ281" s="41"/>
      <c r="ZA281" s="41"/>
      <c r="ZB281" s="41"/>
      <c r="ZC281" s="41"/>
      <c r="ZD281" s="41"/>
      <c r="ZE281" s="41"/>
      <c r="ZF281" s="41"/>
      <c r="ZG281" s="41"/>
      <c r="ZH281" s="41"/>
      <c r="ZI281" s="41"/>
      <c r="ZJ281" s="41"/>
      <c r="ZK281" s="41"/>
      <c r="ZL281" s="41"/>
      <c r="ZM281" s="41"/>
      <c r="ZN281" s="41"/>
      <c r="ZO281" s="41"/>
    </row>
    <row r="282" spans="31:691" ht="17.25" customHeight="1" x14ac:dyDescent="0.3">
      <c r="AE282" s="41"/>
      <c r="AF282" s="41"/>
      <c r="AG282" s="41"/>
      <c r="IZ282" s="41"/>
      <c r="JA282" s="41"/>
      <c r="JB282" s="41"/>
      <c r="JC282" s="41"/>
      <c r="JD282" s="41"/>
      <c r="JE282" s="41"/>
      <c r="JF282" s="41"/>
      <c r="JG282" s="41"/>
      <c r="JH282" s="41"/>
      <c r="JI282" s="41"/>
      <c r="JJ282" s="41"/>
      <c r="JK282" s="41"/>
      <c r="JL282" s="41"/>
      <c r="JM282" s="41"/>
      <c r="JN282" s="41"/>
      <c r="JO282" s="41"/>
      <c r="JP282" s="41"/>
      <c r="JQ282" s="41"/>
      <c r="JR282" s="41"/>
      <c r="JS282" s="41"/>
      <c r="JT282" s="41"/>
      <c r="JU282" s="41"/>
      <c r="JV282" s="41"/>
      <c r="JW282" s="41"/>
      <c r="JX282" s="41"/>
      <c r="JY282" s="41"/>
      <c r="JZ282" s="41"/>
      <c r="KA282" s="41"/>
      <c r="KB282" s="41"/>
      <c r="KC282" s="41"/>
      <c r="KD282" s="41"/>
      <c r="KE282" s="41"/>
      <c r="KF282" s="41"/>
      <c r="KG282" s="41"/>
      <c r="KH282" s="41"/>
      <c r="KI282" s="41"/>
      <c r="KJ282" s="41"/>
      <c r="KK282" s="41"/>
      <c r="KL282" s="41"/>
      <c r="KM282" s="41"/>
      <c r="KN282" s="41"/>
      <c r="KO282" s="41"/>
      <c r="KP282" s="41"/>
      <c r="KQ282" s="41"/>
      <c r="KR282" s="41"/>
      <c r="KS282" s="41"/>
      <c r="KT282" s="41"/>
      <c r="KU282" s="41"/>
      <c r="KV282" s="41"/>
      <c r="KW282" s="41"/>
      <c r="KX282" s="41"/>
      <c r="KY282" s="41"/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/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/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/>
      <c r="OQ282" s="41"/>
      <c r="OR282" s="41"/>
      <c r="OS282" s="41"/>
      <c r="OT282" s="41"/>
      <c r="OU282" s="41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1"/>
      <c r="PN282" s="41"/>
      <c r="PO282" s="41"/>
      <c r="PP282" s="41"/>
      <c r="PQ282" s="41"/>
      <c r="PR282" s="41"/>
      <c r="PS282" s="41"/>
      <c r="PT282" s="41"/>
      <c r="PU282" s="41"/>
      <c r="PV282" s="41"/>
      <c r="PW282" s="41"/>
      <c r="PX282" s="41"/>
      <c r="PY282" s="41"/>
      <c r="PZ282" s="41"/>
      <c r="QA282" s="41"/>
      <c r="QB282" s="41"/>
      <c r="QC282" s="41"/>
      <c r="QD282" s="41"/>
      <c r="QE282" s="41"/>
      <c r="QF282" s="41"/>
      <c r="QG282" s="41"/>
      <c r="QH282" s="41"/>
      <c r="QI282" s="41"/>
      <c r="QJ282" s="41"/>
      <c r="QK282" s="41"/>
      <c r="QL282" s="41"/>
      <c r="QM282" s="41"/>
      <c r="QN282" s="41"/>
      <c r="QO282" s="41"/>
      <c r="QP282" s="41"/>
      <c r="QQ282" s="41"/>
      <c r="QR282" s="41"/>
      <c r="QS282" s="41"/>
      <c r="QT282" s="41"/>
      <c r="QU282" s="41"/>
      <c r="QV282" s="41"/>
      <c r="QW282" s="41"/>
      <c r="QX282" s="41"/>
      <c r="QY282" s="41"/>
      <c r="QZ282" s="41"/>
      <c r="RA282" s="41"/>
      <c r="RB282" s="41"/>
      <c r="RC282" s="41"/>
      <c r="RD282" s="41"/>
      <c r="RE282" s="41"/>
      <c r="RF282" s="41"/>
      <c r="RG282" s="41"/>
      <c r="RH282" s="41"/>
      <c r="RI282" s="41"/>
      <c r="RJ282" s="41"/>
      <c r="RK282" s="41"/>
      <c r="RL282" s="41"/>
      <c r="RM282" s="41"/>
      <c r="RN282" s="41"/>
      <c r="RO282" s="41"/>
      <c r="RP282" s="41"/>
      <c r="RQ282" s="41"/>
      <c r="RR282" s="41"/>
      <c r="RS282" s="41"/>
      <c r="RT282" s="41"/>
      <c r="RU282" s="41"/>
      <c r="RV282" s="41"/>
      <c r="RW282" s="41"/>
      <c r="RX282" s="41"/>
      <c r="RY282" s="41"/>
      <c r="RZ282" s="41"/>
      <c r="SA282" s="41"/>
      <c r="SB282" s="41"/>
      <c r="SC282" s="41"/>
      <c r="SD282" s="41"/>
      <c r="SE282" s="41"/>
      <c r="SF282" s="41"/>
      <c r="SG282" s="41"/>
      <c r="SH282" s="41"/>
      <c r="SI282" s="41"/>
      <c r="SJ282" s="41"/>
      <c r="SK282" s="41"/>
      <c r="SL282" s="41"/>
      <c r="SM282" s="41"/>
      <c r="SN282" s="41"/>
      <c r="SO282" s="41"/>
      <c r="SP282" s="41"/>
      <c r="SQ282" s="41"/>
      <c r="SR282" s="41"/>
      <c r="SS282" s="41"/>
      <c r="ST282" s="41"/>
      <c r="SU282" s="41"/>
      <c r="SV282" s="41"/>
      <c r="SW282" s="41"/>
      <c r="SX282" s="41"/>
      <c r="SY282" s="41"/>
      <c r="SZ282" s="41"/>
      <c r="TA282" s="41"/>
      <c r="TB282" s="41"/>
      <c r="TC282" s="41"/>
      <c r="TD282" s="41"/>
      <c r="TE282" s="41"/>
      <c r="TF282" s="41"/>
      <c r="TG282" s="41"/>
      <c r="TH282" s="41"/>
      <c r="TI282" s="41"/>
      <c r="TJ282" s="41"/>
      <c r="TK282" s="41"/>
      <c r="TL282" s="41"/>
      <c r="TM282" s="41"/>
      <c r="TN282" s="41"/>
      <c r="TO282" s="41"/>
      <c r="TP282" s="41"/>
      <c r="TQ282" s="41"/>
      <c r="TR282" s="41"/>
      <c r="TS282" s="41"/>
      <c r="TT282" s="41"/>
      <c r="TU282" s="41"/>
      <c r="TV282" s="41"/>
      <c r="TW282" s="41"/>
      <c r="TX282" s="41"/>
      <c r="TY282" s="41"/>
      <c r="TZ282" s="41"/>
      <c r="UA282" s="41"/>
      <c r="UB282" s="41"/>
      <c r="UC282" s="41"/>
      <c r="UD282" s="41"/>
      <c r="UE282" s="41"/>
      <c r="UF282" s="41"/>
      <c r="UG282" s="41"/>
      <c r="UH282" s="41"/>
      <c r="UI282" s="41"/>
      <c r="UJ282" s="41"/>
      <c r="UK282" s="41"/>
      <c r="UL282" s="41"/>
      <c r="UM282" s="41"/>
      <c r="UN282" s="41"/>
      <c r="UO282" s="41"/>
      <c r="UP282" s="41"/>
      <c r="UQ282" s="41"/>
      <c r="UR282" s="41"/>
      <c r="US282" s="41"/>
      <c r="UT282" s="41"/>
      <c r="UU282" s="41"/>
      <c r="UV282" s="41"/>
      <c r="UW282" s="41"/>
      <c r="UX282" s="41"/>
      <c r="UY282" s="41"/>
      <c r="UZ282" s="41"/>
      <c r="VA282" s="41"/>
      <c r="VB282" s="41"/>
      <c r="VC282" s="41"/>
      <c r="VD282" s="41"/>
      <c r="VE282" s="41"/>
      <c r="VF282" s="41"/>
      <c r="VG282" s="41"/>
      <c r="VH282" s="41"/>
      <c r="VI282" s="41"/>
      <c r="VJ282" s="41"/>
      <c r="VK282" s="41"/>
      <c r="VL282" s="41"/>
      <c r="VM282" s="41"/>
      <c r="VN282" s="41"/>
      <c r="VO282" s="41"/>
      <c r="VP282" s="41"/>
      <c r="VQ282" s="41"/>
      <c r="VR282" s="41"/>
      <c r="VS282" s="41"/>
      <c r="VT282" s="41"/>
      <c r="VU282" s="41"/>
      <c r="VV282" s="41"/>
      <c r="VW282" s="41"/>
      <c r="VX282" s="41"/>
      <c r="VY282" s="41"/>
      <c r="VZ282" s="41"/>
      <c r="WA282" s="41"/>
      <c r="WB282" s="41"/>
      <c r="WC282" s="41"/>
      <c r="WD282" s="41"/>
      <c r="WE282" s="41"/>
      <c r="WF282" s="41"/>
      <c r="WG282" s="41"/>
      <c r="WH282" s="41"/>
      <c r="WI282" s="41"/>
      <c r="WJ282" s="41"/>
      <c r="WK282" s="41"/>
      <c r="WL282" s="41"/>
      <c r="WM282" s="41"/>
      <c r="WN282" s="41"/>
      <c r="WO282" s="41"/>
      <c r="WP282" s="41"/>
      <c r="WQ282" s="41"/>
      <c r="WR282" s="41"/>
      <c r="WS282" s="41"/>
      <c r="WT282" s="41"/>
      <c r="WU282" s="41"/>
      <c r="WV282" s="41"/>
      <c r="WW282" s="41"/>
      <c r="WX282" s="41"/>
      <c r="WY282" s="41"/>
      <c r="WZ282" s="41"/>
      <c r="XA282" s="41"/>
      <c r="XB282" s="41"/>
      <c r="XC282" s="41"/>
      <c r="XD282" s="41"/>
      <c r="XE282" s="41"/>
      <c r="XF282" s="41"/>
      <c r="XG282" s="41"/>
      <c r="XH282" s="41"/>
      <c r="XI282" s="41"/>
      <c r="XJ282" s="41"/>
      <c r="XK282" s="41"/>
      <c r="XL282" s="41"/>
      <c r="XM282" s="41"/>
      <c r="XN282" s="41"/>
      <c r="XO282" s="41"/>
      <c r="XP282" s="41"/>
      <c r="XQ282" s="41"/>
      <c r="XR282" s="41"/>
      <c r="XS282" s="41"/>
      <c r="XT282" s="41"/>
      <c r="XU282" s="41"/>
      <c r="XV282" s="41"/>
      <c r="XW282" s="41"/>
      <c r="XX282" s="41"/>
      <c r="XY282" s="41"/>
      <c r="XZ282" s="41"/>
      <c r="YA282" s="41"/>
      <c r="YB282" s="41"/>
      <c r="YC282" s="41"/>
      <c r="YD282" s="41"/>
      <c r="YE282" s="41"/>
      <c r="YF282" s="41"/>
      <c r="YG282" s="41"/>
      <c r="YH282" s="41"/>
      <c r="YI282" s="41"/>
      <c r="YJ282" s="41"/>
      <c r="YK282" s="41"/>
      <c r="YL282" s="41"/>
      <c r="YM282" s="41"/>
      <c r="YN282" s="41"/>
      <c r="YO282" s="41"/>
      <c r="YP282" s="41"/>
      <c r="YQ282" s="41"/>
      <c r="YR282" s="41"/>
      <c r="YS282" s="41"/>
      <c r="YT282" s="41"/>
      <c r="YU282" s="41"/>
      <c r="YV282" s="41"/>
      <c r="YW282" s="41"/>
      <c r="YX282" s="41"/>
      <c r="YY282" s="41"/>
      <c r="YZ282" s="41"/>
      <c r="ZA282" s="41"/>
      <c r="ZB282" s="41"/>
      <c r="ZC282" s="41"/>
      <c r="ZD282" s="41"/>
      <c r="ZE282" s="41"/>
      <c r="ZF282" s="41"/>
      <c r="ZG282" s="41"/>
      <c r="ZH282" s="41"/>
      <c r="ZI282" s="41"/>
      <c r="ZJ282" s="41"/>
      <c r="ZK282" s="41"/>
      <c r="ZL282" s="41"/>
      <c r="ZM282" s="41"/>
      <c r="ZN282" s="41"/>
      <c r="ZO282" s="41"/>
    </row>
    <row r="283" spans="31:691" ht="17.25" customHeight="1" x14ac:dyDescent="0.3">
      <c r="AE283" s="41"/>
      <c r="AF283" s="41"/>
      <c r="AG283" s="41"/>
      <c r="IZ283" s="41"/>
      <c r="JA283" s="41"/>
      <c r="JB283" s="41"/>
      <c r="JC283" s="41"/>
      <c r="JD283" s="41"/>
      <c r="JE283" s="41"/>
      <c r="JF283" s="41"/>
      <c r="JG283" s="41"/>
      <c r="JH283" s="41"/>
      <c r="JI283" s="41"/>
      <c r="JJ283" s="41"/>
      <c r="JK283" s="41"/>
      <c r="JL283" s="41"/>
      <c r="JM283" s="41"/>
      <c r="JN283" s="41"/>
      <c r="JO283" s="41"/>
      <c r="JP283" s="41"/>
      <c r="JQ283" s="41"/>
      <c r="JR283" s="41"/>
      <c r="JS283" s="41"/>
      <c r="JT283" s="41"/>
      <c r="JU283" s="41"/>
      <c r="JV283" s="41"/>
      <c r="JW283" s="41"/>
      <c r="JX283" s="41"/>
      <c r="JY283" s="41"/>
      <c r="JZ283" s="41"/>
      <c r="KA283" s="41"/>
      <c r="KB283" s="41"/>
      <c r="KC283" s="41"/>
      <c r="KD283" s="41"/>
      <c r="KE283" s="41"/>
      <c r="KF283" s="41"/>
      <c r="KG283" s="41"/>
      <c r="KH283" s="41"/>
      <c r="KI283" s="41"/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1"/>
      <c r="OT283" s="41"/>
      <c r="OU283" s="41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1"/>
      <c r="PN283" s="41"/>
      <c r="PO283" s="41"/>
      <c r="PP283" s="41"/>
      <c r="PQ283" s="41"/>
      <c r="PR283" s="41"/>
      <c r="PS283" s="41"/>
      <c r="PT283" s="41"/>
      <c r="PU283" s="41"/>
      <c r="PV283" s="41"/>
      <c r="PW283" s="41"/>
      <c r="PX283" s="41"/>
      <c r="PY283" s="41"/>
      <c r="PZ283" s="41"/>
      <c r="QA283" s="41"/>
      <c r="QB283" s="41"/>
      <c r="QC283" s="41"/>
      <c r="QD283" s="41"/>
      <c r="QE283" s="41"/>
      <c r="QF283" s="41"/>
      <c r="QG283" s="41"/>
      <c r="QH283" s="41"/>
      <c r="QI283" s="41"/>
      <c r="QJ283" s="41"/>
      <c r="QK283" s="41"/>
      <c r="QL283" s="41"/>
      <c r="QM283" s="41"/>
      <c r="QN283" s="41"/>
      <c r="QO283" s="41"/>
      <c r="QP283" s="41"/>
      <c r="QQ283" s="41"/>
      <c r="QR283" s="41"/>
      <c r="QS283" s="41"/>
      <c r="QT283" s="41"/>
      <c r="QU283" s="41"/>
      <c r="QV283" s="41"/>
      <c r="QW283" s="41"/>
      <c r="QX283" s="41"/>
      <c r="QY283" s="41"/>
      <c r="QZ283" s="41"/>
      <c r="RA283" s="41"/>
      <c r="RB283" s="41"/>
      <c r="RC283" s="41"/>
      <c r="RD283" s="41"/>
      <c r="RE283" s="41"/>
      <c r="RF283" s="41"/>
      <c r="RG283" s="41"/>
      <c r="RH283" s="41"/>
      <c r="RI283" s="41"/>
      <c r="RJ283" s="41"/>
      <c r="RK283" s="41"/>
      <c r="RL283" s="41"/>
      <c r="RM283" s="41"/>
      <c r="RN283" s="41"/>
      <c r="RO283" s="41"/>
      <c r="RP283" s="41"/>
      <c r="RQ283" s="41"/>
      <c r="RR283" s="41"/>
      <c r="RS283" s="41"/>
      <c r="RT283" s="41"/>
      <c r="RU283" s="41"/>
      <c r="RV283" s="41"/>
      <c r="RW283" s="41"/>
      <c r="RX283" s="41"/>
      <c r="RY283" s="41"/>
      <c r="RZ283" s="41"/>
      <c r="SA283" s="41"/>
      <c r="SB283" s="41"/>
      <c r="SC283" s="41"/>
      <c r="SD283" s="41"/>
      <c r="SE283" s="41"/>
      <c r="SF283" s="41"/>
      <c r="SG283" s="41"/>
      <c r="SH283" s="41"/>
      <c r="SI283" s="41"/>
      <c r="SJ283" s="41"/>
      <c r="SK283" s="41"/>
      <c r="SL283" s="41"/>
      <c r="SM283" s="41"/>
      <c r="SN283" s="41"/>
      <c r="SO283" s="41"/>
      <c r="SP283" s="41"/>
      <c r="SQ283" s="41"/>
      <c r="SR283" s="41"/>
      <c r="SS283" s="41"/>
      <c r="ST283" s="41"/>
      <c r="SU283" s="41"/>
      <c r="SV283" s="41"/>
      <c r="SW283" s="41"/>
      <c r="SX283" s="41"/>
      <c r="SY283" s="41"/>
      <c r="SZ283" s="41"/>
      <c r="TA283" s="41"/>
      <c r="TB283" s="41"/>
      <c r="TC283" s="41"/>
      <c r="TD283" s="41"/>
      <c r="TE283" s="41"/>
      <c r="TF283" s="41"/>
      <c r="TG283" s="41"/>
      <c r="TH283" s="41"/>
      <c r="TI283" s="41"/>
      <c r="TJ283" s="41"/>
      <c r="TK283" s="41"/>
      <c r="TL283" s="41"/>
      <c r="TM283" s="41"/>
      <c r="TN283" s="41"/>
      <c r="TO283" s="41"/>
      <c r="TP283" s="41"/>
      <c r="TQ283" s="41"/>
      <c r="TR283" s="41"/>
      <c r="TS283" s="41"/>
      <c r="TT283" s="41"/>
      <c r="TU283" s="41"/>
      <c r="TV283" s="41"/>
      <c r="TW283" s="41"/>
      <c r="TX283" s="41"/>
      <c r="TY283" s="41"/>
      <c r="TZ283" s="41"/>
      <c r="UA283" s="41"/>
      <c r="UB283" s="41"/>
      <c r="UC283" s="41"/>
      <c r="UD283" s="41"/>
      <c r="UE283" s="41"/>
      <c r="UF283" s="41"/>
      <c r="UG283" s="41"/>
      <c r="UH283" s="41"/>
      <c r="UI283" s="41"/>
      <c r="UJ283" s="41"/>
      <c r="UK283" s="41"/>
      <c r="UL283" s="41"/>
      <c r="UM283" s="41"/>
      <c r="UN283" s="41"/>
      <c r="UO283" s="41"/>
      <c r="UP283" s="41"/>
      <c r="UQ283" s="41"/>
      <c r="UR283" s="41"/>
      <c r="US283" s="41"/>
      <c r="UT283" s="41"/>
      <c r="UU283" s="41"/>
      <c r="UV283" s="41"/>
      <c r="UW283" s="41"/>
      <c r="UX283" s="41"/>
      <c r="UY283" s="41"/>
      <c r="UZ283" s="41"/>
      <c r="VA283" s="41"/>
      <c r="VB283" s="41"/>
      <c r="VC283" s="41"/>
      <c r="VD283" s="41"/>
      <c r="VE283" s="41"/>
      <c r="VF283" s="41"/>
      <c r="VG283" s="41"/>
      <c r="VH283" s="41"/>
      <c r="VI283" s="41"/>
      <c r="VJ283" s="41"/>
      <c r="VK283" s="41"/>
      <c r="VL283" s="41"/>
      <c r="VM283" s="41"/>
      <c r="VN283" s="41"/>
      <c r="VO283" s="41"/>
      <c r="VP283" s="41"/>
      <c r="VQ283" s="41"/>
      <c r="VR283" s="41"/>
      <c r="VS283" s="41"/>
      <c r="VT283" s="41"/>
      <c r="VU283" s="41"/>
      <c r="VV283" s="41"/>
      <c r="VW283" s="41"/>
      <c r="VX283" s="41"/>
      <c r="VY283" s="41"/>
      <c r="VZ283" s="41"/>
      <c r="WA283" s="41"/>
      <c r="WB283" s="41"/>
      <c r="WC283" s="41"/>
      <c r="WD283" s="41"/>
      <c r="WE283" s="41"/>
      <c r="WF283" s="41"/>
      <c r="WG283" s="41"/>
      <c r="WH283" s="41"/>
      <c r="WI283" s="41"/>
      <c r="WJ283" s="41"/>
      <c r="WK283" s="41"/>
      <c r="WL283" s="41"/>
      <c r="WM283" s="41"/>
      <c r="WN283" s="41"/>
      <c r="WO283" s="41"/>
      <c r="WP283" s="41"/>
      <c r="WQ283" s="41"/>
      <c r="WR283" s="41"/>
      <c r="WS283" s="41"/>
      <c r="WT283" s="41"/>
      <c r="WU283" s="41"/>
      <c r="WV283" s="41"/>
      <c r="WW283" s="41"/>
      <c r="WX283" s="41"/>
      <c r="WY283" s="41"/>
      <c r="WZ283" s="41"/>
      <c r="XA283" s="41"/>
      <c r="XB283" s="41"/>
      <c r="XC283" s="41"/>
      <c r="XD283" s="41"/>
      <c r="XE283" s="41"/>
      <c r="XF283" s="41"/>
      <c r="XG283" s="41"/>
      <c r="XH283" s="41"/>
      <c r="XI283" s="41"/>
      <c r="XJ283" s="41"/>
      <c r="XK283" s="41"/>
      <c r="XL283" s="41"/>
      <c r="XM283" s="41"/>
      <c r="XN283" s="41"/>
      <c r="XO283" s="41"/>
      <c r="XP283" s="41"/>
      <c r="XQ283" s="41"/>
      <c r="XR283" s="41"/>
      <c r="XS283" s="41"/>
      <c r="XT283" s="41"/>
      <c r="XU283" s="41"/>
      <c r="XV283" s="41"/>
      <c r="XW283" s="41"/>
      <c r="XX283" s="41"/>
      <c r="XY283" s="41"/>
      <c r="XZ283" s="41"/>
      <c r="YA283" s="41"/>
      <c r="YB283" s="41"/>
      <c r="YC283" s="41"/>
      <c r="YD283" s="41"/>
      <c r="YE283" s="41"/>
      <c r="YF283" s="41"/>
      <c r="YG283" s="41"/>
      <c r="YH283" s="41"/>
      <c r="YI283" s="41"/>
      <c r="YJ283" s="41"/>
      <c r="YK283" s="41"/>
      <c r="YL283" s="41"/>
      <c r="YM283" s="41"/>
      <c r="YN283" s="41"/>
      <c r="YO283" s="41"/>
      <c r="YP283" s="41"/>
      <c r="YQ283" s="41"/>
      <c r="YR283" s="41"/>
      <c r="YS283" s="41"/>
      <c r="YT283" s="41"/>
      <c r="YU283" s="41"/>
      <c r="YV283" s="41"/>
      <c r="YW283" s="41"/>
      <c r="YX283" s="41"/>
      <c r="YY283" s="41"/>
      <c r="YZ283" s="41"/>
      <c r="ZA283" s="41"/>
      <c r="ZB283" s="41"/>
      <c r="ZC283" s="41"/>
      <c r="ZD283" s="41"/>
      <c r="ZE283" s="41"/>
      <c r="ZF283" s="41"/>
      <c r="ZG283" s="41"/>
      <c r="ZH283" s="41"/>
      <c r="ZI283" s="41"/>
      <c r="ZJ283" s="41"/>
      <c r="ZK283" s="41"/>
      <c r="ZL283" s="41"/>
      <c r="ZM283" s="41"/>
      <c r="ZN283" s="41"/>
      <c r="ZO283" s="41"/>
    </row>
    <row r="284" spans="31:691" ht="17.25" customHeight="1" x14ac:dyDescent="0.3">
      <c r="AE284" s="41"/>
      <c r="AF284" s="41"/>
      <c r="AG284" s="41"/>
      <c r="IZ284" s="41"/>
      <c r="JA284" s="41"/>
      <c r="JB284" s="41"/>
      <c r="JC284" s="41"/>
      <c r="JD284" s="41"/>
      <c r="JE284" s="41"/>
      <c r="JF284" s="41"/>
      <c r="JG284" s="41"/>
      <c r="JH284" s="41"/>
      <c r="JI284" s="41"/>
      <c r="JJ284" s="41"/>
      <c r="JK284" s="41"/>
      <c r="JL284" s="41"/>
      <c r="JM284" s="41"/>
      <c r="JN284" s="41"/>
      <c r="JO284" s="41"/>
      <c r="JP284" s="41"/>
      <c r="JQ284" s="41"/>
      <c r="JR284" s="41"/>
      <c r="JS284" s="41"/>
      <c r="JT284" s="41"/>
      <c r="JU284" s="41"/>
      <c r="JV284" s="41"/>
      <c r="JW284" s="41"/>
      <c r="JX284" s="41"/>
      <c r="JY284" s="41"/>
      <c r="JZ284" s="41"/>
      <c r="KA284" s="41"/>
      <c r="KB284" s="41"/>
      <c r="KC284" s="41"/>
      <c r="KD284" s="41"/>
      <c r="KE284" s="41"/>
      <c r="KF284" s="41"/>
      <c r="KG284" s="41"/>
      <c r="KH284" s="41"/>
      <c r="KI284" s="41"/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/>
      <c r="KU284" s="41"/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/>
      <c r="OQ284" s="41"/>
      <c r="OR284" s="41"/>
      <c r="OS284" s="41"/>
      <c r="OT284" s="41"/>
      <c r="OU284" s="41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1"/>
      <c r="PN284" s="41"/>
      <c r="PO284" s="41"/>
      <c r="PP284" s="41"/>
      <c r="PQ284" s="41"/>
      <c r="PR284" s="41"/>
      <c r="PS284" s="41"/>
      <c r="PT284" s="41"/>
      <c r="PU284" s="41"/>
      <c r="PV284" s="41"/>
      <c r="PW284" s="41"/>
      <c r="PX284" s="41"/>
      <c r="PY284" s="41"/>
      <c r="PZ284" s="41"/>
      <c r="QA284" s="41"/>
      <c r="QB284" s="41"/>
      <c r="QC284" s="41"/>
      <c r="QD284" s="41"/>
      <c r="QE284" s="41"/>
      <c r="QF284" s="41"/>
      <c r="QG284" s="41"/>
      <c r="QH284" s="41"/>
      <c r="QI284" s="41"/>
      <c r="QJ284" s="41"/>
      <c r="QK284" s="41"/>
      <c r="QL284" s="41"/>
      <c r="QM284" s="41"/>
      <c r="QN284" s="41"/>
      <c r="QO284" s="41"/>
      <c r="QP284" s="41"/>
      <c r="QQ284" s="41"/>
      <c r="QR284" s="41"/>
      <c r="QS284" s="41"/>
      <c r="QT284" s="41"/>
      <c r="QU284" s="41"/>
      <c r="QV284" s="41"/>
      <c r="QW284" s="41"/>
      <c r="QX284" s="41"/>
      <c r="QY284" s="41"/>
      <c r="QZ284" s="41"/>
      <c r="RA284" s="41"/>
      <c r="RB284" s="41"/>
      <c r="RC284" s="41"/>
      <c r="RD284" s="41"/>
      <c r="RE284" s="41"/>
      <c r="RF284" s="41"/>
      <c r="RG284" s="41"/>
      <c r="RH284" s="41"/>
      <c r="RI284" s="41"/>
      <c r="RJ284" s="41"/>
      <c r="RK284" s="41"/>
      <c r="RL284" s="41"/>
      <c r="RM284" s="41"/>
      <c r="RN284" s="41"/>
      <c r="RO284" s="41"/>
      <c r="RP284" s="41"/>
      <c r="RQ284" s="41"/>
      <c r="RR284" s="41"/>
      <c r="RS284" s="41"/>
      <c r="RT284" s="41"/>
      <c r="RU284" s="41"/>
      <c r="RV284" s="41"/>
      <c r="RW284" s="41"/>
      <c r="RX284" s="41"/>
      <c r="RY284" s="41"/>
      <c r="RZ284" s="41"/>
      <c r="SA284" s="41"/>
      <c r="SB284" s="41"/>
      <c r="SC284" s="41"/>
      <c r="SD284" s="41"/>
      <c r="SE284" s="41"/>
      <c r="SF284" s="41"/>
      <c r="SG284" s="41"/>
      <c r="SH284" s="41"/>
      <c r="SI284" s="41"/>
      <c r="SJ284" s="41"/>
      <c r="SK284" s="41"/>
      <c r="SL284" s="41"/>
      <c r="SM284" s="41"/>
      <c r="SN284" s="41"/>
      <c r="SO284" s="41"/>
      <c r="SP284" s="41"/>
      <c r="SQ284" s="41"/>
      <c r="SR284" s="41"/>
      <c r="SS284" s="41"/>
      <c r="ST284" s="41"/>
      <c r="SU284" s="41"/>
      <c r="SV284" s="41"/>
      <c r="SW284" s="41"/>
      <c r="SX284" s="41"/>
      <c r="SY284" s="41"/>
      <c r="SZ284" s="41"/>
      <c r="TA284" s="41"/>
      <c r="TB284" s="41"/>
      <c r="TC284" s="41"/>
      <c r="TD284" s="41"/>
      <c r="TE284" s="41"/>
      <c r="TF284" s="41"/>
      <c r="TG284" s="41"/>
      <c r="TH284" s="41"/>
      <c r="TI284" s="41"/>
      <c r="TJ284" s="41"/>
      <c r="TK284" s="41"/>
      <c r="TL284" s="41"/>
      <c r="TM284" s="41"/>
      <c r="TN284" s="41"/>
      <c r="TO284" s="41"/>
      <c r="TP284" s="41"/>
      <c r="TQ284" s="41"/>
      <c r="TR284" s="41"/>
      <c r="TS284" s="41"/>
      <c r="TT284" s="41"/>
      <c r="TU284" s="41"/>
      <c r="TV284" s="41"/>
      <c r="TW284" s="41"/>
      <c r="TX284" s="41"/>
      <c r="TY284" s="41"/>
      <c r="TZ284" s="41"/>
      <c r="UA284" s="41"/>
      <c r="UB284" s="41"/>
      <c r="UC284" s="41"/>
      <c r="UD284" s="41"/>
      <c r="UE284" s="41"/>
      <c r="UF284" s="41"/>
      <c r="UG284" s="41"/>
      <c r="UH284" s="41"/>
      <c r="UI284" s="41"/>
      <c r="UJ284" s="41"/>
      <c r="UK284" s="41"/>
      <c r="UL284" s="41"/>
      <c r="UM284" s="41"/>
      <c r="UN284" s="41"/>
      <c r="UO284" s="41"/>
      <c r="UP284" s="41"/>
      <c r="UQ284" s="41"/>
      <c r="UR284" s="41"/>
      <c r="US284" s="41"/>
      <c r="UT284" s="41"/>
      <c r="UU284" s="41"/>
      <c r="UV284" s="41"/>
      <c r="UW284" s="41"/>
      <c r="UX284" s="41"/>
      <c r="UY284" s="41"/>
      <c r="UZ284" s="41"/>
      <c r="VA284" s="41"/>
      <c r="VB284" s="41"/>
      <c r="VC284" s="41"/>
      <c r="VD284" s="41"/>
      <c r="VE284" s="41"/>
      <c r="VF284" s="41"/>
      <c r="VG284" s="41"/>
      <c r="VH284" s="41"/>
      <c r="VI284" s="41"/>
      <c r="VJ284" s="41"/>
      <c r="VK284" s="41"/>
      <c r="VL284" s="41"/>
      <c r="VM284" s="41"/>
      <c r="VN284" s="41"/>
      <c r="VO284" s="41"/>
      <c r="VP284" s="41"/>
      <c r="VQ284" s="41"/>
      <c r="VR284" s="41"/>
      <c r="VS284" s="41"/>
      <c r="VT284" s="41"/>
      <c r="VU284" s="41"/>
      <c r="VV284" s="41"/>
      <c r="VW284" s="41"/>
      <c r="VX284" s="41"/>
      <c r="VY284" s="41"/>
      <c r="VZ284" s="41"/>
      <c r="WA284" s="41"/>
      <c r="WB284" s="41"/>
      <c r="WC284" s="41"/>
      <c r="WD284" s="41"/>
      <c r="WE284" s="41"/>
      <c r="WF284" s="41"/>
      <c r="WG284" s="41"/>
      <c r="WH284" s="41"/>
      <c r="WI284" s="41"/>
      <c r="WJ284" s="41"/>
      <c r="WK284" s="41"/>
      <c r="WL284" s="41"/>
      <c r="WM284" s="41"/>
      <c r="WN284" s="41"/>
      <c r="WO284" s="41"/>
      <c r="WP284" s="41"/>
      <c r="WQ284" s="41"/>
      <c r="WR284" s="41"/>
      <c r="WS284" s="41"/>
      <c r="WT284" s="41"/>
      <c r="WU284" s="41"/>
      <c r="WV284" s="41"/>
      <c r="WW284" s="41"/>
      <c r="WX284" s="41"/>
      <c r="WY284" s="41"/>
      <c r="WZ284" s="41"/>
      <c r="XA284" s="41"/>
      <c r="XB284" s="41"/>
      <c r="XC284" s="41"/>
      <c r="XD284" s="41"/>
      <c r="XE284" s="41"/>
      <c r="XF284" s="41"/>
      <c r="XG284" s="41"/>
      <c r="XH284" s="41"/>
      <c r="XI284" s="41"/>
      <c r="XJ284" s="41"/>
      <c r="XK284" s="41"/>
      <c r="XL284" s="41"/>
      <c r="XM284" s="41"/>
      <c r="XN284" s="41"/>
      <c r="XO284" s="41"/>
      <c r="XP284" s="41"/>
      <c r="XQ284" s="41"/>
      <c r="XR284" s="41"/>
      <c r="XS284" s="41"/>
      <c r="XT284" s="41"/>
      <c r="XU284" s="41"/>
      <c r="XV284" s="41"/>
      <c r="XW284" s="41"/>
      <c r="XX284" s="41"/>
      <c r="XY284" s="41"/>
      <c r="XZ284" s="41"/>
      <c r="YA284" s="41"/>
      <c r="YB284" s="41"/>
      <c r="YC284" s="41"/>
      <c r="YD284" s="41"/>
      <c r="YE284" s="41"/>
      <c r="YF284" s="41"/>
      <c r="YG284" s="41"/>
      <c r="YH284" s="41"/>
      <c r="YI284" s="41"/>
      <c r="YJ284" s="41"/>
      <c r="YK284" s="41"/>
      <c r="YL284" s="41"/>
      <c r="YM284" s="41"/>
      <c r="YN284" s="41"/>
      <c r="YO284" s="41"/>
      <c r="YP284" s="41"/>
      <c r="YQ284" s="41"/>
      <c r="YR284" s="41"/>
      <c r="YS284" s="41"/>
      <c r="YT284" s="41"/>
      <c r="YU284" s="41"/>
      <c r="YV284" s="41"/>
      <c r="YW284" s="41"/>
      <c r="YX284" s="41"/>
      <c r="YY284" s="41"/>
      <c r="YZ284" s="41"/>
      <c r="ZA284" s="41"/>
      <c r="ZB284" s="41"/>
      <c r="ZC284" s="41"/>
      <c r="ZD284" s="41"/>
      <c r="ZE284" s="41"/>
      <c r="ZF284" s="41"/>
      <c r="ZG284" s="41"/>
      <c r="ZH284" s="41"/>
      <c r="ZI284" s="41"/>
      <c r="ZJ284" s="41"/>
      <c r="ZK284" s="41"/>
      <c r="ZL284" s="41"/>
      <c r="ZM284" s="41"/>
      <c r="ZN284" s="41"/>
      <c r="ZO284" s="41"/>
    </row>
    <row r="285" spans="31:691" ht="17.25" customHeight="1" x14ac:dyDescent="0.3">
      <c r="AE285" s="41"/>
      <c r="AF285" s="41"/>
      <c r="AG285" s="41"/>
      <c r="IZ285" s="41"/>
      <c r="JA285" s="41"/>
      <c r="JB285" s="41"/>
      <c r="JC285" s="41"/>
      <c r="JD285" s="41"/>
      <c r="JE285" s="41"/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/>
      <c r="JQ285" s="41"/>
      <c r="JR285" s="41"/>
      <c r="JS285" s="41"/>
      <c r="JT285" s="41"/>
      <c r="JU285" s="41"/>
      <c r="JV285" s="41"/>
      <c r="JW285" s="41"/>
      <c r="JX285" s="41"/>
      <c r="JY285" s="41"/>
      <c r="JZ285" s="41"/>
      <c r="KA285" s="41"/>
      <c r="KB285" s="41"/>
      <c r="KC285" s="41"/>
      <c r="KD285" s="41"/>
      <c r="KE285" s="41"/>
      <c r="KF285" s="41"/>
      <c r="KG285" s="41"/>
      <c r="KH285" s="41"/>
      <c r="KI285" s="41"/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1"/>
      <c r="OT285" s="41"/>
      <c r="OU285" s="41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1"/>
      <c r="PN285" s="41"/>
      <c r="PO285" s="41"/>
      <c r="PP285" s="41"/>
      <c r="PQ285" s="41"/>
      <c r="PR285" s="41"/>
      <c r="PS285" s="41"/>
      <c r="PT285" s="41"/>
      <c r="PU285" s="41"/>
      <c r="PV285" s="41"/>
      <c r="PW285" s="41"/>
      <c r="PX285" s="41"/>
      <c r="PY285" s="41"/>
      <c r="PZ285" s="41"/>
      <c r="QA285" s="41"/>
      <c r="QB285" s="41"/>
      <c r="QC285" s="41"/>
      <c r="QD285" s="41"/>
      <c r="QE285" s="41"/>
      <c r="QF285" s="41"/>
      <c r="QG285" s="41"/>
      <c r="QH285" s="41"/>
      <c r="QI285" s="41"/>
      <c r="QJ285" s="41"/>
      <c r="QK285" s="41"/>
      <c r="QL285" s="41"/>
      <c r="QM285" s="41"/>
      <c r="QN285" s="41"/>
      <c r="QO285" s="41"/>
      <c r="QP285" s="41"/>
      <c r="QQ285" s="41"/>
      <c r="QR285" s="41"/>
      <c r="QS285" s="41"/>
      <c r="QT285" s="41"/>
      <c r="QU285" s="41"/>
      <c r="QV285" s="41"/>
      <c r="QW285" s="41"/>
      <c r="QX285" s="41"/>
      <c r="QY285" s="41"/>
      <c r="QZ285" s="41"/>
      <c r="RA285" s="41"/>
      <c r="RB285" s="41"/>
      <c r="RC285" s="41"/>
      <c r="RD285" s="41"/>
      <c r="RE285" s="41"/>
      <c r="RF285" s="41"/>
      <c r="RG285" s="41"/>
      <c r="RH285" s="41"/>
      <c r="RI285" s="41"/>
      <c r="RJ285" s="41"/>
      <c r="RK285" s="41"/>
      <c r="RL285" s="41"/>
      <c r="RM285" s="41"/>
      <c r="RN285" s="41"/>
      <c r="RO285" s="41"/>
      <c r="RP285" s="41"/>
      <c r="RQ285" s="41"/>
      <c r="RR285" s="41"/>
      <c r="RS285" s="41"/>
      <c r="RT285" s="41"/>
      <c r="RU285" s="41"/>
      <c r="RV285" s="41"/>
      <c r="RW285" s="41"/>
      <c r="RX285" s="41"/>
      <c r="RY285" s="41"/>
      <c r="RZ285" s="41"/>
      <c r="SA285" s="41"/>
      <c r="SB285" s="41"/>
      <c r="SC285" s="41"/>
      <c r="SD285" s="41"/>
      <c r="SE285" s="41"/>
      <c r="SF285" s="41"/>
      <c r="SG285" s="41"/>
      <c r="SH285" s="41"/>
      <c r="SI285" s="41"/>
      <c r="SJ285" s="41"/>
      <c r="SK285" s="41"/>
      <c r="SL285" s="41"/>
      <c r="SM285" s="41"/>
      <c r="SN285" s="41"/>
      <c r="SO285" s="41"/>
      <c r="SP285" s="41"/>
      <c r="SQ285" s="41"/>
      <c r="SR285" s="41"/>
      <c r="SS285" s="41"/>
      <c r="ST285" s="41"/>
      <c r="SU285" s="41"/>
      <c r="SV285" s="41"/>
      <c r="SW285" s="41"/>
      <c r="SX285" s="41"/>
      <c r="SY285" s="41"/>
      <c r="SZ285" s="41"/>
      <c r="TA285" s="41"/>
      <c r="TB285" s="41"/>
      <c r="TC285" s="41"/>
      <c r="TD285" s="41"/>
      <c r="TE285" s="41"/>
      <c r="TF285" s="41"/>
      <c r="TG285" s="41"/>
      <c r="TH285" s="41"/>
      <c r="TI285" s="41"/>
      <c r="TJ285" s="41"/>
      <c r="TK285" s="41"/>
      <c r="TL285" s="41"/>
      <c r="TM285" s="41"/>
      <c r="TN285" s="41"/>
      <c r="TO285" s="41"/>
      <c r="TP285" s="41"/>
      <c r="TQ285" s="41"/>
      <c r="TR285" s="41"/>
      <c r="TS285" s="41"/>
      <c r="TT285" s="41"/>
      <c r="TU285" s="41"/>
      <c r="TV285" s="41"/>
      <c r="TW285" s="41"/>
      <c r="TX285" s="41"/>
      <c r="TY285" s="41"/>
      <c r="TZ285" s="41"/>
      <c r="UA285" s="41"/>
      <c r="UB285" s="41"/>
      <c r="UC285" s="41"/>
      <c r="UD285" s="41"/>
      <c r="UE285" s="41"/>
      <c r="UF285" s="41"/>
      <c r="UG285" s="41"/>
      <c r="UH285" s="41"/>
      <c r="UI285" s="41"/>
      <c r="UJ285" s="41"/>
      <c r="UK285" s="41"/>
      <c r="UL285" s="41"/>
      <c r="UM285" s="41"/>
      <c r="UN285" s="41"/>
      <c r="UO285" s="41"/>
      <c r="UP285" s="41"/>
      <c r="UQ285" s="41"/>
      <c r="UR285" s="41"/>
      <c r="US285" s="41"/>
      <c r="UT285" s="41"/>
      <c r="UU285" s="41"/>
      <c r="UV285" s="41"/>
      <c r="UW285" s="41"/>
      <c r="UX285" s="41"/>
      <c r="UY285" s="41"/>
      <c r="UZ285" s="41"/>
      <c r="VA285" s="41"/>
      <c r="VB285" s="41"/>
      <c r="VC285" s="41"/>
      <c r="VD285" s="41"/>
      <c r="VE285" s="41"/>
      <c r="VF285" s="41"/>
      <c r="VG285" s="41"/>
      <c r="VH285" s="41"/>
      <c r="VI285" s="41"/>
      <c r="VJ285" s="41"/>
      <c r="VK285" s="41"/>
      <c r="VL285" s="41"/>
      <c r="VM285" s="41"/>
      <c r="VN285" s="41"/>
      <c r="VO285" s="41"/>
      <c r="VP285" s="41"/>
      <c r="VQ285" s="41"/>
      <c r="VR285" s="41"/>
      <c r="VS285" s="41"/>
      <c r="VT285" s="41"/>
      <c r="VU285" s="41"/>
      <c r="VV285" s="41"/>
      <c r="VW285" s="41"/>
      <c r="VX285" s="41"/>
      <c r="VY285" s="41"/>
      <c r="VZ285" s="41"/>
      <c r="WA285" s="41"/>
      <c r="WB285" s="41"/>
      <c r="WC285" s="41"/>
      <c r="WD285" s="41"/>
      <c r="WE285" s="41"/>
      <c r="WF285" s="41"/>
      <c r="WG285" s="41"/>
      <c r="WH285" s="41"/>
      <c r="WI285" s="41"/>
      <c r="WJ285" s="41"/>
      <c r="WK285" s="41"/>
      <c r="WL285" s="41"/>
      <c r="WM285" s="41"/>
      <c r="WN285" s="41"/>
      <c r="WO285" s="41"/>
      <c r="WP285" s="41"/>
      <c r="WQ285" s="41"/>
      <c r="WR285" s="41"/>
      <c r="WS285" s="41"/>
      <c r="WT285" s="41"/>
      <c r="WU285" s="41"/>
      <c r="WV285" s="41"/>
      <c r="WW285" s="41"/>
      <c r="WX285" s="41"/>
      <c r="WY285" s="41"/>
      <c r="WZ285" s="41"/>
      <c r="XA285" s="41"/>
      <c r="XB285" s="41"/>
      <c r="XC285" s="41"/>
      <c r="XD285" s="41"/>
      <c r="XE285" s="41"/>
      <c r="XF285" s="41"/>
      <c r="XG285" s="41"/>
      <c r="XH285" s="41"/>
      <c r="XI285" s="41"/>
      <c r="XJ285" s="41"/>
      <c r="XK285" s="41"/>
      <c r="XL285" s="41"/>
      <c r="XM285" s="41"/>
      <c r="XN285" s="41"/>
      <c r="XO285" s="41"/>
      <c r="XP285" s="41"/>
      <c r="XQ285" s="41"/>
      <c r="XR285" s="41"/>
      <c r="XS285" s="41"/>
      <c r="XT285" s="41"/>
      <c r="XU285" s="41"/>
      <c r="XV285" s="41"/>
      <c r="XW285" s="41"/>
      <c r="XX285" s="41"/>
      <c r="XY285" s="41"/>
      <c r="XZ285" s="41"/>
      <c r="YA285" s="41"/>
      <c r="YB285" s="41"/>
      <c r="YC285" s="41"/>
      <c r="YD285" s="41"/>
      <c r="YE285" s="41"/>
      <c r="YF285" s="41"/>
      <c r="YG285" s="41"/>
      <c r="YH285" s="41"/>
      <c r="YI285" s="41"/>
      <c r="YJ285" s="41"/>
      <c r="YK285" s="41"/>
      <c r="YL285" s="41"/>
      <c r="YM285" s="41"/>
      <c r="YN285" s="41"/>
      <c r="YO285" s="41"/>
      <c r="YP285" s="41"/>
      <c r="YQ285" s="41"/>
      <c r="YR285" s="41"/>
      <c r="YS285" s="41"/>
      <c r="YT285" s="41"/>
      <c r="YU285" s="41"/>
      <c r="YV285" s="41"/>
      <c r="YW285" s="41"/>
      <c r="YX285" s="41"/>
      <c r="YY285" s="41"/>
      <c r="YZ285" s="41"/>
      <c r="ZA285" s="41"/>
      <c r="ZB285" s="41"/>
      <c r="ZC285" s="41"/>
      <c r="ZD285" s="41"/>
      <c r="ZE285" s="41"/>
      <c r="ZF285" s="41"/>
      <c r="ZG285" s="41"/>
      <c r="ZH285" s="41"/>
      <c r="ZI285" s="41"/>
      <c r="ZJ285" s="41"/>
      <c r="ZK285" s="41"/>
      <c r="ZL285" s="41"/>
      <c r="ZM285" s="41"/>
      <c r="ZN285" s="41"/>
      <c r="ZO285" s="41"/>
    </row>
    <row r="286" spans="31:691" ht="17.25" customHeight="1" x14ac:dyDescent="0.3">
      <c r="AE286" s="41"/>
      <c r="AF286" s="41"/>
      <c r="AG286" s="41"/>
      <c r="IZ286" s="41"/>
      <c r="JA286" s="41"/>
      <c r="JB286" s="41"/>
      <c r="JC286" s="41"/>
      <c r="JD286" s="41"/>
      <c r="JE286" s="41"/>
      <c r="JF286" s="41"/>
      <c r="JG286" s="41"/>
      <c r="JH286" s="41"/>
      <c r="JI286" s="41"/>
      <c r="JJ286" s="41"/>
      <c r="JK286" s="41"/>
      <c r="JL286" s="41"/>
      <c r="JM286" s="41"/>
      <c r="JN286" s="41"/>
      <c r="JO286" s="41"/>
      <c r="JP286" s="41"/>
      <c r="JQ286" s="41"/>
      <c r="JR286" s="41"/>
      <c r="JS286" s="41"/>
      <c r="JT286" s="41"/>
      <c r="JU286" s="41"/>
      <c r="JV286" s="41"/>
      <c r="JW286" s="41"/>
      <c r="JX286" s="41"/>
      <c r="JY286" s="41"/>
      <c r="JZ286" s="41"/>
      <c r="KA286" s="41"/>
      <c r="KB286" s="41"/>
      <c r="KC286" s="41"/>
      <c r="KD286" s="41"/>
      <c r="KE286" s="41"/>
      <c r="KF286" s="41"/>
      <c r="KG286" s="41"/>
      <c r="KH286" s="41"/>
      <c r="KI286" s="41"/>
      <c r="KJ286" s="41"/>
      <c r="KK286" s="41"/>
      <c r="KL286" s="41"/>
      <c r="KM286" s="41"/>
      <c r="KN286" s="41"/>
      <c r="KO286" s="41"/>
      <c r="KP286" s="41"/>
      <c r="KQ286" s="41"/>
      <c r="KR286" s="41"/>
      <c r="KS286" s="41"/>
      <c r="KT286" s="41"/>
      <c r="KU286" s="41"/>
      <c r="KV286" s="41"/>
      <c r="KW286" s="41"/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/>
      <c r="OO286" s="41"/>
      <c r="OP286" s="41"/>
      <c r="OQ286" s="41"/>
      <c r="OR286" s="41"/>
      <c r="OS286" s="41"/>
      <c r="OT286" s="41"/>
      <c r="OU286" s="41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1"/>
      <c r="PN286" s="41"/>
      <c r="PO286" s="41"/>
      <c r="PP286" s="41"/>
      <c r="PQ286" s="41"/>
      <c r="PR286" s="41"/>
      <c r="PS286" s="41"/>
      <c r="PT286" s="41"/>
      <c r="PU286" s="41"/>
      <c r="PV286" s="41"/>
      <c r="PW286" s="41"/>
      <c r="PX286" s="41"/>
      <c r="PY286" s="41"/>
      <c r="PZ286" s="41"/>
      <c r="QA286" s="41"/>
      <c r="QB286" s="41"/>
      <c r="QC286" s="41"/>
      <c r="QD286" s="41"/>
      <c r="QE286" s="41"/>
      <c r="QF286" s="41"/>
      <c r="QG286" s="41"/>
      <c r="QH286" s="41"/>
      <c r="QI286" s="41"/>
      <c r="QJ286" s="41"/>
      <c r="QK286" s="41"/>
      <c r="QL286" s="41"/>
      <c r="QM286" s="41"/>
      <c r="QN286" s="41"/>
      <c r="QO286" s="41"/>
      <c r="QP286" s="41"/>
      <c r="QQ286" s="41"/>
      <c r="QR286" s="41"/>
      <c r="QS286" s="41"/>
      <c r="QT286" s="41"/>
      <c r="QU286" s="41"/>
      <c r="QV286" s="41"/>
      <c r="QW286" s="41"/>
      <c r="QX286" s="41"/>
      <c r="QY286" s="41"/>
      <c r="QZ286" s="41"/>
      <c r="RA286" s="41"/>
      <c r="RB286" s="41"/>
      <c r="RC286" s="41"/>
      <c r="RD286" s="41"/>
      <c r="RE286" s="41"/>
      <c r="RF286" s="41"/>
      <c r="RG286" s="41"/>
      <c r="RH286" s="41"/>
      <c r="RI286" s="41"/>
      <c r="RJ286" s="41"/>
      <c r="RK286" s="41"/>
      <c r="RL286" s="41"/>
      <c r="RM286" s="41"/>
      <c r="RN286" s="41"/>
      <c r="RO286" s="41"/>
      <c r="RP286" s="41"/>
      <c r="RQ286" s="41"/>
      <c r="RR286" s="41"/>
      <c r="RS286" s="41"/>
      <c r="RT286" s="41"/>
      <c r="RU286" s="41"/>
      <c r="RV286" s="41"/>
      <c r="RW286" s="41"/>
      <c r="RX286" s="41"/>
      <c r="RY286" s="41"/>
      <c r="RZ286" s="41"/>
      <c r="SA286" s="41"/>
      <c r="SB286" s="41"/>
      <c r="SC286" s="41"/>
      <c r="SD286" s="41"/>
      <c r="SE286" s="41"/>
      <c r="SF286" s="41"/>
      <c r="SG286" s="41"/>
      <c r="SH286" s="41"/>
      <c r="SI286" s="41"/>
      <c r="SJ286" s="41"/>
      <c r="SK286" s="41"/>
      <c r="SL286" s="41"/>
      <c r="SM286" s="41"/>
      <c r="SN286" s="41"/>
      <c r="SO286" s="41"/>
      <c r="SP286" s="41"/>
      <c r="SQ286" s="41"/>
      <c r="SR286" s="41"/>
      <c r="SS286" s="41"/>
      <c r="ST286" s="41"/>
      <c r="SU286" s="41"/>
      <c r="SV286" s="41"/>
      <c r="SW286" s="41"/>
      <c r="SX286" s="41"/>
      <c r="SY286" s="41"/>
      <c r="SZ286" s="41"/>
      <c r="TA286" s="41"/>
      <c r="TB286" s="41"/>
      <c r="TC286" s="41"/>
      <c r="TD286" s="41"/>
      <c r="TE286" s="41"/>
      <c r="TF286" s="41"/>
      <c r="TG286" s="41"/>
      <c r="TH286" s="41"/>
      <c r="TI286" s="41"/>
      <c r="TJ286" s="41"/>
      <c r="TK286" s="41"/>
      <c r="TL286" s="41"/>
      <c r="TM286" s="41"/>
      <c r="TN286" s="41"/>
      <c r="TO286" s="41"/>
      <c r="TP286" s="41"/>
      <c r="TQ286" s="41"/>
      <c r="TR286" s="41"/>
      <c r="TS286" s="41"/>
      <c r="TT286" s="41"/>
      <c r="TU286" s="41"/>
      <c r="TV286" s="41"/>
      <c r="TW286" s="41"/>
      <c r="TX286" s="41"/>
      <c r="TY286" s="41"/>
      <c r="TZ286" s="41"/>
      <c r="UA286" s="41"/>
      <c r="UB286" s="41"/>
      <c r="UC286" s="41"/>
      <c r="UD286" s="41"/>
      <c r="UE286" s="41"/>
      <c r="UF286" s="41"/>
      <c r="UG286" s="41"/>
      <c r="UH286" s="41"/>
      <c r="UI286" s="41"/>
      <c r="UJ286" s="41"/>
      <c r="UK286" s="41"/>
      <c r="UL286" s="41"/>
      <c r="UM286" s="41"/>
      <c r="UN286" s="41"/>
      <c r="UO286" s="41"/>
      <c r="UP286" s="41"/>
      <c r="UQ286" s="41"/>
      <c r="UR286" s="41"/>
      <c r="US286" s="41"/>
      <c r="UT286" s="41"/>
      <c r="UU286" s="41"/>
      <c r="UV286" s="41"/>
      <c r="UW286" s="41"/>
      <c r="UX286" s="41"/>
      <c r="UY286" s="41"/>
      <c r="UZ286" s="41"/>
      <c r="VA286" s="41"/>
      <c r="VB286" s="41"/>
      <c r="VC286" s="41"/>
      <c r="VD286" s="41"/>
      <c r="VE286" s="41"/>
      <c r="VF286" s="41"/>
      <c r="VG286" s="41"/>
      <c r="VH286" s="41"/>
      <c r="VI286" s="41"/>
      <c r="VJ286" s="41"/>
      <c r="VK286" s="41"/>
      <c r="VL286" s="41"/>
      <c r="VM286" s="41"/>
      <c r="VN286" s="41"/>
      <c r="VO286" s="41"/>
      <c r="VP286" s="41"/>
      <c r="VQ286" s="41"/>
      <c r="VR286" s="41"/>
      <c r="VS286" s="41"/>
      <c r="VT286" s="41"/>
      <c r="VU286" s="41"/>
      <c r="VV286" s="41"/>
      <c r="VW286" s="41"/>
      <c r="VX286" s="41"/>
      <c r="VY286" s="41"/>
      <c r="VZ286" s="41"/>
      <c r="WA286" s="41"/>
      <c r="WB286" s="41"/>
      <c r="WC286" s="41"/>
      <c r="WD286" s="41"/>
      <c r="WE286" s="41"/>
      <c r="WF286" s="41"/>
      <c r="WG286" s="41"/>
      <c r="WH286" s="41"/>
      <c r="WI286" s="41"/>
      <c r="WJ286" s="41"/>
      <c r="WK286" s="41"/>
      <c r="WL286" s="41"/>
      <c r="WM286" s="41"/>
      <c r="WN286" s="41"/>
      <c r="WO286" s="41"/>
      <c r="WP286" s="41"/>
      <c r="WQ286" s="41"/>
      <c r="WR286" s="41"/>
      <c r="WS286" s="41"/>
      <c r="WT286" s="41"/>
      <c r="WU286" s="41"/>
      <c r="WV286" s="41"/>
      <c r="WW286" s="41"/>
      <c r="WX286" s="41"/>
      <c r="WY286" s="41"/>
      <c r="WZ286" s="41"/>
      <c r="XA286" s="41"/>
      <c r="XB286" s="41"/>
      <c r="XC286" s="41"/>
      <c r="XD286" s="41"/>
      <c r="XE286" s="41"/>
      <c r="XF286" s="41"/>
      <c r="XG286" s="41"/>
      <c r="XH286" s="41"/>
      <c r="XI286" s="41"/>
      <c r="XJ286" s="41"/>
      <c r="XK286" s="41"/>
      <c r="XL286" s="41"/>
      <c r="XM286" s="41"/>
      <c r="XN286" s="41"/>
      <c r="XO286" s="41"/>
      <c r="XP286" s="41"/>
      <c r="XQ286" s="41"/>
      <c r="XR286" s="41"/>
      <c r="XS286" s="41"/>
      <c r="XT286" s="41"/>
      <c r="XU286" s="41"/>
      <c r="XV286" s="41"/>
      <c r="XW286" s="41"/>
      <c r="XX286" s="41"/>
      <c r="XY286" s="41"/>
      <c r="XZ286" s="41"/>
      <c r="YA286" s="41"/>
      <c r="YB286" s="41"/>
      <c r="YC286" s="41"/>
      <c r="YD286" s="41"/>
      <c r="YE286" s="41"/>
      <c r="YF286" s="41"/>
      <c r="YG286" s="41"/>
      <c r="YH286" s="41"/>
      <c r="YI286" s="41"/>
      <c r="YJ286" s="41"/>
      <c r="YK286" s="41"/>
      <c r="YL286" s="41"/>
      <c r="YM286" s="41"/>
      <c r="YN286" s="41"/>
      <c r="YO286" s="41"/>
      <c r="YP286" s="41"/>
      <c r="YQ286" s="41"/>
      <c r="YR286" s="41"/>
      <c r="YS286" s="41"/>
      <c r="YT286" s="41"/>
      <c r="YU286" s="41"/>
      <c r="YV286" s="41"/>
      <c r="YW286" s="41"/>
      <c r="YX286" s="41"/>
      <c r="YY286" s="41"/>
      <c r="YZ286" s="41"/>
      <c r="ZA286" s="41"/>
      <c r="ZB286" s="41"/>
      <c r="ZC286" s="41"/>
      <c r="ZD286" s="41"/>
      <c r="ZE286" s="41"/>
      <c r="ZF286" s="41"/>
      <c r="ZG286" s="41"/>
      <c r="ZH286" s="41"/>
      <c r="ZI286" s="41"/>
      <c r="ZJ286" s="41"/>
      <c r="ZK286" s="41"/>
      <c r="ZL286" s="41"/>
      <c r="ZM286" s="41"/>
      <c r="ZN286" s="41"/>
      <c r="ZO286" s="41"/>
    </row>
    <row r="287" spans="31:691" ht="17.25" customHeight="1" x14ac:dyDescent="0.3">
      <c r="AE287" s="41"/>
      <c r="AF287" s="41"/>
      <c r="AG287" s="41"/>
      <c r="IZ287" s="41"/>
      <c r="JA287" s="41"/>
      <c r="JB287" s="41"/>
      <c r="JC287" s="41"/>
      <c r="JD287" s="41"/>
      <c r="JE287" s="41"/>
      <c r="JF287" s="41"/>
      <c r="JG287" s="41"/>
      <c r="JH287" s="41"/>
      <c r="JI287" s="41"/>
      <c r="JJ287" s="41"/>
      <c r="JK287" s="41"/>
      <c r="JL287" s="41"/>
      <c r="JM287" s="41"/>
      <c r="JN287" s="41"/>
      <c r="JO287" s="41"/>
      <c r="JP287" s="41"/>
      <c r="JQ287" s="41"/>
      <c r="JR287" s="41"/>
      <c r="JS287" s="41"/>
      <c r="JT287" s="41"/>
      <c r="JU287" s="41"/>
      <c r="JV287" s="41"/>
      <c r="JW287" s="41"/>
      <c r="JX287" s="41"/>
      <c r="JY287" s="41"/>
      <c r="JZ287" s="41"/>
      <c r="KA287" s="41"/>
      <c r="KB287" s="41"/>
      <c r="KC287" s="41"/>
      <c r="KD287" s="41"/>
      <c r="KE287" s="41"/>
      <c r="KF287" s="41"/>
      <c r="KG287" s="41"/>
      <c r="KH287" s="41"/>
      <c r="KI287" s="41"/>
      <c r="KJ287" s="41"/>
      <c r="KK287" s="41"/>
      <c r="KL287" s="41"/>
      <c r="KM287" s="41"/>
      <c r="KN287" s="41"/>
      <c r="KO287" s="41"/>
      <c r="KP287" s="41"/>
      <c r="KQ287" s="41"/>
      <c r="KR287" s="41"/>
      <c r="KS287" s="41"/>
      <c r="KT287" s="41"/>
      <c r="KU287" s="41"/>
      <c r="KV287" s="41"/>
      <c r="KW287" s="41"/>
      <c r="KX287" s="41"/>
      <c r="KY287" s="41"/>
      <c r="KZ287" s="41"/>
      <c r="LA287" s="41"/>
      <c r="LB287" s="41"/>
      <c r="LC287" s="41"/>
      <c r="LD287" s="41"/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/>
      <c r="LT287" s="41"/>
      <c r="LU287" s="41"/>
      <c r="LV287" s="41"/>
      <c r="LW287" s="41"/>
      <c r="LX287" s="41"/>
      <c r="LY287" s="41"/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/>
      <c r="MN287" s="41"/>
      <c r="MO287" s="41"/>
      <c r="MP287" s="41"/>
      <c r="MQ287" s="41"/>
      <c r="MR287" s="41"/>
      <c r="MS287" s="41"/>
      <c r="MT287" s="41"/>
      <c r="MU287" s="41"/>
      <c r="MV287" s="41"/>
      <c r="MW287" s="41"/>
      <c r="MX287" s="41"/>
      <c r="MY287" s="41"/>
      <c r="MZ287" s="41"/>
      <c r="NA287" s="41"/>
      <c r="NB287" s="41"/>
      <c r="NC287" s="41"/>
      <c r="ND287" s="41"/>
      <c r="NE287" s="41"/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/>
      <c r="NQ287" s="41"/>
      <c r="NR287" s="41"/>
      <c r="NS287" s="41"/>
      <c r="NT287" s="41"/>
      <c r="NU287" s="41"/>
      <c r="NV287" s="41"/>
      <c r="NW287" s="41"/>
      <c r="NX287" s="41"/>
      <c r="NY287" s="41"/>
      <c r="NZ287" s="41"/>
      <c r="OA287" s="41"/>
      <c r="OB287" s="41"/>
      <c r="OC287" s="41"/>
      <c r="OD287" s="41"/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1"/>
      <c r="OT287" s="41"/>
      <c r="OU287" s="41"/>
      <c r="OV287" s="41"/>
      <c r="OW287" s="41"/>
      <c r="OX287" s="41"/>
      <c r="OY287" s="41"/>
      <c r="OZ287" s="41"/>
      <c r="PA287" s="41"/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1"/>
      <c r="PN287" s="41"/>
      <c r="PO287" s="41"/>
      <c r="PP287" s="41"/>
      <c r="PQ287" s="41"/>
      <c r="PR287" s="41"/>
      <c r="PS287" s="41"/>
      <c r="PT287" s="41"/>
      <c r="PU287" s="41"/>
      <c r="PV287" s="41"/>
      <c r="PW287" s="41"/>
      <c r="PX287" s="41"/>
      <c r="PY287" s="41"/>
      <c r="PZ287" s="41"/>
      <c r="QA287" s="41"/>
      <c r="QB287" s="41"/>
      <c r="QC287" s="41"/>
      <c r="QD287" s="41"/>
      <c r="QE287" s="41"/>
      <c r="QF287" s="41"/>
      <c r="QG287" s="41"/>
      <c r="QH287" s="41"/>
      <c r="QI287" s="41"/>
      <c r="QJ287" s="41"/>
      <c r="QK287" s="41"/>
      <c r="QL287" s="41"/>
      <c r="QM287" s="41"/>
      <c r="QN287" s="41"/>
      <c r="QO287" s="41"/>
      <c r="QP287" s="41"/>
      <c r="QQ287" s="41"/>
      <c r="QR287" s="41"/>
      <c r="QS287" s="41"/>
      <c r="QT287" s="41"/>
      <c r="QU287" s="41"/>
      <c r="QV287" s="41"/>
      <c r="QW287" s="41"/>
      <c r="QX287" s="41"/>
      <c r="QY287" s="41"/>
      <c r="QZ287" s="41"/>
      <c r="RA287" s="41"/>
      <c r="RB287" s="41"/>
      <c r="RC287" s="41"/>
      <c r="RD287" s="41"/>
      <c r="RE287" s="41"/>
      <c r="RF287" s="41"/>
      <c r="RG287" s="41"/>
      <c r="RH287" s="41"/>
      <c r="RI287" s="41"/>
      <c r="RJ287" s="41"/>
      <c r="RK287" s="41"/>
      <c r="RL287" s="41"/>
      <c r="RM287" s="41"/>
      <c r="RN287" s="41"/>
      <c r="RO287" s="41"/>
      <c r="RP287" s="41"/>
      <c r="RQ287" s="41"/>
      <c r="RR287" s="41"/>
      <c r="RS287" s="41"/>
      <c r="RT287" s="41"/>
      <c r="RU287" s="41"/>
      <c r="RV287" s="41"/>
      <c r="RW287" s="41"/>
      <c r="RX287" s="41"/>
      <c r="RY287" s="41"/>
      <c r="RZ287" s="41"/>
      <c r="SA287" s="41"/>
      <c r="SB287" s="41"/>
      <c r="SC287" s="41"/>
      <c r="SD287" s="41"/>
      <c r="SE287" s="41"/>
      <c r="SF287" s="41"/>
      <c r="SG287" s="41"/>
      <c r="SH287" s="41"/>
      <c r="SI287" s="41"/>
      <c r="SJ287" s="41"/>
      <c r="SK287" s="41"/>
      <c r="SL287" s="41"/>
      <c r="SM287" s="41"/>
      <c r="SN287" s="41"/>
      <c r="SO287" s="41"/>
      <c r="SP287" s="41"/>
      <c r="SQ287" s="41"/>
      <c r="SR287" s="41"/>
      <c r="SS287" s="41"/>
      <c r="ST287" s="41"/>
      <c r="SU287" s="41"/>
      <c r="SV287" s="41"/>
      <c r="SW287" s="41"/>
      <c r="SX287" s="41"/>
      <c r="SY287" s="41"/>
      <c r="SZ287" s="41"/>
      <c r="TA287" s="41"/>
      <c r="TB287" s="41"/>
      <c r="TC287" s="41"/>
      <c r="TD287" s="41"/>
      <c r="TE287" s="41"/>
      <c r="TF287" s="41"/>
      <c r="TG287" s="41"/>
      <c r="TH287" s="41"/>
      <c r="TI287" s="41"/>
      <c r="TJ287" s="41"/>
      <c r="TK287" s="41"/>
      <c r="TL287" s="41"/>
      <c r="TM287" s="41"/>
      <c r="TN287" s="41"/>
      <c r="TO287" s="41"/>
      <c r="TP287" s="41"/>
      <c r="TQ287" s="41"/>
      <c r="TR287" s="41"/>
      <c r="TS287" s="41"/>
      <c r="TT287" s="41"/>
      <c r="TU287" s="41"/>
      <c r="TV287" s="41"/>
      <c r="TW287" s="41"/>
      <c r="TX287" s="41"/>
      <c r="TY287" s="41"/>
      <c r="TZ287" s="41"/>
      <c r="UA287" s="41"/>
      <c r="UB287" s="41"/>
      <c r="UC287" s="41"/>
      <c r="UD287" s="41"/>
      <c r="UE287" s="41"/>
      <c r="UF287" s="41"/>
      <c r="UG287" s="41"/>
      <c r="UH287" s="41"/>
      <c r="UI287" s="41"/>
      <c r="UJ287" s="41"/>
      <c r="UK287" s="41"/>
      <c r="UL287" s="41"/>
      <c r="UM287" s="41"/>
      <c r="UN287" s="41"/>
      <c r="UO287" s="41"/>
      <c r="UP287" s="41"/>
      <c r="UQ287" s="41"/>
      <c r="UR287" s="41"/>
      <c r="US287" s="41"/>
      <c r="UT287" s="41"/>
      <c r="UU287" s="41"/>
      <c r="UV287" s="41"/>
      <c r="UW287" s="41"/>
      <c r="UX287" s="41"/>
      <c r="UY287" s="41"/>
      <c r="UZ287" s="41"/>
      <c r="VA287" s="41"/>
      <c r="VB287" s="41"/>
      <c r="VC287" s="41"/>
      <c r="VD287" s="41"/>
      <c r="VE287" s="41"/>
      <c r="VF287" s="41"/>
      <c r="VG287" s="41"/>
      <c r="VH287" s="41"/>
      <c r="VI287" s="41"/>
      <c r="VJ287" s="41"/>
      <c r="VK287" s="41"/>
      <c r="VL287" s="41"/>
      <c r="VM287" s="41"/>
      <c r="VN287" s="41"/>
      <c r="VO287" s="41"/>
      <c r="VP287" s="41"/>
      <c r="VQ287" s="41"/>
      <c r="VR287" s="41"/>
      <c r="VS287" s="41"/>
      <c r="VT287" s="41"/>
      <c r="VU287" s="41"/>
      <c r="VV287" s="41"/>
      <c r="VW287" s="41"/>
      <c r="VX287" s="41"/>
      <c r="VY287" s="41"/>
      <c r="VZ287" s="41"/>
      <c r="WA287" s="41"/>
      <c r="WB287" s="41"/>
      <c r="WC287" s="41"/>
      <c r="WD287" s="41"/>
      <c r="WE287" s="41"/>
      <c r="WF287" s="41"/>
      <c r="WG287" s="41"/>
      <c r="WH287" s="41"/>
      <c r="WI287" s="41"/>
      <c r="WJ287" s="41"/>
      <c r="WK287" s="41"/>
      <c r="WL287" s="41"/>
      <c r="WM287" s="41"/>
      <c r="WN287" s="41"/>
      <c r="WO287" s="41"/>
      <c r="WP287" s="41"/>
      <c r="WQ287" s="41"/>
      <c r="WR287" s="41"/>
      <c r="WS287" s="41"/>
      <c r="WT287" s="41"/>
      <c r="WU287" s="41"/>
      <c r="WV287" s="41"/>
      <c r="WW287" s="41"/>
      <c r="WX287" s="41"/>
      <c r="WY287" s="41"/>
      <c r="WZ287" s="41"/>
      <c r="XA287" s="41"/>
      <c r="XB287" s="41"/>
      <c r="XC287" s="41"/>
      <c r="XD287" s="41"/>
      <c r="XE287" s="41"/>
      <c r="XF287" s="41"/>
      <c r="XG287" s="41"/>
      <c r="XH287" s="41"/>
      <c r="XI287" s="41"/>
      <c r="XJ287" s="41"/>
      <c r="XK287" s="41"/>
      <c r="XL287" s="41"/>
      <c r="XM287" s="41"/>
      <c r="XN287" s="41"/>
      <c r="XO287" s="41"/>
      <c r="XP287" s="41"/>
      <c r="XQ287" s="41"/>
      <c r="XR287" s="41"/>
      <c r="XS287" s="41"/>
      <c r="XT287" s="41"/>
      <c r="XU287" s="41"/>
      <c r="XV287" s="41"/>
      <c r="XW287" s="41"/>
      <c r="XX287" s="41"/>
      <c r="XY287" s="41"/>
      <c r="XZ287" s="41"/>
      <c r="YA287" s="41"/>
      <c r="YB287" s="41"/>
      <c r="YC287" s="41"/>
      <c r="YD287" s="41"/>
      <c r="YE287" s="41"/>
      <c r="YF287" s="41"/>
      <c r="YG287" s="41"/>
      <c r="YH287" s="41"/>
      <c r="YI287" s="41"/>
      <c r="YJ287" s="41"/>
      <c r="YK287" s="41"/>
      <c r="YL287" s="41"/>
      <c r="YM287" s="41"/>
      <c r="YN287" s="41"/>
      <c r="YO287" s="41"/>
      <c r="YP287" s="41"/>
      <c r="YQ287" s="41"/>
      <c r="YR287" s="41"/>
      <c r="YS287" s="41"/>
      <c r="YT287" s="41"/>
      <c r="YU287" s="41"/>
      <c r="YV287" s="41"/>
      <c r="YW287" s="41"/>
      <c r="YX287" s="41"/>
      <c r="YY287" s="41"/>
      <c r="YZ287" s="41"/>
      <c r="ZA287" s="41"/>
      <c r="ZB287" s="41"/>
      <c r="ZC287" s="41"/>
      <c r="ZD287" s="41"/>
      <c r="ZE287" s="41"/>
      <c r="ZF287" s="41"/>
      <c r="ZG287" s="41"/>
      <c r="ZH287" s="41"/>
      <c r="ZI287" s="41"/>
      <c r="ZJ287" s="41"/>
      <c r="ZK287" s="41"/>
      <c r="ZL287" s="41"/>
      <c r="ZM287" s="41"/>
      <c r="ZN287" s="41"/>
      <c r="ZO287" s="41"/>
    </row>
    <row r="288" spans="31:691" ht="17.25" customHeight="1" x14ac:dyDescent="0.3">
      <c r="AE288" s="41"/>
      <c r="AF288" s="41"/>
      <c r="AG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1"/>
      <c r="OT288" s="41"/>
      <c r="OU288" s="41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1"/>
      <c r="PN288" s="41"/>
      <c r="PO288" s="41"/>
      <c r="PP288" s="41"/>
      <c r="PQ288" s="41"/>
      <c r="PR288" s="41"/>
      <c r="PS288" s="41"/>
      <c r="PT288" s="41"/>
      <c r="PU288" s="41"/>
      <c r="PV288" s="41"/>
      <c r="PW288" s="41"/>
      <c r="PX288" s="41"/>
      <c r="PY288" s="41"/>
      <c r="PZ288" s="41"/>
      <c r="QA288" s="41"/>
      <c r="QB288" s="41"/>
      <c r="QC288" s="41"/>
      <c r="QD288" s="41"/>
      <c r="QE288" s="41"/>
      <c r="QF288" s="41"/>
      <c r="QG288" s="41"/>
      <c r="QH288" s="41"/>
      <c r="QI288" s="41"/>
      <c r="QJ288" s="41"/>
      <c r="QK288" s="41"/>
      <c r="QL288" s="41"/>
      <c r="QM288" s="41"/>
      <c r="QN288" s="41"/>
      <c r="QO288" s="41"/>
      <c r="QP288" s="41"/>
      <c r="QQ288" s="41"/>
      <c r="QR288" s="41"/>
      <c r="QS288" s="41"/>
      <c r="QT288" s="41"/>
      <c r="QU288" s="41"/>
      <c r="QV288" s="41"/>
      <c r="QW288" s="41"/>
      <c r="QX288" s="41"/>
      <c r="QY288" s="41"/>
      <c r="QZ288" s="41"/>
      <c r="RA288" s="41"/>
      <c r="RB288" s="41"/>
      <c r="RC288" s="41"/>
      <c r="RD288" s="41"/>
      <c r="RE288" s="41"/>
      <c r="RF288" s="41"/>
      <c r="RG288" s="41"/>
      <c r="RH288" s="41"/>
      <c r="RI288" s="41"/>
      <c r="RJ288" s="41"/>
      <c r="RK288" s="41"/>
      <c r="RL288" s="41"/>
      <c r="RM288" s="41"/>
      <c r="RN288" s="41"/>
      <c r="RO288" s="41"/>
      <c r="RP288" s="41"/>
      <c r="RQ288" s="41"/>
      <c r="RR288" s="41"/>
      <c r="RS288" s="41"/>
      <c r="RT288" s="41"/>
      <c r="RU288" s="41"/>
      <c r="RV288" s="41"/>
      <c r="RW288" s="41"/>
      <c r="RX288" s="41"/>
      <c r="RY288" s="41"/>
      <c r="RZ288" s="41"/>
      <c r="SA288" s="41"/>
      <c r="SB288" s="41"/>
      <c r="SC288" s="41"/>
      <c r="SD288" s="41"/>
      <c r="SE288" s="41"/>
      <c r="SF288" s="41"/>
      <c r="SG288" s="41"/>
      <c r="SH288" s="41"/>
      <c r="SI288" s="41"/>
      <c r="SJ288" s="41"/>
      <c r="SK288" s="41"/>
      <c r="SL288" s="41"/>
      <c r="SM288" s="41"/>
      <c r="SN288" s="41"/>
      <c r="SO288" s="41"/>
      <c r="SP288" s="41"/>
      <c r="SQ288" s="41"/>
      <c r="SR288" s="41"/>
      <c r="SS288" s="41"/>
      <c r="ST288" s="41"/>
      <c r="SU288" s="41"/>
      <c r="SV288" s="41"/>
      <c r="SW288" s="41"/>
      <c r="SX288" s="41"/>
      <c r="SY288" s="41"/>
      <c r="SZ288" s="41"/>
      <c r="TA288" s="41"/>
      <c r="TB288" s="41"/>
      <c r="TC288" s="41"/>
      <c r="TD288" s="41"/>
      <c r="TE288" s="41"/>
      <c r="TF288" s="41"/>
      <c r="TG288" s="41"/>
      <c r="TH288" s="41"/>
      <c r="TI288" s="41"/>
      <c r="TJ288" s="41"/>
      <c r="TK288" s="41"/>
      <c r="TL288" s="41"/>
      <c r="TM288" s="41"/>
      <c r="TN288" s="41"/>
      <c r="TO288" s="41"/>
      <c r="TP288" s="41"/>
      <c r="TQ288" s="41"/>
      <c r="TR288" s="41"/>
      <c r="TS288" s="41"/>
      <c r="TT288" s="41"/>
      <c r="TU288" s="41"/>
      <c r="TV288" s="41"/>
      <c r="TW288" s="41"/>
      <c r="TX288" s="41"/>
      <c r="TY288" s="41"/>
      <c r="TZ288" s="41"/>
      <c r="UA288" s="41"/>
      <c r="UB288" s="41"/>
      <c r="UC288" s="41"/>
      <c r="UD288" s="41"/>
      <c r="UE288" s="41"/>
      <c r="UF288" s="41"/>
      <c r="UG288" s="41"/>
      <c r="UH288" s="41"/>
      <c r="UI288" s="41"/>
      <c r="UJ288" s="41"/>
      <c r="UK288" s="41"/>
      <c r="UL288" s="41"/>
      <c r="UM288" s="41"/>
      <c r="UN288" s="41"/>
      <c r="UO288" s="41"/>
      <c r="UP288" s="41"/>
      <c r="UQ288" s="41"/>
      <c r="UR288" s="41"/>
      <c r="US288" s="41"/>
      <c r="UT288" s="41"/>
      <c r="UU288" s="41"/>
      <c r="UV288" s="41"/>
      <c r="UW288" s="41"/>
      <c r="UX288" s="41"/>
      <c r="UY288" s="41"/>
      <c r="UZ288" s="41"/>
      <c r="VA288" s="41"/>
      <c r="VB288" s="41"/>
      <c r="VC288" s="41"/>
      <c r="VD288" s="41"/>
      <c r="VE288" s="41"/>
      <c r="VF288" s="41"/>
      <c r="VG288" s="41"/>
      <c r="VH288" s="41"/>
      <c r="VI288" s="41"/>
      <c r="VJ288" s="41"/>
      <c r="VK288" s="41"/>
      <c r="VL288" s="41"/>
      <c r="VM288" s="41"/>
      <c r="VN288" s="41"/>
      <c r="VO288" s="41"/>
      <c r="VP288" s="41"/>
      <c r="VQ288" s="41"/>
      <c r="VR288" s="41"/>
      <c r="VS288" s="41"/>
      <c r="VT288" s="41"/>
      <c r="VU288" s="41"/>
      <c r="VV288" s="41"/>
      <c r="VW288" s="41"/>
      <c r="VX288" s="41"/>
      <c r="VY288" s="41"/>
      <c r="VZ288" s="41"/>
      <c r="WA288" s="41"/>
      <c r="WB288" s="41"/>
      <c r="WC288" s="41"/>
      <c r="WD288" s="41"/>
      <c r="WE288" s="41"/>
      <c r="WF288" s="41"/>
      <c r="WG288" s="41"/>
      <c r="WH288" s="41"/>
      <c r="WI288" s="41"/>
      <c r="WJ288" s="41"/>
      <c r="WK288" s="41"/>
      <c r="WL288" s="41"/>
      <c r="WM288" s="41"/>
      <c r="WN288" s="41"/>
      <c r="WO288" s="41"/>
      <c r="WP288" s="41"/>
      <c r="WQ288" s="41"/>
      <c r="WR288" s="41"/>
      <c r="WS288" s="41"/>
      <c r="WT288" s="41"/>
      <c r="WU288" s="41"/>
      <c r="WV288" s="41"/>
      <c r="WW288" s="41"/>
      <c r="WX288" s="41"/>
      <c r="WY288" s="41"/>
      <c r="WZ288" s="41"/>
      <c r="XA288" s="41"/>
      <c r="XB288" s="41"/>
      <c r="XC288" s="41"/>
      <c r="XD288" s="41"/>
      <c r="XE288" s="41"/>
      <c r="XF288" s="41"/>
      <c r="XG288" s="41"/>
      <c r="XH288" s="41"/>
      <c r="XI288" s="41"/>
      <c r="XJ288" s="41"/>
      <c r="XK288" s="41"/>
      <c r="XL288" s="41"/>
      <c r="XM288" s="41"/>
      <c r="XN288" s="41"/>
      <c r="XO288" s="41"/>
      <c r="XP288" s="41"/>
      <c r="XQ288" s="41"/>
      <c r="XR288" s="41"/>
      <c r="XS288" s="41"/>
      <c r="XT288" s="41"/>
      <c r="XU288" s="41"/>
      <c r="XV288" s="41"/>
      <c r="XW288" s="41"/>
      <c r="XX288" s="41"/>
      <c r="XY288" s="41"/>
      <c r="XZ288" s="41"/>
      <c r="YA288" s="41"/>
      <c r="YB288" s="41"/>
      <c r="YC288" s="41"/>
      <c r="YD288" s="41"/>
      <c r="YE288" s="41"/>
      <c r="YF288" s="41"/>
      <c r="YG288" s="41"/>
      <c r="YH288" s="41"/>
      <c r="YI288" s="41"/>
      <c r="YJ288" s="41"/>
      <c r="YK288" s="41"/>
      <c r="YL288" s="41"/>
      <c r="YM288" s="41"/>
      <c r="YN288" s="41"/>
      <c r="YO288" s="41"/>
      <c r="YP288" s="41"/>
      <c r="YQ288" s="41"/>
      <c r="YR288" s="41"/>
      <c r="YS288" s="41"/>
      <c r="YT288" s="41"/>
      <c r="YU288" s="41"/>
      <c r="YV288" s="41"/>
      <c r="YW288" s="41"/>
      <c r="YX288" s="41"/>
      <c r="YY288" s="41"/>
      <c r="YZ288" s="41"/>
      <c r="ZA288" s="41"/>
      <c r="ZB288" s="41"/>
      <c r="ZC288" s="41"/>
      <c r="ZD288" s="41"/>
      <c r="ZE288" s="41"/>
      <c r="ZF288" s="41"/>
      <c r="ZG288" s="41"/>
      <c r="ZH288" s="41"/>
      <c r="ZI288" s="41"/>
      <c r="ZJ288" s="41"/>
      <c r="ZK288" s="41"/>
      <c r="ZL288" s="41"/>
      <c r="ZM288" s="41"/>
      <c r="ZN288" s="41"/>
      <c r="ZO288" s="41"/>
    </row>
    <row r="289" spans="31:691" ht="17.25" customHeight="1" x14ac:dyDescent="0.3">
      <c r="AE289" s="41"/>
      <c r="AF289" s="41"/>
      <c r="AG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1"/>
      <c r="OT289" s="41"/>
      <c r="OU289" s="41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1"/>
      <c r="PN289" s="41"/>
      <c r="PO289" s="41"/>
      <c r="PP289" s="41"/>
      <c r="PQ289" s="41"/>
      <c r="PR289" s="41"/>
      <c r="PS289" s="41"/>
      <c r="PT289" s="41"/>
      <c r="PU289" s="41"/>
      <c r="PV289" s="41"/>
      <c r="PW289" s="41"/>
      <c r="PX289" s="41"/>
      <c r="PY289" s="41"/>
      <c r="PZ289" s="41"/>
      <c r="QA289" s="41"/>
      <c r="QB289" s="41"/>
      <c r="QC289" s="41"/>
      <c r="QD289" s="41"/>
      <c r="QE289" s="41"/>
      <c r="QF289" s="41"/>
      <c r="QG289" s="41"/>
      <c r="QH289" s="41"/>
      <c r="QI289" s="41"/>
      <c r="QJ289" s="41"/>
      <c r="QK289" s="41"/>
      <c r="QL289" s="41"/>
      <c r="QM289" s="41"/>
      <c r="QN289" s="41"/>
      <c r="QO289" s="41"/>
      <c r="QP289" s="41"/>
      <c r="QQ289" s="41"/>
      <c r="QR289" s="41"/>
      <c r="QS289" s="41"/>
      <c r="QT289" s="41"/>
      <c r="QU289" s="41"/>
      <c r="QV289" s="41"/>
      <c r="QW289" s="41"/>
      <c r="QX289" s="41"/>
      <c r="QY289" s="41"/>
      <c r="QZ289" s="41"/>
      <c r="RA289" s="41"/>
      <c r="RB289" s="41"/>
      <c r="RC289" s="41"/>
      <c r="RD289" s="41"/>
      <c r="RE289" s="41"/>
      <c r="RF289" s="41"/>
      <c r="RG289" s="41"/>
      <c r="RH289" s="41"/>
      <c r="RI289" s="41"/>
      <c r="RJ289" s="41"/>
      <c r="RK289" s="41"/>
      <c r="RL289" s="41"/>
      <c r="RM289" s="41"/>
      <c r="RN289" s="41"/>
      <c r="RO289" s="41"/>
      <c r="RP289" s="41"/>
      <c r="RQ289" s="41"/>
      <c r="RR289" s="41"/>
      <c r="RS289" s="41"/>
      <c r="RT289" s="41"/>
      <c r="RU289" s="41"/>
      <c r="RV289" s="41"/>
      <c r="RW289" s="41"/>
      <c r="RX289" s="41"/>
      <c r="RY289" s="41"/>
      <c r="RZ289" s="41"/>
      <c r="SA289" s="41"/>
      <c r="SB289" s="41"/>
      <c r="SC289" s="41"/>
      <c r="SD289" s="41"/>
      <c r="SE289" s="41"/>
      <c r="SF289" s="41"/>
      <c r="SG289" s="41"/>
      <c r="SH289" s="41"/>
      <c r="SI289" s="41"/>
      <c r="SJ289" s="41"/>
      <c r="SK289" s="41"/>
      <c r="SL289" s="41"/>
      <c r="SM289" s="41"/>
      <c r="SN289" s="41"/>
      <c r="SO289" s="41"/>
      <c r="SP289" s="41"/>
      <c r="SQ289" s="41"/>
      <c r="SR289" s="41"/>
      <c r="SS289" s="41"/>
      <c r="ST289" s="41"/>
      <c r="SU289" s="41"/>
      <c r="SV289" s="41"/>
      <c r="SW289" s="41"/>
      <c r="SX289" s="41"/>
      <c r="SY289" s="41"/>
      <c r="SZ289" s="41"/>
      <c r="TA289" s="41"/>
      <c r="TB289" s="41"/>
      <c r="TC289" s="41"/>
      <c r="TD289" s="41"/>
      <c r="TE289" s="41"/>
      <c r="TF289" s="41"/>
      <c r="TG289" s="41"/>
      <c r="TH289" s="41"/>
      <c r="TI289" s="41"/>
      <c r="TJ289" s="41"/>
      <c r="TK289" s="41"/>
      <c r="TL289" s="41"/>
      <c r="TM289" s="41"/>
      <c r="TN289" s="41"/>
      <c r="TO289" s="41"/>
      <c r="TP289" s="41"/>
      <c r="TQ289" s="41"/>
      <c r="TR289" s="41"/>
      <c r="TS289" s="41"/>
      <c r="TT289" s="41"/>
      <c r="TU289" s="41"/>
      <c r="TV289" s="41"/>
      <c r="TW289" s="41"/>
      <c r="TX289" s="41"/>
      <c r="TY289" s="41"/>
      <c r="TZ289" s="41"/>
      <c r="UA289" s="41"/>
      <c r="UB289" s="41"/>
      <c r="UC289" s="41"/>
      <c r="UD289" s="41"/>
      <c r="UE289" s="41"/>
      <c r="UF289" s="41"/>
      <c r="UG289" s="41"/>
      <c r="UH289" s="41"/>
      <c r="UI289" s="41"/>
      <c r="UJ289" s="41"/>
      <c r="UK289" s="41"/>
      <c r="UL289" s="41"/>
      <c r="UM289" s="41"/>
      <c r="UN289" s="41"/>
      <c r="UO289" s="41"/>
      <c r="UP289" s="41"/>
      <c r="UQ289" s="41"/>
      <c r="UR289" s="41"/>
      <c r="US289" s="41"/>
      <c r="UT289" s="41"/>
      <c r="UU289" s="41"/>
      <c r="UV289" s="41"/>
      <c r="UW289" s="41"/>
      <c r="UX289" s="41"/>
      <c r="UY289" s="41"/>
      <c r="UZ289" s="41"/>
      <c r="VA289" s="41"/>
      <c r="VB289" s="41"/>
      <c r="VC289" s="41"/>
      <c r="VD289" s="41"/>
      <c r="VE289" s="41"/>
      <c r="VF289" s="41"/>
      <c r="VG289" s="41"/>
      <c r="VH289" s="41"/>
      <c r="VI289" s="41"/>
      <c r="VJ289" s="41"/>
      <c r="VK289" s="41"/>
      <c r="VL289" s="41"/>
      <c r="VM289" s="41"/>
      <c r="VN289" s="41"/>
      <c r="VO289" s="41"/>
      <c r="VP289" s="41"/>
      <c r="VQ289" s="41"/>
      <c r="VR289" s="41"/>
      <c r="VS289" s="41"/>
      <c r="VT289" s="41"/>
      <c r="VU289" s="41"/>
      <c r="VV289" s="41"/>
      <c r="VW289" s="41"/>
      <c r="VX289" s="41"/>
      <c r="VY289" s="41"/>
      <c r="VZ289" s="41"/>
      <c r="WA289" s="41"/>
      <c r="WB289" s="41"/>
      <c r="WC289" s="41"/>
      <c r="WD289" s="41"/>
      <c r="WE289" s="41"/>
      <c r="WF289" s="41"/>
      <c r="WG289" s="41"/>
      <c r="WH289" s="41"/>
      <c r="WI289" s="41"/>
      <c r="WJ289" s="41"/>
      <c r="WK289" s="41"/>
      <c r="WL289" s="41"/>
      <c r="WM289" s="41"/>
      <c r="WN289" s="41"/>
      <c r="WO289" s="41"/>
      <c r="WP289" s="41"/>
      <c r="WQ289" s="41"/>
      <c r="WR289" s="41"/>
      <c r="WS289" s="41"/>
      <c r="WT289" s="41"/>
      <c r="WU289" s="41"/>
      <c r="WV289" s="41"/>
      <c r="WW289" s="41"/>
      <c r="WX289" s="41"/>
      <c r="WY289" s="41"/>
      <c r="WZ289" s="41"/>
      <c r="XA289" s="41"/>
      <c r="XB289" s="41"/>
      <c r="XC289" s="41"/>
      <c r="XD289" s="41"/>
      <c r="XE289" s="41"/>
      <c r="XF289" s="41"/>
      <c r="XG289" s="41"/>
      <c r="XH289" s="41"/>
      <c r="XI289" s="41"/>
      <c r="XJ289" s="41"/>
      <c r="XK289" s="41"/>
      <c r="XL289" s="41"/>
      <c r="XM289" s="41"/>
      <c r="XN289" s="41"/>
      <c r="XO289" s="41"/>
      <c r="XP289" s="41"/>
      <c r="XQ289" s="41"/>
      <c r="XR289" s="41"/>
      <c r="XS289" s="41"/>
      <c r="XT289" s="41"/>
      <c r="XU289" s="41"/>
      <c r="XV289" s="41"/>
      <c r="XW289" s="41"/>
      <c r="XX289" s="41"/>
      <c r="XY289" s="41"/>
      <c r="XZ289" s="41"/>
      <c r="YA289" s="41"/>
      <c r="YB289" s="41"/>
      <c r="YC289" s="41"/>
      <c r="YD289" s="41"/>
      <c r="YE289" s="41"/>
      <c r="YF289" s="41"/>
      <c r="YG289" s="41"/>
      <c r="YH289" s="41"/>
      <c r="YI289" s="41"/>
      <c r="YJ289" s="41"/>
      <c r="YK289" s="41"/>
      <c r="YL289" s="41"/>
      <c r="YM289" s="41"/>
      <c r="YN289" s="41"/>
      <c r="YO289" s="41"/>
      <c r="YP289" s="41"/>
      <c r="YQ289" s="41"/>
      <c r="YR289" s="41"/>
      <c r="YS289" s="41"/>
      <c r="YT289" s="41"/>
      <c r="YU289" s="41"/>
      <c r="YV289" s="41"/>
      <c r="YW289" s="41"/>
      <c r="YX289" s="41"/>
      <c r="YY289" s="41"/>
      <c r="YZ289" s="41"/>
      <c r="ZA289" s="41"/>
      <c r="ZB289" s="41"/>
      <c r="ZC289" s="41"/>
      <c r="ZD289" s="41"/>
      <c r="ZE289" s="41"/>
      <c r="ZF289" s="41"/>
      <c r="ZG289" s="41"/>
      <c r="ZH289" s="41"/>
      <c r="ZI289" s="41"/>
      <c r="ZJ289" s="41"/>
      <c r="ZK289" s="41"/>
      <c r="ZL289" s="41"/>
      <c r="ZM289" s="41"/>
      <c r="ZN289" s="41"/>
      <c r="ZO289" s="41"/>
    </row>
    <row r="290" spans="31:691" ht="17.25" customHeight="1" x14ac:dyDescent="0.3">
      <c r="AE290" s="41"/>
      <c r="AF290" s="41"/>
      <c r="AG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1"/>
      <c r="OT290" s="41"/>
      <c r="OU290" s="41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1"/>
      <c r="PN290" s="41"/>
      <c r="PO290" s="41"/>
      <c r="PP290" s="41"/>
      <c r="PQ290" s="41"/>
      <c r="PR290" s="41"/>
      <c r="PS290" s="41"/>
      <c r="PT290" s="41"/>
      <c r="PU290" s="41"/>
      <c r="PV290" s="41"/>
      <c r="PW290" s="41"/>
      <c r="PX290" s="41"/>
      <c r="PY290" s="41"/>
      <c r="PZ290" s="41"/>
      <c r="QA290" s="41"/>
      <c r="QB290" s="41"/>
      <c r="QC290" s="41"/>
      <c r="QD290" s="41"/>
      <c r="QE290" s="41"/>
      <c r="QF290" s="41"/>
      <c r="QG290" s="41"/>
      <c r="QH290" s="41"/>
      <c r="QI290" s="41"/>
      <c r="QJ290" s="41"/>
      <c r="QK290" s="41"/>
      <c r="QL290" s="41"/>
      <c r="QM290" s="41"/>
      <c r="QN290" s="41"/>
      <c r="QO290" s="41"/>
      <c r="QP290" s="41"/>
      <c r="QQ290" s="41"/>
      <c r="QR290" s="41"/>
      <c r="QS290" s="41"/>
      <c r="QT290" s="41"/>
      <c r="QU290" s="41"/>
      <c r="QV290" s="41"/>
      <c r="QW290" s="41"/>
      <c r="QX290" s="41"/>
      <c r="QY290" s="41"/>
      <c r="QZ290" s="41"/>
      <c r="RA290" s="41"/>
      <c r="RB290" s="41"/>
      <c r="RC290" s="41"/>
      <c r="RD290" s="41"/>
      <c r="RE290" s="41"/>
      <c r="RF290" s="41"/>
      <c r="RG290" s="41"/>
      <c r="RH290" s="41"/>
      <c r="RI290" s="41"/>
      <c r="RJ290" s="41"/>
      <c r="RK290" s="41"/>
      <c r="RL290" s="41"/>
      <c r="RM290" s="41"/>
      <c r="RN290" s="41"/>
      <c r="RO290" s="41"/>
      <c r="RP290" s="41"/>
      <c r="RQ290" s="41"/>
      <c r="RR290" s="41"/>
      <c r="RS290" s="41"/>
      <c r="RT290" s="41"/>
      <c r="RU290" s="41"/>
      <c r="RV290" s="41"/>
      <c r="RW290" s="41"/>
      <c r="RX290" s="41"/>
      <c r="RY290" s="41"/>
      <c r="RZ290" s="41"/>
      <c r="SA290" s="41"/>
      <c r="SB290" s="41"/>
      <c r="SC290" s="41"/>
      <c r="SD290" s="41"/>
      <c r="SE290" s="41"/>
      <c r="SF290" s="41"/>
      <c r="SG290" s="41"/>
      <c r="SH290" s="41"/>
      <c r="SI290" s="41"/>
      <c r="SJ290" s="41"/>
      <c r="SK290" s="41"/>
      <c r="SL290" s="41"/>
      <c r="SM290" s="41"/>
      <c r="SN290" s="41"/>
      <c r="SO290" s="41"/>
      <c r="SP290" s="41"/>
      <c r="SQ290" s="41"/>
      <c r="SR290" s="41"/>
      <c r="SS290" s="41"/>
      <c r="ST290" s="41"/>
      <c r="SU290" s="41"/>
      <c r="SV290" s="41"/>
      <c r="SW290" s="41"/>
      <c r="SX290" s="41"/>
      <c r="SY290" s="41"/>
      <c r="SZ290" s="41"/>
      <c r="TA290" s="41"/>
      <c r="TB290" s="41"/>
      <c r="TC290" s="41"/>
      <c r="TD290" s="41"/>
      <c r="TE290" s="41"/>
      <c r="TF290" s="41"/>
      <c r="TG290" s="41"/>
      <c r="TH290" s="41"/>
      <c r="TI290" s="41"/>
      <c r="TJ290" s="41"/>
      <c r="TK290" s="41"/>
      <c r="TL290" s="41"/>
      <c r="TM290" s="41"/>
      <c r="TN290" s="41"/>
      <c r="TO290" s="41"/>
      <c r="TP290" s="41"/>
      <c r="TQ290" s="41"/>
      <c r="TR290" s="41"/>
      <c r="TS290" s="41"/>
      <c r="TT290" s="41"/>
      <c r="TU290" s="41"/>
      <c r="TV290" s="41"/>
      <c r="TW290" s="41"/>
      <c r="TX290" s="41"/>
      <c r="TY290" s="41"/>
      <c r="TZ290" s="41"/>
      <c r="UA290" s="41"/>
      <c r="UB290" s="41"/>
      <c r="UC290" s="41"/>
      <c r="UD290" s="41"/>
      <c r="UE290" s="41"/>
      <c r="UF290" s="41"/>
      <c r="UG290" s="41"/>
      <c r="UH290" s="41"/>
      <c r="UI290" s="41"/>
      <c r="UJ290" s="41"/>
      <c r="UK290" s="41"/>
      <c r="UL290" s="41"/>
      <c r="UM290" s="41"/>
      <c r="UN290" s="41"/>
      <c r="UO290" s="41"/>
      <c r="UP290" s="41"/>
      <c r="UQ290" s="41"/>
      <c r="UR290" s="41"/>
      <c r="US290" s="41"/>
      <c r="UT290" s="41"/>
      <c r="UU290" s="41"/>
      <c r="UV290" s="41"/>
      <c r="UW290" s="41"/>
      <c r="UX290" s="41"/>
      <c r="UY290" s="41"/>
      <c r="UZ290" s="41"/>
      <c r="VA290" s="41"/>
      <c r="VB290" s="41"/>
      <c r="VC290" s="41"/>
      <c r="VD290" s="41"/>
      <c r="VE290" s="41"/>
      <c r="VF290" s="41"/>
      <c r="VG290" s="41"/>
      <c r="VH290" s="41"/>
      <c r="VI290" s="41"/>
      <c r="VJ290" s="41"/>
      <c r="VK290" s="41"/>
      <c r="VL290" s="41"/>
      <c r="VM290" s="41"/>
      <c r="VN290" s="41"/>
      <c r="VO290" s="41"/>
      <c r="VP290" s="41"/>
      <c r="VQ290" s="41"/>
      <c r="VR290" s="41"/>
      <c r="VS290" s="41"/>
      <c r="VT290" s="41"/>
      <c r="VU290" s="41"/>
      <c r="VV290" s="41"/>
      <c r="VW290" s="41"/>
      <c r="VX290" s="41"/>
      <c r="VY290" s="41"/>
      <c r="VZ290" s="41"/>
      <c r="WA290" s="41"/>
      <c r="WB290" s="41"/>
      <c r="WC290" s="41"/>
      <c r="WD290" s="41"/>
      <c r="WE290" s="41"/>
      <c r="WF290" s="41"/>
      <c r="WG290" s="41"/>
      <c r="WH290" s="41"/>
      <c r="WI290" s="41"/>
      <c r="WJ290" s="41"/>
      <c r="WK290" s="41"/>
      <c r="WL290" s="41"/>
      <c r="WM290" s="41"/>
      <c r="WN290" s="41"/>
      <c r="WO290" s="41"/>
      <c r="WP290" s="41"/>
      <c r="WQ290" s="41"/>
      <c r="WR290" s="41"/>
      <c r="WS290" s="41"/>
      <c r="WT290" s="41"/>
      <c r="WU290" s="41"/>
      <c r="WV290" s="41"/>
      <c r="WW290" s="41"/>
      <c r="WX290" s="41"/>
      <c r="WY290" s="41"/>
      <c r="WZ290" s="41"/>
      <c r="XA290" s="41"/>
      <c r="XB290" s="41"/>
      <c r="XC290" s="41"/>
      <c r="XD290" s="41"/>
      <c r="XE290" s="41"/>
      <c r="XF290" s="41"/>
      <c r="XG290" s="41"/>
      <c r="XH290" s="41"/>
      <c r="XI290" s="41"/>
      <c r="XJ290" s="41"/>
      <c r="XK290" s="41"/>
      <c r="XL290" s="41"/>
      <c r="XM290" s="41"/>
      <c r="XN290" s="41"/>
      <c r="XO290" s="41"/>
      <c r="XP290" s="41"/>
      <c r="XQ290" s="41"/>
      <c r="XR290" s="41"/>
      <c r="XS290" s="41"/>
      <c r="XT290" s="41"/>
      <c r="XU290" s="41"/>
      <c r="XV290" s="41"/>
      <c r="XW290" s="41"/>
      <c r="XX290" s="41"/>
      <c r="XY290" s="41"/>
      <c r="XZ290" s="41"/>
      <c r="YA290" s="41"/>
      <c r="YB290" s="41"/>
      <c r="YC290" s="41"/>
      <c r="YD290" s="41"/>
      <c r="YE290" s="41"/>
      <c r="YF290" s="41"/>
      <c r="YG290" s="41"/>
      <c r="YH290" s="41"/>
      <c r="YI290" s="41"/>
      <c r="YJ290" s="41"/>
      <c r="YK290" s="41"/>
      <c r="YL290" s="41"/>
      <c r="YM290" s="41"/>
      <c r="YN290" s="41"/>
      <c r="YO290" s="41"/>
      <c r="YP290" s="41"/>
      <c r="YQ290" s="41"/>
      <c r="YR290" s="41"/>
      <c r="YS290" s="41"/>
      <c r="YT290" s="41"/>
      <c r="YU290" s="41"/>
      <c r="YV290" s="41"/>
      <c r="YW290" s="41"/>
      <c r="YX290" s="41"/>
      <c r="YY290" s="41"/>
      <c r="YZ290" s="41"/>
      <c r="ZA290" s="41"/>
      <c r="ZB290" s="41"/>
      <c r="ZC290" s="41"/>
      <c r="ZD290" s="41"/>
      <c r="ZE290" s="41"/>
      <c r="ZF290" s="41"/>
      <c r="ZG290" s="41"/>
      <c r="ZH290" s="41"/>
      <c r="ZI290" s="41"/>
      <c r="ZJ290" s="41"/>
      <c r="ZK290" s="41"/>
      <c r="ZL290" s="41"/>
      <c r="ZM290" s="41"/>
      <c r="ZN290" s="41"/>
      <c r="ZO290" s="41"/>
    </row>
    <row r="291" spans="31:691" ht="17.25" customHeight="1" x14ac:dyDescent="0.3">
      <c r="AE291" s="41"/>
      <c r="AF291" s="41"/>
      <c r="AG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1"/>
      <c r="OT291" s="41"/>
      <c r="OU291" s="41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1"/>
      <c r="PN291" s="41"/>
      <c r="PO291" s="41"/>
      <c r="PP291" s="41"/>
      <c r="PQ291" s="41"/>
      <c r="PR291" s="41"/>
      <c r="PS291" s="41"/>
      <c r="PT291" s="41"/>
      <c r="PU291" s="41"/>
      <c r="PV291" s="41"/>
      <c r="PW291" s="41"/>
      <c r="PX291" s="41"/>
      <c r="PY291" s="41"/>
      <c r="PZ291" s="41"/>
      <c r="QA291" s="41"/>
      <c r="QB291" s="41"/>
      <c r="QC291" s="41"/>
      <c r="QD291" s="41"/>
      <c r="QE291" s="41"/>
      <c r="QF291" s="41"/>
      <c r="QG291" s="41"/>
      <c r="QH291" s="41"/>
      <c r="QI291" s="41"/>
      <c r="QJ291" s="41"/>
      <c r="QK291" s="41"/>
      <c r="QL291" s="41"/>
      <c r="QM291" s="41"/>
      <c r="QN291" s="41"/>
      <c r="QO291" s="41"/>
      <c r="QP291" s="41"/>
      <c r="QQ291" s="41"/>
      <c r="QR291" s="41"/>
      <c r="QS291" s="41"/>
      <c r="QT291" s="41"/>
      <c r="QU291" s="41"/>
      <c r="QV291" s="41"/>
      <c r="QW291" s="41"/>
      <c r="QX291" s="41"/>
      <c r="QY291" s="41"/>
      <c r="QZ291" s="41"/>
      <c r="RA291" s="41"/>
      <c r="RB291" s="41"/>
      <c r="RC291" s="41"/>
      <c r="RD291" s="41"/>
      <c r="RE291" s="41"/>
      <c r="RF291" s="41"/>
      <c r="RG291" s="41"/>
      <c r="RH291" s="41"/>
      <c r="RI291" s="41"/>
      <c r="RJ291" s="41"/>
      <c r="RK291" s="41"/>
      <c r="RL291" s="41"/>
      <c r="RM291" s="41"/>
      <c r="RN291" s="41"/>
      <c r="RO291" s="41"/>
      <c r="RP291" s="41"/>
      <c r="RQ291" s="41"/>
      <c r="RR291" s="41"/>
      <c r="RS291" s="41"/>
      <c r="RT291" s="41"/>
      <c r="RU291" s="41"/>
      <c r="RV291" s="41"/>
      <c r="RW291" s="41"/>
      <c r="RX291" s="41"/>
      <c r="RY291" s="41"/>
      <c r="RZ291" s="41"/>
      <c r="SA291" s="41"/>
      <c r="SB291" s="41"/>
      <c r="SC291" s="41"/>
      <c r="SD291" s="41"/>
      <c r="SE291" s="41"/>
      <c r="SF291" s="41"/>
      <c r="SG291" s="41"/>
      <c r="SH291" s="41"/>
      <c r="SI291" s="41"/>
      <c r="SJ291" s="41"/>
      <c r="SK291" s="41"/>
      <c r="SL291" s="41"/>
      <c r="SM291" s="41"/>
      <c r="SN291" s="41"/>
      <c r="SO291" s="41"/>
      <c r="SP291" s="41"/>
      <c r="SQ291" s="41"/>
      <c r="SR291" s="41"/>
      <c r="SS291" s="41"/>
      <c r="ST291" s="41"/>
      <c r="SU291" s="41"/>
      <c r="SV291" s="41"/>
      <c r="SW291" s="41"/>
      <c r="SX291" s="41"/>
      <c r="SY291" s="41"/>
      <c r="SZ291" s="41"/>
      <c r="TA291" s="41"/>
      <c r="TB291" s="41"/>
      <c r="TC291" s="41"/>
      <c r="TD291" s="41"/>
      <c r="TE291" s="41"/>
      <c r="TF291" s="41"/>
      <c r="TG291" s="41"/>
      <c r="TH291" s="41"/>
      <c r="TI291" s="41"/>
      <c r="TJ291" s="41"/>
      <c r="TK291" s="41"/>
      <c r="TL291" s="41"/>
      <c r="TM291" s="41"/>
      <c r="TN291" s="41"/>
      <c r="TO291" s="41"/>
      <c r="TP291" s="41"/>
      <c r="TQ291" s="41"/>
      <c r="TR291" s="41"/>
      <c r="TS291" s="41"/>
      <c r="TT291" s="41"/>
      <c r="TU291" s="41"/>
      <c r="TV291" s="41"/>
      <c r="TW291" s="41"/>
      <c r="TX291" s="41"/>
      <c r="TY291" s="41"/>
      <c r="TZ291" s="41"/>
      <c r="UA291" s="41"/>
      <c r="UB291" s="41"/>
      <c r="UC291" s="41"/>
      <c r="UD291" s="41"/>
      <c r="UE291" s="41"/>
      <c r="UF291" s="41"/>
      <c r="UG291" s="41"/>
      <c r="UH291" s="41"/>
      <c r="UI291" s="41"/>
      <c r="UJ291" s="41"/>
      <c r="UK291" s="41"/>
      <c r="UL291" s="41"/>
      <c r="UM291" s="41"/>
      <c r="UN291" s="41"/>
      <c r="UO291" s="41"/>
      <c r="UP291" s="41"/>
      <c r="UQ291" s="41"/>
      <c r="UR291" s="41"/>
      <c r="US291" s="41"/>
      <c r="UT291" s="41"/>
      <c r="UU291" s="41"/>
      <c r="UV291" s="41"/>
      <c r="UW291" s="41"/>
      <c r="UX291" s="41"/>
      <c r="UY291" s="41"/>
      <c r="UZ291" s="41"/>
      <c r="VA291" s="41"/>
      <c r="VB291" s="41"/>
      <c r="VC291" s="41"/>
      <c r="VD291" s="41"/>
      <c r="VE291" s="41"/>
      <c r="VF291" s="41"/>
      <c r="VG291" s="41"/>
      <c r="VH291" s="41"/>
      <c r="VI291" s="41"/>
      <c r="VJ291" s="41"/>
      <c r="VK291" s="41"/>
      <c r="VL291" s="41"/>
      <c r="VM291" s="41"/>
      <c r="VN291" s="41"/>
      <c r="VO291" s="41"/>
      <c r="VP291" s="41"/>
      <c r="VQ291" s="41"/>
      <c r="VR291" s="41"/>
      <c r="VS291" s="41"/>
      <c r="VT291" s="41"/>
      <c r="VU291" s="41"/>
      <c r="VV291" s="41"/>
      <c r="VW291" s="41"/>
      <c r="VX291" s="41"/>
      <c r="VY291" s="41"/>
      <c r="VZ291" s="41"/>
      <c r="WA291" s="41"/>
      <c r="WB291" s="41"/>
      <c r="WC291" s="41"/>
      <c r="WD291" s="41"/>
      <c r="WE291" s="41"/>
      <c r="WF291" s="41"/>
      <c r="WG291" s="41"/>
      <c r="WH291" s="41"/>
      <c r="WI291" s="41"/>
      <c r="WJ291" s="41"/>
      <c r="WK291" s="41"/>
      <c r="WL291" s="41"/>
      <c r="WM291" s="41"/>
      <c r="WN291" s="41"/>
      <c r="WO291" s="41"/>
      <c r="WP291" s="41"/>
      <c r="WQ291" s="41"/>
      <c r="WR291" s="41"/>
      <c r="WS291" s="41"/>
      <c r="WT291" s="41"/>
      <c r="WU291" s="41"/>
      <c r="WV291" s="41"/>
      <c r="WW291" s="41"/>
      <c r="WX291" s="41"/>
      <c r="WY291" s="41"/>
      <c r="WZ291" s="41"/>
      <c r="XA291" s="41"/>
      <c r="XB291" s="41"/>
      <c r="XC291" s="41"/>
      <c r="XD291" s="41"/>
      <c r="XE291" s="41"/>
      <c r="XF291" s="41"/>
      <c r="XG291" s="41"/>
      <c r="XH291" s="41"/>
      <c r="XI291" s="41"/>
      <c r="XJ291" s="41"/>
      <c r="XK291" s="41"/>
      <c r="XL291" s="41"/>
      <c r="XM291" s="41"/>
      <c r="XN291" s="41"/>
      <c r="XO291" s="41"/>
      <c r="XP291" s="41"/>
      <c r="XQ291" s="41"/>
      <c r="XR291" s="41"/>
      <c r="XS291" s="41"/>
      <c r="XT291" s="41"/>
      <c r="XU291" s="41"/>
      <c r="XV291" s="41"/>
      <c r="XW291" s="41"/>
      <c r="XX291" s="41"/>
      <c r="XY291" s="41"/>
      <c r="XZ291" s="41"/>
      <c r="YA291" s="41"/>
      <c r="YB291" s="41"/>
      <c r="YC291" s="41"/>
      <c r="YD291" s="41"/>
      <c r="YE291" s="41"/>
      <c r="YF291" s="41"/>
      <c r="YG291" s="41"/>
      <c r="YH291" s="41"/>
      <c r="YI291" s="41"/>
      <c r="YJ291" s="41"/>
      <c r="YK291" s="41"/>
      <c r="YL291" s="41"/>
      <c r="YM291" s="41"/>
      <c r="YN291" s="41"/>
      <c r="YO291" s="41"/>
      <c r="YP291" s="41"/>
      <c r="YQ291" s="41"/>
      <c r="YR291" s="41"/>
      <c r="YS291" s="41"/>
      <c r="YT291" s="41"/>
      <c r="YU291" s="41"/>
      <c r="YV291" s="41"/>
      <c r="YW291" s="41"/>
      <c r="YX291" s="41"/>
      <c r="YY291" s="41"/>
      <c r="YZ291" s="41"/>
      <c r="ZA291" s="41"/>
      <c r="ZB291" s="41"/>
      <c r="ZC291" s="41"/>
      <c r="ZD291" s="41"/>
      <c r="ZE291" s="41"/>
      <c r="ZF291" s="41"/>
      <c r="ZG291" s="41"/>
      <c r="ZH291" s="41"/>
      <c r="ZI291" s="41"/>
      <c r="ZJ291" s="41"/>
      <c r="ZK291" s="41"/>
      <c r="ZL291" s="41"/>
      <c r="ZM291" s="41"/>
      <c r="ZN291" s="41"/>
      <c r="ZO291" s="41"/>
    </row>
    <row r="292" spans="31:691" ht="17.25" customHeight="1" x14ac:dyDescent="0.3">
      <c r="AE292" s="41"/>
      <c r="AF292" s="41"/>
      <c r="AG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1"/>
      <c r="OT292" s="41"/>
      <c r="OU292" s="41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1"/>
      <c r="PN292" s="41"/>
      <c r="PO292" s="41"/>
      <c r="PP292" s="41"/>
      <c r="PQ292" s="41"/>
      <c r="PR292" s="41"/>
      <c r="PS292" s="41"/>
      <c r="PT292" s="41"/>
      <c r="PU292" s="41"/>
      <c r="PV292" s="41"/>
      <c r="PW292" s="41"/>
      <c r="PX292" s="41"/>
      <c r="PY292" s="41"/>
      <c r="PZ292" s="41"/>
      <c r="QA292" s="41"/>
      <c r="QB292" s="41"/>
      <c r="QC292" s="41"/>
      <c r="QD292" s="41"/>
      <c r="QE292" s="41"/>
      <c r="QF292" s="41"/>
      <c r="QG292" s="41"/>
      <c r="QH292" s="41"/>
      <c r="QI292" s="41"/>
      <c r="QJ292" s="41"/>
      <c r="QK292" s="41"/>
      <c r="QL292" s="41"/>
      <c r="QM292" s="41"/>
      <c r="QN292" s="41"/>
      <c r="QO292" s="41"/>
      <c r="QP292" s="41"/>
      <c r="QQ292" s="41"/>
      <c r="QR292" s="41"/>
      <c r="QS292" s="41"/>
      <c r="QT292" s="41"/>
      <c r="QU292" s="41"/>
      <c r="QV292" s="41"/>
      <c r="QW292" s="41"/>
      <c r="QX292" s="41"/>
      <c r="QY292" s="41"/>
      <c r="QZ292" s="41"/>
      <c r="RA292" s="41"/>
      <c r="RB292" s="41"/>
      <c r="RC292" s="41"/>
      <c r="RD292" s="41"/>
      <c r="RE292" s="41"/>
      <c r="RF292" s="41"/>
      <c r="RG292" s="41"/>
      <c r="RH292" s="41"/>
      <c r="RI292" s="41"/>
      <c r="RJ292" s="41"/>
      <c r="RK292" s="41"/>
      <c r="RL292" s="41"/>
      <c r="RM292" s="41"/>
      <c r="RN292" s="41"/>
      <c r="RO292" s="41"/>
      <c r="RP292" s="41"/>
      <c r="RQ292" s="41"/>
      <c r="RR292" s="41"/>
      <c r="RS292" s="41"/>
      <c r="RT292" s="41"/>
      <c r="RU292" s="41"/>
      <c r="RV292" s="41"/>
      <c r="RW292" s="41"/>
      <c r="RX292" s="41"/>
      <c r="RY292" s="41"/>
      <c r="RZ292" s="41"/>
      <c r="SA292" s="41"/>
      <c r="SB292" s="41"/>
      <c r="SC292" s="41"/>
      <c r="SD292" s="41"/>
      <c r="SE292" s="41"/>
      <c r="SF292" s="41"/>
      <c r="SG292" s="41"/>
      <c r="SH292" s="41"/>
      <c r="SI292" s="41"/>
      <c r="SJ292" s="41"/>
      <c r="SK292" s="41"/>
      <c r="SL292" s="41"/>
      <c r="SM292" s="41"/>
      <c r="SN292" s="41"/>
      <c r="SO292" s="41"/>
      <c r="SP292" s="41"/>
      <c r="SQ292" s="41"/>
      <c r="SR292" s="41"/>
      <c r="SS292" s="41"/>
      <c r="ST292" s="41"/>
      <c r="SU292" s="41"/>
      <c r="SV292" s="41"/>
      <c r="SW292" s="41"/>
      <c r="SX292" s="41"/>
      <c r="SY292" s="41"/>
      <c r="SZ292" s="41"/>
      <c r="TA292" s="41"/>
      <c r="TB292" s="41"/>
      <c r="TC292" s="41"/>
      <c r="TD292" s="41"/>
      <c r="TE292" s="41"/>
      <c r="TF292" s="41"/>
      <c r="TG292" s="41"/>
      <c r="TH292" s="41"/>
      <c r="TI292" s="41"/>
      <c r="TJ292" s="41"/>
      <c r="TK292" s="41"/>
      <c r="TL292" s="41"/>
      <c r="TM292" s="41"/>
      <c r="TN292" s="41"/>
      <c r="TO292" s="41"/>
      <c r="TP292" s="41"/>
      <c r="TQ292" s="41"/>
      <c r="TR292" s="41"/>
      <c r="TS292" s="41"/>
      <c r="TT292" s="41"/>
      <c r="TU292" s="41"/>
      <c r="TV292" s="41"/>
      <c r="TW292" s="41"/>
      <c r="TX292" s="41"/>
      <c r="TY292" s="41"/>
      <c r="TZ292" s="41"/>
      <c r="UA292" s="41"/>
      <c r="UB292" s="41"/>
      <c r="UC292" s="41"/>
      <c r="UD292" s="41"/>
      <c r="UE292" s="41"/>
      <c r="UF292" s="41"/>
      <c r="UG292" s="41"/>
      <c r="UH292" s="41"/>
      <c r="UI292" s="41"/>
      <c r="UJ292" s="41"/>
      <c r="UK292" s="41"/>
      <c r="UL292" s="41"/>
      <c r="UM292" s="41"/>
      <c r="UN292" s="41"/>
      <c r="UO292" s="41"/>
      <c r="UP292" s="41"/>
      <c r="UQ292" s="41"/>
      <c r="UR292" s="41"/>
      <c r="US292" s="41"/>
      <c r="UT292" s="41"/>
      <c r="UU292" s="41"/>
      <c r="UV292" s="41"/>
      <c r="UW292" s="41"/>
      <c r="UX292" s="41"/>
      <c r="UY292" s="41"/>
      <c r="UZ292" s="41"/>
      <c r="VA292" s="41"/>
      <c r="VB292" s="41"/>
      <c r="VC292" s="41"/>
      <c r="VD292" s="41"/>
      <c r="VE292" s="41"/>
      <c r="VF292" s="41"/>
      <c r="VG292" s="41"/>
      <c r="VH292" s="41"/>
      <c r="VI292" s="41"/>
      <c r="VJ292" s="41"/>
      <c r="VK292" s="41"/>
      <c r="VL292" s="41"/>
      <c r="VM292" s="41"/>
      <c r="VN292" s="41"/>
      <c r="VO292" s="41"/>
      <c r="VP292" s="41"/>
      <c r="VQ292" s="41"/>
      <c r="VR292" s="41"/>
      <c r="VS292" s="41"/>
      <c r="VT292" s="41"/>
      <c r="VU292" s="41"/>
      <c r="VV292" s="41"/>
      <c r="VW292" s="41"/>
      <c r="VX292" s="41"/>
      <c r="VY292" s="41"/>
      <c r="VZ292" s="41"/>
      <c r="WA292" s="41"/>
      <c r="WB292" s="41"/>
      <c r="WC292" s="41"/>
      <c r="WD292" s="41"/>
      <c r="WE292" s="41"/>
      <c r="WF292" s="41"/>
      <c r="WG292" s="41"/>
      <c r="WH292" s="41"/>
      <c r="WI292" s="41"/>
      <c r="WJ292" s="41"/>
      <c r="WK292" s="41"/>
      <c r="WL292" s="41"/>
      <c r="WM292" s="41"/>
      <c r="WN292" s="41"/>
      <c r="WO292" s="41"/>
      <c r="WP292" s="41"/>
      <c r="WQ292" s="41"/>
      <c r="WR292" s="41"/>
      <c r="WS292" s="41"/>
      <c r="WT292" s="41"/>
      <c r="WU292" s="41"/>
      <c r="WV292" s="41"/>
      <c r="WW292" s="41"/>
      <c r="WX292" s="41"/>
      <c r="WY292" s="41"/>
      <c r="WZ292" s="41"/>
      <c r="XA292" s="41"/>
      <c r="XB292" s="41"/>
      <c r="XC292" s="41"/>
      <c r="XD292" s="41"/>
      <c r="XE292" s="41"/>
      <c r="XF292" s="41"/>
      <c r="XG292" s="41"/>
      <c r="XH292" s="41"/>
      <c r="XI292" s="41"/>
      <c r="XJ292" s="41"/>
      <c r="XK292" s="41"/>
      <c r="XL292" s="41"/>
      <c r="XM292" s="41"/>
      <c r="XN292" s="41"/>
      <c r="XO292" s="41"/>
      <c r="XP292" s="41"/>
      <c r="XQ292" s="41"/>
      <c r="XR292" s="41"/>
      <c r="XS292" s="41"/>
      <c r="XT292" s="41"/>
      <c r="XU292" s="41"/>
      <c r="XV292" s="41"/>
      <c r="XW292" s="41"/>
      <c r="XX292" s="41"/>
      <c r="XY292" s="41"/>
      <c r="XZ292" s="41"/>
      <c r="YA292" s="41"/>
      <c r="YB292" s="41"/>
      <c r="YC292" s="41"/>
      <c r="YD292" s="41"/>
      <c r="YE292" s="41"/>
      <c r="YF292" s="41"/>
      <c r="YG292" s="41"/>
      <c r="YH292" s="41"/>
      <c r="YI292" s="41"/>
      <c r="YJ292" s="41"/>
      <c r="YK292" s="41"/>
      <c r="YL292" s="41"/>
      <c r="YM292" s="41"/>
      <c r="YN292" s="41"/>
      <c r="YO292" s="41"/>
      <c r="YP292" s="41"/>
      <c r="YQ292" s="41"/>
      <c r="YR292" s="41"/>
      <c r="YS292" s="41"/>
      <c r="YT292" s="41"/>
      <c r="YU292" s="41"/>
      <c r="YV292" s="41"/>
      <c r="YW292" s="41"/>
      <c r="YX292" s="41"/>
      <c r="YY292" s="41"/>
      <c r="YZ292" s="41"/>
      <c r="ZA292" s="41"/>
      <c r="ZB292" s="41"/>
      <c r="ZC292" s="41"/>
      <c r="ZD292" s="41"/>
      <c r="ZE292" s="41"/>
      <c r="ZF292" s="41"/>
      <c r="ZG292" s="41"/>
      <c r="ZH292" s="41"/>
      <c r="ZI292" s="41"/>
      <c r="ZJ292" s="41"/>
      <c r="ZK292" s="41"/>
      <c r="ZL292" s="41"/>
      <c r="ZM292" s="41"/>
      <c r="ZN292" s="41"/>
      <c r="ZO292" s="41"/>
    </row>
    <row r="293" spans="31:691" ht="17.25" customHeight="1" x14ac:dyDescent="0.3">
      <c r="AE293" s="41"/>
      <c r="AF293" s="41"/>
      <c r="AG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1"/>
      <c r="OT293" s="41"/>
      <c r="OU293" s="41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1"/>
      <c r="PN293" s="41"/>
      <c r="PO293" s="41"/>
      <c r="PP293" s="41"/>
      <c r="PQ293" s="41"/>
      <c r="PR293" s="41"/>
      <c r="PS293" s="41"/>
      <c r="PT293" s="41"/>
      <c r="PU293" s="41"/>
      <c r="PV293" s="41"/>
      <c r="PW293" s="41"/>
      <c r="PX293" s="41"/>
      <c r="PY293" s="41"/>
      <c r="PZ293" s="41"/>
      <c r="QA293" s="41"/>
      <c r="QB293" s="41"/>
      <c r="QC293" s="41"/>
      <c r="QD293" s="41"/>
      <c r="QE293" s="41"/>
      <c r="QF293" s="41"/>
      <c r="QG293" s="41"/>
      <c r="QH293" s="41"/>
      <c r="QI293" s="41"/>
      <c r="QJ293" s="41"/>
      <c r="QK293" s="41"/>
      <c r="QL293" s="41"/>
      <c r="QM293" s="41"/>
      <c r="QN293" s="41"/>
      <c r="QO293" s="41"/>
      <c r="QP293" s="41"/>
      <c r="QQ293" s="41"/>
      <c r="QR293" s="41"/>
      <c r="QS293" s="41"/>
      <c r="QT293" s="41"/>
      <c r="QU293" s="41"/>
      <c r="QV293" s="41"/>
      <c r="QW293" s="41"/>
      <c r="QX293" s="41"/>
      <c r="QY293" s="41"/>
      <c r="QZ293" s="41"/>
      <c r="RA293" s="41"/>
      <c r="RB293" s="41"/>
      <c r="RC293" s="41"/>
      <c r="RD293" s="41"/>
      <c r="RE293" s="41"/>
      <c r="RF293" s="41"/>
      <c r="RG293" s="41"/>
      <c r="RH293" s="41"/>
      <c r="RI293" s="41"/>
      <c r="RJ293" s="41"/>
      <c r="RK293" s="41"/>
      <c r="RL293" s="41"/>
      <c r="RM293" s="41"/>
      <c r="RN293" s="41"/>
      <c r="RO293" s="41"/>
      <c r="RP293" s="41"/>
      <c r="RQ293" s="41"/>
      <c r="RR293" s="41"/>
      <c r="RS293" s="41"/>
      <c r="RT293" s="41"/>
      <c r="RU293" s="41"/>
      <c r="RV293" s="41"/>
      <c r="RW293" s="41"/>
      <c r="RX293" s="41"/>
      <c r="RY293" s="41"/>
      <c r="RZ293" s="41"/>
      <c r="SA293" s="41"/>
      <c r="SB293" s="41"/>
      <c r="SC293" s="41"/>
      <c r="SD293" s="41"/>
      <c r="SE293" s="41"/>
      <c r="SF293" s="41"/>
      <c r="SG293" s="41"/>
      <c r="SH293" s="41"/>
      <c r="SI293" s="41"/>
      <c r="SJ293" s="41"/>
      <c r="SK293" s="41"/>
      <c r="SL293" s="41"/>
      <c r="SM293" s="41"/>
      <c r="SN293" s="41"/>
      <c r="SO293" s="41"/>
      <c r="SP293" s="41"/>
      <c r="SQ293" s="41"/>
      <c r="SR293" s="41"/>
      <c r="SS293" s="41"/>
      <c r="ST293" s="41"/>
      <c r="SU293" s="41"/>
      <c r="SV293" s="41"/>
      <c r="SW293" s="41"/>
      <c r="SX293" s="41"/>
      <c r="SY293" s="41"/>
      <c r="SZ293" s="41"/>
      <c r="TA293" s="41"/>
      <c r="TB293" s="41"/>
      <c r="TC293" s="41"/>
      <c r="TD293" s="41"/>
      <c r="TE293" s="41"/>
      <c r="TF293" s="41"/>
      <c r="TG293" s="41"/>
      <c r="TH293" s="41"/>
      <c r="TI293" s="41"/>
      <c r="TJ293" s="41"/>
      <c r="TK293" s="41"/>
      <c r="TL293" s="41"/>
      <c r="TM293" s="41"/>
      <c r="TN293" s="41"/>
      <c r="TO293" s="41"/>
      <c r="TP293" s="41"/>
      <c r="TQ293" s="41"/>
      <c r="TR293" s="41"/>
      <c r="TS293" s="41"/>
      <c r="TT293" s="41"/>
      <c r="TU293" s="41"/>
      <c r="TV293" s="41"/>
      <c r="TW293" s="41"/>
      <c r="TX293" s="41"/>
      <c r="TY293" s="41"/>
      <c r="TZ293" s="41"/>
      <c r="UA293" s="41"/>
      <c r="UB293" s="41"/>
      <c r="UC293" s="41"/>
      <c r="UD293" s="41"/>
      <c r="UE293" s="41"/>
      <c r="UF293" s="41"/>
      <c r="UG293" s="41"/>
      <c r="UH293" s="41"/>
      <c r="UI293" s="41"/>
      <c r="UJ293" s="41"/>
      <c r="UK293" s="41"/>
      <c r="UL293" s="41"/>
      <c r="UM293" s="41"/>
      <c r="UN293" s="41"/>
      <c r="UO293" s="41"/>
      <c r="UP293" s="41"/>
      <c r="UQ293" s="41"/>
      <c r="UR293" s="41"/>
      <c r="US293" s="41"/>
      <c r="UT293" s="41"/>
      <c r="UU293" s="41"/>
      <c r="UV293" s="41"/>
      <c r="UW293" s="41"/>
      <c r="UX293" s="41"/>
      <c r="UY293" s="41"/>
      <c r="UZ293" s="41"/>
      <c r="VA293" s="41"/>
      <c r="VB293" s="41"/>
      <c r="VC293" s="41"/>
      <c r="VD293" s="41"/>
      <c r="VE293" s="41"/>
      <c r="VF293" s="41"/>
      <c r="VG293" s="41"/>
      <c r="VH293" s="41"/>
      <c r="VI293" s="41"/>
      <c r="VJ293" s="41"/>
      <c r="VK293" s="41"/>
      <c r="VL293" s="41"/>
      <c r="VM293" s="41"/>
      <c r="VN293" s="41"/>
      <c r="VO293" s="41"/>
      <c r="VP293" s="41"/>
      <c r="VQ293" s="41"/>
      <c r="VR293" s="41"/>
      <c r="VS293" s="41"/>
      <c r="VT293" s="41"/>
      <c r="VU293" s="41"/>
      <c r="VV293" s="41"/>
      <c r="VW293" s="41"/>
      <c r="VX293" s="41"/>
      <c r="VY293" s="41"/>
      <c r="VZ293" s="41"/>
      <c r="WA293" s="41"/>
      <c r="WB293" s="41"/>
      <c r="WC293" s="41"/>
      <c r="WD293" s="41"/>
      <c r="WE293" s="41"/>
      <c r="WF293" s="41"/>
      <c r="WG293" s="41"/>
      <c r="WH293" s="41"/>
      <c r="WI293" s="41"/>
      <c r="WJ293" s="41"/>
      <c r="WK293" s="41"/>
      <c r="WL293" s="41"/>
      <c r="WM293" s="41"/>
      <c r="WN293" s="41"/>
      <c r="WO293" s="41"/>
      <c r="WP293" s="41"/>
      <c r="WQ293" s="41"/>
      <c r="WR293" s="41"/>
      <c r="WS293" s="41"/>
      <c r="WT293" s="41"/>
      <c r="WU293" s="41"/>
      <c r="WV293" s="41"/>
      <c r="WW293" s="41"/>
      <c r="WX293" s="41"/>
      <c r="WY293" s="41"/>
      <c r="WZ293" s="41"/>
      <c r="XA293" s="41"/>
      <c r="XB293" s="41"/>
      <c r="XC293" s="41"/>
      <c r="XD293" s="41"/>
      <c r="XE293" s="41"/>
      <c r="XF293" s="41"/>
      <c r="XG293" s="41"/>
      <c r="XH293" s="41"/>
      <c r="XI293" s="41"/>
      <c r="XJ293" s="41"/>
      <c r="XK293" s="41"/>
      <c r="XL293" s="41"/>
      <c r="XM293" s="41"/>
      <c r="XN293" s="41"/>
      <c r="XO293" s="41"/>
      <c r="XP293" s="41"/>
      <c r="XQ293" s="41"/>
      <c r="XR293" s="41"/>
      <c r="XS293" s="41"/>
      <c r="XT293" s="41"/>
      <c r="XU293" s="41"/>
      <c r="XV293" s="41"/>
      <c r="XW293" s="41"/>
      <c r="XX293" s="41"/>
      <c r="XY293" s="41"/>
      <c r="XZ293" s="41"/>
      <c r="YA293" s="41"/>
      <c r="YB293" s="41"/>
      <c r="YC293" s="41"/>
      <c r="YD293" s="41"/>
      <c r="YE293" s="41"/>
      <c r="YF293" s="41"/>
      <c r="YG293" s="41"/>
      <c r="YH293" s="41"/>
      <c r="YI293" s="41"/>
      <c r="YJ293" s="41"/>
      <c r="YK293" s="41"/>
      <c r="YL293" s="41"/>
      <c r="YM293" s="41"/>
      <c r="YN293" s="41"/>
      <c r="YO293" s="41"/>
      <c r="YP293" s="41"/>
      <c r="YQ293" s="41"/>
      <c r="YR293" s="41"/>
      <c r="YS293" s="41"/>
      <c r="YT293" s="41"/>
      <c r="YU293" s="41"/>
      <c r="YV293" s="41"/>
      <c r="YW293" s="41"/>
      <c r="YX293" s="41"/>
      <c r="YY293" s="41"/>
      <c r="YZ293" s="41"/>
      <c r="ZA293" s="41"/>
      <c r="ZB293" s="41"/>
      <c r="ZC293" s="41"/>
      <c r="ZD293" s="41"/>
      <c r="ZE293" s="41"/>
      <c r="ZF293" s="41"/>
      <c r="ZG293" s="41"/>
      <c r="ZH293" s="41"/>
      <c r="ZI293" s="41"/>
      <c r="ZJ293" s="41"/>
      <c r="ZK293" s="41"/>
      <c r="ZL293" s="41"/>
      <c r="ZM293" s="41"/>
      <c r="ZN293" s="41"/>
      <c r="ZO293" s="41"/>
    </row>
    <row r="294" spans="31:691" ht="17.25" customHeight="1" x14ac:dyDescent="0.3">
      <c r="AE294" s="41"/>
      <c r="AF294" s="41"/>
      <c r="AG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1"/>
      <c r="OT294" s="41"/>
      <c r="OU294" s="41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1"/>
      <c r="PN294" s="41"/>
      <c r="PO294" s="41"/>
      <c r="PP294" s="41"/>
      <c r="PQ294" s="41"/>
      <c r="PR294" s="41"/>
      <c r="PS294" s="41"/>
      <c r="PT294" s="41"/>
      <c r="PU294" s="41"/>
      <c r="PV294" s="41"/>
      <c r="PW294" s="41"/>
      <c r="PX294" s="41"/>
      <c r="PY294" s="41"/>
      <c r="PZ294" s="41"/>
      <c r="QA294" s="41"/>
      <c r="QB294" s="41"/>
      <c r="QC294" s="41"/>
      <c r="QD294" s="41"/>
      <c r="QE294" s="41"/>
      <c r="QF294" s="41"/>
      <c r="QG294" s="41"/>
      <c r="QH294" s="41"/>
      <c r="QI294" s="41"/>
      <c r="QJ294" s="41"/>
      <c r="QK294" s="41"/>
      <c r="QL294" s="41"/>
      <c r="QM294" s="41"/>
      <c r="QN294" s="41"/>
      <c r="QO294" s="41"/>
      <c r="QP294" s="41"/>
      <c r="QQ294" s="41"/>
      <c r="QR294" s="41"/>
      <c r="QS294" s="41"/>
      <c r="QT294" s="41"/>
      <c r="QU294" s="41"/>
      <c r="QV294" s="41"/>
      <c r="QW294" s="41"/>
      <c r="QX294" s="41"/>
      <c r="QY294" s="41"/>
      <c r="QZ294" s="41"/>
      <c r="RA294" s="41"/>
      <c r="RB294" s="41"/>
      <c r="RC294" s="41"/>
      <c r="RD294" s="41"/>
      <c r="RE294" s="41"/>
      <c r="RF294" s="41"/>
      <c r="RG294" s="41"/>
      <c r="RH294" s="41"/>
      <c r="RI294" s="41"/>
      <c r="RJ294" s="41"/>
      <c r="RK294" s="41"/>
      <c r="RL294" s="41"/>
      <c r="RM294" s="41"/>
      <c r="RN294" s="41"/>
      <c r="RO294" s="41"/>
      <c r="RP294" s="41"/>
      <c r="RQ294" s="41"/>
      <c r="RR294" s="41"/>
      <c r="RS294" s="41"/>
      <c r="RT294" s="41"/>
      <c r="RU294" s="41"/>
      <c r="RV294" s="41"/>
      <c r="RW294" s="41"/>
      <c r="RX294" s="41"/>
      <c r="RY294" s="41"/>
      <c r="RZ294" s="41"/>
      <c r="SA294" s="41"/>
      <c r="SB294" s="41"/>
      <c r="SC294" s="41"/>
      <c r="SD294" s="41"/>
      <c r="SE294" s="41"/>
      <c r="SF294" s="41"/>
      <c r="SG294" s="41"/>
      <c r="SH294" s="41"/>
      <c r="SI294" s="41"/>
      <c r="SJ294" s="41"/>
      <c r="SK294" s="41"/>
      <c r="SL294" s="41"/>
      <c r="SM294" s="41"/>
      <c r="SN294" s="41"/>
      <c r="SO294" s="41"/>
      <c r="SP294" s="41"/>
      <c r="SQ294" s="41"/>
      <c r="SR294" s="41"/>
      <c r="SS294" s="41"/>
      <c r="ST294" s="41"/>
      <c r="SU294" s="41"/>
      <c r="SV294" s="41"/>
      <c r="SW294" s="41"/>
      <c r="SX294" s="41"/>
      <c r="SY294" s="41"/>
      <c r="SZ294" s="41"/>
      <c r="TA294" s="41"/>
      <c r="TB294" s="41"/>
      <c r="TC294" s="41"/>
      <c r="TD294" s="41"/>
      <c r="TE294" s="41"/>
      <c r="TF294" s="41"/>
      <c r="TG294" s="41"/>
      <c r="TH294" s="41"/>
      <c r="TI294" s="41"/>
      <c r="TJ294" s="41"/>
      <c r="TK294" s="41"/>
      <c r="TL294" s="41"/>
      <c r="TM294" s="41"/>
      <c r="TN294" s="41"/>
      <c r="TO294" s="41"/>
      <c r="TP294" s="41"/>
      <c r="TQ294" s="41"/>
      <c r="TR294" s="41"/>
      <c r="TS294" s="41"/>
      <c r="TT294" s="41"/>
      <c r="TU294" s="41"/>
      <c r="TV294" s="41"/>
      <c r="TW294" s="41"/>
      <c r="TX294" s="41"/>
      <c r="TY294" s="41"/>
      <c r="TZ294" s="41"/>
      <c r="UA294" s="41"/>
      <c r="UB294" s="41"/>
      <c r="UC294" s="41"/>
      <c r="UD294" s="41"/>
      <c r="UE294" s="41"/>
      <c r="UF294" s="41"/>
      <c r="UG294" s="41"/>
      <c r="UH294" s="41"/>
      <c r="UI294" s="41"/>
      <c r="UJ294" s="41"/>
      <c r="UK294" s="41"/>
      <c r="UL294" s="41"/>
      <c r="UM294" s="41"/>
      <c r="UN294" s="41"/>
      <c r="UO294" s="41"/>
      <c r="UP294" s="41"/>
      <c r="UQ294" s="41"/>
      <c r="UR294" s="41"/>
      <c r="US294" s="41"/>
      <c r="UT294" s="41"/>
      <c r="UU294" s="41"/>
      <c r="UV294" s="41"/>
      <c r="UW294" s="41"/>
      <c r="UX294" s="41"/>
      <c r="UY294" s="41"/>
      <c r="UZ294" s="41"/>
      <c r="VA294" s="41"/>
      <c r="VB294" s="41"/>
      <c r="VC294" s="41"/>
      <c r="VD294" s="41"/>
      <c r="VE294" s="41"/>
      <c r="VF294" s="41"/>
      <c r="VG294" s="41"/>
      <c r="VH294" s="41"/>
      <c r="VI294" s="41"/>
      <c r="VJ294" s="41"/>
      <c r="VK294" s="41"/>
      <c r="VL294" s="41"/>
      <c r="VM294" s="41"/>
      <c r="VN294" s="41"/>
      <c r="VO294" s="41"/>
      <c r="VP294" s="41"/>
      <c r="VQ294" s="41"/>
      <c r="VR294" s="41"/>
      <c r="VS294" s="41"/>
      <c r="VT294" s="41"/>
      <c r="VU294" s="41"/>
      <c r="VV294" s="41"/>
      <c r="VW294" s="41"/>
      <c r="VX294" s="41"/>
      <c r="VY294" s="41"/>
      <c r="VZ294" s="41"/>
      <c r="WA294" s="41"/>
      <c r="WB294" s="41"/>
      <c r="WC294" s="41"/>
      <c r="WD294" s="41"/>
      <c r="WE294" s="41"/>
      <c r="WF294" s="41"/>
      <c r="WG294" s="41"/>
      <c r="WH294" s="41"/>
      <c r="WI294" s="41"/>
      <c r="WJ294" s="41"/>
      <c r="WK294" s="41"/>
      <c r="WL294" s="41"/>
      <c r="WM294" s="41"/>
      <c r="WN294" s="41"/>
      <c r="WO294" s="41"/>
      <c r="WP294" s="41"/>
      <c r="WQ294" s="41"/>
      <c r="WR294" s="41"/>
      <c r="WS294" s="41"/>
      <c r="WT294" s="41"/>
      <c r="WU294" s="41"/>
      <c r="WV294" s="41"/>
      <c r="WW294" s="41"/>
      <c r="WX294" s="41"/>
      <c r="WY294" s="41"/>
      <c r="WZ294" s="41"/>
      <c r="XA294" s="41"/>
      <c r="XB294" s="41"/>
      <c r="XC294" s="41"/>
      <c r="XD294" s="41"/>
      <c r="XE294" s="41"/>
      <c r="XF294" s="41"/>
      <c r="XG294" s="41"/>
      <c r="XH294" s="41"/>
      <c r="XI294" s="41"/>
      <c r="XJ294" s="41"/>
      <c r="XK294" s="41"/>
      <c r="XL294" s="41"/>
      <c r="XM294" s="41"/>
      <c r="XN294" s="41"/>
      <c r="XO294" s="41"/>
      <c r="XP294" s="41"/>
      <c r="XQ294" s="41"/>
      <c r="XR294" s="41"/>
      <c r="XS294" s="41"/>
      <c r="XT294" s="41"/>
      <c r="XU294" s="41"/>
      <c r="XV294" s="41"/>
      <c r="XW294" s="41"/>
      <c r="XX294" s="41"/>
      <c r="XY294" s="41"/>
      <c r="XZ294" s="41"/>
      <c r="YA294" s="41"/>
      <c r="YB294" s="41"/>
      <c r="YC294" s="41"/>
      <c r="YD294" s="41"/>
      <c r="YE294" s="41"/>
      <c r="YF294" s="41"/>
      <c r="YG294" s="41"/>
      <c r="YH294" s="41"/>
      <c r="YI294" s="41"/>
      <c r="YJ294" s="41"/>
      <c r="YK294" s="41"/>
      <c r="YL294" s="41"/>
      <c r="YM294" s="41"/>
      <c r="YN294" s="41"/>
      <c r="YO294" s="41"/>
      <c r="YP294" s="41"/>
      <c r="YQ294" s="41"/>
      <c r="YR294" s="41"/>
      <c r="YS294" s="41"/>
      <c r="YT294" s="41"/>
      <c r="YU294" s="41"/>
      <c r="YV294" s="41"/>
      <c r="YW294" s="41"/>
      <c r="YX294" s="41"/>
      <c r="YY294" s="41"/>
      <c r="YZ294" s="41"/>
      <c r="ZA294" s="41"/>
      <c r="ZB294" s="41"/>
      <c r="ZC294" s="41"/>
      <c r="ZD294" s="41"/>
      <c r="ZE294" s="41"/>
      <c r="ZF294" s="41"/>
      <c r="ZG294" s="41"/>
      <c r="ZH294" s="41"/>
      <c r="ZI294" s="41"/>
      <c r="ZJ294" s="41"/>
      <c r="ZK294" s="41"/>
      <c r="ZL294" s="41"/>
      <c r="ZM294" s="41"/>
      <c r="ZN294" s="41"/>
      <c r="ZO294" s="41"/>
    </row>
    <row r="295" spans="31:691" ht="17.25" customHeight="1" x14ac:dyDescent="0.3">
      <c r="AE295" s="41"/>
      <c r="AF295" s="41"/>
      <c r="AG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1"/>
      <c r="OT295" s="41"/>
      <c r="OU295" s="41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1"/>
      <c r="PN295" s="41"/>
      <c r="PO295" s="41"/>
      <c r="PP295" s="41"/>
      <c r="PQ295" s="41"/>
      <c r="PR295" s="41"/>
      <c r="PS295" s="41"/>
      <c r="PT295" s="41"/>
      <c r="PU295" s="41"/>
      <c r="PV295" s="41"/>
      <c r="PW295" s="41"/>
      <c r="PX295" s="41"/>
      <c r="PY295" s="41"/>
      <c r="PZ295" s="41"/>
      <c r="QA295" s="41"/>
      <c r="QB295" s="41"/>
      <c r="QC295" s="41"/>
      <c r="QD295" s="41"/>
      <c r="QE295" s="41"/>
      <c r="QF295" s="41"/>
      <c r="QG295" s="41"/>
      <c r="QH295" s="41"/>
      <c r="QI295" s="41"/>
      <c r="QJ295" s="41"/>
      <c r="QK295" s="41"/>
      <c r="QL295" s="41"/>
      <c r="QM295" s="41"/>
      <c r="QN295" s="41"/>
      <c r="QO295" s="41"/>
      <c r="QP295" s="41"/>
      <c r="QQ295" s="41"/>
      <c r="QR295" s="41"/>
      <c r="QS295" s="41"/>
      <c r="QT295" s="41"/>
      <c r="QU295" s="41"/>
      <c r="QV295" s="41"/>
      <c r="QW295" s="41"/>
      <c r="QX295" s="41"/>
      <c r="QY295" s="41"/>
      <c r="QZ295" s="41"/>
      <c r="RA295" s="41"/>
      <c r="RB295" s="41"/>
      <c r="RC295" s="41"/>
      <c r="RD295" s="41"/>
      <c r="RE295" s="41"/>
      <c r="RF295" s="41"/>
      <c r="RG295" s="41"/>
      <c r="RH295" s="41"/>
      <c r="RI295" s="41"/>
      <c r="RJ295" s="41"/>
      <c r="RK295" s="41"/>
      <c r="RL295" s="41"/>
      <c r="RM295" s="41"/>
      <c r="RN295" s="41"/>
      <c r="RO295" s="41"/>
      <c r="RP295" s="41"/>
      <c r="RQ295" s="41"/>
      <c r="RR295" s="41"/>
      <c r="RS295" s="41"/>
      <c r="RT295" s="41"/>
      <c r="RU295" s="41"/>
      <c r="RV295" s="41"/>
      <c r="RW295" s="41"/>
      <c r="RX295" s="41"/>
      <c r="RY295" s="41"/>
      <c r="RZ295" s="41"/>
      <c r="SA295" s="41"/>
      <c r="SB295" s="41"/>
      <c r="SC295" s="41"/>
      <c r="SD295" s="41"/>
      <c r="SE295" s="41"/>
      <c r="SF295" s="41"/>
      <c r="SG295" s="41"/>
      <c r="SH295" s="41"/>
      <c r="SI295" s="41"/>
      <c r="SJ295" s="41"/>
      <c r="SK295" s="41"/>
      <c r="SL295" s="41"/>
      <c r="SM295" s="41"/>
      <c r="SN295" s="41"/>
      <c r="SO295" s="41"/>
      <c r="SP295" s="41"/>
      <c r="SQ295" s="41"/>
      <c r="SR295" s="41"/>
      <c r="SS295" s="41"/>
      <c r="ST295" s="41"/>
      <c r="SU295" s="41"/>
      <c r="SV295" s="41"/>
      <c r="SW295" s="41"/>
      <c r="SX295" s="41"/>
      <c r="SY295" s="41"/>
      <c r="SZ295" s="41"/>
      <c r="TA295" s="41"/>
      <c r="TB295" s="41"/>
      <c r="TC295" s="41"/>
      <c r="TD295" s="41"/>
      <c r="TE295" s="41"/>
      <c r="TF295" s="41"/>
      <c r="TG295" s="41"/>
      <c r="TH295" s="41"/>
      <c r="TI295" s="41"/>
      <c r="TJ295" s="41"/>
      <c r="TK295" s="41"/>
      <c r="TL295" s="41"/>
      <c r="TM295" s="41"/>
      <c r="TN295" s="41"/>
      <c r="TO295" s="41"/>
      <c r="TP295" s="41"/>
      <c r="TQ295" s="41"/>
      <c r="TR295" s="41"/>
      <c r="TS295" s="41"/>
      <c r="TT295" s="41"/>
      <c r="TU295" s="41"/>
      <c r="TV295" s="41"/>
      <c r="TW295" s="41"/>
      <c r="TX295" s="41"/>
      <c r="TY295" s="41"/>
      <c r="TZ295" s="41"/>
      <c r="UA295" s="41"/>
      <c r="UB295" s="41"/>
      <c r="UC295" s="41"/>
      <c r="UD295" s="41"/>
      <c r="UE295" s="41"/>
      <c r="UF295" s="41"/>
      <c r="UG295" s="41"/>
      <c r="UH295" s="41"/>
      <c r="UI295" s="41"/>
      <c r="UJ295" s="41"/>
      <c r="UK295" s="41"/>
      <c r="UL295" s="41"/>
      <c r="UM295" s="41"/>
      <c r="UN295" s="41"/>
      <c r="UO295" s="41"/>
      <c r="UP295" s="41"/>
      <c r="UQ295" s="41"/>
      <c r="UR295" s="41"/>
      <c r="US295" s="41"/>
      <c r="UT295" s="41"/>
      <c r="UU295" s="41"/>
      <c r="UV295" s="41"/>
      <c r="UW295" s="41"/>
      <c r="UX295" s="41"/>
      <c r="UY295" s="41"/>
      <c r="UZ295" s="41"/>
      <c r="VA295" s="41"/>
      <c r="VB295" s="41"/>
      <c r="VC295" s="41"/>
      <c r="VD295" s="41"/>
      <c r="VE295" s="41"/>
      <c r="VF295" s="41"/>
      <c r="VG295" s="41"/>
      <c r="VH295" s="41"/>
      <c r="VI295" s="41"/>
      <c r="VJ295" s="41"/>
      <c r="VK295" s="41"/>
      <c r="VL295" s="41"/>
      <c r="VM295" s="41"/>
      <c r="VN295" s="41"/>
      <c r="VO295" s="41"/>
      <c r="VP295" s="41"/>
      <c r="VQ295" s="41"/>
      <c r="VR295" s="41"/>
      <c r="VS295" s="41"/>
      <c r="VT295" s="41"/>
      <c r="VU295" s="41"/>
      <c r="VV295" s="41"/>
      <c r="VW295" s="41"/>
      <c r="VX295" s="41"/>
      <c r="VY295" s="41"/>
      <c r="VZ295" s="41"/>
      <c r="WA295" s="41"/>
      <c r="WB295" s="41"/>
      <c r="WC295" s="41"/>
      <c r="WD295" s="41"/>
      <c r="WE295" s="41"/>
      <c r="WF295" s="41"/>
      <c r="WG295" s="41"/>
      <c r="WH295" s="41"/>
      <c r="WI295" s="41"/>
      <c r="WJ295" s="41"/>
      <c r="WK295" s="41"/>
      <c r="WL295" s="41"/>
      <c r="WM295" s="41"/>
      <c r="WN295" s="41"/>
      <c r="WO295" s="41"/>
      <c r="WP295" s="41"/>
      <c r="WQ295" s="41"/>
      <c r="WR295" s="41"/>
      <c r="WS295" s="41"/>
      <c r="WT295" s="41"/>
      <c r="WU295" s="41"/>
      <c r="WV295" s="41"/>
      <c r="WW295" s="41"/>
      <c r="WX295" s="41"/>
      <c r="WY295" s="41"/>
      <c r="WZ295" s="41"/>
      <c r="XA295" s="41"/>
      <c r="XB295" s="41"/>
      <c r="XC295" s="41"/>
      <c r="XD295" s="41"/>
      <c r="XE295" s="41"/>
      <c r="XF295" s="41"/>
      <c r="XG295" s="41"/>
      <c r="XH295" s="41"/>
      <c r="XI295" s="41"/>
      <c r="XJ295" s="41"/>
      <c r="XK295" s="41"/>
      <c r="XL295" s="41"/>
      <c r="XM295" s="41"/>
      <c r="XN295" s="41"/>
      <c r="XO295" s="41"/>
      <c r="XP295" s="41"/>
      <c r="XQ295" s="41"/>
      <c r="XR295" s="41"/>
      <c r="XS295" s="41"/>
      <c r="XT295" s="41"/>
      <c r="XU295" s="41"/>
      <c r="XV295" s="41"/>
      <c r="XW295" s="41"/>
      <c r="XX295" s="41"/>
      <c r="XY295" s="41"/>
      <c r="XZ295" s="41"/>
      <c r="YA295" s="41"/>
      <c r="YB295" s="41"/>
      <c r="YC295" s="41"/>
      <c r="YD295" s="41"/>
      <c r="YE295" s="41"/>
      <c r="YF295" s="41"/>
      <c r="YG295" s="41"/>
      <c r="YH295" s="41"/>
      <c r="YI295" s="41"/>
      <c r="YJ295" s="41"/>
      <c r="YK295" s="41"/>
      <c r="YL295" s="41"/>
      <c r="YM295" s="41"/>
      <c r="YN295" s="41"/>
      <c r="YO295" s="41"/>
      <c r="YP295" s="41"/>
      <c r="YQ295" s="41"/>
      <c r="YR295" s="41"/>
      <c r="YS295" s="41"/>
      <c r="YT295" s="41"/>
      <c r="YU295" s="41"/>
      <c r="YV295" s="41"/>
      <c r="YW295" s="41"/>
      <c r="YX295" s="41"/>
      <c r="YY295" s="41"/>
      <c r="YZ295" s="41"/>
      <c r="ZA295" s="41"/>
      <c r="ZB295" s="41"/>
      <c r="ZC295" s="41"/>
      <c r="ZD295" s="41"/>
      <c r="ZE295" s="41"/>
      <c r="ZF295" s="41"/>
      <c r="ZG295" s="41"/>
      <c r="ZH295" s="41"/>
      <c r="ZI295" s="41"/>
      <c r="ZJ295" s="41"/>
      <c r="ZK295" s="41"/>
      <c r="ZL295" s="41"/>
      <c r="ZM295" s="41"/>
      <c r="ZN295" s="41"/>
      <c r="ZO295" s="41"/>
    </row>
    <row r="296" spans="31:691" ht="17.25" customHeight="1" x14ac:dyDescent="0.3">
      <c r="AE296" s="41"/>
      <c r="AF296" s="41"/>
      <c r="AG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/>
      <c r="KB296" s="41"/>
      <c r="KC296" s="41"/>
      <c r="KD296" s="41"/>
      <c r="KE296" s="41"/>
      <c r="KF296" s="41"/>
      <c r="KG296" s="41"/>
      <c r="KH296" s="41"/>
      <c r="KI296" s="41"/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/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1"/>
      <c r="OT296" s="41"/>
      <c r="OU296" s="41"/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1"/>
      <c r="PN296" s="41"/>
      <c r="PO296" s="41"/>
      <c r="PP296" s="41"/>
      <c r="PQ296" s="41"/>
      <c r="PR296" s="41"/>
      <c r="PS296" s="41"/>
      <c r="PT296" s="41"/>
      <c r="PU296" s="41"/>
      <c r="PV296" s="41"/>
      <c r="PW296" s="41"/>
      <c r="PX296" s="41"/>
      <c r="PY296" s="41"/>
      <c r="PZ296" s="41"/>
      <c r="QA296" s="41"/>
      <c r="QB296" s="41"/>
      <c r="QC296" s="41"/>
      <c r="QD296" s="41"/>
      <c r="QE296" s="41"/>
      <c r="QF296" s="41"/>
      <c r="QG296" s="41"/>
      <c r="QH296" s="41"/>
      <c r="QI296" s="41"/>
      <c r="QJ296" s="41"/>
      <c r="QK296" s="41"/>
      <c r="QL296" s="41"/>
      <c r="QM296" s="41"/>
      <c r="QN296" s="41"/>
      <c r="QO296" s="41"/>
      <c r="QP296" s="41"/>
      <c r="QQ296" s="41"/>
      <c r="QR296" s="41"/>
      <c r="QS296" s="41"/>
      <c r="QT296" s="41"/>
      <c r="QU296" s="41"/>
      <c r="QV296" s="41"/>
      <c r="QW296" s="41"/>
      <c r="QX296" s="41"/>
      <c r="QY296" s="41"/>
      <c r="QZ296" s="41"/>
      <c r="RA296" s="41"/>
      <c r="RB296" s="41"/>
      <c r="RC296" s="41"/>
      <c r="RD296" s="41"/>
      <c r="RE296" s="41"/>
      <c r="RF296" s="41"/>
      <c r="RG296" s="41"/>
      <c r="RH296" s="41"/>
      <c r="RI296" s="41"/>
      <c r="RJ296" s="41"/>
      <c r="RK296" s="41"/>
      <c r="RL296" s="41"/>
      <c r="RM296" s="41"/>
      <c r="RN296" s="41"/>
      <c r="RO296" s="41"/>
      <c r="RP296" s="41"/>
      <c r="RQ296" s="41"/>
      <c r="RR296" s="41"/>
      <c r="RS296" s="41"/>
      <c r="RT296" s="41"/>
      <c r="RU296" s="41"/>
      <c r="RV296" s="41"/>
      <c r="RW296" s="41"/>
      <c r="RX296" s="41"/>
      <c r="RY296" s="41"/>
      <c r="RZ296" s="41"/>
      <c r="SA296" s="41"/>
      <c r="SB296" s="41"/>
      <c r="SC296" s="41"/>
      <c r="SD296" s="41"/>
      <c r="SE296" s="41"/>
      <c r="SF296" s="41"/>
      <c r="SG296" s="41"/>
      <c r="SH296" s="41"/>
      <c r="SI296" s="41"/>
      <c r="SJ296" s="41"/>
      <c r="SK296" s="41"/>
      <c r="SL296" s="41"/>
      <c r="SM296" s="41"/>
      <c r="SN296" s="41"/>
      <c r="SO296" s="41"/>
      <c r="SP296" s="41"/>
      <c r="SQ296" s="41"/>
      <c r="SR296" s="41"/>
      <c r="SS296" s="41"/>
      <c r="ST296" s="41"/>
      <c r="SU296" s="41"/>
      <c r="SV296" s="41"/>
      <c r="SW296" s="41"/>
      <c r="SX296" s="41"/>
      <c r="SY296" s="41"/>
      <c r="SZ296" s="41"/>
      <c r="TA296" s="41"/>
      <c r="TB296" s="41"/>
      <c r="TC296" s="41"/>
      <c r="TD296" s="41"/>
      <c r="TE296" s="41"/>
      <c r="TF296" s="41"/>
      <c r="TG296" s="41"/>
      <c r="TH296" s="41"/>
      <c r="TI296" s="41"/>
      <c r="TJ296" s="41"/>
      <c r="TK296" s="41"/>
      <c r="TL296" s="41"/>
      <c r="TM296" s="41"/>
      <c r="TN296" s="41"/>
      <c r="TO296" s="41"/>
      <c r="TP296" s="41"/>
      <c r="TQ296" s="41"/>
      <c r="TR296" s="41"/>
      <c r="TS296" s="41"/>
      <c r="TT296" s="41"/>
      <c r="TU296" s="41"/>
      <c r="TV296" s="41"/>
      <c r="TW296" s="41"/>
      <c r="TX296" s="41"/>
      <c r="TY296" s="41"/>
      <c r="TZ296" s="41"/>
      <c r="UA296" s="41"/>
      <c r="UB296" s="41"/>
      <c r="UC296" s="41"/>
      <c r="UD296" s="41"/>
      <c r="UE296" s="41"/>
      <c r="UF296" s="41"/>
      <c r="UG296" s="41"/>
      <c r="UH296" s="41"/>
      <c r="UI296" s="41"/>
      <c r="UJ296" s="41"/>
      <c r="UK296" s="41"/>
      <c r="UL296" s="41"/>
      <c r="UM296" s="41"/>
      <c r="UN296" s="41"/>
      <c r="UO296" s="41"/>
      <c r="UP296" s="41"/>
      <c r="UQ296" s="41"/>
      <c r="UR296" s="41"/>
      <c r="US296" s="41"/>
      <c r="UT296" s="41"/>
      <c r="UU296" s="41"/>
      <c r="UV296" s="41"/>
      <c r="UW296" s="41"/>
      <c r="UX296" s="41"/>
      <c r="UY296" s="41"/>
      <c r="UZ296" s="41"/>
      <c r="VA296" s="41"/>
      <c r="VB296" s="41"/>
      <c r="VC296" s="41"/>
      <c r="VD296" s="41"/>
      <c r="VE296" s="41"/>
      <c r="VF296" s="41"/>
      <c r="VG296" s="41"/>
      <c r="VH296" s="41"/>
      <c r="VI296" s="41"/>
      <c r="VJ296" s="41"/>
      <c r="VK296" s="41"/>
      <c r="VL296" s="41"/>
      <c r="VM296" s="41"/>
      <c r="VN296" s="41"/>
      <c r="VO296" s="41"/>
      <c r="VP296" s="41"/>
      <c r="VQ296" s="41"/>
      <c r="VR296" s="41"/>
      <c r="VS296" s="41"/>
      <c r="VT296" s="41"/>
      <c r="VU296" s="41"/>
      <c r="VV296" s="41"/>
      <c r="VW296" s="41"/>
      <c r="VX296" s="41"/>
      <c r="VY296" s="41"/>
      <c r="VZ296" s="41"/>
      <c r="WA296" s="41"/>
      <c r="WB296" s="41"/>
      <c r="WC296" s="41"/>
      <c r="WD296" s="41"/>
      <c r="WE296" s="41"/>
      <c r="WF296" s="41"/>
      <c r="WG296" s="41"/>
      <c r="WH296" s="41"/>
      <c r="WI296" s="41"/>
      <c r="WJ296" s="41"/>
      <c r="WK296" s="41"/>
      <c r="WL296" s="41"/>
      <c r="WM296" s="41"/>
      <c r="WN296" s="41"/>
      <c r="WO296" s="41"/>
      <c r="WP296" s="41"/>
      <c r="WQ296" s="41"/>
      <c r="WR296" s="41"/>
      <c r="WS296" s="41"/>
      <c r="WT296" s="41"/>
      <c r="WU296" s="41"/>
      <c r="WV296" s="41"/>
      <c r="WW296" s="41"/>
      <c r="WX296" s="41"/>
      <c r="WY296" s="41"/>
      <c r="WZ296" s="41"/>
      <c r="XA296" s="41"/>
      <c r="XB296" s="41"/>
      <c r="XC296" s="41"/>
      <c r="XD296" s="41"/>
      <c r="XE296" s="41"/>
      <c r="XF296" s="41"/>
      <c r="XG296" s="41"/>
      <c r="XH296" s="41"/>
      <c r="XI296" s="41"/>
      <c r="XJ296" s="41"/>
      <c r="XK296" s="41"/>
      <c r="XL296" s="41"/>
      <c r="XM296" s="41"/>
      <c r="XN296" s="41"/>
      <c r="XO296" s="41"/>
      <c r="XP296" s="41"/>
      <c r="XQ296" s="41"/>
      <c r="XR296" s="41"/>
      <c r="XS296" s="41"/>
      <c r="XT296" s="41"/>
      <c r="XU296" s="41"/>
      <c r="XV296" s="41"/>
      <c r="XW296" s="41"/>
      <c r="XX296" s="41"/>
      <c r="XY296" s="41"/>
      <c r="XZ296" s="41"/>
      <c r="YA296" s="41"/>
      <c r="YB296" s="41"/>
      <c r="YC296" s="41"/>
      <c r="YD296" s="41"/>
      <c r="YE296" s="41"/>
      <c r="YF296" s="41"/>
      <c r="YG296" s="41"/>
      <c r="YH296" s="41"/>
      <c r="YI296" s="41"/>
      <c r="YJ296" s="41"/>
      <c r="YK296" s="41"/>
      <c r="YL296" s="41"/>
      <c r="YM296" s="41"/>
      <c r="YN296" s="41"/>
      <c r="YO296" s="41"/>
      <c r="YP296" s="41"/>
      <c r="YQ296" s="41"/>
      <c r="YR296" s="41"/>
      <c r="YS296" s="41"/>
      <c r="YT296" s="41"/>
      <c r="YU296" s="41"/>
      <c r="YV296" s="41"/>
      <c r="YW296" s="41"/>
      <c r="YX296" s="41"/>
      <c r="YY296" s="41"/>
      <c r="YZ296" s="41"/>
      <c r="ZA296" s="41"/>
      <c r="ZB296" s="41"/>
      <c r="ZC296" s="41"/>
      <c r="ZD296" s="41"/>
      <c r="ZE296" s="41"/>
      <c r="ZF296" s="41"/>
      <c r="ZG296" s="41"/>
      <c r="ZH296" s="41"/>
      <c r="ZI296" s="41"/>
      <c r="ZJ296" s="41"/>
      <c r="ZK296" s="41"/>
      <c r="ZL296" s="41"/>
      <c r="ZM296" s="41"/>
      <c r="ZN296" s="41"/>
      <c r="ZO296" s="41"/>
    </row>
    <row r="297" spans="31:691" ht="17.25" customHeight="1" x14ac:dyDescent="0.3">
      <c r="AE297" s="41"/>
      <c r="AF297" s="41"/>
      <c r="AG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1"/>
      <c r="OT297" s="41"/>
      <c r="OU297" s="41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1"/>
      <c r="PN297" s="41"/>
      <c r="PO297" s="41"/>
      <c r="PP297" s="41"/>
      <c r="PQ297" s="41"/>
      <c r="PR297" s="41"/>
      <c r="PS297" s="41"/>
      <c r="PT297" s="41"/>
      <c r="PU297" s="41"/>
      <c r="PV297" s="41"/>
      <c r="PW297" s="41"/>
      <c r="PX297" s="41"/>
      <c r="PY297" s="41"/>
      <c r="PZ297" s="41"/>
      <c r="QA297" s="41"/>
      <c r="QB297" s="41"/>
      <c r="QC297" s="41"/>
      <c r="QD297" s="41"/>
      <c r="QE297" s="41"/>
      <c r="QF297" s="41"/>
      <c r="QG297" s="41"/>
      <c r="QH297" s="41"/>
      <c r="QI297" s="41"/>
      <c r="QJ297" s="41"/>
      <c r="QK297" s="41"/>
      <c r="QL297" s="41"/>
      <c r="QM297" s="41"/>
      <c r="QN297" s="41"/>
      <c r="QO297" s="41"/>
      <c r="QP297" s="41"/>
      <c r="QQ297" s="41"/>
      <c r="QR297" s="41"/>
      <c r="QS297" s="41"/>
      <c r="QT297" s="41"/>
      <c r="QU297" s="41"/>
      <c r="QV297" s="41"/>
      <c r="QW297" s="41"/>
      <c r="QX297" s="41"/>
      <c r="QY297" s="41"/>
      <c r="QZ297" s="41"/>
      <c r="RA297" s="41"/>
      <c r="RB297" s="41"/>
      <c r="RC297" s="41"/>
      <c r="RD297" s="41"/>
      <c r="RE297" s="41"/>
      <c r="RF297" s="41"/>
      <c r="RG297" s="41"/>
      <c r="RH297" s="41"/>
      <c r="RI297" s="41"/>
      <c r="RJ297" s="41"/>
      <c r="RK297" s="41"/>
      <c r="RL297" s="41"/>
      <c r="RM297" s="41"/>
      <c r="RN297" s="41"/>
      <c r="RO297" s="41"/>
      <c r="RP297" s="41"/>
      <c r="RQ297" s="41"/>
      <c r="RR297" s="41"/>
      <c r="RS297" s="41"/>
      <c r="RT297" s="41"/>
      <c r="RU297" s="41"/>
      <c r="RV297" s="41"/>
      <c r="RW297" s="41"/>
      <c r="RX297" s="41"/>
      <c r="RY297" s="41"/>
      <c r="RZ297" s="41"/>
      <c r="SA297" s="41"/>
      <c r="SB297" s="41"/>
      <c r="SC297" s="41"/>
      <c r="SD297" s="41"/>
      <c r="SE297" s="41"/>
      <c r="SF297" s="41"/>
      <c r="SG297" s="41"/>
      <c r="SH297" s="41"/>
      <c r="SI297" s="41"/>
      <c r="SJ297" s="41"/>
      <c r="SK297" s="41"/>
      <c r="SL297" s="41"/>
      <c r="SM297" s="41"/>
      <c r="SN297" s="41"/>
      <c r="SO297" s="41"/>
      <c r="SP297" s="41"/>
      <c r="SQ297" s="41"/>
      <c r="SR297" s="41"/>
      <c r="SS297" s="41"/>
      <c r="ST297" s="41"/>
      <c r="SU297" s="41"/>
      <c r="SV297" s="41"/>
      <c r="SW297" s="41"/>
      <c r="SX297" s="41"/>
      <c r="SY297" s="41"/>
      <c r="SZ297" s="41"/>
      <c r="TA297" s="41"/>
      <c r="TB297" s="41"/>
      <c r="TC297" s="41"/>
      <c r="TD297" s="41"/>
      <c r="TE297" s="41"/>
      <c r="TF297" s="41"/>
      <c r="TG297" s="41"/>
      <c r="TH297" s="41"/>
      <c r="TI297" s="41"/>
      <c r="TJ297" s="41"/>
      <c r="TK297" s="41"/>
      <c r="TL297" s="41"/>
      <c r="TM297" s="41"/>
      <c r="TN297" s="41"/>
      <c r="TO297" s="41"/>
      <c r="TP297" s="41"/>
      <c r="TQ297" s="41"/>
      <c r="TR297" s="41"/>
      <c r="TS297" s="41"/>
      <c r="TT297" s="41"/>
      <c r="TU297" s="41"/>
      <c r="TV297" s="41"/>
      <c r="TW297" s="41"/>
      <c r="TX297" s="41"/>
      <c r="TY297" s="41"/>
      <c r="TZ297" s="41"/>
      <c r="UA297" s="41"/>
      <c r="UB297" s="41"/>
      <c r="UC297" s="41"/>
      <c r="UD297" s="41"/>
      <c r="UE297" s="41"/>
      <c r="UF297" s="41"/>
      <c r="UG297" s="41"/>
      <c r="UH297" s="41"/>
      <c r="UI297" s="41"/>
      <c r="UJ297" s="41"/>
      <c r="UK297" s="41"/>
      <c r="UL297" s="41"/>
      <c r="UM297" s="41"/>
      <c r="UN297" s="41"/>
      <c r="UO297" s="41"/>
      <c r="UP297" s="41"/>
      <c r="UQ297" s="41"/>
      <c r="UR297" s="41"/>
      <c r="US297" s="41"/>
      <c r="UT297" s="41"/>
      <c r="UU297" s="41"/>
      <c r="UV297" s="41"/>
      <c r="UW297" s="41"/>
      <c r="UX297" s="41"/>
      <c r="UY297" s="41"/>
      <c r="UZ297" s="41"/>
      <c r="VA297" s="41"/>
      <c r="VB297" s="41"/>
      <c r="VC297" s="41"/>
      <c r="VD297" s="41"/>
      <c r="VE297" s="41"/>
      <c r="VF297" s="41"/>
      <c r="VG297" s="41"/>
      <c r="VH297" s="41"/>
      <c r="VI297" s="41"/>
      <c r="VJ297" s="41"/>
      <c r="VK297" s="41"/>
      <c r="VL297" s="41"/>
      <c r="VM297" s="41"/>
      <c r="VN297" s="41"/>
      <c r="VO297" s="41"/>
      <c r="VP297" s="41"/>
      <c r="VQ297" s="41"/>
      <c r="VR297" s="41"/>
      <c r="VS297" s="41"/>
      <c r="VT297" s="41"/>
      <c r="VU297" s="41"/>
      <c r="VV297" s="41"/>
      <c r="VW297" s="41"/>
      <c r="VX297" s="41"/>
      <c r="VY297" s="41"/>
      <c r="VZ297" s="41"/>
      <c r="WA297" s="41"/>
      <c r="WB297" s="41"/>
      <c r="WC297" s="41"/>
      <c r="WD297" s="41"/>
      <c r="WE297" s="41"/>
      <c r="WF297" s="41"/>
      <c r="WG297" s="41"/>
      <c r="WH297" s="41"/>
      <c r="WI297" s="41"/>
      <c r="WJ297" s="41"/>
      <c r="WK297" s="41"/>
      <c r="WL297" s="41"/>
      <c r="WM297" s="41"/>
      <c r="WN297" s="41"/>
      <c r="WO297" s="41"/>
      <c r="WP297" s="41"/>
      <c r="WQ297" s="41"/>
      <c r="WR297" s="41"/>
      <c r="WS297" s="41"/>
      <c r="WT297" s="41"/>
      <c r="WU297" s="41"/>
      <c r="WV297" s="41"/>
      <c r="WW297" s="41"/>
      <c r="WX297" s="41"/>
      <c r="WY297" s="41"/>
      <c r="WZ297" s="41"/>
      <c r="XA297" s="41"/>
      <c r="XB297" s="41"/>
      <c r="XC297" s="41"/>
      <c r="XD297" s="41"/>
      <c r="XE297" s="41"/>
      <c r="XF297" s="41"/>
      <c r="XG297" s="41"/>
      <c r="XH297" s="41"/>
      <c r="XI297" s="41"/>
      <c r="XJ297" s="41"/>
      <c r="XK297" s="41"/>
      <c r="XL297" s="41"/>
      <c r="XM297" s="41"/>
      <c r="XN297" s="41"/>
      <c r="XO297" s="41"/>
      <c r="XP297" s="41"/>
      <c r="XQ297" s="41"/>
      <c r="XR297" s="41"/>
      <c r="XS297" s="41"/>
      <c r="XT297" s="41"/>
      <c r="XU297" s="41"/>
      <c r="XV297" s="41"/>
      <c r="XW297" s="41"/>
      <c r="XX297" s="41"/>
      <c r="XY297" s="41"/>
      <c r="XZ297" s="41"/>
      <c r="YA297" s="41"/>
      <c r="YB297" s="41"/>
      <c r="YC297" s="41"/>
      <c r="YD297" s="41"/>
      <c r="YE297" s="41"/>
      <c r="YF297" s="41"/>
      <c r="YG297" s="41"/>
      <c r="YH297" s="41"/>
      <c r="YI297" s="41"/>
      <c r="YJ297" s="41"/>
      <c r="YK297" s="41"/>
      <c r="YL297" s="41"/>
      <c r="YM297" s="41"/>
      <c r="YN297" s="41"/>
      <c r="YO297" s="41"/>
      <c r="YP297" s="41"/>
      <c r="YQ297" s="41"/>
      <c r="YR297" s="41"/>
      <c r="YS297" s="41"/>
      <c r="YT297" s="41"/>
      <c r="YU297" s="41"/>
      <c r="YV297" s="41"/>
      <c r="YW297" s="41"/>
      <c r="YX297" s="41"/>
      <c r="YY297" s="41"/>
      <c r="YZ297" s="41"/>
      <c r="ZA297" s="41"/>
      <c r="ZB297" s="41"/>
      <c r="ZC297" s="41"/>
      <c r="ZD297" s="41"/>
      <c r="ZE297" s="41"/>
      <c r="ZF297" s="41"/>
      <c r="ZG297" s="41"/>
      <c r="ZH297" s="41"/>
      <c r="ZI297" s="41"/>
      <c r="ZJ297" s="41"/>
      <c r="ZK297" s="41"/>
      <c r="ZL297" s="41"/>
      <c r="ZM297" s="41"/>
      <c r="ZN297" s="41"/>
      <c r="ZO297" s="41"/>
    </row>
    <row r="298" spans="31:691" ht="17.25" customHeight="1" x14ac:dyDescent="0.3">
      <c r="AE298" s="41"/>
      <c r="AF298" s="41"/>
      <c r="AG298" s="41"/>
      <c r="IZ298" s="41"/>
      <c r="JA298" s="41"/>
      <c r="JB298" s="41"/>
      <c r="JC298" s="41"/>
      <c r="JD298" s="41"/>
      <c r="JE298" s="41"/>
      <c r="JF298" s="41"/>
      <c r="JG298" s="41"/>
      <c r="JH298" s="41"/>
      <c r="JI298" s="41"/>
      <c r="JJ298" s="41"/>
      <c r="JK298" s="41"/>
      <c r="JL298" s="41"/>
      <c r="JM298" s="41"/>
      <c r="JN298" s="41"/>
      <c r="JO298" s="41"/>
      <c r="JP298" s="41"/>
      <c r="JQ298" s="41"/>
      <c r="JR298" s="41"/>
      <c r="JS298" s="41"/>
      <c r="JT298" s="41"/>
      <c r="JU298" s="41"/>
      <c r="JV298" s="41"/>
      <c r="JW298" s="41"/>
      <c r="JX298" s="41"/>
      <c r="JY298" s="41"/>
      <c r="JZ298" s="41"/>
      <c r="KA298" s="41"/>
      <c r="KB298" s="41"/>
      <c r="KC298" s="41"/>
      <c r="KD298" s="41"/>
      <c r="KE298" s="41"/>
      <c r="KF298" s="41"/>
      <c r="KG298" s="41"/>
      <c r="KH298" s="41"/>
      <c r="KI298" s="41"/>
      <c r="KJ298" s="41"/>
      <c r="KK298" s="41"/>
      <c r="KL298" s="41"/>
      <c r="KM298" s="41"/>
      <c r="KN298" s="41"/>
      <c r="KO298" s="41"/>
      <c r="KP298" s="41"/>
      <c r="KQ298" s="41"/>
      <c r="KR298" s="41"/>
      <c r="KS298" s="41"/>
      <c r="KT298" s="41"/>
      <c r="KU298" s="41"/>
      <c r="KV298" s="41"/>
      <c r="KW298" s="41"/>
      <c r="KX298" s="41"/>
      <c r="KY298" s="41"/>
      <c r="KZ298" s="41"/>
      <c r="LA298" s="41"/>
      <c r="LB298" s="41"/>
      <c r="LC298" s="41"/>
      <c r="LD298" s="41"/>
      <c r="LE298" s="41"/>
      <c r="LF298" s="41"/>
      <c r="LG298" s="41"/>
      <c r="LH298" s="41"/>
      <c r="LI298" s="41"/>
      <c r="LJ298" s="41"/>
      <c r="LK298" s="41"/>
      <c r="LL298" s="41"/>
      <c r="LM298" s="41"/>
      <c r="LN298" s="41"/>
      <c r="LO298" s="41"/>
      <c r="LP298" s="41"/>
      <c r="LQ298" s="41"/>
      <c r="LR298" s="41"/>
      <c r="LS298" s="41"/>
      <c r="LT298" s="41"/>
      <c r="LU298" s="41"/>
      <c r="LV298" s="41"/>
      <c r="LW298" s="41"/>
      <c r="LX298" s="41"/>
      <c r="LY298" s="41"/>
      <c r="LZ298" s="41"/>
      <c r="MA298" s="41"/>
      <c r="MB298" s="41"/>
      <c r="MC298" s="41"/>
      <c r="MD298" s="41"/>
      <c r="ME298" s="41"/>
      <c r="MF298" s="41"/>
      <c r="MG298" s="41"/>
      <c r="MH298" s="41"/>
      <c r="MI298" s="41"/>
      <c r="MJ298" s="41"/>
      <c r="MK298" s="41"/>
      <c r="ML298" s="41"/>
      <c r="MM298" s="41"/>
      <c r="MN298" s="41"/>
      <c r="MO298" s="41"/>
      <c r="MP298" s="41"/>
      <c r="MQ298" s="41"/>
      <c r="MR298" s="41"/>
      <c r="MS298" s="41"/>
      <c r="MT298" s="41"/>
      <c r="MU298" s="41"/>
      <c r="MV298" s="41"/>
      <c r="MW298" s="41"/>
      <c r="MX298" s="41"/>
      <c r="MY298" s="41"/>
      <c r="MZ298" s="41"/>
      <c r="NA298" s="41"/>
      <c r="NB298" s="41"/>
      <c r="NC298" s="41"/>
      <c r="ND298" s="41"/>
      <c r="NE298" s="41"/>
      <c r="NF298" s="41"/>
      <c r="NG298" s="41"/>
      <c r="NH298" s="41"/>
      <c r="NI298" s="41"/>
      <c r="NJ298" s="41"/>
      <c r="NK298" s="41"/>
      <c r="NL298" s="41"/>
      <c r="NM298" s="41"/>
      <c r="NN298" s="41"/>
      <c r="NO298" s="41"/>
      <c r="NP298" s="41"/>
      <c r="NQ298" s="41"/>
      <c r="NR298" s="41"/>
      <c r="NS298" s="41"/>
      <c r="NT298" s="41"/>
      <c r="NU298" s="41"/>
      <c r="NV298" s="41"/>
      <c r="NW298" s="41"/>
      <c r="NX298" s="41"/>
      <c r="NY298" s="41"/>
      <c r="NZ298" s="41"/>
      <c r="OA298" s="41"/>
      <c r="OB298" s="41"/>
      <c r="OC298" s="41"/>
      <c r="OD298" s="41"/>
      <c r="OE298" s="41"/>
      <c r="OF298" s="41"/>
      <c r="OG298" s="41"/>
      <c r="OH298" s="41"/>
      <c r="OI298" s="41"/>
      <c r="OJ298" s="41"/>
      <c r="OK298" s="41"/>
      <c r="OL298" s="41"/>
      <c r="OM298" s="41"/>
      <c r="ON298" s="41"/>
      <c r="OO298" s="41"/>
      <c r="OP298" s="41"/>
      <c r="OQ298" s="41"/>
      <c r="OR298" s="41"/>
      <c r="OS298" s="41"/>
      <c r="OT298" s="41"/>
      <c r="OU298" s="41"/>
      <c r="OV298" s="41"/>
      <c r="OW298" s="41"/>
      <c r="OX298" s="41"/>
      <c r="OY298" s="41"/>
      <c r="OZ298" s="41"/>
      <c r="PA298" s="41"/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1"/>
      <c r="PN298" s="41"/>
      <c r="PO298" s="41"/>
      <c r="PP298" s="41"/>
      <c r="PQ298" s="41"/>
      <c r="PR298" s="41"/>
      <c r="PS298" s="41"/>
      <c r="PT298" s="41"/>
      <c r="PU298" s="41"/>
      <c r="PV298" s="41"/>
      <c r="PW298" s="41"/>
      <c r="PX298" s="41"/>
      <c r="PY298" s="41"/>
      <c r="PZ298" s="41"/>
      <c r="QA298" s="41"/>
      <c r="QB298" s="41"/>
      <c r="QC298" s="41"/>
      <c r="QD298" s="41"/>
      <c r="QE298" s="41"/>
      <c r="QF298" s="41"/>
      <c r="QG298" s="41"/>
      <c r="QH298" s="41"/>
      <c r="QI298" s="41"/>
      <c r="QJ298" s="41"/>
      <c r="QK298" s="41"/>
      <c r="QL298" s="41"/>
      <c r="QM298" s="41"/>
      <c r="QN298" s="41"/>
      <c r="QO298" s="41"/>
      <c r="QP298" s="41"/>
      <c r="QQ298" s="41"/>
      <c r="QR298" s="41"/>
      <c r="QS298" s="41"/>
      <c r="QT298" s="41"/>
      <c r="QU298" s="41"/>
      <c r="QV298" s="41"/>
      <c r="QW298" s="41"/>
      <c r="QX298" s="41"/>
      <c r="QY298" s="41"/>
      <c r="QZ298" s="41"/>
      <c r="RA298" s="41"/>
      <c r="RB298" s="41"/>
      <c r="RC298" s="41"/>
      <c r="RD298" s="41"/>
      <c r="RE298" s="41"/>
      <c r="RF298" s="41"/>
      <c r="RG298" s="41"/>
      <c r="RH298" s="41"/>
      <c r="RI298" s="41"/>
      <c r="RJ298" s="41"/>
      <c r="RK298" s="41"/>
      <c r="RL298" s="41"/>
      <c r="RM298" s="41"/>
      <c r="RN298" s="41"/>
      <c r="RO298" s="41"/>
      <c r="RP298" s="41"/>
      <c r="RQ298" s="41"/>
      <c r="RR298" s="41"/>
      <c r="RS298" s="41"/>
      <c r="RT298" s="41"/>
      <c r="RU298" s="41"/>
      <c r="RV298" s="41"/>
      <c r="RW298" s="41"/>
      <c r="RX298" s="41"/>
      <c r="RY298" s="41"/>
      <c r="RZ298" s="41"/>
      <c r="SA298" s="41"/>
      <c r="SB298" s="41"/>
      <c r="SC298" s="41"/>
      <c r="SD298" s="41"/>
      <c r="SE298" s="41"/>
      <c r="SF298" s="41"/>
      <c r="SG298" s="41"/>
      <c r="SH298" s="41"/>
      <c r="SI298" s="41"/>
      <c r="SJ298" s="41"/>
      <c r="SK298" s="41"/>
      <c r="SL298" s="41"/>
      <c r="SM298" s="41"/>
      <c r="SN298" s="41"/>
      <c r="SO298" s="41"/>
      <c r="SP298" s="41"/>
      <c r="SQ298" s="41"/>
      <c r="SR298" s="41"/>
      <c r="SS298" s="41"/>
      <c r="ST298" s="41"/>
      <c r="SU298" s="41"/>
      <c r="SV298" s="41"/>
      <c r="SW298" s="41"/>
      <c r="SX298" s="41"/>
      <c r="SY298" s="41"/>
      <c r="SZ298" s="41"/>
      <c r="TA298" s="41"/>
      <c r="TB298" s="41"/>
      <c r="TC298" s="41"/>
      <c r="TD298" s="41"/>
      <c r="TE298" s="41"/>
      <c r="TF298" s="41"/>
      <c r="TG298" s="41"/>
      <c r="TH298" s="41"/>
      <c r="TI298" s="41"/>
      <c r="TJ298" s="41"/>
      <c r="TK298" s="41"/>
      <c r="TL298" s="41"/>
      <c r="TM298" s="41"/>
      <c r="TN298" s="41"/>
      <c r="TO298" s="41"/>
      <c r="TP298" s="41"/>
      <c r="TQ298" s="41"/>
      <c r="TR298" s="41"/>
      <c r="TS298" s="41"/>
      <c r="TT298" s="41"/>
      <c r="TU298" s="41"/>
      <c r="TV298" s="41"/>
      <c r="TW298" s="41"/>
      <c r="TX298" s="41"/>
      <c r="TY298" s="41"/>
      <c r="TZ298" s="41"/>
      <c r="UA298" s="41"/>
      <c r="UB298" s="41"/>
      <c r="UC298" s="41"/>
      <c r="UD298" s="41"/>
      <c r="UE298" s="41"/>
      <c r="UF298" s="41"/>
      <c r="UG298" s="41"/>
      <c r="UH298" s="41"/>
      <c r="UI298" s="41"/>
      <c r="UJ298" s="41"/>
      <c r="UK298" s="41"/>
      <c r="UL298" s="41"/>
      <c r="UM298" s="41"/>
      <c r="UN298" s="41"/>
      <c r="UO298" s="41"/>
      <c r="UP298" s="41"/>
      <c r="UQ298" s="41"/>
      <c r="UR298" s="41"/>
      <c r="US298" s="41"/>
      <c r="UT298" s="41"/>
      <c r="UU298" s="41"/>
      <c r="UV298" s="41"/>
      <c r="UW298" s="41"/>
      <c r="UX298" s="41"/>
      <c r="UY298" s="41"/>
      <c r="UZ298" s="41"/>
      <c r="VA298" s="41"/>
      <c r="VB298" s="41"/>
      <c r="VC298" s="41"/>
      <c r="VD298" s="41"/>
      <c r="VE298" s="41"/>
      <c r="VF298" s="41"/>
      <c r="VG298" s="41"/>
      <c r="VH298" s="41"/>
      <c r="VI298" s="41"/>
      <c r="VJ298" s="41"/>
      <c r="VK298" s="41"/>
      <c r="VL298" s="41"/>
      <c r="VM298" s="41"/>
      <c r="VN298" s="41"/>
      <c r="VO298" s="41"/>
      <c r="VP298" s="41"/>
      <c r="VQ298" s="41"/>
      <c r="VR298" s="41"/>
      <c r="VS298" s="41"/>
      <c r="VT298" s="41"/>
      <c r="VU298" s="41"/>
      <c r="VV298" s="41"/>
      <c r="VW298" s="41"/>
      <c r="VX298" s="41"/>
      <c r="VY298" s="41"/>
      <c r="VZ298" s="41"/>
      <c r="WA298" s="41"/>
      <c r="WB298" s="41"/>
      <c r="WC298" s="41"/>
      <c r="WD298" s="41"/>
      <c r="WE298" s="41"/>
      <c r="WF298" s="41"/>
      <c r="WG298" s="41"/>
      <c r="WH298" s="41"/>
      <c r="WI298" s="41"/>
      <c r="WJ298" s="41"/>
      <c r="WK298" s="41"/>
      <c r="WL298" s="41"/>
      <c r="WM298" s="41"/>
      <c r="WN298" s="41"/>
      <c r="WO298" s="41"/>
      <c r="WP298" s="41"/>
      <c r="WQ298" s="41"/>
      <c r="WR298" s="41"/>
      <c r="WS298" s="41"/>
      <c r="WT298" s="41"/>
      <c r="WU298" s="41"/>
      <c r="WV298" s="41"/>
      <c r="WW298" s="41"/>
      <c r="WX298" s="41"/>
      <c r="WY298" s="41"/>
      <c r="WZ298" s="41"/>
      <c r="XA298" s="41"/>
      <c r="XB298" s="41"/>
      <c r="XC298" s="41"/>
      <c r="XD298" s="41"/>
      <c r="XE298" s="41"/>
      <c r="XF298" s="41"/>
      <c r="XG298" s="41"/>
      <c r="XH298" s="41"/>
      <c r="XI298" s="41"/>
      <c r="XJ298" s="41"/>
      <c r="XK298" s="41"/>
      <c r="XL298" s="41"/>
      <c r="XM298" s="41"/>
      <c r="XN298" s="41"/>
      <c r="XO298" s="41"/>
      <c r="XP298" s="41"/>
      <c r="XQ298" s="41"/>
      <c r="XR298" s="41"/>
      <c r="XS298" s="41"/>
      <c r="XT298" s="41"/>
      <c r="XU298" s="41"/>
      <c r="XV298" s="41"/>
      <c r="XW298" s="41"/>
      <c r="XX298" s="41"/>
      <c r="XY298" s="41"/>
      <c r="XZ298" s="41"/>
      <c r="YA298" s="41"/>
      <c r="YB298" s="41"/>
      <c r="YC298" s="41"/>
      <c r="YD298" s="41"/>
      <c r="YE298" s="41"/>
      <c r="YF298" s="41"/>
      <c r="YG298" s="41"/>
      <c r="YH298" s="41"/>
      <c r="YI298" s="41"/>
      <c r="YJ298" s="41"/>
      <c r="YK298" s="41"/>
      <c r="YL298" s="41"/>
      <c r="YM298" s="41"/>
      <c r="YN298" s="41"/>
      <c r="YO298" s="41"/>
      <c r="YP298" s="41"/>
      <c r="YQ298" s="41"/>
      <c r="YR298" s="41"/>
      <c r="YS298" s="41"/>
      <c r="YT298" s="41"/>
      <c r="YU298" s="41"/>
      <c r="YV298" s="41"/>
      <c r="YW298" s="41"/>
      <c r="YX298" s="41"/>
      <c r="YY298" s="41"/>
      <c r="YZ298" s="41"/>
      <c r="ZA298" s="41"/>
      <c r="ZB298" s="41"/>
      <c r="ZC298" s="41"/>
      <c r="ZD298" s="41"/>
      <c r="ZE298" s="41"/>
      <c r="ZF298" s="41"/>
      <c r="ZG298" s="41"/>
      <c r="ZH298" s="41"/>
      <c r="ZI298" s="41"/>
      <c r="ZJ298" s="41"/>
      <c r="ZK298" s="41"/>
      <c r="ZL298" s="41"/>
      <c r="ZM298" s="41"/>
      <c r="ZN298" s="41"/>
      <c r="ZO298" s="41"/>
    </row>
    <row r="299" spans="31:691" ht="17.25" customHeight="1" x14ac:dyDescent="0.3">
      <c r="AE299" s="41"/>
      <c r="AF299" s="41"/>
      <c r="AG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/>
      <c r="JJ299" s="41"/>
      <c r="JK299" s="41"/>
      <c r="JL299" s="41"/>
      <c r="JM299" s="41"/>
      <c r="JN299" s="41"/>
      <c r="JO299" s="41"/>
      <c r="JP299" s="41"/>
      <c r="JQ299" s="41"/>
      <c r="JR299" s="41"/>
      <c r="JS299" s="41"/>
      <c r="JT299" s="41"/>
      <c r="JU299" s="41"/>
      <c r="JV299" s="41"/>
      <c r="JW299" s="41"/>
      <c r="JX299" s="41"/>
      <c r="JY299" s="41"/>
      <c r="JZ299" s="41"/>
      <c r="KA299" s="41"/>
      <c r="KB299" s="41"/>
      <c r="KC299" s="41"/>
      <c r="KD299" s="41"/>
      <c r="KE299" s="41"/>
      <c r="KF299" s="41"/>
      <c r="KG299" s="41"/>
      <c r="KH299" s="41"/>
      <c r="KI299" s="41"/>
      <c r="KJ299" s="41"/>
      <c r="KK299" s="41"/>
      <c r="KL299" s="41"/>
      <c r="KM299" s="41"/>
      <c r="KN299" s="41"/>
      <c r="KO299" s="41"/>
      <c r="KP299" s="41"/>
      <c r="KQ299" s="41"/>
      <c r="KR299" s="41"/>
      <c r="KS299" s="41"/>
      <c r="KT299" s="41"/>
      <c r="KU299" s="41"/>
      <c r="KV299" s="41"/>
      <c r="KW299" s="41"/>
      <c r="KX299" s="41"/>
      <c r="KY299" s="41"/>
      <c r="KZ299" s="41"/>
      <c r="LA299" s="41"/>
      <c r="LB299" s="41"/>
      <c r="LC299" s="41"/>
      <c r="LD299" s="41"/>
      <c r="LE299" s="41"/>
      <c r="LF299" s="41"/>
      <c r="LG299" s="41"/>
      <c r="LH299" s="41"/>
      <c r="LI299" s="41"/>
      <c r="LJ299" s="41"/>
      <c r="LK299" s="41"/>
      <c r="LL299" s="41"/>
      <c r="LM299" s="41"/>
      <c r="LN299" s="41"/>
      <c r="LO299" s="41"/>
      <c r="LP299" s="41"/>
      <c r="LQ299" s="41"/>
      <c r="LR299" s="41"/>
      <c r="LS299" s="41"/>
      <c r="LT299" s="41"/>
      <c r="LU299" s="41"/>
      <c r="LV299" s="41"/>
      <c r="LW299" s="41"/>
      <c r="LX299" s="41"/>
      <c r="LY299" s="41"/>
      <c r="LZ299" s="41"/>
      <c r="MA299" s="41"/>
      <c r="MB299" s="41"/>
      <c r="MC299" s="41"/>
      <c r="MD299" s="41"/>
      <c r="ME299" s="41"/>
      <c r="MF299" s="41"/>
      <c r="MG299" s="41"/>
      <c r="MH299" s="41"/>
      <c r="MI299" s="41"/>
      <c r="MJ299" s="41"/>
      <c r="MK299" s="41"/>
      <c r="ML299" s="41"/>
      <c r="MM299" s="41"/>
      <c r="MN299" s="41"/>
      <c r="MO299" s="41"/>
      <c r="MP299" s="41"/>
      <c r="MQ299" s="41"/>
      <c r="MR299" s="41"/>
      <c r="MS299" s="41"/>
      <c r="MT299" s="41"/>
      <c r="MU299" s="41"/>
      <c r="MV299" s="41"/>
      <c r="MW299" s="41"/>
      <c r="MX299" s="41"/>
      <c r="MY299" s="41"/>
      <c r="MZ299" s="41"/>
      <c r="NA299" s="41"/>
      <c r="NB299" s="41"/>
      <c r="NC299" s="41"/>
      <c r="ND299" s="41"/>
      <c r="NE299" s="41"/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/>
      <c r="NX299" s="41"/>
      <c r="NY299" s="41"/>
      <c r="NZ299" s="41"/>
      <c r="OA299" s="41"/>
      <c r="OB299" s="41"/>
      <c r="OC299" s="41"/>
      <c r="OD299" s="41"/>
      <c r="OE299" s="41"/>
      <c r="OF299" s="41"/>
      <c r="OG299" s="41"/>
      <c r="OH299" s="41"/>
      <c r="OI299" s="41"/>
      <c r="OJ299" s="41"/>
      <c r="OK299" s="41"/>
      <c r="OL299" s="41"/>
      <c r="OM299" s="41"/>
      <c r="ON299" s="41"/>
      <c r="OO299" s="41"/>
      <c r="OP299" s="41"/>
      <c r="OQ299" s="41"/>
      <c r="OR299" s="41"/>
      <c r="OS299" s="41"/>
      <c r="OT299" s="41"/>
      <c r="OU299" s="41"/>
      <c r="OV299" s="41"/>
      <c r="OW299" s="41"/>
      <c r="OX299" s="41"/>
      <c r="OY299" s="41"/>
      <c r="OZ299" s="41"/>
      <c r="PA299" s="41"/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1"/>
      <c r="PN299" s="41"/>
      <c r="PO299" s="41"/>
      <c r="PP299" s="41"/>
      <c r="PQ299" s="41"/>
      <c r="PR299" s="41"/>
      <c r="PS299" s="41"/>
      <c r="PT299" s="41"/>
      <c r="PU299" s="41"/>
      <c r="PV299" s="41"/>
      <c r="PW299" s="41"/>
      <c r="PX299" s="41"/>
      <c r="PY299" s="41"/>
      <c r="PZ299" s="41"/>
      <c r="QA299" s="41"/>
      <c r="QB299" s="41"/>
      <c r="QC299" s="41"/>
      <c r="QD299" s="41"/>
      <c r="QE299" s="41"/>
      <c r="QF299" s="41"/>
      <c r="QG299" s="41"/>
      <c r="QH299" s="41"/>
      <c r="QI299" s="41"/>
      <c r="QJ299" s="41"/>
      <c r="QK299" s="41"/>
      <c r="QL299" s="41"/>
      <c r="QM299" s="41"/>
      <c r="QN299" s="41"/>
      <c r="QO299" s="41"/>
      <c r="QP299" s="41"/>
      <c r="QQ299" s="41"/>
      <c r="QR299" s="41"/>
      <c r="QS299" s="41"/>
      <c r="QT299" s="41"/>
      <c r="QU299" s="41"/>
      <c r="QV299" s="41"/>
      <c r="QW299" s="41"/>
      <c r="QX299" s="41"/>
      <c r="QY299" s="41"/>
      <c r="QZ299" s="41"/>
      <c r="RA299" s="41"/>
      <c r="RB299" s="41"/>
      <c r="RC299" s="41"/>
      <c r="RD299" s="41"/>
      <c r="RE299" s="41"/>
      <c r="RF299" s="41"/>
      <c r="RG299" s="41"/>
      <c r="RH299" s="41"/>
      <c r="RI299" s="41"/>
      <c r="RJ299" s="41"/>
      <c r="RK299" s="41"/>
      <c r="RL299" s="41"/>
      <c r="RM299" s="41"/>
      <c r="RN299" s="41"/>
      <c r="RO299" s="41"/>
      <c r="RP299" s="41"/>
      <c r="RQ299" s="41"/>
      <c r="RR299" s="41"/>
      <c r="RS299" s="41"/>
      <c r="RT299" s="41"/>
      <c r="RU299" s="41"/>
      <c r="RV299" s="41"/>
      <c r="RW299" s="41"/>
      <c r="RX299" s="41"/>
      <c r="RY299" s="41"/>
      <c r="RZ299" s="41"/>
      <c r="SA299" s="41"/>
      <c r="SB299" s="41"/>
      <c r="SC299" s="41"/>
      <c r="SD299" s="41"/>
      <c r="SE299" s="41"/>
      <c r="SF299" s="41"/>
      <c r="SG299" s="41"/>
      <c r="SH299" s="41"/>
      <c r="SI299" s="41"/>
      <c r="SJ299" s="41"/>
      <c r="SK299" s="41"/>
      <c r="SL299" s="41"/>
      <c r="SM299" s="41"/>
      <c r="SN299" s="41"/>
      <c r="SO299" s="41"/>
      <c r="SP299" s="41"/>
      <c r="SQ299" s="41"/>
      <c r="SR299" s="41"/>
      <c r="SS299" s="41"/>
      <c r="ST299" s="41"/>
      <c r="SU299" s="41"/>
      <c r="SV299" s="41"/>
      <c r="SW299" s="41"/>
      <c r="SX299" s="41"/>
      <c r="SY299" s="41"/>
      <c r="SZ299" s="41"/>
      <c r="TA299" s="41"/>
      <c r="TB299" s="41"/>
      <c r="TC299" s="41"/>
      <c r="TD299" s="41"/>
      <c r="TE299" s="41"/>
      <c r="TF299" s="41"/>
      <c r="TG299" s="41"/>
      <c r="TH299" s="41"/>
      <c r="TI299" s="41"/>
      <c r="TJ299" s="41"/>
      <c r="TK299" s="41"/>
      <c r="TL299" s="41"/>
      <c r="TM299" s="41"/>
      <c r="TN299" s="41"/>
      <c r="TO299" s="41"/>
      <c r="TP299" s="41"/>
      <c r="TQ299" s="41"/>
      <c r="TR299" s="41"/>
      <c r="TS299" s="41"/>
      <c r="TT299" s="41"/>
      <c r="TU299" s="41"/>
      <c r="TV299" s="41"/>
      <c r="TW299" s="41"/>
      <c r="TX299" s="41"/>
      <c r="TY299" s="41"/>
      <c r="TZ299" s="41"/>
      <c r="UA299" s="41"/>
      <c r="UB299" s="41"/>
      <c r="UC299" s="41"/>
      <c r="UD299" s="41"/>
      <c r="UE299" s="41"/>
      <c r="UF299" s="41"/>
      <c r="UG299" s="41"/>
      <c r="UH299" s="41"/>
      <c r="UI299" s="41"/>
      <c r="UJ299" s="41"/>
      <c r="UK299" s="41"/>
      <c r="UL299" s="41"/>
      <c r="UM299" s="41"/>
      <c r="UN299" s="41"/>
      <c r="UO299" s="41"/>
      <c r="UP299" s="41"/>
      <c r="UQ299" s="41"/>
      <c r="UR299" s="41"/>
      <c r="US299" s="41"/>
      <c r="UT299" s="41"/>
      <c r="UU299" s="41"/>
      <c r="UV299" s="41"/>
      <c r="UW299" s="41"/>
      <c r="UX299" s="41"/>
      <c r="UY299" s="41"/>
      <c r="UZ299" s="41"/>
      <c r="VA299" s="41"/>
      <c r="VB299" s="41"/>
      <c r="VC299" s="41"/>
      <c r="VD299" s="41"/>
      <c r="VE299" s="41"/>
      <c r="VF299" s="41"/>
      <c r="VG299" s="41"/>
      <c r="VH299" s="41"/>
      <c r="VI299" s="41"/>
      <c r="VJ299" s="41"/>
      <c r="VK299" s="41"/>
      <c r="VL299" s="41"/>
      <c r="VM299" s="41"/>
      <c r="VN299" s="41"/>
      <c r="VO299" s="41"/>
      <c r="VP299" s="41"/>
      <c r="VQ299" s="41"/>
      <c r="VR299" s="41"/>
      <c r="VS299" s="41"/>
      <c r="VT299" s="41"/>
      <c r="VU299" s="41"/>
      <c r="VV299" s="41"/>
      <c r="VW299" s="41"/>
      <c r="VX299" s="41"/>
      <c r="VY299" s="41"/>
      <c r="VZ299" s="41"/>
      <c r="WA299" s="41"/>
      <c r="WB299" s="41"/>
      <c r="WC299" s="41"/>
      <c r="WD299" s="41"/>
      <c r="WE299" s="41"/>
      <c r="WF299" s="41"/>
      <c r="WG299" s="41"/>
      <c r="WH299" s="41"/>
      <c r="WI299" s="41"/>
      <c r="WJ299" s="41"/>
      <c r="WK299" s="41"/>
      <c r="WL299" s="41"/>
      <c r="WM299" s="41"/>
      <c r="WN299" s="41"/>
      <c r="WO299" s="41"/>
      <c r="WP299" s="41"/>
      <c r="WQ299" s="41"/>
      <c r="WR299" s="41"/>
      <c r="WS299" s="41"/>
      <c r="WT299" s="41"/>
      <c r="WU299" s="41"/>
      <c r="WV299" s="41"/>
      <c r="WW299" s="41"/>
      <c r="WX299" s="41"/>
      <c r="WY299" s="41"/>
      <c r="WZ299" s="41"/>
      <c r="XA299" s="41"/>
      <c r="XB299" s="41"/>
      <c r="XC299" s="41"/>
      <c r="XD299" s="41"/>
      <c r="XE299" s="41"/>
      <c r="XF299" s="41"/>
      <c r="XG299" s="41"/>
      <c r="XH299" s="41"/>
      <c r="XI299" s="41"/>
      <c r="XJ299" s="41"/>
      <c r="XK299" s="41"/>
      <c r="XL299" s="41"/>
      <c r="XM299" s="41"/>
      <c r="XN299" s="41"/>
      <c r="XO299" s="41"/>
      <c r="XP299" s="41"/>
      <c r="XQ299" s="41"/>
      <c r="XR299" s="41"/>
      <c r="XS299" s="41"/>
      <c r="XT299" s="41"/>
      <c r="XU299" s="41"/>
      <c r="XV299" s="41"/>
      <c r="XW299" s="41"/>
      <c r="XX299" s="41"/>
      <c r="XY299" s="41"/>
      <c r="XZ299" s="41"/>
      <c r="YA299" s="41"/>
      <c r="YB299" s="41"/>
      <c r="YC299" s="41"/>
      <c r="YD299" s="41"/>
      <c r="YE299" s="41"/>
      <c r="YF299" s="41"/>
      <c r="YG299" s="41"/>
      <c r="YH299" s="41"/>
      <c r="YI299" s="41"/>
      <c r="YJ299" s="41"/>
      <c r="YK299" s="41"/>
      <c r="YL299" s="41"/>
      <c r="YM299" s="41"/>
      <c r="YN299" s="41"/>
      <c r="YO299" s="41"/>
      <c r="YP299" s="41"/>
      <c r="YQ299" s="41"/>
      <c r="YR299" s="41"/>
      <c r="YS299" s="41"/>
      <c r="YT299" s="41"/>
      <c r="YU299" s="41"/>
      <c r="YV299" s="41"/>
      <c r="YW299" s="41"/>
      <c r="YX299" s="41"/>
      <c r="YY299" s="41"/>
      <c r="YZ299" s="41"/>
      <c r="ZA299" s="41"/>
      <c r="ZB299" s="41"/>
      <c r="ZC299" s="41"/>
      <c r="ZD299" s="41"/>
      <c r="ZE299" s="41"/>
      <c r="ZF299" s="41"/>
      <c r="ZG299" s="41"/>
      <c r="ZH299" s="41"/>
      <c r="ZI299" s="41"/>
      <c r="ZJ299" s="41"/>
      <c r="ZK299" s="41"/>
      <c r="ZL299" s="41"/>
      <c r="ZM299" s="41"/>
      <c r="ZN299" s="41"/>
      <c r="ZO299" s="41"/>
    </row>
    <row r="300" spans="31:691" ht="17.25" customHeight="1" x14ac:dyDescent="0.3">
      <c r="AE300" s="41"/>
      <c r="AF300" s="41"/>
      <c r="AG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/>
      <c r="JY300" s="41"/>
      <c r="JZ300" s="41"/>
      <c r="KA300" s="41"/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/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/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/>
      <c r="LU300" s="41"/>
      <c r="LV300" s="41"/>
      <c r="LW300" s="41"/>
      <c r="LX300" s="41"/>
      <c r="LY300" s="41"/>
      <c r="LZ300" s="41"/>
      <c r="MA300" s="41"/>
      <c r="MB300" s="41"/>
      <c r="MC300" s="41"/>
      <c r="MD300" s="41"/>
      <c r="ME300" s="41"/>
      <c r="MF300" s="41"/>
      <c r="MG300" s="41"/>
      <c r="MH300" s="41"/>
      <c r="MI300" s="41"/>
      <c r="MJ300" s="41"/>
      <c r="MK300" s="41"/>
      <c r="ML300" s="41"/>
      <c r="MM300" s="41"/>
      <c r="MN300" s="41"/>
      <c r="MO300" s="41"/>
      <c r="MP300" s="41"/>
      <c r="MQ300" s="41"/>
      <c r="MR300" s="41"/>
      <c r="MS300" s="41"/>
      <c r="MT300" s="41"/>
      <c r="MU300" s="41"/>
      <c r="MV300" s="41"/>
      <c r="MW300" s="41"/>
      <c r="MX300" s="41"/>
      <c r="MY300" s="41"/>
      <c r="MZ300" s="41"/>
      <c r="NA300" s="41"/>
      <c r="NB300" s="41"/>
      <c r="NC300" s="41"/>
      <c r="ND300" s="41"/>
      <c r="NE300" s="41"/>
      <c r="NF300" s="41"/>
      <c r="NG300" s="41"/>
      <c r="NH300" s="41"/>
      <c r="NI300" s="41"/>
      <c r="NJ300" s="41"/>
      <c r="NK300" s="41"/>
      <c r="NL300" s="41"/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/>
      <c r="NX300" s="41"/>
      <c r="NY300" s="41"/>
      <c r="NZ300" s="41"/>
      <c r="OA300" s="41"/>
      <c r="OB300" s="41"/>
      <c r="OC300" s="41"/>
      <c r="OD300" s="41"/>
      <c r="OE300" s="41"/>
      <c r="OF300" s="41"/>
      <c r="OG300" s="41"/>
      <c r="OH300" s="41"/>
      <c r="OI300" s="41"/>
      <c r="OJ300" s="41"/>
      <c r="OK300" s="41"/>
      <c r="OL300" s="41"/>
      <c r="OM300" s="41"/>
      <c r="ON300" s="41"/>
      <c r="OO300" s="41"/>
      <c r="OP300" s="41"/>
      <c r="OQ300" s="41"/>
      <c r="OR300" s="41"/>
      <c r="OS300" s="41"/>
      <c r="OT300" s="41"/>
      <c r="OU300" s="41"/>
      <c r="OV300" s="41"/>
      <c r="OW300" s="41"/>
      <c r="OX300" s="41"/>
      <c r="OY300" s="41"/>
      <c r="OZ300" s="41"/>
      <c r="PA300" s="41"/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1"/>
      <c r="PN300" s="41"/>
      <c r="PO300" s="41"/>
      <c r="PP300" s="41"/>
      <c r="PQ300" s="41"/>
      <c r="PR300" s="41"/>
      <c r="PS300" s="41"/>
      <c r="PT300" s="41"/>
      <c r="PU300" s="41"/>
      <c r="PV300" s="41"/>
      <c r="PW300" s="41"/>
      <c r="PX300" s="41"/>
      <c r="PY300" s="41"/>
      <c r="PZ300" s="41"/>
      <c r="QA300" s="41"/>
      <c r="QB300" s="41"/>
      <c r="QC300" s="41"/>
      <c r="QD300" s="41"/>
      <c r="QE300" s="41"/>
      <c r="QF300" s="41"/>
      <c r="QG300" s="41"/>
      <c r="QH300" s="41"/>
      <c r="QI300" s="41"/>
      <c r="QJ300" s="41"/>
      <c r="QK300" s="41"/>
      <c r="QL300" s="41"/>
      <c r="QM300" s="41"/>
      <c r="QN300" s="41"/>
      <c r="QO300" s="41"/>
      <c r="QP300" s="41"/>
      <c r="QQ300" s="41"/>
      <c r="QR300" s="41"/>
      <c r="QS300" s="41"/>
      <c r="QT300" s="41"/>
      <c r="QU300" s="41"/>
      <c r="QV300" s="41"/>
      <c r="QW300" s="41"/>
      <c r="QX300" s="41"/>
      <c r="QY300" s="41"/>
      <c r="QZ300" s="41"/>
      <c r="RA300" s="41"/>
      <c r="RB300" s="41"/>
      <c r="RC300" s="41"/>
      <c r="RD300" s="41"/>
      <c r="RE300" s="41"/>
      <c r="RF300" s="41"/>
      <c r="RG300" s="41"/>
      <c r="RH300" s="41"/>
      <c r="RI300" s="41"/>
      <c r="RJ300" s="41"/>
      <c r="RK300" s="41"/>
      <c r="RL300" s="41"/>
      <c r="RM300" s="41"/>
      <c r="RN300" s="41"/>
      <c r="RO300" s="41"/>
      <c r="RP300" s="41"/>
      <c r="RQ300" s="41"/>
      <c r="RR300" s="41"/>
      <c r="RS300" s="41"/>
      <c r="RT300" s="41"/>
      <c r="RU300" s="41"/>
      <c r="RV300" s="41"/>
      <c r="RW300" s="41"/>
      <c r="RX300" s="41"/>
      <c r="RY300" s="41"/>
      <c r="RZ300" s="41"/>
      <c r="SA300" s="41"/>
      <c r="SB300" s="41"/>
      <c r="SC300" s="41"/>
      <c r="SD300" s="41"/>
      <c r="SE300" s="41"/>
      <c r="SF300" s="41"/>
      <c r="SG300" s="41"/>
      <c r="SH300" s="41"/>
      <c r="SI300" s="41"/>
      <c r="SJ300" s="41"/>
      <c r="SK300" s="41"/>
      <c r="SL300" s="41"/>
      <c r="SM300" s="41"/>
      <c r="SN300" s="41"/>
      <c r="SO300" s="41"/>
      <c r="SP300" s="41"/>
      <c r="SQ300" s="41"/>
      <c r="SR300" s="41"/>
      <c r="SS300" s="41"/>
      <c r="ST300" s="41"/>
      <c r="SU300" s="41"/>
      <c r="SV300" s="41"/>
      <c r="SW300" s="41"/>
      <c r="SX300" s="41"/>
      <c r="SY300" s="41"/>
      <c r="SZ300" s="41"/>
      <c r="TA300" s="41"/>
      <c r="TB300" s="41"/>
      <c r="TC300" s="41"/>
      <c r="TD300" s="41"/>
      <c r="TE300" s="41"/>
      <c r="TF300" s="41"/>
      <c r="TG300" s="41"/>
      <c r="TH300" s="41"/>
      <c r="TI300" s="41"/>
      <c r="TJ300" s="41"/>
      <c r="TK300" s="41"/>
      <c r="TL300" s="41"/>
      <c r="TM300" s="41"/>
      <c r="TN300" s="41"/>
      <c r="TO300" s="41"/>
      <c r="TP300" s="41"/>
      <c r="TQ300" s="41"/>
      <c r="TR300" s="41"/>
      <c r="TS300" s="41"/>
      <c r="TT300" s="41"/>
      <c r="TU300" s="41"/>
      <c r="TV300" s="41"/>
      <c r="TW300" s="41"/>
      <c r="TX300" s="41"/>
      <c r="TY300" s="41"/>
      <c r="TZ300" s="41"/>
      <c r="UA300" s="41"/>
      <c r="UB300" s="41"/>
      <c r="UC300" s="41"/>
      <c r="UD300" s="41"/>
      <c r="UE300" s="41"/>
      <c r="UF300" s="41"/>
      <c r="UG300" s="41"/>
      <c r="UH300" s="41"/>
      <c r="UI300" s="41"/>
      <c r="UJ300" s="41"/>
      <c r="UK300" s="41"/>
      <c r="UL300" s="41"/>
      <c r="UM300" s="41"/>
      <c r="UN300" s="41"/>
      <c r="UO300" s="41"/>
      <c r="UP300" s="41"/>
      <c r="UQ300" s="41"/>
      <c r="UR300" s="41"/>
      <c r="US300" s="41"/>
      <c r="UT300" s="41"/>
      <c r="UU300" s="41"/>
      <c r="UV300" s="41"/>
      <c r="UW300" s="41"/>
      <c r="UX300" s="41"/>
      <c r="UY300" s="41"/>
      <c r="UZ300" s="41"/>
      <c r="VA300" s="41"/>
      <c r="VB300" s="41"/>
      <c r="VC300" s="41"/>
      <c r="VD300" s="41"/>
      <c r="VE300" s="41"/>
      <c r="VF300" s="41"/>
      <c r="VG300" s="41"/>
      <c r="VH300" s="41"/>
      <c r="VI300" s="41"/>
      <c r="VJ300" s="41"/>
      <c r="VK300" s="41"/>
      <c r="VL300" s="41"/>
      <c r="VM300" s="41"/>
      <c r="VN300" s="41"/>
      <c r="VO300" s="41"/>
      <c r="VP300" s="41"/>
      <c r="VQ300" s="41"/>
      <c r="VR300" s="41"/>
      <c r="VS300" s="41"/>
      <c r="VT300" s="41"/>
      <c r="VU300" s="41"/>
      <c r="VV300" s="41"/>
      <c r="VW300" s="41"/>
      <c r="VX300" s="41"/>
      <c r="VY300" s="41"/>
      <c r="VZ300" s="41"/>
      <c r="WA300" s="41"/>
      <c r="WB300" s="41"/>
      <c r="WC300" s="41"/>
      <c r="WD300" s="41"/>
      <c r="WE300" s="41"/>
      <c r="WF300" s="41"/>
      <c r="WG300" s="41"/>
      <c r="WH300" s="41"/>
      <c r="WI300" s="41"/>
      <c r="WJ300" s="41"/>
      <c r="WK300" s="41"/>
      <c r="WL300" s="41"/>
      <c r="WM300" s="41"/>
      <c r="WN300" s="41"/>
      <c r="WO300" s="41"/>
      <c r="WP300" s="41"/>
      <c r="WQ300" s="41"/>
      <c r="WR300" s="41"/>
      <c r="WS300" s="41"/>
      <c r="WT300" s="41"/>
      <c r="WU300" s="41"/>
      <c r="WV300" s="41"/>
      <c r="WW300" s="41"/>
      <c r="WX300" s="41"/>
      <c r="WY300" s="41"/>
      <c r="WZ300" s="41"/>
      <c r="XA300" s="41"/>
      <c r="XB300" s="41"/>
      <c r="XC300" s="41"/>
      <c r="XD300" s="41"/>
      <c r="XE300" s="41"/>
      <c r="XF300" s="41"/>
      <c r="XG300" s="41"/>
      <c r="XH300" s="41"/>
      <c r="XI300" s="41"/>
      <c r="XJ300" s="41"/>
      <c r="XK300" s="41"/>
      <c r="XL300" s="41"/>
      <c r="XM300" s="41"/>
      <c r="XN300" s="41"/>
      <c r="XO300" s="41"/>
      <c r="XP300" s="41"/>
      <c r="XQ300" s="41"/>
      <c r="XR300" s="41"/>
      <c r="XS300" s="41"/>
      <c r="XT300" s="41"/>
      <c r="XU300" s="41"/>
      <c r="XV300" s="41"/>
      <c r="XW300" s="41"/>
      <c r="XX300" s="41"/>
      <c r="XY300" s="41"/>
      <c r="XZ300" s="41"/>
      <c r="YA300" s="41"/>
      <c r="YB300" s="41"/>
      <c r="YC300" s="41"/>
      <c r="YD300" s="41"/>
      <c r="YE300" s="41"/>
      <c r="YF300" s="41"/>
      <c r="YG300" s="41"/>
      <c r="YH300" s="41"/>
      <c r="YI300" s="41"/>
      <c r="YJ300" s="41"/>
      <c r="YK300" s="41"/>
      <c r="YL300" s="41"/>
      <c r="YM300" s="41"/>
      <c r="YN300" s="41"/>
      <c r="YO300" s="41"/>
      <c r="YP300" s="41"/>
      <c r="YQ300" s="41"/>
      <c r="YR300" s="41"/>
      <c r="YS300" s="41"/>
      <c r="YT300" s="41"/>
      <c r="YU300" s="41"/>
      <c r="YV300" s="41"/>
      <c r="YW300" s="41"/>
      <c r="YX300" s="41"/>
      <c r="YY300" s="41"/>
      <c r="YZ300" s="41"/>
      <c r="ZA300" s="41"/>
      <c r="ZB300" s="41"/>
      <c r="ZC300" s="41"/>
      <c r="ZD300" s="41"/>
      <c r="ZE300" s="41"/>
      <c r="ZF300" s="41"/>
      <c r="ZG300" s="41"/>
      <c r="ZH300" s="41"/>
      <c r="ZI300" s="41"/>
      <c r="ZJ300" s="41"/>
      <c r="ZK300" s="41"/>
      <c r="ZL300" s="41"/>
      <c r="ZM300" s="41"/>
      <c r="ZN300" s="41"/>
      <c r="ZO300" s="41"/>
    </row>
    <row r="301" spans="31:691" ht="17.25" customHeight="1" x14ac:dyDescent="0.3">
      <c r="AE301" s="41"/>
      <c r="AF301" s="41"/>
      <c r="AG301" s="41"/>
      <c r="IZ301" s="41"/>
      <c r="JA301" s="41"/>
      <c r="JB301" s="41"/>
      <c r="JC301" s="41"/>
      <c r="JD301" s="41"/>
      <c r="JE301" s="41"/>
      <c r="JF301" s="41"/>
      <c r="JG301" s="41"/>
      <c r="JH301" s="41"/>
      <c r="JI301" s="41"/>
      <c r="JJ301" s="41"/>
      <c r="JK301" s="41"/>
      <c r="JL301" s="41"/>
      <c r="JM301" s="41"/>
      <c r="JN301" s="41"/>
      <c r="JO301" s="41"/>
      <c r="JP301" s="41"/>
      <c r="JQ301" s="41"/>
      <c r="JR301" s="41"/>
      <c r="JS301" s="41"/>
      <c r="JT301" s="41"/>
      <c r="JU301" s="41"/>
      <c r="JV301" s="41"/>
      <c r="JW301" s="41"/>
      <c r="JX301" s="41"/>
      <c r="JY301" s="41"/>
      <c r="JZ301" s="41"/>
      <c r="KA301" s="41"/>
      <c r="KB301" s="41"/>
      <c r="KC301" s="41"/>
      <c r="KD301" s="41"/>
      <c r="KE301" s="41"/>
      <c r="KF301" s="41"/>
      <c r="KG301" s="41"/>
      <c r="KH301" s="41"/>
      <c r="KI301" s="41"/>
      <c r="KJ301" s="41"/>
      <c r="KK301" s="41"/>
      <c r="KL301" s="41"/>
      <c r="KM301" s="41"/>
      <c r="KN301" s="41"/>
      <c r="KO301" s="41"/>
      <c r="KP301" s="41"/>
      <c r="KQ301" s="41"/>
      <c r="KR301" s="41"/>
      <c r="KS301" s="41"/>
      <c r="KT301" s="41"/>
      <c r="KU301" s="41"/>
      <c r="KV301" s="41"/>
      <c r="KW301" s="41"/>
      <c r="KX301" s="41"/>
      <c r="KY301" s="41"/>
      <c r="KZ301" s="41"/>
      <c r="LA301" s="41"/>
      <c r="LB301" s="41"/>
      <c r="LC301" s="41"/>
      <c r="LD301" s="41"/>
      <c r="LE301" s="41"/>
      <c r="LF301" s="41"/>
      <c r="LG301" s="41"/>
      <c r="LH301" s="41"/>
      <c r="LI301" s="41"/>
      <c r="LJ301" s="41"/>
      <c r="LK301" s="41"/>
      <c r="LL301" s="41"/>
      <c r="LM301" s="41"/>
      <c r="LN301" s="41"/>
      <c r="LO301" s="41"/>
      <c r="LP301" s="41"/>
      <c r="LQ301" s="41"/>
      <c r="LR301" s="41"/>
      <c r="LS301" s="41"/>
      <c r="LT301" s="41"/>
      <c r="LU301" s="41"/>
      <c r="LV301" s="41"/>
      <c r="LW301" s="41"/>
      <c r="LX301" s="41"/>
      <c r="LY301" s="41"/>
      <c r="LZ301" s="41"/>
      <c r="MA301" s="41"/>
      <c r="MB301" s="41"/>
      <c r="MC301" s="41"/>
      <c r="MD301" s="41"/>
      <c r="ME301" s="41"/>
      <c r="MF301" s="41"/>
      <c r="MG301" s="41"/>
      <c r="MH301" s="41"/>
      <c r="MI301" s="41"/>
      <c r="MJ301" s="41"/>
      <c r="MK301" s="41"/>
      <c r="ML301" s="41"/>
      <c r="MM301" s="41"/>
      <c r="MN301" s="41"/>
      <c r="MO301" s="41"/>
      <c r="MP301" s="41"/>
      <c r="MQ301" s="41"/>
      <c r="MR301" s="41"/>
      <c r="MS301" s="41"/>
      <c r="MT301" s="41"/>
      <c r="MU301" s="41"/>
      <c r="MV301" s="41"/>
      <c r="MW301" s="41"/>
      <c r="MX301" s="41"/>
      <c r="MY301" s="41"/>
      <c r="MZ301" s="41"/>
      <c r="NA301" s="41"/>
      <c r="NB301" s="41"/>
      <c r="NC301" s="41"/>
      <c r="ND301" s="41"/>
      <c r="NE301" s="41"/>
      <c r="NF301" s="41"/>
      <c r="NG301" s="41"/>
      <c r="NH301" s="41"/>
      <c r="NI301" s="41"/>
      <c r="NJ301" s="41"/>
      <c r="NK301" s="41"/>
      <c r="NL301" s="41"/>
      <c r="NM301" s="41"/>
      <c r="NN301" s="41"/>
      <c r="NO301" s="41"/>
      <c r="NP301" s="41"/>
      <c r="NQ301" s="41"/>
      <c r="NR301" s="41"/>
      <c r="NS301" s="41"/>
      <c r="NT301" s="41"/>
      <c r="NU301" s="41"/>
      <c r="NV301" s="41"/>
      <c r="NW301" s="41"/>
      <c r="NX301" s="41"/>
      <c r="NY301" s="41"/>
      <c r="NZ301" s="41"/>
      <c r="OA301" s="41"/>
      <c r="OB301" s="41"/>
      <c r="OC301" s="41"/>
      <c r="OD301" s="41"/>
      <c r="OE301" s="41"/>
      <c r="OF301" s="41"/>
      <c r="OG301" s="41"/>
      <c r="OH301" s="41"/>
      <c r="OI301" s="41"/>
      <c r="OJ301" s="41"/>
      <c r="OK301" s="41"/>
      <c r="OL301" s="41"/>
      <c r="OM301" s="41"/>
      <c r="ON301" s="41"/>
      <c r="OO301" s="41"/>
      <c r="OP301" s="41"/>
      <c r="OQ301" s="41"/>
      <c r="OR301" s="41"/>
      <c r="OS301" s="41"/>
      <c r="OT301" s="41"/>
      <c r="OU301" s="41"/>
      <c r="OV301" s="41"/>
      <c r="OW301" s="41"/>
      <c r="OX301" s="41"/>
      <c r="OY301" s="41"/>
      <c r="OZ301" s="41"/>
      <c r="PA301" s="41"/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1"/>
      <c r="PN301" s="41"/>
      <c r="PO301" s="41"/>
      <c r="PP301" s="41"/>
      <c r="PQ301" s="41"/>
      <c r="PR301" s="41"/>
      <c r="PS301" s="41"/>
      <c r="PT301" s="41"/>
      <c r="PU301" s="41"/>
      <c r="PV301" s="41"/>
      <c r="PW301" s="41"/>
      <c r="PX301" s="41"/>
      <c r="PY301" s="41"/>
      <c r="PZ301" s="41"/>
      <c r="QA301" s="41"/>
      <c r="QB301" s="41"/>
      <c r="QC301" s="41"/>
      <c r="QD301" s="41"/>
      <c r="QE301" s="41"/>
      <c r="QF301" s="41"/>
      <c r="QG301" s="41"/>
      <c r="QH301" s="41"/>
      <c r="QI301" s="41"/>
      <c r="QJ301" s="41"/>
      <c r="QK301" s="41"/>
      <c r="QL301" s="41"/>
      <c r="QM301" s="41"/>
      <c r="QN301" s="41"/>
      <c r="QO301" s="41"/>
      <c r="QP301" s="41"/>
      <c r="QQ301" s="41"/>
      <c r="QR301" s="41"/>
      <c r="QS301" s="41"/>
      <c r="QT301" s="41"/>
      <c r="QU301" s="41"/>
      <c r="QV301" s="41"/>
      <c r="QW301" s="41"/>
      <c r="QX301" s="41"/>
      <c r="QY301" s="41"/>
      <c r="QZ301" s="41"/>
      <c r="RA301" s="41"/>
      <c r="RB301" s="41"/>
      <c r="RC301" s="41"/>
      <c r="RD301" s="41"/>
      <c r="RE301" s="41"/>
      <c r="RF301" s="41"/>
      <c r="RG301" s="41"/>
      <c r="RH301" s="41"/>
      <c r="RI301" s="41"/>
      <c r="RJ301" s="41"/>
      <c r="RK301" s="41"/>
      <c r="RL301" s="41"/>
      <c r="RM301" s="41"/>
      <c r="RN301" s="41"/>
      <c r="RO301" s="41"/>
      <c r="RP301" s="41"/>
      <c r="RQ301" s="41"/>
      <c r="RR301" s="41"/>
      <c r="RS301" s="41"/>
      <c r="RT301" s="41"/>
      <c r="RU301" s="41"/>
      <c r="RV301" s="41"/>
      <c r="RW301" s="41"/>
      <c r="RX301" s="41"/>
      <c r="RY301" s="41"/>
      <c r="RZ301" s="41"/>
      <c r="SA301" s="41"/>
      <c r="SB301" s="41"/>
      <c r="SC301" s="41"/>
      <c r="SD301" s="41"/>
      <c r="SE301" s="41"/>
      <c r="SF301" s="41"/>
      <c r="SG301" s="41"/>
      <c r="SH301" s="41"/>
      <c r="SI301" s="41"/>
      <c r="SJ301" s="41"/>
      <c r="SK301" s="41"/>
      <c r="SL301" s="41"/>
      <c r="SM301" s="41"/>
      <c r="SN301" s="41"/>
      <c r="SO301" s="41"/>
      <c r="SP301" s="41"/>
      <c r="SQ301" s="41"/>
      <c r="SR301" s="41"/>
      <c r="SS301" s="41"/>
      <c r="ST301" s="41"/>
      <c r="SU301" s="41"/>
      <c r="SV301" s="41"/>
      <c r="SW301" s="41"/>
      <c r="SX301" s="41"/>
      <c r="SY301" s="41"/>
      <c r="SZ301" s="41"/>
      <c r="TA301" s="41"/>
      <c r="TB301" s="41"/>
      <c r="TC301" s="41"/>
      <c r="TD301" s="41"/>
      <c r="TE301" s="41"/>
      <c r="TF301" s="41"/>
      <c r="TG301" s="41"/>
      <c r="TH301" s="41"/>
      <c r="TI301" s="41"/>
      <c r="TJ301" s="41"/>
      <c r="TK301" s="41"/>
      <c r="TL301" s="41"/>
      <c r="TM301" s="41"/>
      <c r="TN301" s="41"/>
      <c r="TO301" s="41"/>
      <c r="TP301" s="41"/>
      <c r="TQ301" s="41"/>
      <c r="TR301" s="41"/>
      <c r="TS301" s="41"/>
      <c r="TT301" s="41"/>
      <c r="TU301" s="41"/>
      <c r="TV301" s="41"/>
      <c r="TW301" s="41"/>
      <c r="TX301" s="41"/>
      <c r="TY301" s="41"/>
      <c r="TZ301" s="41"/>
      <c r="UA301" s="41"/>
      <c r="UB301" s="41"/>
      <c r="UC301" s="41"/>
      <c r="UD301" s="41"/>
      <c r="UE301" s="41"/>
      <c r="UF301" s="41"/>
      <c r="UG301" s="41"/>
      <c r="UH301" s="41"/>
      <c r="UI301" s="41"/>
      <c r="UJ301" s="41"/>
      <c r="UK301" s="41"/>
      <c r="UL301" s="41"/>
      <c r="UM301" s="41"/>
      <c r="UN301" s="41"/>
      <c r="UO301" s="41"/>
      <c r="UP301" s="41"/>
      <c r="UQ301" s="41"/>
      <c r="UR301" s="41"/>
      <c r="US301" s="41"/>
      <c r="UT301" s="41"/>
      <c r="UU301" s="41"/>
      <c r="UV301" s="41"/>
      <c r="UW301" s="41"/>
      <c r="UX301" s="41"/>
      <c r="UY301" s="41"/>
      <c r="UZ301" s="41"/>
      <c r="VA301" s="41"/>
      <c r="VB301" s="41"/>
      <c r="VC301" s="41"/>
      <c r="VD301" s="41"/>
      <c r="VE301" s="41"/>
      <c r="VF301" s="41"/>
      <c r="VG301" s="41"/>
      <c r="VH301" s="41"/>
      <c r="VI301" s="41"/>
      <c r="VJ301" s="41"/>
      <c r="VK301" s="41"/>
      <c r="VL301" s="41"/>
      <c r="VM301" s="41"/>
      <c r="VN301" s="41"/>
      <c r="VO301" s="41"/>
      <c r="VP301" s="41"/>
      <c r="VQ301" s="41"/>
      <c r="VR301" s="41"/>
      <c r="VS301" s="41"/>
      <c r="VT301" s="41"/>
      <c r="VU301" s="41"/>
      <c r="VV301" s="41"/>
      <c r="VW301" s="41"/>
      <c r="VX301" s="41"/>
      <c r="VY301" s="41"/>
      <c r="VZ301" s="41"/>
      <c r="WA301" s="41"/>
      <c r="WB301" s="41"/>
      <c r="WC301" s="41"/>
      <c r="WD301" s="41"/>
      <c r="WE301" s="41"/>
      <c r="WF301" s="41"/>
      <c r="WG301" s="41"/>
      <c r="WH301" s="41"/>
      <c r="WI301" s="41"/>
      <c r="WJ301" s="41"/>
      <c r="WK301" s="41"/>
      <c r="WL301" s="41"/>
      <c r="WM301" s="41"/>
      <c r="WN301" s="41"/>
      <c r="WO301" s="41"/>
      <c r="WP301" s="41"/>
      <c r="WQ301" s="41"/>
      <c r="WR301" s="41"/>
      <c r="WS301" s="41"/>
      <c r="WT301" s="41"/>
      <c r="WU301" s="41"/>
      <c r="WV301" s="41"/>
      <c r="WW301" s="41"/>
      <c r="WX301" s="41"/>
      <c r="WY301" s="41"/>
      <c r="WZ301" s="41"/>
      <c r="XA301" s="41"/>
      <c r="XB301" s="41"/>
      <c r="XC301" s="41"/>
      <c r="XD301" s="41"/>
      <c r="XE301" s="41"/>
      <c r="XF301" s="41"/>
      <c r="XG301" s="41"/>
      <c r="XH301" s="41"/>
      <c r="XI301" s="41"/>
      <c r="XJ301" s="41"/>
      <c r="XK301" s="41"/>
      <c r="XL301" s="41"/>
      <c r="XM301" s="41"/>
      <c r="XN301" s="41"/>
      <c r="XO301" s="41"/>
      <c r="XP301" s="41"/>
      <c r="XQ301" s="41"/>
      <c r="XR301" s="41"/>
      <c r="XS301" s="41"/>
      <c r="XT301" s="41"/>
      <c r="XU301" s="41"/>
      <c r="XV301" s="41"/>
      <c r="XW301" s="41"/>
      <c r="XX301" s="41"/>
      <c r="XY301" s="41"/>
      <c r="XZ301" s="41"/>
      <c r="YA301" s="41"/>
      <c r="YB301" s="41"/>
      <c r="YC301" s="41"/>
      <c r="YD301" s="41"/>
      <c r="YE301" s="41"/>
      <c r="YF301" s="41"/>
      <c r="YG301" s="41"/>
      <c r="YH301" s="41"/>
      <c r="YI301" s="41"/>
      <c r="YJ301" s="41"/>
      <c r="YK301" s="41"/>
      <c r="YL301" s="41"/>
      <c r="YM301" s="41"/>
      <c r="YN301" s="41"/>
      <c r="YO301" s="41"/>
      <c r="YP301" s="41"/>
      <c r="YQ301" s="41"/>
      <c r="YR301" s="41"/>
      <c r="YS301" s="41"/>
      <c r="YT301" s="41"/>
      <c r="YU301" s="41"/>
      <c r="YV301" s="41"/>
      <c r="YW301" s="41"/>
      <c r="YX301" s="41"/>
      <c r="YY301" s="41"/>
      <c r="YZ301" s="41"/>
      <c r="ZA301" s="41"/>
      <c r="ZB301" s="41"/>
      <c r="ZC301" s="41"/>
      <c r="ZD301" s="41"/>
      <c r="ZE301" s="41"/>
      <c r="ZF301" s="41"/>
      <c r="ZG301" s="41"/>
      <c r="ZH301" s="41"/>
      <c r="ZI301" s="41"/>
      <c r="ZJ301" s="41"/>
      <c r="ZK301" s="41"/>
      <c r="ZL301" s="41"/>
      <c r="ZM301" s="41"/>
      <c r="ZN301" s="41"/>
      <c r="ZO301" s="41"/>
    </row>
    <row r="302" spans="31:691" ht="17.25" customHeight="1" x14ac:dyDescent="0.3">
      <c r="AE302" s="41"/>
      <c r="AF302" s="41"/>
      <c r="AG302" s="41"/>
      <c r="IZ302" s="41"/>
      <c r="JA302" s="41"/>
      <c r="JB302" s="41"/>
      <c r="JC302" s="41"/>
      <c r="JD302" s="41"/>
      <c r="JE302" s="41"/>
      <c r="JF302" s="41"/>
      <c r="JG302" s="41"/>
      <c r="JH302" s="41"/>
      <c r="JI302" s="41"/>
      <c r="JJ302" s="41"/>
      <c r="JK302" s="41"/>
      <c r="JL302" s="41"/>
      <c r="JM302" s="41"/>
      <c r="JN302" s="41"/>
      <c r="JO302" s="41"/>
      <c r="JP302" s="41"/>
      <c r="JQ302" s="41"/>
      <c r="JR302" s="41"/>
      <c r="JS302" s="41"/>
      <c r="JT302" s="41"/>
      <c r="JU302" s="41"/>
      <c r="JV302" s="41"/>
      <c r="JW302" s="41"/>
      <c r="JX302" s="41"/>
      <c r="JY302" s="41"/>
      <c r="JZ302" s="41"/>
      <c r="KA302" s="41"/>
      <c r="KB302" s="41"/>
      <c r="KC302" s="41"/>
      <c r="KD302" s="41"/>
      <c r="KE302" s="41"/>
      <c r="KF302" s="41"/>
      <c r="KG302" s="41"/>
      <c r="KH302" s="41"/>
      <c r="KI302" s="41"/>
      <c r="KJ302" s="41"/>
      <c r="KK302" s="41"/>
      <c r="KL302" s="41"/>
      <c r="KM302" s="41"/>
      <c r="KN302" s="41"/>
      <c r="KO302" s="41"/>
      <c r="KP302" s="41"/>
      <c r="KQ302" s="41"/>
      <c r="KR302" s="41"/>
      <c r="KS302" s="41"/>
      <c r="KT302" s="41"/>
      <c r="KU302" s="41"/>
      <c r="KV302" s="41"/>
      <c r="KW302" s="41"/>
      <c r="KX302" s="41"/>
      <c r="KY302" s="41"/>
      <c r="KZ302" s="41"/>
      <c r="LA302" s="41"/>
      <c r="LB302" s="41"/>
      <c r="LC302" s="41"/>
      <c r="LD302" s="41"/>
      <c r="LE302" s="41"/>
      <c r="LF302" s="41"/>
      <c r="LG302" s="41"/>
      <c r="LH302" s="41"/>
      <c r="LI302" s="41"/>
      <c r="LJ302" s="41"/>
      <c r="LK302" s="41"/>
      <c r="LL302" s="41"/>
      <c r="LM302" s="41"/>
      <c r="LN302" s="41"/>
      <c r="LO302" s="41"/>
      <c r="LP302" s="41"/>
      <c r="LQ302" s="41"/>
      <c r="LR302" s="41"/>
      <c r="LS302" s="41"/>
      <c r="LT302" s="41"/>
      <c r="LU302" s="41"/>
      <c r="LV302" s="41"/>
      <c r="LW302" s="41"/>
      <c r="LX302" s="41"/>
      <c r="LY302" s="41"/>
      <c r="LZ302" s="41"/>
      <c r="MA302" s="41"/>
      <c r="MB302" s="41"/>
      <c r="MC302" s="41"/>
      <c r="MD302" s="41"/>
      <c r="ME302" s="41"/>
      <c r="MF302" s="41"/>
      <c r="MG302" s="41"/>
      <c r="MH302" s="41"/>
      <c r="MI302" s="41"/>
      <c r="MJ302" s="41"/>
      <c r="MK302" s="41"/>
      <c r="ML302" s="41"/>
      <c r="MM302" s="41"/>
      <c r="MN302" s="41"/>
      <c r="MO302" s="41"/>
      <c r="MP302" s="41"/>
      <c r="MQ302" s="41"/>
      <c r="MR302" s="41"/>
      <c r="MS302" s="41"/>
      <c r="MT302" s="41"/>
      <c r="MU302" s="41"/>
      <c r="MV302" s="41"/>
      <c r="MW302" s="41"/>
      <c r="MX302" s="41"/>
      <c r="MY302" s="41"/>
      <c r="MZ302" s="41"/>
      <c r="NA302" s="41"/>
      <c r="NB302" s="41"/>
      <c r="NC302" s="41"/>
      <c r="ND302" s="41"/>
      <c r="NE302" s="41"/>
      <c r="NF302" s="41"/>
      <c r="NG302" s="41"/>
      <c r="NH302" s="41"/>
      <c r="NI302" s="41"/>
      <c r="NJ302" s="41"/>
      <c r="NK302" s="41"/>
      <c r="NL302" s="41"/>
      <c r="NM302" s="41"/>
      <c r="NN302" s="41"/>
      <c r="NO302" s="41"/>
      <c r="NP302" s="41"/>
      <c r="NQ302" s="41"/>
      <c r="NR302" s="41"/>
      <c r="NS302" s="41"/>
      <c r="NT302" s="41"/>
      <c r="NU302" s="41"/>
      <c r="NV302" s="41"/>
      <c r="NW302" s="41"/>
      <c r="NX302" s="41"/>
      <c r="NY302" s="41"/>
      <c r="NZ302" s="41"/>
      <c r="OA302" s="41"/>
      <c r="OB302" s="41"/>
      <c r="OC302" s="41"/>
      <c r="OD302" s="41"/>
      <c r="OE302" s="41"/>
      <c r="OF302" s="41"/>
      <c r="OG302" s="41"/>
      <c r="OH302" s="41"/>
      <c r="OI302" s="41"/>
      <c r="OJ302" s="41"/>
      <c r="OK302" s="41"/>
      <c r="OL302" s="41"/>
      <c r="OM302" s="41"/>
      <c r="ON302" s="41"/>
      <c r="OO302" s="41"/>
      <c r="OP302" s="41"/>
      <c r="OQ302" s="41"/>
      <c r="OR302" s="41"/>
      <c r="OS302" s="41"/>
      <c r="OT302" s="41"/>
      <c r="OU302" s="41"/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1"/>
      <c r="PN302" s="41"/>
      <c r="PO302" s="41"/>
      <c r="PP302" s="41"/>
      <c r="PQ302" s="41"/>
      <c r="PR302" s="41"/>
      <c r="PS302" s="41"/>
      <c r="PT302" s="41"/>
      <c r="PU302" s="41"/>
      <c r="PV302" s="41"/>
      <c r="PW302" s="41"/>
      <c r="PX302" s="41"/>
      <c r="PY302" s="41"/>
      <c r="PZ302" s="41"/>
      <c r="QA302" s="41"/>
      <c r="QB302" s="41"/>
      <c r="QC302" s="41"/>
      <c r="QD302" s="41"/>
      <c r="QE302" s="41"/>
      <c r="QF302" s="41"/>
      <c r="QG302" s="41"/>
      <c r="QH302" s="41"/>
      <c r="QI302" s="41"/>
      <c r="QJ302" s="41"/>
      <c r="QK302" s="41"/>
      <c r="QL302" s="41"/>
      <c r="QM302" s="41"/>
      <c r="QN302" s="41"/>
      <c r="QO302" s="41"/>
      <c r="QP302" s="41"/>
      <c r="QQ302" s="41"/>
      <c r="QR302" s="41"/>
      <c r="QS302" s="41"/>
      <c r="QT302" s="41"/>
      <c r="QU302" s="41"/>
      <c r="QV302" s="41"/>
      <c r="QW302" s="41"/>
      <c r="QX302" s="41"/>
      <c r="QY302" s="41"/>
      <c r="QZ302" s="41"/>
      <c r="RA302" s="41"/>
      <c r="RB302" s="41"/>
      <c r="RC302" s="41"/>
      <c r="RD302" s="41"/>
      <c r="RE302" s="41"/>
      <c r="RF302" s="41"/>
      <c r="RG302" s="41"/>
      <c r="RH302" s="41"/>
      <c r="RI302" s="41"/>
      <c r="RJ302" s="41"/>
      <c r="RK302" s="41"/>
      <c r="RL302" s="41"/>
      <c r="RM302" s="41"/>
      <c r="RN302" s="41"/>
      <c r="RO302" s="41"/>
      <c r="RP302" s="41"/>
      <c r="RQ302" s="41"/>
      <c r="RR302" s="41"/>
      <c r="RS302" s="41"/>
      <c r="RT302" s="41"/>
      <c r="RU302" s="41"/>
      <c r="RV302" s="41"/>
      <c r="RW302" s="41"/>
      <c r="RX302" s="41"/>
      <c r="RY302" s="41"/>
      <c r="RZ302" s="41"/>
      <c r="SA302" s="41"/>
      <c r="SB302" s="41"/>
      <c r="SC302" s="41"/>
      <c r="SD302" s="41"/>
      <c r="SE302" s="41"/>
      <c r="SF302" s="41"/>
      <c r="SG302" s="41"/>
      <c r="SH302" s="41"/>
      <c r="SI302" s="41"/>
      <c r="SJ302" s="41"/>
      <c r="SK302" s="41"/>
      <c r="SL302" s="41"/>
      <c r="SM302" s="41"/>
      <c r="SN302" s="41"/>
      <c r="SO302" s="41"/>
      <c r="SP302" s="41"/>
      <c r="SQ302" s="41"/>
      <c r="SR302" s="41"/>
      <c r="SS302" s="41"/>
      <c r="ST302" s="41"/>
      <c r="SU302" s="41"/>
      <c r="SV302" s="41"/>
      <c r="SW302" s="41"/>
      <c r="SX302" s="41"/>
      <c r="SY302" s="41"/>
      <c r="SZ302" s="41"/>
      <c r="TA302" s="41"/>
      <c r="TB302" s="41"/>
      <c r="TC302" s="41"/>
      <c r="TD302" s="41"/>
      <c r="TE302" s="41"/>
      <c r="TF302" s="41"/>
      <c r="TG302" s="41"/>
      <c r="TH302" s="41"/>
      <c r="TI302" s="41"/>
      <c r="TJ302" s="41"/>
      <c r="TK302" s="41"/>
      <c r="TL302" s="41"/>
      <c r="TM302" s="41"/>
      <c r="TN302" s="41"/>
      <c r="TO302" s="41"/>
      <c r="TP302" s="41"/>
      <c r="TQ302" s="41"/>
      <c r="TR302" s="41"/>
      <c r="TS302" s="41"/>
      <c r="TT302" s="41"/>
      <c r="TU302" s="41"/>
      <c r="TV302" s="41"/>
      <c r="TW302" s="41"/>
      <c r="TX302" s="41"/>
      <c r="TY302" s="41"/>
      <c r="TZ302" s="41"/>
      <c r="UA302" s="41"/>
      <c r="UB302" s="41"/>
      <c r="UC302" s="41"/>
      <c r="UD302" s="41"/>
      <c r="UE302" s="41"/>
      <c r="UF302" s="41"/>
      <c r="UG302" s="41"/>
      <c r="UH302" s="41"/>
      <c r="UI302" s="41"/>
      <c r="UJ302" s="41"/>
      <c r="UK302" s="41"/>
      <c r="UL302" s="41"/>
      <c r="UM302" s="41"/>
      <c r="UN302" s="41"/>
      <c r="UO302" s="41"/>
      <c r="UP302" s="41"/>
      <c r="UQ302" s="41"/>
      <c r="UR302" s="41"/>
      <c r="US302" s="41"/>
      <c r="UT302" s="41"/>
      <c r="UU302" s="41"/>
      <c r="UV302" s="41"/>
      <c r="UW302" s="41"/>
      <c r="UX302" s="41"/>
      <c r="UY302" s="41"/>
      <c r="UZ302" s="41"/>
      <c r="VA302" s="41"/>
      <c r="VB302" s="41"/>
      <c r="VC302" s="41"/>
      <c r="VD302" s="41"/>
      <c r="VE302" s="41"/>
      <c r="VF302" s="41"/>
      <c r="VG302" s="41"/>
      <c r="VH302" s="41"/>
      <c r="VI302" s="41"/>
      <c r="VJ302" s="41"/>
      <c r="VK302" s="41"/>
      <c r="VL302" s="41"/>
      <c r="VM302" s="41"/>
      <c r="VN302" s="41"/>
      <c r="VO302" s="41"/>
      <c r="VP302" s="41"/>
      <c r="VQ302" s="41"/>
      <c r="VR302" s="41"/>
      <c r="VS302" s="41"/>
      <c r="VT302" s="41"/>
      <c r="VU302" s="41"/>
      <c r="VV302" s="41"/>
      <c r="VW302" s="41"/>
      <c r="VX302" s="41"/>
      <c r="VY302" s="41"/>
      <c r="VZ302" s="41"/>
      <c r="WA302" s="41"/>
      <c r="WB302" s="41"/>
      <c r="WC302" s="41"/>
      <c r="WD302" s="41"/>
      <c r="WE302" s="41"/>
      <c r="WF302" s="41"/>
      <c r="WG302" s="41"/>
      <c r="WH302" s="41"/>
      <c r="WI302" s="41"/>
      <c r="WJ302" s="41"/>
      <c r="WK302" s="41"/>
      <c r="WL302" s="41"/>
      <c r="WM302" s="41"/>
      <c r="WN302" s="41"/>
      <c r="WO302" s="41"/>
      <c r="WP302" s="41"/>
      <c r="WQ302" s="41"/>
      <c r="WR302" s="41"/>
      <c r="WS302" s="41"/>
      <c r="WT302" s="41"/>
      <c r="WU302" s="41"/>
      <c r="WV302" s="41"/>
      <c r="WW302" s="41"/>
      <c r="WX302" s="41"/>
      <c r="WY302" s="41"/>
      <c r="WZ302" s="41"/>
      <c r="XA302" s="41"/>
      <c r="XB302" s="41"/>
      <c r="XC302" s="41"/>
      <c r="XD302" s="41"/>
      <c r="XE302" s="41"/>
      <c r="XF302" s="41"/>
      <c r="XG302" s="41"/>
      <c r="XH302" s="41"/>
      <c r="XI302" s="41"/>
      <c r="XJ302" s="41"/>
      <c r="XK302" s="41"/>
      <c r="XL302" s="41"/>
      <c r="XM302" s="41"/>
      <c r="XN302" s="41"/>
      <c r="XO302" s="41"/>
      <c r="XP302" s="41"/>
      <c r="XQ302" s="41"/>
      <c r="XR302" s="41"/>
      <c r="XS302" s="41"/>
      <c r="XT302" s="41"/>
      <c r="XU302" s="41"/>
      <c r="XV302" s="41"/>
      <c r="XW302" s="41"/>
      <c r="XX302" s="41"/>
      <c r="XY302" s="41"/>
      <c r="XZ302" s="41"/>
      <c r="YA302" s="41"/>
      <c r="YB302" s="41"/>
      <c r="YC302" s="41"/>
      <c r="YD302" s="41"/>
      <c r="YE302" s="41"/>
      <c r="YF302" s="41"/>
      <c r="YG302" s="41"/>
      <c r="YH302" s="41"/>
      <c r="YI302" s="41"/>
      <c r="YJ302" s="41"/>
      <c r="YK302" s="41"/>
      <c r="YL302" s="41"/>
      <c r="YM302" s="41"/>
      <c r="YN302" s="41"/>
      <c r="YO302" s="41"/>
      <c r="YP302" s="41"/>
      <c r="YQ302" s="41"/>
      <c r="YR302" s="41"/>
      <c r="YS302" s="41"/>
      <c r="YT302" s="41"/>
      <c r="YU302" s="41"/>
      <c r="YV302" s="41"/>
      <c r="YW302" s="41"/>
      <c r="YX302" s="41"/>
      <c r="YY302" s="41"/>
      <c r="YZ302" s="41"/>
      <c r="ZA302" s="41"/>
      <c r="ZB302" s="41"/>
      <c r="ZC302" s="41"/>
      <c r="ZD302" s="41"/>
      <c r="ZE302" s="41"/>
      <c r="ZF302" s="41"/>
      <c r="ZG302" s="41"/>
      <c r="ZH302" s="41"/>
      <c r="ZI302" s="41"/>
      <c r="ZJ302" s="41"/>
      <c r="ZK302" s="41"/>
      <c r="ZL302" s="41"/>
      <c r="ZM302" s="41"/>
      <c r="ZN302" s="41"/>
      <c r="ZO302" s="41"/>
    </row>
    <row r="303" spans="31:691" ht="17.25" customHeight="1" x14ac:dyDescent="0.3">
      <c r="AE303" s="41"/>
      <c r="AF303" s="41"/>
      <c r="AG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1"/>
      <c r="OT303" s="41"/>
      <c r="OU303" s="41"/>
      <c r="OV303" s="41"/>
      <c r="OW303" s="41"/>
      <c r="OX303" s="41"/>
      <c r="OY303" s="41"/>
      <c r="OZ303" s="41"/>
      <c r="PA303" s="41"/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1"/>
      <c r="PN303" s="41"/>
      <c r="PO303" s="41"/>
      <c r="PP303" s="41"/>
      <c r="PQ303" s="41"/>
      <c r="PR303" s="41"/>
      <c r="PS303" s="41"/>
      <c r="PT303" s="41"/>
      <c r="PU303" s="41"/>
      <c r="PV303" s="41"/>
      <c r="PW303" s="41"/>
      <c r="PX303" s="41"/>
      <c r="PY303" s="41"/>
      <c r="PZ303" s="41"/>
      <c r="QA303" s="41"/>
      <c r="QB303" s="41"/>
      <c r="QC303" s="41"/>
      <c r="QD303" s="41"/>
      <c r="QE303" s="41"/>
      <c r="QF303" s="41"/>
      <c r="QG303" s="41"/>
      <c r="QH303" s="41"/>
      <c r="QI303" s="41"/>
      <c r="QJ303" s="41"/>
      <c r="QK303" s="41"/>
      <c r="QL303" s="41"/>
      <c r="QM303" s="41"/>
      <c r="QN303" s="41"/>
      <c r="QO303" s="41"/>
      <c r="QP303" s="41"/>
      <c r="QQ303" s="41"/>
      <c r="QR303" s="41"/>
      <c r="QS303" s="41"/>
      <c r="QT303" s="41"/>
      <c r="QU303" s="41"/>
      <c r="QV303" s="41"/>
      <c r="QW303" s="41"/>
      <c r="QX303" s="41"/>
      <c r="QY303" s="41"/>
      <c r="QZ303" s="41"/>
      <c r="RA303" s="41"/>
      <c r="RB303" s="41"/>
      <c r="RC303" s="41"/>
      <c r="RD303" s="41"/>
      <c r="RE303" s="41"/>
      <c r="RF303" s="41"/>
      <c r="RG303" s="41"/>
      <c r="RH303" s="41"/>
      <c r="RI303" s="41"/>
      <c r="RJ303" s="41"/>
      <c r="RK303" s="41"/>
      <c r="RL303" s="41"/>
      <c r="RM303" s="41"/>
      <c r="RN303" s="41"/>
      <c r="RO303" s="41"/>
      <c r="RP303" s="41"/>
      <c r="RQ303" s="41"/>
      <c r="RR303" s="41"/>
      <c r="RS303" s="41"/>
      <c r="RT303" s="41"/>
      <c r="RU303" s="41"/>
      <c r="RV303" s="41"/>
      <c r="RW303" s="41"/>
      <c r="RX303" s="41"/>
      <c r="RY303" s="41"/>
      <c r="RZ303" s="41"/>
      <c r="SA303" s="41"/>
      <c r="SB303" s="41"/>
      <c r="SC303" s="41"/>
      <c r="SD303" s="41"/>
      <c r="SE303" s="41"/>
      <c r="SF303" s="41"/>
      <c r="SG303" s="41"/>
      <c r="SH303" s="41"/>
      <c r="SI303" s="41"/>
      <c r="SJ303" s="41"/>
      <c r="SK303" s="41"/>
      <c r="SL303" s="41"/>
      <c r="SM303" s="41"/>
      <c r="SN303" s="41"/>
      <c r="SO303" s="41"/>
      <c r="SP303" s="41"/>
      <c r="SQ303" s="41"/>
      <c r="SR303" s="41"/>
      <c r="SS303" s="41"/>
      <c r="ST303" s="41"/>
      <c r="SU303" s="41"/>
      <c r="SV303" s="41"/>
      <c r="SW303" s="41"/>
      <c r="SX303" s="41"/>
      <c r="SY303" s="41"/>
      <c r="SZ303" s="41"/>
      <c r="TA303" s="41"/>
      <c r="TB303" s="41"/>
      <c r="TC303" s="41"/>
      <c r="TD303" s="41"/>
      <c r="TE303" s="41"/>
      <c r="TF303" s="41"/>
      <c r="TG303" s="41"/>
      <c r="TH303" s="41"/>
      <c r="TI303" s="41"/>
      <c r="TJ303" s="41"/>
      <c r="TK303" s="41"/>
      <c r="TL303" s="41"/>
      <c r="TM303" s="41"/>
      <c r="TN303" s="41"/>
      <c r="TO303" s="41"/>
      <c r="TP303" s="41"/>
      <c r="TQ303" s="41"/>
      <c r="TR303" s="41"/>
      <c r="TS303" s="41"/>
      <c r="TT303" s="41"/>
      <c r="TU303" s="41"/>
      <c r="TV303" s="41"/>
      <c r="TW303" s="41"/>
      <c r="TX303" s="41"/>
      <c r="TY303" s="41"/>
      <c r="TZ303" s="41"/>
      <c r="UA303" s="41"/>
      <c r="UB303" s="41"/>
      <c r="UC303" s="41"/>
      <c r="UD303" s="41"/>
      <c r="UE303" s="41"/>
      <c r="UF303" s="41"/>
      <c r="UG303" s="41"/>
      <c r="UH303" s="41"/>
      <c r="UI303" s="41"/>
      <c r="UJ303" s="41"/>
      <c r="UK303" s="41"/>
      <c r="UL303" s="41"/>
      <c r="UM303" s="41"/>
      <c r="UN303" s="41"/>
      <c r="UO303" s="41"/>
      <c r="UP303" s="41"/>
      <c r="UQ303" s="41"/>
      <c r="UR303" s="41"/>
      <c r="US303" s="41"/>
      <c r="UT303" s="41"/>
      <c r="UU303" s="41"/>
      <c r="UV303" s="41"/>
      <c r="UW303" s="41"/>
      <c r="UX303" s="41"/>
      <c r="UY303" s="41"/>
      <c r="UZ303" s="41"/>
      <c r="VA303" s="41"/>
      <c r="VB303" s="41"/>
      <c r="VC303" s="41"/>
      <c r="VD303" s="41"/>
      <c r="VE303" s="41"/>
      <c r="VF303" s="41"/>
      <c r="VG303" s="41"/>
      <c r="VH303" s="41"/>
      <c r="VI303" s="41"/>
      <c r="VJ303" s="41"/>
      <c r="VK303" s="41"/>
      <c r="VL303" s="41"/>
      <c r="VM303" s="41"/>
      <c r="VN303" s="41"/>
      <c r="VO303" s="41"/>
      <c r="VP303" s="41"/>
      <c r="VQ303" s="41"/>
      <c r="VR303" s="41"/>
      <c r="VS303" s="41"/>
      <c r="VT303" s="41"/>
      <c r="VU303" s="41"/>
      <c r="VV303" s="41"/>
      <c r="VW303" s="41"/>
      <c r="VX303" s="41"/>
      <c r="VY303" s="41"/>
      <c r="VZ303" s="41"/>
      <c r="WA303" s="41"/>
      <c r="WB303" s="41"/>
      <c r="WC303" s="41"/>
      <c r="WD303" s="41"/>
      <c r="WE303" s="41"/>
      <c r="WF303" s="41"/>
      <c r="WG303" s="41"/>
      <c r="WH303" s="41"/>
      <c r="WI303" s="41"/>
      <c r="WJ303" s="41"/>
      <c r="WK303" s="41"/>
      <c r="WL303" s="41"/>
      <c r="WM303" s="41"/>
      <c r="WN303" s="41"/>
      <c r="WO303" s="41"/>
      <c r="WP303" s="41"/>
      <c r="WQ303" s="41"/>
      <c r="WR303" s="41"/>
      <c r="WS303" s="41"/>
      <c r="WT303" s="41"/>
      <c r="WU303" s="41"/>
      <c r="WV303" s="41"/>
      <c r="WW303" s="41"/>
      <c r="WX303" s="41"/>
      <c r="WY303" s="41"/>
      <c r="WZ303" s="41"/>
      <c r="XA303" s="41"/>
      <c r="XB303" s="41"/>
      <c r="XC303" s="41"/>
      <c r="XD303" s="41"/>
      <c r="XE303" s="41"/>
      <c r="XF303" s="41"/>
      <c r="XG303" s="41"/>
      <c r="XH303" s="41"/>
      <c r="XI303" s="41"/>
      <c r="XJ303" s="41"/>
      <c r="XK303" s="41"/>
      <c r="XL303" s="41"/>
      <c r="XM303" s="41"/>
      <c r="XN303" s="41"/>
      <c r="XO303" s="41"/>
      <c r="XP303" s="41"/>
      <c r="XQ303" s="41"/>
      <c r="XR303" s="41"/>
      <c r="XS303" s="41"/>
      <c r="XT303" s="41"/>
      <c r="XU303" s="41"/>
      <c r="XV303" s="41"/>
      <c r="XW303" s="41"/>
      <c r="XX303" s="41"/>
      <c r="XY303" s="41"/>
      <c r="XZ303" s="41"/>
      <c r="YA303" s="41"/>
      <c r="YB303" s="41"/>
      <c r="YC303" s="41"/>
      <c r="YD303" s="41"/>
      <c r="YE303" s="41"/>
      <c r="YF303" s="41"/>
      <c r="YG303" s="41"/>
      <c r="YH303" s="41"/>
      <c r="YI303" s="41"/>
      <c r="YJ303" s="41"/>
      <c r="YK303" s="41"/>
      <c r="YL303" s="41"/>
      <c r="YM303" s="41"/>
      <c r="YN303" s="41"/>
      <c r="YO303" s="41"/>
      <c r="YP303" s="41"/>
      <c r="YQ303" s="41"/>
      <c r="YR303" s="41"/>
      <c r="YS303" s="41"/>
      <c r="YT303" s="41"/>
      <c r="YU303" s="41"/>
      <c r="YV303" s="41"/>
      <c r="YW303" s="41"/>
      <c r="YX303" s="41"/>
      <c r="YY303" s="41"/>
      <c r="YZ303" s="41"/>
      <c r="ZA303" s="41"/>
      <c r="ZB303" s="41"/>
      <c r="ZC303" s="41"/>
      <c r="ZD303" s="41"/>
      <c r="ZE303" s="41"/>
      <c r="ZF303" s="41"/>
      <c r="ZG303" s="41"/>
      <c r="ZH303" s="41"/>
      <c r="ZI303" s="41"/>
      <c r="ZJ303" s="41"/>
      <c r="ZK303" s="41"/>
      <c r="ZL303" s="41"/>
      <c r="ZM303" s="41"/>
      <c r="ZN303" s="41"/>
      <c r="ZO303" s="41"/>
    </row>
    <row r="304" spans="31:691" ht="17.25" customHeight="1" x14ac:dyDescent="0.3">
      <c r="AE304" s="41"/>
      <c r="AF304" s="41"/>
      <c r="AG304" s="41"/>
      <c r="IZ304" s="41"/>
      <c r="JA304" s="41"/>
      <c r="JB304" s="41"/>
      <c r="JC304" s="41"/>
      <c r="JD304" s="41"/>
      <c r="JE304" s="41"/>
      <c r="JF304" s="41"/>
      <c r="JG304" s="41"/>
      <c r="JH304" s="41"/>
      <c r="JI304" s="41"/>
      <c r="JJ304" s="41"/>
      <c r="JK304" s="41"/>
      <c r="JL304" s="41"/>
      <c r="JM304" s="41"/>
      <c r="JN304" s="41"/>
      <c r="JO304" s="41"/>
      <c r="JP304" s="41"/>
      <c r="JQ304" s="41"/>
      <c r="JR304" s="41"/>
      <c r="JS304" s="41"/>
      <c r="JT304" s="41"/>
      <c r="JU304" s="41"/>
      <c r="JV304" s="41"/>
      <c r="JW304" s="41"/>
      <c r="JX304" s="41"/>
      <c r="JY304" s="41"/>
      <c r="JZ304" s="41"/>
      <c r="KA304" s="41"/>
      <c r="KB304" s="41"/>
      <c r="KC304" s="41"/>
      <c r="KD304" s="41"/>
      <c r="KE304" s="41"/>
      <c r="KF304" s="41"/>
      <c r="KG304" s="41"/>
      <c r="KH304" s="41"/>
      <c r="KI304" s="41"/>
      <c r="KJ304" s="41"/>
      <c r="KK304" s="41"/>
      <c r="KL304" s="41"/>
      <c r="KM304" s="41"/>
      <c r="KN304" s="41"/>
      <c r="KO304" s="41"/>
      <c r="KP304" s="41"/>
      <c r="KQ304" s="41"/>
      <c r="KR304" s="41"/>
      <c r="KS304" s="41"/>
      <c r="KT304" s="41"/>
      <c r="KU304" s="41"/>
      <c r="KV304" s="41"/>
      <c r="KW304" s="41"/>
      <c r="KX304" s="41"/>
      <c r="KY304" s="41"/>
      <c r="KZ304" s="41"/>
      <c r="LA304" s="41"/>
      <c r="LB304" s="41"/>
      <c r="LC304" s="41"/>
      <c r="LD304" s="41"/>
      <c r="LE304" s="41"/>
      <c r="LF304" s="41"/>
      <c r="LG304" s="41"/>
      <c r="LH304" s="41"/>
      <c r="LI304" s="41"/>
      <c r="LJ304" s="41"/>
      <c r="LK304" s="41"/>
      <c r="LL304" s="41"/>
      <c r="LM304" s="41"/>
      <c r="LN304" s="41"/>
      <c r="LO304" s="41"/>
      <c r="LP304" s="41"/>
      <c r="LQ304" s="41"/>
      <c r="LR304" s="41"/>
      <c r="LS304" s="41"/>
      <c r="LT304" s="41"/>
      <c r="LU304" s="41"/>
      <c r="LV304" s="41"/>
      <c r="LW304" s="41"/>
      <c r="LX304" s="41"/>
      <c r="LY304" s="41"/>
      <c r="LZ304" s="41"/>
      <c r="MA304" s="41"/>
      <c r="MB304" s="41"/>
      <c r="MC304" s="41"/>
      <c r="MD304" s="41"/>
      <c r="ME304" s="41"/>
      <c r="MF304" s="41"/>
      <c r="MG304" s="41"/>
      <c r="MH304" s="41"/>
      <c r="MI304" s="41"/>
      <c r="MJ304" s="41"/>
      <c r="MK304" s="41"/>
      <c r="ML304" s="41"/>
      <c r="MM304" s="41"/>
      <c r="MN304" s="41"/>
      <c r="MO304" s="41"/>
      <c r="MP304" s="41"/>
      <c r="MQ304" s="41"/>
      <c r="MR304" s="41"/>
      <c r="MS304" s="41"/>
      <c r="MT304" s="41"/>
      <c r="MU304" s="41"/>
      <c r="MV304" s="41"/>
      <c r="MW304" s="41"/>
      <c r="MX304" s="41"/>
      <c r="MY304" s="41"/>
      <c r="MZ304" s="41"/>
      <c r="NA304" s="41"/>
      <c r="NB304" s="41"/>
      <c r="NC304" s="41"/>
      <c r="ND304" s="41"/>
      <c r="NE304" s="41"/>
      <c r="NF304" s="41"/>
      <c r="NG304" s="41"/>
      <c r="NH304" s="41"/>
      <c r="NI304" s="41"/>
      <c r="NJ304" s="41"/>
      <c r="NK304" s="41"/>
      <c r="NL304" s="41"/>
      <c r="NM304" s="41"/>
      <c r="NN304" s="41"/>
      <c r="NO304" s="41"/>
      <c r="NP304" s="41"/>
      <c r="NQ304" s="41"/>
      <c r="NR304" s="41"/>
      <c r="NS304" s="41"/>
      <c r="NT304" s="41"/>
      <c r="NU304" s="41"/>
      <c r="NV304" s="41"/>
      <c r="NW304" s="41"/>
      <c r="NX304" s="41"/>
      <c r="NY304" s="41"/>
      <c r="NZ304" s="41"/>
      <c r="OA304" s="41"/>
      <c r="OB304" s="41"/>
      <c r="OC304" s="41"/>
      <c r="OD304" s="41"/>
      <c r="OE304" s="41"/>
      <c r="OF304" s="41"/>
      <c r="OG304" s="41"/>
      <c r="OH304" s="41"/>
      <c r="OI304" s="41"/>
      <c r="OJ304" s="41"/>
      <c r="OK304" s="41"/>
      <c r="OL304" s="41"/>
      <c r="OM304" s="41"/>
      <c r="ON304" s="41"/>
      <c r="OO304" s="41"/>
      <c r="OP304" s="41"/>
      <c r="OQ304" s="41"/>
      <c r="OR304" s="41"/>
      <c r="OS304" s="41"/>
      <c r="OT304" s="41"/>
      <c r="OU304" s="41"/>
      <c r="OV304" s="41"/>
      <c r="OW304" s="41"/>
      <c r="OX304" s="41"/>
      <c r="OY304" s="41"/>
      <c r="OZ304" s="41"/>
      <c r="PA304" s="41"/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1"/>
      <c r="PN304" s="41"/>
      <c r="PO304" s="41"/>
      <c r="PP304" s="41"/>
      <c r="PQ304" s="41"/>
      <c r="PR304" s="41"/>
      <c r="PS304" s="41"/>
      <c r="PT304" s="41"/>
      <c r="PU304" s="41"/>
      <c r="PV304" s="41"/>
      <c r="PW304" s="41"/>
      <c r="PX304" s="41"/>
      <c r="PY304" s="41"/>
      <c r="PZ304" s="41"/>
      <c r="QA304" s="41"/>
      <c r="QB304" s="41"/>
      <c r="QC304" s="41"/>
      <c r="QD304" s="41"/>
      <c r="QE304" s="41"/>
      <c r="QF304" s="41"/>
      <c r="QG304" s="41"/>
      <c r="QH304" s="41"/>
      <c r="QI304" s="41"/>
      <c r="QJ304" s="41"/>
      <c r="QK304" s="41"/>
      <c r="QL304" s="41"/>
      <c r="QM304" s="41"/>
      <c r="QN304" s="41"/>
      <c r="QO304" s="41"/>
      <c r="QP304" s="41"/>
      <c r="QQ304" s="41"/>
      <c r="QR304" s="41"/>
      <c r="QS304" s="41"/>
      <c r="QT304" s="41"/>
      <c r="QU304" s="41"/>
      <c r="QV304" s="41"/>
      <c r="QW304" s="41"/>
      <c r="QX304" s="41"/>
      <c r="QY304" s="41"/>
      <c r="QZ304" s="41"/>
      <c r="RA304" s="41"/>
      <c r="RB304" s="41"/>
      <c r="RC304" s="41"/>
      <c r="RD304" s="41"/>
      <c r="RE304" s="41"/>
      <c r="RF304" s="41"/>
      <c r="RG304" s="41"/>
      <c r="RH304" s="41"/>
      <c r="RI304" s="41"/>
      <c r="RJ304" s="41"/>
      <c r="RK304" s="41"/>
      <c r="RL304" s="41"/>
      <c r="RM304" s="41"/>
      <c r="RN304" s="41"/>
      <c r="RO304" s="41"/>
      <c r="RP304" s="41"/>
      <c r="RQ304" s="41"/>
      <c r="RR304" s="41"/>
      <c r="RS304" s="41"/>
      <c r="RT304" s="41"/>
      <c r="RU304" s="41"/>
      <c r="RV304" s="41"/>
      <c r="RW304" s="41"/>
      <c r="RX304" s="41"/>
      <c r="RY304" s="41"/>
      <c r="RZ304" s="41"/>
      <c r="SA304" s="41"/>
      <c r="SB304" s="41"/>
      <c r="SC304" s="41"/>
      <c r="SD304" s="41"/>
      <c r="SE304" s="41"/>
      <c r="SF304" s="41"/>
      <c r="SG304" s="41"/>
      <c r="SH304" s="41"/>
      <c r="SI304" s="41"/>
      <c r="SJ304" s="41"/>
      <c r="SK304" s="41"/>
      <c r="SL304" s="41"/>
      <c r="SM304" s="41"/>
      <c r="SN304" s="41"/>
      <c r="SO304" s="41"/>
      <c r="SP304" s="41"/>
      <c r="SQ304" s="41"/>
      <c r="SR304" s="41"/>
      <c r="SS304" s="41"/>
      <c r="ST304" s="41"/>
      <c r="SU304" s="41"/>
      <c r="SV304" s="41"/>
      <c r="SW304" s="41"/>
      <c r="SX304" s="41"/>
      <c r="SY304" s="41"/>
      <c r="SZ304" s="41"/>
      <c r="TA304" s="41"/>
      <c r="TB304" s="41"/>
      <c r="TC304" s="41"/>
      <c r="TD304" s="41"/>
      <c r="TE304" s="41"/>
      <c r="TF304" s="41"/>
      <c r="TG304" s="41"/>
      <c r="TH304" s="41"/>
      <c r="TI304" s="41"/>
      <c r="TJ304" s="41"/>
      <c r="TK304" s="41"/>
      <c r="TL304" s="41"/>
      <c r="TM304" s="41"/>
      <c r="TN304" s="41"/>
      <c r="TO304" s="41"/>
      <c r="TP304" s="41"/>
      <c r="TQ304" s="41"/>
      <c r="TR304" s="41"/>
      <c r="TS304" s="41"/>
      <c r="TT304" s="41"/>
      <c r="TU304" s="41"/>
      <c r="TV304" s="41"/>
      <c r="TW304" s="41"/>
      <c r="TX304" s="41"/>
      <c r="TY304" s="41"/>
      <c r="TZ304" s="41"/>
      <c r="UA304" s="41"/>
      <c r="UB304" s="41"/>
      <c r="UC304" s="41"/>
      <c r="UD304" s="41"/>
      <c r="UE304" s="41"/>
      <c r="UF304" s="41"/>
      <c r="UG304" s="41"/>
      <c r="UH304" s="41"/>
      <c r="UI304" s="41"/>
      <c r="UJ304" s="41"/>
      <c r="UK304" s="41"/>
      <c r="UL304" s="41"/>
      <c r="UM304" s="41"/>
      <c r="UN304" s="41"/>
      <c r="UO304" s="41"/>
      <c r="UP304" s="41"/>
      <c r="UQ304" s="41"/>
      <c r="UR304" s="41"/>
      <c r="US304" s="41"/>
      <c r="UT304" s="41"/>
      <c r="UU304" s="41"/>
      <c r="UV304" s="41"/>
      <c r="UW304" s="41"/>
      <c r="UX304" s="41"/>
      <c r="UY304" s="41"/>
      <c r="UZ304" s="41"/>
      <c r="VA304" s="41"/>
      <c r="VB304" s="41"/>
      <c r="VC304" s="41"/>
      <c r="VD304" s="41"/>
      <c r="VE304" s="41"/>
      <c r="VF304" s="41"/>
      <c r="VG304" s="41"/>
      <c r="VH304" s="41"/>
      <c r="VI304" s="41"/>
      <c r="VJ304" s="41"/>
      <c r="VK304" s="41"/>
      <c r="VL304" s="41"/>
      <c r="VM304" s="41"/>
      <c r="VN304" s="41"/>
      <c r="VO304" s="41"/>
      <c r="VP304" s="41"/>
      <c r="VQ304" s="41"/>
      <c r="VR304" s="41"/>
      <c r="VS304" s="41"/>
      <c r="VT304" s="41"/>
      <c r="VU304" s="41"/>
      <c r="VV304" s="41"/>
      <c r="VW304" s="41"/>
      <c r="VX304" s="41"/>
      <c r="VY304" s="41"/>
      <c r="VZ304" s="41"/>
      <c r="WA304" s="41"/>
      <c r="WB304" s="41"/>
      <c r="WC304" s="41"/>
      <c r="WD304" s="41"/>
      <c r="WE304" s="41"/>
      <c r="WF304" s="41"/>
      <c r="WG304" s="41"/>
      <c r="WH304" s="41"/>
      <c r="WI304" s="41"/>
      <c r="WJ304" s="41"/>
      <c r="WK304" s="41"/>
      <c r="WL304" s="41"/>
      <c r="WM304" s="41"/>
      <c r="WN304" s="41"/>
      <c r="WO304" s="41"/>
      <c r="WP304" s="41"/>
      <c r="WQ304" s="41"/>
      <c r="WR304" s="41"/>
      <c r="WS304" s="41"/>
      <c r="WT304" s="41"/>
      <c r="WU304" s="41"/>
      <c r="WV304" s="41"/>
      <c r="WW304" s="41"/>
      <c r="WX304" s="41"/>
      <c r="WY304" s="41"/>
      <c r="WZ304" s="41"/>
      <c r="XA304" s="41"/>
      <c r="XB304" s="41"/>
      <c r="XC304" s="41"/>
      <c r="XD304" s="41"/>
      <c r="XE304" s="41"/>
      <c r="XF304" s="41"/>
      <c r="XG304" s="41"/>
      <c r="XH304" s="41"/>
      <c r="XI304" s="41"/>
      <c r="XJ304" s="41"/>
      <c r="XK304" s="41"/>
      <c r="XL304" s="41"/>
      <c r="XM304" s="41"/>
      <c r="XN304" s="41"/>
      <c r="XO304" s="41"/>
      <c r="XP304" s="41"/>
      <c r="XQ304" s="41"/>
      <c r="XR304" s="41"/>
      <c r="XS304" s="41"/>
      <c r="XT304" s="41"/>
      <c r="XU304" s="41"/>
      <c r="XV304" s="41"/>
      <c r="XW304" s="41"/>
      <c r="XX304" s="41"/>
      <c r="XY304" s="41"/>
      <c r="XZ304" s="41"/>
      <c r="YA304" s="41"/>
      <c r="YB304" s="41"/>
      <c r="YC304" s="41"/>
      <c r="YD304" s="41"/>
      <c r="YE304" s="41"/>
      <c r="YF304" s="41"/>
      <c r="YG304" s="41"/>
      <c r="YH304" s="41"/>
      <c r="YI304" s="41"/>
      <c r="YJ304" s="41"/>
      <c r="YK304" s="41"/>
      <c r="YL304" s="41"/>
      <c r="YM304" s="41"/>
      <c r="YN304" s="41"/>
      <c r="YO304" s="41"/>
      <c r="YP304" s="41"/>
      <c r="YQ304" s="41"/>
      <c r="YR304" s="41"/>
      <c r="YS304" s="41"/>
      <c r="YT304" s="41"/>
      <c r="YU304" s="41"/>
      <c r="YV304" s="41"/>
      <c r="YW304" s="41"/>
      <c r="YX304" s="41"/>
      <c r="YY304" s="41"/>
      <c r="YZ304" s="41"/>
      <c r="ZA304" s="41"/>
      <c r="ZB304" s="41"/>
      <c r="ZC304" s="41"/>
      <c r="ZD304" s="41"/>
      <c r="ZE304" s="41"/>
      <c r="ZF304" s="41"/>
      <c r="ZG304" s="41"/>
      <c r="ZH304" s="41"/>
      <c r="ZI304" s="41"/>
      <c r="ZJ304" s="41"/>
      <c r="ZK304" s="41"/>
      <c r="ZL304" s="41"/>
      <c r="ZM304" s="41"/>
      <c r="ZN304" s="41"/>
      <c r="ZO304" s="41"/>
    </row>
    <row r="305" spans="31:691" ht="17.25" customHeight="1" x14ac:dyDescent="0.3">
      <c r="AE305" s="41"/>
      <c r="AF305" s="41"/>
      <c r="AG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/>
      <c r="JJ305" s="41"/>
      <c r="JK305" s="41"/>
      <c r="JL305" s="41"/>
      <c r="JM305" s="41"/>
      <c r="JN305" s="41"/>
      <c r="JO305" s="41"/>
      <c r="JP305" s="41"/>
      <c r="JQ305" s="41"/>
      <c r="JR305" s="41"/>
      <c r="JS305" s="41"/>
      <c r="JT305" s="41"/>
      <c r="JU305" s="41"/>
      <c r="JV305" s="41"/>
      <c r="JW305" s="41"/>
      <c r="JX305" s="41"/>
      <c r="JY305" s="41"/>
      <c r="JZ305" s="41"/>
      <c r="KA305" s="41"/>
      <c r="KB305" s="41"/>
      <c r="KC305" s="41"/>
      <c r="KD305" s="41"/>
      <c r="KE305" s="41"/>
      <c r="KF305" s="41"/>
      <c r="KG305" s="41"/>
      <c r="KH305" s="41"/>
      <c r="KI305" s="41"/>
      <c r="KJ305" s="41"/>
      <c r="KK305" s="41"/>
      <c r="KL305" s="41"/>
      <c r="KM305" s="41"/>
      <c r="KN305" s="41"/>
      <c r="KO305" s="41"/>
      <c r="KP305" s="41"/>
      <c r="KQ305" s="41"/>
      <c r="KR305" s="41"/>
      <c r="KS305" s="41"/>
      <c r="KT305" s="41"/>
      <c r="KU305" s="41"/>
      <c r="KV305" s="41"/>
      <c r="KW305" s="41"/>
      <c r="KX305" s="41"/>
      <c r="KY305" s="41"/>
      <c r="KZ305" s="41"/>
      <c r="LA305" s="41"/>
      <c r="LB305" s="41"/>
      <c r="LC305" s="41"/>
      <c r="LD305" s="41"/>
      <c r="LE305" s="41"/>
      <c r="LF305" s="41"/>
      <c r="LG305" s="41"/>
      <c r="LH305" s="41"/>
      <c r="LI305" s="41"/>
      <c r="LJ305" s="41"/>
      <c r="LK305" s="41"/>
      <c r="LL305" s="41"/>
      <c r="LM305" s="41"/>
      <c r="LN305" s="41"/>
      <c r="LO305" s="41"/>
      <c r="LP305" s="41"/>
      <c r="LQ305" s="41"/>
      <c r="LR305" s="41"/>
      <c r="LS305" s="41"/>
      <c r="LT305" s="41"/>
      <c r="LU305" s="41"/>
      <c r="LV305" s="41"/>
      <c r="LW305" s="41"/>
      <c r="LX305" s="41"/>
      <c r="LY305" s="41"/>
      <c r="LZ305" s="41"/>
      <c r="MA305" s="41"/>
      <c r="MB305" s="41"/>
      <c r="MC305" s="41"/>
      <c r="MD305" s="41"/>
      <c r="ME305" s="41"/>
      <c r="MF305" s="41"/>
      <c r="MG305" s="41"/>
      <c r="MH305" s="41"/>
      <c r="MI305" s="41"/>
      <c r="MJ305" s="41"/>
      <c r="MK305" s="41"/>
      <c r="ML305" s="41"/>
      <c r="MM305" s="41"/>
      <c r="MN305" s="41"/>
      <c r="MO305" s="41"/>
      <c r="MP305" s="41"/>
      <c r="MQ305" s="41"/>
      <c r="MR305" s="41"/>
      <c r="MS305" s="41"/>
      <c r="MT305" s="41"/>
      <c r="MU305" s="41"/>
      <c r="MV305" s="41"/>
      <c r="MW305" s="41"/>
      <c r="MX305" s="41"/>
      <c r="MY305" s="41"/>
      <c r="MZ305" s="41"/>
      <c r="NA305" s="41"/>
      <c r="NB305" s="41"/>
      <c r="NC305" s="41"/>
      <c r="ND305" s="41"/>
      <c r="NE305" s="41"/>
      <c r="NF305" s="41"/>
      <c r="NG305" s="41"/>
      <c r="NH305" s="41"/>
      <c r="NI305" s="41"/>
      <c r="NJ305" s="41"/>
      <c r="NK305" s="41"/>
      <c r="NL305" s="41"/>
      <c r="NM305" s="41"/>
      <c r="NN305" s="41"/>
      <c r="NO305" s="41"/>
      <c r="NP305" s="41"/>
      <c r="NQ305" s="41"/>
      <c r="NR305" s="41"/>
      <c r="NS305" s="41"/>
      <c r="NT305" s="41"/>
      <c r="NU305" s="41"/>
      <c r="NV305" s="41"/>
      <c r="NW305" s="41"/>
      <c r="NX305" s="41"/>
      <c r="NY305" s="41"/>
      <c r="NZ305" s="41"/>
      <c r="OA305" s="41"/>
      <c r="OB305" s="41"/>
      <c r="OC305" s="41"/>
      <c r="OD305" s="41"/>
      <c r="OE305" s="41"/>
      <c r="OF305" s="41"/>
      <c r="OG305" s="41"/>
      <c r="OH305" s="41"/>
      <c r="OI305" s="41"/>
      <c r="OJ305" s="41"/>
      <c r="OK305" s="41"/>
      <c r="OL305" s="41"/>
      <c r="OM305" s="41"/>
      <c r="ON305" s="41"/>
      <c r="OO305" s="41"/>
      <c r="OP305" s="41"/>
      <c r="OQ305" s="41"/>
      <c r="OR305" s="41"/>
      <c r="OS305" s="41"/>
      <c r="OT305" s="41"/>
      <c r="OU305" s="41"/>
      <c r="OV305" s="41"/>
      <c r="OW305" s="41"/>
      <c r="OX305" s="41"/>
      <c r="OY305" s="41"/>
      <c r="OZ305" s="41"/>
      <c r="PA305" s="41"/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1"/>
      <c r="PN305" s="41"/>
      <c r="PO305" s="41"/>
      <c r="PP305" s="41"/>
      <c r="PQ305" s="41"/>
      <c r="PR305" s="41"/>
      <c r="PS305" s="41"/>
      <c r="PT305" s="41"/>
      <c r="PU305" s="41"/>
      <c r="PV305" s="41"/>
      <c r="PW305" s="41"/>
      <c r="PX305" s="41"/>
      <c r="PY305" s="41"/>
      <c r="PZ305" s="41"/>
      <c r="QA305" s="41"/>
      <c r="QB305" s="41"/>
      <c r="QC305" s="41"/>
      <c r="QD305" s="41"/>
      <c r="QE305" s="41"/>
      <c r="QF305" s="41"/>
      <c r="QG305" s="41"/>
      <c r="QH305" s="41"/>
      <c r="QI305" s="41"/>
      <c r="QJ305" s="41"/>
      <c r="QK305" s="41"/>
      <c r="QL305" s="41"/>
      <c r="QM305" s="41"/>
      <c r="QN305" s="41"/>
      <c r="QO305" s="41"/>
      <c r="QP305" s="41"/>
      <c r="QQ305" s="41"/>
      <c r="QR305" s="41"/>
      <c r="QS305" s="41"/>
      <c r="QT305" s="41"/>
      <c r="QU305" s="41"/>
      <c r="QV305" s="41"/>
      <c r="QW305" s="41"/>
      <c r="QX305" s="41"/>
      <c r="QY305" s="41"/>
      <c r="QZ305" s="41"/>
      <c r="RA305" s="41"/>
      <c r="RB305" s="41"/>
      <c r="RC305" s="41"/>
      <c r="RD305" s="41"/>
      <c r="RE305" s="41"/>
      <c r="RF305" s="41"/>
      <c r="RG305" s="41"/>
      <c r="RH305" s="41"/>
      <c r="RI305" s="41"/>
      <c r="RJ305" s="41"/>
      <c r="RK305" s="41"/>
      <c r="RL305" s="41"/>
      <c r="RM305" s="41"/>
      <c r="RN305" s="41"/>
      <c r="RO305" s="41"/>
      <c r="RP305" s="41"/>
      <c r="RQ305" s="41"/>
      <c r="RR305" s="41"/>
      <c r="RS305" s="41"/>
      <c r="RT305" s="41"/>
      <c r="RU305" s="41"/>
      <c r="RV305" s="41"/>
      <c r="RW305" s="41"/>
      <c r="RX305" s="41"/>
      <c r="RY305" s="41"/>
      <c r="RZ305" s="41"/>
      <c r="SA305" s="41"/>
      <c r="SB305" s="41"/>
      <c r="SC305" s="41"/>
      <c r="SD305" s="41"/>
      <c r="SE305" s="41"/>
      <c r="SF305" s="41"/>
      <c r="SG305" s="41"/>
      <c r="SH305" s="41"/>
      <c r="SI305" s="41"/>
      <c r="SJ305" s="41"/>
      <c r="SK305" s="41"/>
      <c r="SL305" s="41"/>
      <c r="SM305" s="41"/>
      <c r="SN305" s="41"/>
      <c r="SO305" s="41"/>
      <c r="SP305" s="41"/>
      <c r="SQ305" s="41"/>
      <c r="SR305" s="41"/>
      <c r="SS305" s="41"/>
      <c r="ST305" s="41"/>
      <c r="SU305" s="41"/>
      <c r="SV305" s="41"/>
      <c r="SW305" s="41"/>
      <c r="SX305" s="41"/>
      <c r="SY305" s="41"/>
      <c r="SZ305" s="41"/>
      <c r="TA305" s="41"/>
      <c r="TB305" s="41"/>
      <c r="TC305" s="41"/>
      <c r="TD305" s="41"/>
      <c r="TE305" s="41"/>
      <c r="TF305" s="41"/>
      <c r="TG305" s="41"/>
      <c r="TH305" s="41"/>
      <c r="TI305" s="41"/>
      <c r="TJ305" s="41"/>
      <c r="TK305" s="41"/>
      <c r="TL305" s="41"/>
      <c r="TM305" s="41"/>
      <c r="TN305" s="41"/>
      <c r="TO305" s="41"/>
      <c r="TP305" s="41"/>
      <c r="TQ305" s="41"/>
      <c r="TR305" s="41"/>
      <c r="TS305" s="41"/>
      <c r="TT305" s="41"/>
      <c r="TU305" s="41"/>
      <c r="TV305" s="41"/>
      <c r="TW305" s="41"/>
      <c r="TX305" s="41"/>
      <c r="TY305" s="41"/>
      <c r="TZ305" s="41"/>
      <c r="UA305" s="41"/>
      <c r="UB305" s="41"/>
      <c r="UC305" s="41"/>
      <c r="UD305" s="41"/>
      <c r="UE305" s="41"/>
      <c r="UF305" s="41"/>
      <c r="UG305" s="41"/>
      <c r="UH305" s="41"/>
      <c r="UI305" s="41"/>
      <c r="UJ305" s="41"/>
      <c r="UK305" s="41"/>
      <c r="UL305" s="41"/>
      <c r="UM305" s="41"/>
      <c r="UN305" s="41"/>
      <c r="UO305" s="41"/>
      <c r="UP305" s="41"/>
      <c r="UQ305" s="41"/>
      <c r="UR305" s="41"/>
      <c r="US305" s="41"/>
      <c r="UT305" s="41"/>
      <c r="UU305" s="41"/>
      <c r="UV305" s="41"/>
      <c r="UW305" s="41"/>
      <c r="UX305" s="41"/>
      <c r="UY305" s="41"/>
      <c r="UZ305" s="41"/>
      <c r="VA305" s="41"/>
      <c r="VB305" s="41"/>
      <c r="VC305" s="41"/>
      <c r="VD305" s="41"/>
      <c r="VE305" s="41"/>
      <c r="VF305" s="41"/>
      <c r="VG305" s="41"/>
      <c r="VH305" s="41"/>
      <c r="VI305" s="41"/>
      <c r="VJ305" s="41"/>
      <c r="VK305" s="41"/>
      <c r="VL305" s="41"/>
      <c r="VM305" s="41"/>
      <c r="VN305" s="41"/>
      <c r="VO305" s="41"/>
      <c r="VP305" s="41"/>
      <c r="VQ305" s="41"/>
      <c r="VR305" s="41"/>
      <c r="VS305" s="41"/>
      <c r="VT305" s="41"/>
      <c r="VU305" s="41"/>
      <c r="VV305" s="41"/>
      <c r="VW305" s="41"/>
      <c r="VX305" s="41"/>
      <c r="VY305" s="41"/>
      <c r="VZ305" s="41"/>
      <c r="WA305" s="41"/>
      <c r="WB305" s="41"/>
      <c r="WC305" s="41"/>
      <c r="WD305" s="41"/>
      <c r="WE305" s="41"/>
      <c r="WF305" s="41"/>
      <c r="WG305" s="41"/>
      <c r="WH305" s="41"/>
      <c r="WI305" s="41"/>
      <c r="WJ305" s="41"/>
      <c r="WK305" s="41"/>
      <c r="WL305" s="41"/>
      <c r="WM305" s="41"/>
      <c r="WN305" s="41"/>
      <c r="WO305" s="41"/>
      <c r="WP305" s="41"/>
      <c r="WQ305" s="41"/>
      <c r="WR305" s="41"/>
      <c r="WS305" s="41"/>
      <c r="WT305" s="41"/>
      <c r="WU305" s="41"/>
      <c r="WV305" s="41"/>
      <c r="WW305" s="41"/>
      <c r="WX305" s="41"/>
      <c r="WY305" s="41"/>
      <c r="WZ305" s="41"/>
      <c r="XA305" s="41"/>
      <c r="XB305" s="41"/>
      <c r="XC305" s="41"/>
      <c r="XD305" s="41"/>
      <c r="XE305" s="41"/>
      <c r="XF305" s="41"/>
      <c r="XG305" s="41"/>
      <c r="XH305" s="41"/>
      <c r="XI305" s="41"/>
      <c r="XJ305" s="41"/>
      <c r="XK305" s="41"/>
      <c r="XL305" s="41"/>
      <c r="XM305" s="41"/>
      <c r="XN305" s="41"/>
      <c r="XO305" s="41"/>
      <c r="XP305" s="41"/>
      <c r="XQ305" s="41"/>
      <c r="XR305" s="41"/>
      <c r="XS305" s="41"/>
      <c r="XT305" s="41"/>
      <c r="XU305" s="41"/>
      <c r="XV305" s="41"/>
      <c r="XW305" s="41"/>
      <c r="XX305" s="41"/>
      <c r="XY305" s="41"/>
      <c r="XZ305" s="41"/>
      <c r="YA305" s="41"/>
      <c r="YB305" s="41"/>
      <c r="YC305" s="41"/>
      <c r="YD305" s="41"/>
      <c r="YE305" s="41"/>
      <c r="YF305" s="41"/>
      <c r="YG305" s="41"/>
      <c r="YH305" s="41"/>
      <c r="YI305" s="41"/>
      <c r="YJ305" s="41"/>
      <c r="YK305" s="41"/>
      <c r="YL305" s="41"/>
      <c r="YM305" s="41"/>
      <c r="YN305" s="41"/>
      <c r="YO305" s="41"/>
      <c r="YP305" s="41"/>
      <c r="YQ305" s="41"/>
      <c r="YR305" s="41"/>
      <c r="YS305" s="41"/>
      <c r="YT305" s="41"/>
      <c r="YU305" s="41"/>
      <c r="YV305" s="41"/>
      <c r="YW305" s="41"/>
      <c r="YX305" s="41"/>
      <c r="YY305" s="41"/>
      <c r="YZ305" s="41"/>
      <c r="ZA305" s="41"/>
      <c r="ZB305" s="41"/>
      <c r="ZC305" s="41"/>
      <c r="ZD305" s="41"/>
      <c r="ZE305" s="41"/>
      <c r="ZF305" s="41"/>
      <c r="ZG305" s="41"/>
      <c r="ZH305" s="41"/>
      <c r="ZI305" s="41"/>
      <c r="ZJ305" s="41"/>
      <c r="ZK305" s="41"/>
      <c r="ZL305" s="41"/>
      <c r="ZM305" s="41"/>
      <c r="ZN305" s="41"/>
      <c r="ZO305" s="41"/>
    </row>
    <row r="306" spans="31:691" ht="17.25" customHeight="1" x14ac:dyDescent="0.3">
      <c r="AE306" s="41"/>
      <c r="AF306" s="41"/>
      <c r="AG306" s="41"/>
      <c r="IZ306" s="41"/>
      <c r="JA306" s="41"/>
      <c r="JB306" s="41"/>
      <c r="JC306" s="41"/>
      <c r="JD306" s="41"/>
      <c r="JE306" s="41"/>
      <c r="JF306" s="41"/>
      <c r="JG306" s="41"/>
      <c r="JH306" s="41"/>
      <c r="JI306" s="41"/>
      <c r="JJ306" s="41"/>
      <c r="JK306" s="41"/>
      <c r="JL306" s="41"/>
      <c r="JM306" s="41"/>
      <c r="JN306" s="41"/>
      <c r="JO306" s="41"/>
      <c r="JP306" s="41"/>
      <c r="JQ306" s="41"/>
      <c r="JR306" s="41"/>
      <c r="JS306" s="41"/>
      <c r="JT306" s="41"/>
      <c r="JU306" s="41"/>
      <c r="JV306" s="41"/>
      <c r="JW306" s="41"/>
      <c r="JX306" s="41"/>
      <c r="JY306" s="41"/>
      <c r="JZ306" s="41"/>
      <c r="KA306" s="41"/>
      <c r="KB306" s="41"/>
      <c r="KC306" s="41"/>
      <c r="KD306" s="41"/>
      <c r="KE306" s="41"/>
      <c r="KF306" s="41"/>
      <c r="KG306" s="41"/>
      <c r="KH306" s="41"/>
      <c r="KI306" s="41"/>
      <c r="KJ306" s="41"/>
      <c r="KK306" s="41"/>
      <c r="KL306" s="41"/>
      <c r="KM306" s="41"/>
      <c r="KN306" s="41"/>
      <c r="KO306" s="41"/>
      <c r="KP306" s="41"/>
      <c r="KQ306" s="41"/>
      <c r="KR306" s="41"/>
      <c r="KS306" s="41"/>
      <c r="KT306" s="41"/>
      <c r="KU306" s="41"/>
      <c r="KV306" s="41"/>
      <c r="KW306" s="41"/>
      <c r="KX306" s="41"/>
      <c r="KY306" s="41"/>
      <c r="KZ306" s="41"/>
      <c r="LA306" s="41"/>
      <c r="LB306" s="41"/>
      <c r="LC306" s="41"/>
      <c r="LD306" s="41"/>
      <c r="LE306" s="41"/>
      <c r="LF306" s="41"/>
      <c r="LG306" s="41"/>
      <c r="LH306" s="41"/>
      <c r="LI306" s="41"/>
      <c r="LJ306" s="41"/>
      <c r="LK306" s="41"/>
      <c r="LL306" s="41"/>
      <c r="LM306" s="41"/>
      <c r="LN306" s="41"/>
      <c r="LO306" s="41"/>
      <c r="LP306" s="41"/>
      <c r="LQ306" s="41"/>
      <c r="LR306" s="41"/>
      <c r="LS306" s="41"/>
      <c r="LT306" s="41"/>
      <c r="LU306" s="41"/>
      <c r="LV306" s="41"/>
      <c r="LW306" s="41"/>
      <c r="LX306" s="41"/>
      <c r="LY306" s="41"/>
      <c r="LZ306" s="41"/>
      <c r="MA306" s="41"/>
      <c r="MB306" s="41"/>
      <c r="MC306" s="41"/>
      <c r="MD306" s="41"/>
      <c r="ME306" s="41"/>
      <c r="MF306" s="41"/>
      <c r="MG306" s="41"/>
      <c r="MH306" s="41"/>
      <c r="MI306" s="41"/>
      <c r="MJ306" s="41"/>
      <c r="MK306" s="41"/>
      <c r="ML306" s="41"/>
      <c r="MM306" s="41"/>
      <c r="MN306" s="41"/>
      <c r="MO306" s="41"/>
      <c r="MP306" s="41"/>
      <c r="MQ306" s="41"/>
      <c r="MR306" s="41"/>
      <c r="MS306" s="41"/>
      <c r="MT306" s="41"/>
      <c r="MU306" s="41"/>
      <c r="MV306" s="41"/>
      <c r="MW306" s="41"/>
      <c r="MX306" s="41"/>
      <c r="MY306" s="41"/>
      <c r="MZ306" s="41"/>
      <c r="NA306" s="41"/>
      <c r="NB306" s="41"/>
      <c r="NC306" s="41"/>
      <c r="ND306" s="41"/>
      <c r="NE306" s="41"/>
      <c r="NF306" s="41"/>
      <c r="NG306" s="41"/>
      <c r="NH306" s="41"/>
      <c r="NI306" s="41"/>
      <c r="NJ306" s="41"/>
      <c r="NK306" s="41"/>
      <c r="NL306" s="41"/>
      <c r="NM306" s="41"/>
      <c r="NN306" s="41"/>
      <c r="NO306" s="41"/>
      <c r="NP306" s="41"/>
      <c r="NQ306" s="41"/>
      <c r="NR306" s="41"/>
      <c r="NS306" s="41"/>
      <c r="NT306" s="41"/>
      <c r="NU306" s="41"/>
      <c r="NV306" s="41"/>
      <c r="NW306" s="41"/>
      <c r="NX306" s="41"/>
      <c r="NY306" s="41"/>
      <c r="NZ306" s="41"/>
      <c r="OA306" s="41"/>
      <c r="OB306" s="41"/>
      <c r="OC306" s="41"/>
      <c r="OD306" s="41"/>
      <c r="OE306" s="41"/>
      <c r="OF306" s="41"/>
      <c r="OG306" s="41"/>
      <c r="OH306" s="41"/>
      <c r="OI306" s="41"/>
      <c r="OJ306" s="41"/>
      <c r="OK306" s="41"/>
      <c r="OL306" s="41"/>
      <c r="OM306" s="41"/>
      <c r="ON306" s="41"/>
      <c r="OO306" s="41"/>
      <c r="OP306" s="41"/>
      <c r="OQ306" s="41"/>
      <c r="OR306" s="41"/>
      <c r="OS306" s="41"/>
      <c r="OT306" s="41"/>
      <c r="OU306" s="41"/>
      <c r="OV306" s="41"/>
      <c r="OW306" s="41"/>
      <c r="OX306" s="41"/>
      <c r="OY306" s="41"/>
      <c r="OZ306" s="41"/>
      <c r="PA306" s="41"/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1"/>
      <c r="PN306" s="41"/>
      <c r="PO306" s="41"/>
      <c r="PP306" s="41"/>
      <c r="PQ306" s="41"/>
      <c r="PR306" s="41"/>
      <c r="PS306" s="41"/>
      <c r="PT306" s="41"/>
      <c r="PU306" s="41"/>
      <c r="PV306" s="41"/>
      <c r="PW306" s="41"/>
      <c r="PX306" s="41"/>
      <c r="PY306" s="41"/>
      <c r="PZ306" s="41"/>
      <c r="QA306" s="41"/>
      <c r="QB306" s="41"/>
      <c r="QC306" s="41"/>
      <c r="QD306" s="41"/>
      <c r="QE306" s="41"/>
      <c r="QF306" s="41"/>
      <c r="QG306" s="41"/>
      <c r="QH306" s="41"/>
      <c r="QI306" s="41"/>
      <c r="QJ306" s="41"/>
      <c r="QK306" s="41"/>
      <c r="QL306" s="41"/>
      <c r="QM306" s="41"/>
      <c r="QN306" s="41"/>
      <c r="QO306" s="41"/>
      <c r="QP306" s="41"/>
      <c r="QQ306" s="41"/>
      <c r="QR306" s="41"/>
      <c r="QS306" s="41"/>
      <c r="QT306" s="41"/>
      <c r="QU306" s="41"/>
      <c r="QV306" s="41"/>
      <c r="QW306" s="41"/>
      <c r="QX306" s="41"/>
      <c r="QY306" s="41"/>
      <c r="QZ306" s="41"/>
      <c r="RA306" s="41"/>
      <c r="RB306" s="41"/>
      <c r="RC306" s="41"/>
      <c r="RD306" s="41"/>
      <c r="RE306" s="41"/>
      <c r="RF306" s="41"/>
      <c r="RG306" s="41"/>
      <c r="RH306" s="41"/>
      <c r="RI306" s="41"/>
      <c r="RJ306" s="41"/>
      <c r="RK306" s="41"/>
      <c r="RL306" s="41"/>
      <c r="RM306" s="41"/>
      <c r="RN306" s="41"/>
      <c r="RO306" s="41"/>
      <c r="RP306" s="41"/>
      <c r="RQ306" s="41"/>
      <c r="RR306" s="41"/>
      <c r="RS306" s="41"/>
      <c r="RT306" s="41"/>
      <c r="RU306" s="41"/>
      <c r="RV306" s="41"/>
      <c r="RW306" s="41"/>
      <c r="RX306" s="41"/>
      <c r="RY306" s="41"/>
      <c r="RZ306" s="41"/>
      <c r="SA306" s="41"/>
      <c r="SB306" s="41"/>
      <c r="SC306" s="41"/>
      <c r="SD306" s="41"/>
      <c r="SE306" s="41"/>
      <c r="SF306" s="41"/>
      <c r="SG306" s="41"/>
      <c r="SH306" s="41"/>
      <c r="SI306" s="41"/>
      <c r="SJ306" s="41"/>
      <c r="SK306" s="41"/>
      <c r="SL306" s="41"/>
      <c r="SM306" s="41"/>
      <c r="SN306" s="41"/>
      <c r="SO306" s="41"/>
      <c r="SP306" s="41"/>
      <c r="SQ306" s="41"/>
      <c r="SR306" s="41"/>
      <c r="SS306" s="41"/>
      <c r="ST306" s="41"/>
      <c r="SU306" s="41"/>
      <c r="SV306" s="41"/>
      <c r="SW306" s="41"/>
      <c r="SX306" s="41"/>
      <c r="SY306" s="41"/>
      <c r="SZ306" s="41"/>
      <c r="TA306" s="41"/>
      <c r="TB306" s="41"/>
      <c r="TC306" s="41"/>
      <c r="TD306" s="41"/>
      <c r="TE306" s="41"/>
      <c r="TF306" s="41"/>
      <c r="TG306" s="41"/>
      <c r="TH306" s="41"/>
      <c r="TI306" s="41"/>
      <c r="TJ306" s="41"/>
      <c r="TK306" s="41"/>
      <c r="TL306" s="41"/>
      <c r="TM306" s="41"/>
      <c r="TN306" s="41"/>
      <c r="TO306" s="41"/>
      <c r="TP306" s="41"/>
      <c r="TQ306" s="41"/>
      <c r="TR306" s="41"/>
      <c r="TS306" s="41"/>
      <c r="TT306" s="41"/>
      <c r="TU306" s="41"/>
      <c r="TV306" s="41"/>
      <c r="TW306" s="41"/>
      <c r="TX306" s="41"/>
      <c r="TY306" s="41"/>
      <c r="TZ306" s="41"/>
      <c r="UA306" s="41"/>
      <c r="UB306" s="41"/>
      <c r="UC306" s="41"/>
      <c r="UD306" s="41"/>
      <c r="UE306" s="41"/>
      <c r="UF306" s="41"/>
      <c r="UG306" s="41"/>
      <c r="UH306" s="41"/>
      <c r="UI306" s="41"/>
      <c r="UJ306" s="41"/>
      <c r="UK306" s="41"/>
      <c r="UL306" s="41"/>
      <c r="UM306" s="41"/>
      <c r="UN306" s="41"/>
      <c r="UO306" s="41"/>
      <c r="UP306" s="41"/>
      <c r="UQ306" s="41"/>
      <c r="UR306" s="41"/>
      <c r="US306" s="41"/>
      <c r="UT306" s="41"/>
      <c r="UU306" s="41"/>
      <c r="UV306" s="41"/>
      <c r="UW306" s="41"/>
      <c r="UX306" s="41"/>
      <c r="UY306" s="41"/>
      <c r="UZ306" s="41"/>
      <c r="VA306" s="41"/>
      <c r="VB306" s="41"/>
      <c r="VC306" s="41"/>
      <c r="VD306" s="41"/>
      <c r="VE306" s="41"/>
      <c r="VF306" s="41"/>
      <c r="VG306" s="41"/>
      <c r="VH306" s="41"/>
      <c r="VI306" s="41"/>
      <c r="VJ306" s="41"/>
      <c r="VK306" s="41"/>
      <c r="VL306" s="41"/>
      <c r="VM306" s="41"/>
      <c r="VN306" s="41"/>
      <c r="VO306" s="41"/>
      <c r="VP306" s="41"/>
      <c r="VQ306" s="41"/>
      <c r="VR306" s="41"/>
      <c r="VS306" s="41"/>
      <c r="VT306" s="41"/>
      <c r="VU306" s="41"/>
      <c r="VV306" s="41"/>
      <c r="VW306" s="41"/>
      <c r="VX306" s="41"/>
      <c r="VY306" s="41"/>
      <c r="VZ306" s="41"/>
      <c r="WA306" s="41"/>
      <c r="WB306" s="41"/>
      <c r="WC306" s="41"/>
      <c r="WD306" s="41"/>
      <c r="WE306" s="41"/>
      <c r="WF306" s="41"/>
      <c r="WG306" s="41"/>
      <c r="WH306" s="41"/>
      <c r="WI306" s="41"/>
      <c r="WJ306" s="41"/>
      <c r="WK306" s="41"/>
      <c r="WL306" s="41"/>
      <c r="WM306" s="41"/>
      <c r="WN306" s="41"/>
      <c r="WO306" s="41"/>
      <c r="WP306" s="41"/>
      <c r="WQ306" s="41"/>
      <c r="WR306" s="41"/>
      <c r="WS306" s="41"/>
      <c r="WT306" s="41"/>
      <c r="WU306" s="41"/>
      <c r="WV306" s="41"/>
      <c r="WW306" s="41"/>
      <c r="WX306" s="41"/>
      <c r="WY306" s="41"/>
      <c r="WZ306" s="41"/>
      <c r="XA306" s="41"/>
      <c r="XB306" s="41"/>
      <c r="XC306" s="41"/>
      <c r="XD306" s="41"/>
      <c r="XE306" s="41"/>
      <c r="XF306" s="41"/>
      <c r="XG306" s="41"/>
      <c r="XH306" s="41"/>
      <c r="XI306" s="41"/>
      <c r="XJ306" s="41"/>
      <c r="XK306" s="41"/>
      <c r="XL306" s="41"/>
      <c r="XM306" s="41"/>
      <c r="XN306" s="41"/>
      <c r="XO306" s="41"/>
      <c r="XP306" s="41"/>
      <c r="XQ306" s="41"/>
      <c r="XR306" s="41"/>
      <c r="XS306" s="41"/>
      <c r="XT306" s="41"/>
      <c r="XU306" s="41"/>
      <c r="XV306" s="41"/>
      <c r="XW306" s="41"/>
      <c r="XX306" s="41"/>
      <c r="XY306" s="41"/>
      <c r="XZ306" s="41"/>
      <c r="YA306" s="41"/>
      <c r="YB306" s="41"/>
      <c r="YC306" s="41"/>
      <c r="YD306" s="41"/>
      <c r="YE306" s="41"/>
      <c r="YF306" s="41"/>
      <c r="YG306" s="41"/>
      <c r="YH306" s="41"/>
      <c r="YI306" s="41"/>
      <c r="YJ306" s="41"/>
      <c r="YK306" s="41"/>
      <c r="YL306" s="41"/>
      <c r="YM306" s="41"/>
      <c r="YN306" s="41"/>
      <c r="YO306" s="41"/>
      <c r="YP306" s="41"/>
      <c r="YQ306" s="41"/>
      <c r="YR306" s="41"/>
      <c r="YS306" s="41"/>
      <c r="YT306" s="41"/>
      <c r="YU306" s="41"/>
      <c r="YV306" s="41"/>
      <c r="YW306" s="41"/>
      <c r="YX306" s="41"/>
      <c r="YY306" s="41"/>
      <c r="YZ306" s="41"/>
      <c r="ZA306" s="41"/>
      <c r="ZB306" s="41"/>
      <c r="ZC306" s="41"/>
      <c r="ZD306" s="41"/>
      <c r="ZE306" s="41"/>
      <c r="ZF306" s="41"/>
      <c r="ZG306" s="41"/>
      <c r="ZH306" s="41"/>
      <c r="ZI306" s="41"/>
      <c r="ZJ306" s="41"/>
      <c r="ZK306" s="41"/>
      <c r="ZL306" s="41"/>
      <c r="ZM306" s="41"/>
      <c r="ZN306" s="41"/>
      <c r="ZO306" s="41"/>
    </row>
    <row r="307" spans="31:691" ht="17.25" customHeight="1" x14ac:dyDescent="0.3">
      <c r="AE307" s="41"/>
      <c r="AF307" s="41"/>
      <c r="AG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/>
      <c r="JU307" s="41"/>
      <c r="JV307" s="41"/>
      <c r="JW307" s="41"/>
      <c r="JX307" s="41"/>
      <c r="JY307" s="41"/>
      <c r="JZ307" s="41"/>
      <c r="KA307" s="41"/>
      <c r="KB307" s="41"/>
      <c r="KC307" s="41"/>
      <c r="KD307" s="41"/>
      <c r="KE307" s="41"/>
      <c r="KF307" s="41"/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/>
      <c r="KS307" s="41"/>
      <c r="KT307" s="41"/>
      <c r="KU307" s="41"/>
      <c r="KV307" s="41"/>
      <c r="KW307" s="41"/>
      <c r="KX307" s="41"/>
      <c r="KY307" s="41"/>
      <c r="KZ307" s="41"/>
      <c r="LA307" s="41"/>
      <c r="LB307" s="41"/>
      <c r="LC307" s="41"/>
      <c r="LD307" s="41"/>
      <c r="LE307" s="41"/>
      <c r="LF307" s="41"/>
      <c r="LG307" s="41"/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/>
      <c r="LT307" s="41"/>
      <c r="LU307" s="41"/>
      <c r="LV307" s="41"/>
      <c r="LW307" s="41"/>
      <c r="LX307" s="41"/>
      <c r="LY307" s="41"/>
      <c r="LZ307" s="41"/>
      <c r="MA307" s="41"/>
      <c r="MB307" s="41"/>
      <c r="MC307" s="41"/>
      <c r="MD307" s="41"/>
      <c r="ME307" s="41"/>
      <c r="MF307" s="41"/>
      <c r="MG307" s="41"/>
      <c r="MH307" s="41"/>
      <c r="MI307" s="41"/>
      <c r="MJ307" s="41"/>
      <c r="MK307" s="41"/>
      <c r="ML307" s="41"/>
      <c r="MM307" s="41"/>
      <c r="MN307" s="41"/>
      <c r="MO307" s="41"/>
      <c r="MP307" s="41"/>
      <c r="MQ307" s="41"/>
      <c r="MR307" s="41"/>
      <c r="MS307" s="41"/>
      <c r="MT307" s="41"/>
      <c r="MU307" s="41"/>
      <c r="MV307" s="41"/>
      <c r="MW307" s="41"/>
      <c r="MX307" s="41"/>
      <c r="MY307" s="41"/>
      <c r="MZ307" s="41"/>
      <c r="NA307" s="41"/>
      <c r="NB307" s="41"/>
      <c r="NC307" s="41"/>
      <c r="ND307" s="41"/>
      <c r="NE307" s="41"/>
      <c r="NF307" s="41"/>
      <c r="NG307" s="41"/>
      <c r="NH307" s="41"/>
      <c r="NI307" s="41"/>
      <c r="NJ307" s="41"/>
      <c r="NK307" s="41"/>
      <c r="NL307" s="41"/>
      <c r="NM307" s="41"/>
      <c r="NN307" s="41"/>
      <c r="NO307" s="41"/>
      <c r="NP307" s="41"/>
      <c r="NQ307" s="41"/>
      <c r="NR307" s="41"/>
      <c r="NS307" s="41"/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/>
      <c r="OG307" s="41"/>
      <c r="OH307" s="41"/>
      <c r="OI307" s="41"/>
      <c r="OJ307" s="41"/>
      <c r="OK307" s="41"/>
      <c r="OL307" s="41"/>
      <c r="OM307" s="41"/>
      <c r="ON307" s="41"/>
      <c r="OO307" s="41"/>
      <c r="OP307" s="41"/>
      <c r="OQ307" s="41"/>
      <c r="OR307" s="41"/>
      <c r="OS307" s="41"/>
      <c r="OT307" s="41"/>
      <c r="OU307" s="41"/>
      <c r="OV307" s="41"/>
      <c r="OW307" s="41"/>
      <c r="OX307" s="41"/>
      <c r="OY307" s="41"/>
      <c r="OZ307" s="41"/>
      <c r="PA307" s="41"/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1"/>
      <c r="PN307" s="41"/>
      <c r="PO307" s="41"/>
      <c r="PP307" s="41"/>
      <c r="PQ307" s="41"/>
      <c r="PR307" s="41"/>
      <c r="PS307" s="41"/>
      <c r="PT307" s="41"/>
      <c r="PU307" s="41"/>
      <c r="PV307" s="41"/>
      <c r="PW307" s="41"/>
      <c r="PX307" s="41"/>
      <c r="PY307" s="41"/>
      <c r="PZ307" s="41"/>
      <c r="QA307" s="41"/>
      <c r="QB307" s="41"/>
      <c r="QC307" s="41"/>
      <c r="QD307" s="41"/>
      <c r="QE307" s="41"/>
      <c r="QF307" s="41"/>
      <c r="QG307" s="41"/>
      <c r="QH307" s="41"/>
      <c r="QI307" s="41"/>
      <c r="QJ307" s="41"/>
      <c r="QK307" s="41"/>
      <c r="QL307" s="41"/>
      <c r="QM307" s="41"/>
      <c r="QN307" s="41"/>
      <c r="QO307" s="41"/>
      <c r="QP307" s="41"/>
      <c r="QQ307" s="41"/>
      <c r="QR307" s="41"/>
      <c r="QS307" s="41"/>
      <c r="QT307" s="41"/>
      <c r="QU307" s="41"/>
      <c r="QV307" s="41"/>
      <c r="QW307" s="41"/>
      <c r="QX307" s="41"/>
      <c r="QY307" s="41"/>
      <c r="QZ307" s="41"/>
      <c r="RA307" s="41"/>
      <c r="RB307" s="41"/>
      <c r="RC307" s="41"/>
      <c r="RD307" s="41"/>
      <c r="RE307" s="41"/>
      <c r="RF307" s="41"/>
      <c r="RG307" s="41"/>
      <c r="RH307" s="41"/>
      <c r="RI307" s="41"/>
      <c r="RJ307" s="41"/>
      <c r="RK307" s="41"/>
      <c r="RL307" s="41"/>
      <c r="RM307" s="41"/>
      <c r="RN307" s="41"/>
      <c r="RO307" s="41"/>
      <c r="RP307" s="41"/>
      <c r="RQ307" s="41"/>
      <c r="RR307" s="41"/>
      <c r="RS307" s="41"/>
      <c r="RT307" s="41"/>
      <c r="RU307" s="41"/>
      <c r="RV307" s="41"/>
      <c r="RW307" s="41"/>
      <c r="RX307" s="41"/>
      <c r="RY307" s="41"/>
      <c r="RZ307" s="41"/>
      <c r="SA307" s="41"/>
      <c r="SB307" s="41"/>
      <c r="SC307" s="41"/>
      <c r="SD307" s="41"/>
      <c r="SE307" s="41"/>
      <c r="SF307" s="41"/>
      <c r="SG307" s="41"/>
      <c r="SH307" s="41"/>
      <c r="SI307" s="41"/>
      <c r="SJ307" s="41"/>
      <c r="SK307" s="41"/>
      <c r="SL307" s="41"/>
      <c r="SM307" s="41"/>
      <c r="SN307" s="41"/>
      <c r="SO307" s="41"/>
      <c r="SP307" s="41"/>
      <c r="SQ307" s="41"/>
      <c r="SR307" s="41"/>
      <c r="SS307" s="41"/>
      <c r="ST307" s="41"/>
      <c r="SU307" s="41"/>
      <c r="SV307" s="41"/>
      <c r="SW307" s="41"/>
      <c r="SX307" s="41"/>
      <c r="SY307" s="41"/>
      <c r="SZ307" s="41"/>
      <c r="TA307" s="41"/>
      <c r="TB307" s="41"/>
      <c r="TC307" s="41"/>
      <c r="TD307" s="41"/>
      <c r="TE307" s="41"/>
      <c r="TF307" s="41"/>
      <c r="TG307" s="41"/>
      <c r="TH307" s="41"/>
      <c r="TI307" s="41"/>
      <c r="TJ307" s="41"/>
      <c r="TK307" s="41"/>
      <c r="TL307" s="41"/>
      <c r="TM307" s="41"/>
      <c r="TN307" s="41"/>
      <c r="TO307" s="41"/>
      <c r="TP307" s="41"/>
      <c r="TQ307" s="41"/>
      <c r="TR307" s="41"/>
      <c r="TS307" s="41"/>
      <c r="TT307" s="41"/>
      <c r="TU307" s="41"/>
      <c r="TV307" s="41"/>
      <c r="TW307" s="41"/>
      <c r="TX307" s="41"/>
      <c r="TY307" s="41"/>
      <c r="TZ307" s="41"/>
      <c r="UA307" s="41"/>
      <c r="UB307" s="41"/>
      <c r="UC307" s="41"/>
      <c r="UD307" s="41"/>
      <c r="UE307" s="41"/>
      <c r="UF307" s="41"/>
      <c r="UG307" s="41"/>
      <c r="UH307" s="41"/>
      <c r="UI307" s="41"/>
      <c r="UJ307" s="41"/>
      <c r="UK307" s="41"/>
      <c r="UL307" s="41"/>
      <c r="UM307" s="41"/>
      <c r="UN307" s="41"/>
      <c r="UO307" s="41"/>
      <c r="UP307" s="41"/>
      <c r="UQ307" s="41"/>
      <c r="UR307" s="41"/>
      <c r="US307" s="41"/>
      <c r="UT307" s="41"/>
      <c r="UU307" s="41"/>
      <c r="UV307" s="41"/>
      <c r="UW307" s="41"/>
      <c r="UX307" s="41"/>
      <c r="UY307" s="41"/>
      <c r="UZ307" s="41"/>
      <c r="VA307" s="41"/>
      <c r="VB307" s="41"/>
      <c r="VC307" s="41"/>
      <c r="VD307" s="41"/>
      <c r="VE307" s="41"/>
      <c r="VF307" s="41"/>
      <c r="VG307" s="41"/>
      <c r="VH307" s="41"/>
      <c r="VI307" s="41"/>
      <c r="VJ307" s="41"/>
      <c r="VK307" s="41"/>
      <c r="VL307" s="41"/>
      <c r="VM307" s="41"/>
      <c r="VN307" s="41"/>
      <c r="VO307" s="41"/>
      <c r="VP307" s="41"/>
      <c r="VQ307" s="41"/>
      <c r="VR307" s="41"/>
      <c r="VS307" s="41"/>
      <c r="VT307" s="41"/>
      <c r="VU307" s="41"/>
      <c r="VV307" s="41"/>
      <c r="VW307" s="41"/>
      <c r="VX307" s="41"/>
      <c r="VY307" s="41"/>
      <c r="VZ307" s="41"/>
      <c r="WA307" s="41"/>
      <c r="WB307" s="41"/>
      <c r="WC307" s="41"/>
      <c r="WD307" s="41"/>
      <c r="WE307" s="41"/>
      <c r="WF307" s="41"/>
      <c r="WG307" s="41"/>
      <c r="WH307" s="41"/>
      <c r="WI307" s="41"/>
      <c r="WJ307" s="41"/>
      <c r="WK307" s="41"/>
      <c r="WL307" s="41"/>
      <c r="WM307" s="41"/>
      <c r="WN307" s="41"/>
      <c r="WO307" s="41"/>
      <c r="WP307" s="41"/>
      <c r="WQ307" s="41"/>
      <c r="WR307" s="41"/>
      <c r="WS307" s="41"/>
      <c r="WT307" s="41"/>
      <c r="WU307" s="41"/>
      <c r="WV307" s="41"/>
      <c r="WW307" s="41"/>
      <c r="WX307" s="41"/>
      <c r="WY307" s="41"/>
      <c r="WZ307" s="41"/>
      <c r="XA307" s="41"/>
      <c r="XB307" s="41"/>
      <c r="XC307" s="41"/>
      <c r="XD307" s="41"/>
      <c r="XE307" s="41"/>
      <c r="XF307" s="41"/>
      <c r="XG307" s="41"/>
      <c r="XH307" s="41"/>
      <c r="XI307" s="41"/>
      <c r="XJ307" s="41"/>
      <c r="XK307" s="41"/>
      <c r="XL307" s="41"/>
      <c r="XM307" s="41"/>
      <c r="XN307" s="41"/>
      <c r="XO307" s="41"/>
      <c r="XP307" s="41"/>
      <c r="XQ307" s="41"/>
      <c r="XR307" s="41"/>
      <c r="XS307" s="41"/>
      <c r="XT307" s="41"/>
      <c r="XU307" s="41"/>
      <c r="XV307" s="41"/>
      <c r="XW307" s="41"/>
      <c r="XX307" s="41"/>
      <c r="XY307" s="41"/>
      <c r="XZ307" s="41"/>
      <c r="YA307" s="41"/>
      <c r="YB307" s="41"/>
      <c r="YC307" s="41"/>
      <c r="YD307" s="41"/>
      <c r="YE307" s="41"/>
      <c r="YF307" s="41"/>
      <c r="YG307" s="41"/>
      <c r="YH307" s="41"/>
      <c r="YI307" s="41"/>
      <c r="YJ307" s="41"/>
      <c r="YK307" s="41"/>
      <c r="YL307" s="41"/>
      <c r="YM307" s="41"/>
      <c r="YN307" s="41"/>
      <c r="YO307" s="41"/>
      <c r="YP307" s="41"/>
      <c r="YQ307" s="41"/>
      <c r="YR307" s="41"/>
      <c r="YS307" s="41"/>
      <c r="YT307" s="41"/>
      <c r="YU307" s="41"/>
      <c r="YV307" s="41"/>
      <c r="YW307" s="41"/>
      <c r="YX307" s="41"/>
      <c r="YY307" s="41"/>
      <c r="YZ307" s="41"/>
      <c r="ZA307" s="41"/>
      <c r="ZB307" s="41"/>
      <c r="ZC307" s="41"/>
      <c r="ZD307" s="41"/>
      <c r="ZE307" s="41"/>
      <c r="ZF307" s="41"/>
      <c r="ZG307" s="41"/>
      <c r="ZH307" s="41"/>
      <c r="ZI307" s="41"/>
      <c r="ZJ307" s="41"/>
      <c r="ZK307" s="41"/>
      <c r="ZL307" s="41"/>
      <c r="ZM307" s="41"/>
      <c r="ZN307" s="41"/>
      <c r="ZO307" s="41"/>
    </row>
    <row r="308" spans="31:691" ht="17.25" customHeight="1" x14ac:dyDescent="0.3">
      <c r="AE308" s="41"/>
      <c r="AF308" s="41"/>
      <c r="AG308" s="41"/>
      <c r="IZ308" s="41"/>
      <c r="JA308" s="41"/>
      <c r="JB308" s="41"/>
      <c r="JC308" s="41"/>
      <c r="JD308" s="41"/>
      <c r="JE308" s="41"/>
      <c r="JF308" s="41"/>
      <c r="JG308" s="41"/>
      <c r="JH308" s="41"/>
      <c r="JI308" s="41"/>
      <c r="JJ308" s="41"/>
      <c r="JK308" s="41"/>
      <c r="JL308" s="41"/>
      <c r="JM308" s="41"/>
      <c r="JN308" s="41"/>
      <c r="JO308" s="41"/>
      <c r="JP308" s="41"/>
      <c r="JQ308" s="41"/>
      <c r="JR308" s="41"/>
      <c r="JS308" s="41"/>
      <c r="JT308" s="41"/>
      <c r="JU308" s="41"/>
      <c r="JV308" s="41"/>
      <c r="JW308" s="41"/>
      <c r="JX308" s="41"/>
      <c r="JY308" s="41"/>
      <c r="JZ308" s="41"/>
      <c r="KA308" s="41"/>
      <c r="KB308" s="41"/>
      <c r="KC308" s="41"/>
      <c r="KD308" s="41"/>
      <c r="KE308" s="41"/>
      <c r="KF308" s="41"/>
      <c r="KG308" s="41"/>
      <c r="KH308" s="41"/>
      <c r="KI308" s="41"/>
      <c r="KJ308" s="41"/>
      <c r="KK308" s="41"/>
      <c r="KL308" s="41"/>
      <c r="KM308" s="41"/>
      <c r="KN308" s="41"/>
      <c r="KO308" s="41"/>
      <c r="KP308" s="41"/>
      <c r="KQ308" s="41"/>
      <c r="KR308" s="41"/>
      <c r="KS308" s="41"/>
      <c r="KT308" s="41"/>
      <c r="KU308" s="41"/>
      <c r="KV308" s="41"/>
      <c r="KW308" s="41"/>
      <c r="KX308" s="41"/>
      <c r="KY308" s="41"/>
      <c r="KZ308" s="41"/>
      <c r="LA308" s="41"/>
      <c r="LB308" s="41"/>
      <c r="LC308" s="41"/>
      <c r="LD308" s="41"/>
      <c r="LE308" s="41"/>
      <c r="LF308" s="41"/>
      <c r="LG308" s="41"/>
      <c r="LH308" s="41"/>
      <c r="LI308" s="41"/>
      <c r="LJ308" s="41"/>
      <c r="LK308" s="41"/>
      <c r="LL308" s="41"/>
      <c r="LM308" s="41"/>
      <c r="LN308" s="41"/>
      <c r="LO308" s="41"/>
      <c r="LP308" s="41"/>
      <c r="LQ308" s="41"/>
      <c r="LR308" s="41"/>
      <c r="LS308" s="41"/>
      <c r="LT308" s="41"/>
      <c r="LU308" s="41"/>
      <c r="LV308" s="41"/>
      <c r="LW308" s="41"/>
      <c r="LX308" s="41"/>
      <c r="LY308" s="41"/>
      <c r="LZ308" s="41"/>
      <c r="MA308" s="41"/>
      <c r="MB308" s="41"/>
      <c r="MC308" s="41"/>
      <c r="MD308" s="41"/>
      <c r="ME308" s="41"/>
      <c r="MF308" s="41"/>
      <c r="MG308" s="41"/>
      <c r="MH308" s="41"/>
      <c r="MI308" s="41"/>
      <c r="MJ308" s="41"/>
      <c r="MK308" s="41"/>
      <c r="ML308" s="41"/>
      <c r="MM308" s="41"/>
      <c r="MN308" s="41"/>
      <c r="MO308" s="41"/>
      <c r="MP308" s="41"/>
      <c r="MQ308" s="41"/>
      <c r="MR308" s="41"/>
      <c r="MS308" s="41"/>
      <c r="MT308" s="41"/>
      <c r="MU308" s="41"/>
      <c r="MV308" s="41"/>
      <c r="MW308" s="41"/>
      <c r="MX308" s="41"/>
      <c r="MY308" s="41"/>
      <c r="MZ308" s="41"/>
      <c r="NA308" s="41"/>
      <c r="NB308" s="41"/>
      <c r="NC308" s="41"/>
      <c r="ND308" s="41"/>
      <c r="NE308" s="41"/>
      <c r="NF308" s="41"/>
      <c r="NG308" s="41"/>
      <c r="NH308" s="41"/>
      <c r="NI308" s="41"/>
      <c r="NJ308" s="41"/>
      <c r="NK308" s="41"/>
      <c r="NL308" s="41"/>
      <c r="NM308" s="41"/>
      <c r="NN308" s="41"/>
      <c r="NO308" s="41"/>
      <c r="NP308" s="41"/>
      <c r="NQ308" s="41"/>
      <c r="NR308" s="41"/>
      <c r="NS308" s="41"/>
      <c r="NT308" s="41"/>
      <c r="NU308" s="41"/>
      <c r="NV308" s="41"/>
      <c r="NW308" s="41"/>
      <c r="NX308" s="41"/>
      <c r="NY308" s="41"/>
      <c r="NZ308" s="41"/>
      <c r="OA308" s="41"/>
      <c r="OB308" s="41"/>
      <c r="OC308" s="41"/>
      <c r="OD308" s="41"/>
      <c r="OE308" s="41"/>
      <c r="OF308" s="41"/>
      <c r="OG308" s="41"/>
      <c r="OH308" s="41"/>
      <c r="OI308" s="41"/>
      <c r="OJ308" s="41"/>
      <c r="OK308" s="41"/>
      <c r="OL308" s="41"/>
      <c r="OM308" s="41"/>
      <c r="ON308" s="41"/>
      <c r="OO308" s="41"/>
      <c r="OP308" s="41"/>
      <c r="OQ308" s="41"/>
      <c r="OR308" s="41"/>
      <c r="OS308" s="41"/>
      <c r="OT308" s="41"/>
      <c r="OU308" s="41"/>
      <c r="OV308" s="41"/>
      <c r="OW308" s="41"/>
      <c r="OX308" s="41"/>
      <c r="OY308" s="41"/>
      <c r="OZ308" s="41"/>
      <c r="PA308" s="41"/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1"/>
      <c r="PN308" s="41"/>
      <c r="PO308" s="41"/>
      <c r="PP308" s="41"/>
      <c r="PQ308" s="41"/>
      <c r="PR308" s="41"/>
      <c r="PS308" s="41"/>
      <c r="PT308" s="41"/>
      <c r="PU308" s="41"/>
      <c r="PV308" s="41"/>
      <c r="PW308" s="41"/>
      <c r="PX308" s="41"/>
      <c r="PY308" s="41"/>
      <c r="PZ308" s="41"/>
      <c r="QA308" s="41"/>
      <c r="QB308" s="41"/>
      <c r="QC308" s="41"/>
      <c r="QD308" s="41"/>
      <c r="QE308" s="41"/>
      <c r="QF308" s="41"/>
      <c r="QG308" s="41"/>
      <c r="QH308" s="41"/>
      <c r="QI308" s="41"/>
      <c r="QJ308" s="41"/>
      <c r="QK308" s="41"/>
      <c r="QL308" s="41"/>
      <c r="QM308" s="41"/>
      <c r="QN308" s="41"/>
      <c r="QO308" s="41"/>
      <c r="QP308" s="41"/>
      <c r="QQ308" s="41"/>
      <c r="QR308" s="41"/>
      <c r="QS308" s="41"/>
      <c r="QT308" s="41"/>
      <c r="QU308" s="41"/>
      <c r="QV308" s="41"/>
      <c r="QW308" s="41"/>
      <c r="QX308" s="41"/>
      <c r="QY308" s="41"/>
      <c r="QZ308" s="41"/>
      <c r="RA308" s="41"/>
      <c r="RB308" s="41"/>
      <c r="RC308" s="41"/>
      <c r="RD308" s="41"/>
      <c r="RE308" s="41"/>
      <c r="RF308" s="41"/>
      <c r="RG308" s="41"/>
      <c r="RH308" s="41"/>
      <c r="RI308" s="41"/>
      <c r="RJ308" s="41"/>
      <c r="RK308" s="41"/>
      <c r="RL308" s="41"/>
      <c r="RM308" s="41"/>
      <c r="RN308" s="41"/>
      <c r="RO308" s="41"/>
      <c r="RP308" s="41"/>
      <c r="RQ308" s="41"/>
      <c r="RR308" s="41"/>
      <c r="RS308" s="41"/>
      <c r="RT308" s="41"/>
      <c r="RU308" s="41"/>
      <c r="RV308" s="41"/>
      <c r="RW308" s="41"/>
      <c r="RX308" s="41"/>
      <c r="RY308" s="41"/>
      <c r="RZ308" s="41"/>
      <c r="SA308" s="41"/>
      <c r="SB308" s="41"/>
      <c r="SC308" s="41"/>
      <c r="SD308" s="41"/>
      <c r="SE308" s="41"/>
      <c r="SF308" s="41"/>
      <c r="SG308" s="41"/>
      <c r="SH308" s="41"/>
      <c r="SI308" s="41"/>
      <c r="SJ308" s="41"/>
      <c r="SK308" s="41"/>
      <c r="SL308" s="41"/>
      <c r="SM308" s="41"/>
      <c r="SN308" s="41"/>
      <c r="SO308" s="41"/>
      <c r="SP308" s="41"/>
      <c r="SQ308" s="41"/>
      <c r="SR308" s="41"/>
      <c r="SS308" s="41"/>
      <c r="ST308" s="41"/>
      <c r="SU308" s="41"/>
      <c r="SV308" s="41"/>
      <c r="SW308" s="41"/>
      <c r="SX308" s="41"/>
      <c r="SY308" s="41"/>
      <c r="SZ308" s="41"/>
      <c r="TA308" s="41"/>
      <c r="TB308" s="41"/>
      <c r="TC308" s="41"/>
      <c r="TD308" s="41"/>
      <c r="TE308" s="41"/>
      <c r="TF308" s="41"/>
      <c r="TG308" s="41"/>
      <c r="TH308" s="41"/>
      <c r="TI308" s="41"/>
      <c r="TJ308" s="41"/>
      <c r="TK308" s="41"/>
      <c r="TL308" s="41"/>
      <c r="TM308" s="41"/>
      <c r="TN308" s="41"/>
      <c r="TO308" s="41"/>
      <c r="TP308" s="41"/>
      <c r="TQ308" s="41"/>
      <c r="TR308" s="41"/>
      <c r="TS308" s="41"/>
      <c r="TT308" s="41"/>
      <c r="TU308" s="41"/>
      <c r="TV308" s="41"/>
      <c r="TW308" s="41"/>
      <c r="TX308" s="41"/>
      <c r="TY308" s="41"/>
      <c r="TZ308" s="41"/>
      <c r="UA308" s="41"/>
      <c r="UB308" s="41"/>
      <c r="UC308" s="41"/>
      <c r="UD308" s="41"/>
      <c r="UE308" s="41"/>
      <c r="UF308" s="41"/>
      <c r="UG308" s="41"/>
      <c r="UH308" s="41"/>
      <c r="UI308" s="41"/>
      <c r="UJ308" s="41"/>
      <c r="UK308" s="41"/>
      <c r="UL308" s="41"/>
      <c r="UM308" s="41"/>
      <c r="UN308" s="41"/>
      <c r="UO308" s="41"/>
      <c r="UP308" s="41"/>
      <c r="UQ308" s="41"/>
      <c r="UR308" s="41"/>
      <c r="US308" s="41"/>
      <c r="UT308" s="41"/>
      <c r="UU308" s="41"/>
      <c r="UV308" s="41"/>
      <c r="UW308" s="41"/>
      <c r="UX308" s="41"/>
      <c r="UY308" s="41"/>
      <c r="UZ308" s="41"/>
      <c r="VA308" s="41"/>
      <c r="VB308" s="41"/>
      <c r="VC308" s="41"/>
      <c r="VD308" s="41"/>
      <c r="VE308" s="41"/>
      <c r="VF308" s="41"/>
      <c r="VG308" s="41"/>
      <c r="VH308" s="41"/>
      <c r="VI308" s="41"/>
      <c r="VJ308" s="41"/>
      <c r="VK308" s="41"/>
      <c r="VL308" s="41"/>
      <c r="VM308" s="41"/>
      <c r="VN308" s="41"/>
      <c r="VO308" s="41"/>
      <c r="VP308" s="41"/>
      <c r="VQ308" s="41"/>
      <c r="VR308" s="41"/>
      <c r="VS308" s="41"/>
      <c r="VT308" s="41"/>
      <c r="VU308" s="41"/>
      <c r="VV308" s="41"/>
      <c r="VW308" s="41"/>
      <c r="VX308" s="41"/>
      <c r="VY308" s="41"/>
      <c r="VZ308" s="41"/>
      <c r="WA308" s="41"/>
      <c r="WB308" s="41"/>
      <c r="WC308" s="41"/>
      <c r="WD308" s="41"/>
      <c r="WE308" s="41"/>
      <c r="WF308" s="41"/>
      <c r="WG308" s="41"/>
      <c r="WH308" s="41"/>
      <c r="WI308" s="41"/>
      <c r="WJ308" s="41"/>
      <c r="WK308" s="41"/>
      <c r="WL308" s="41"/>
      <c r="WM308" s="41"/>
      <c r="WN308" s="41"/>
      <c r="WO308" s="41"/>
      <c r="WP308" s="41"/>
      <c r="WQ308" s="41"/>
      <c r="WR308" s="41"/>
      <c r="WS308" s="41"/>
      <c r="WT308" s="41"/>
      <c r="WU308" s="41"/>
      <c r="WV308" s="41"/>
      <c r="WW308" s="41"/>
      <c r="WX308" s="41"/>
      <c r="WY308" s="41"/>
      <c r="WZ308" s="41"/>
      <c r="XA308" s="41"/>
      <c r="XB308" s="41"/>
      <c r="XC308" s="41"/>
      <c r="XD308" s="41"/>
      <c r="XE308" s="41"/>
      <c r="XF308" s="41"/>
      <c r="XG308" s="41"/>
      <c r="XH308" s="41"/>
      <c r="XI308" s="41"/>
      <c r="XJ308" s="41"/>
      <c r="XK308" s="41"/>
      <c r="XL308" s="41"/>
      <c r="XM308" s="41"/>
      <c r="XN308" s="41"/>
      <c r="XO308" s="41"/>
      <c r="XP308" s="41"/>
      <c r="XQ308" s="41"/>
      <c r="XR308" s="41"/>
      <c r="XS308" s="41"/>
      <c r="XT308" s="41"/>
      <c r="XU308" s="41"/>
      <c r="XV308" s="41"/>
      <c r="XW308" s="41"/>
      <c r="XX308" s="41"/>
      <c r="XY308" s="41"/>
      <c r="XZ308" s="41"/>
      <c r="YA308" s="41"/>
      <c r="YB308" s="41"/>
      <c r="YC308" s="41"/>
      <c r="YD308" s="41"/>
      <c r="YE308" s="41"/>
      <c r="YF308" s="41"/>
      <c r="YG308" s="41"/>
      <c r="YH308" s="41"/>
      <c r="YI308" s="41"/>
      <c r="YJ308" s="41"/>
      <c r="YK308" s="41"/>
      <c r="YL308" s="41"/>
      <c r="YM308" s="41"/>
      <c r="YN308" s="41"/>
      <c r="YO308" s="41"/>
      <c r="YP308" s="41"/>
      <c r="YQ308" s="41"/>
      <c r="YR308" s="41"/>
      <c r="YS308" s="41"/>
      <c r="YT308" s="41"/>
      <c r="YU308" s="41"/>
      <c r="YV308" s="41"/>
      <c r="YW308" s="41"/>
      <c r="YX308" s="41"/>
      <c r="YY308" s="41"/>
      <c r="YZ308" s="41"/>
      <c r="ZA308" s="41"/>
      <c r="ZB308" s="41"/>
      <c r="ZC308" s="41"/>
      <c r="ZD308" s="41"/>
      <c r="ZE308" s="41"/>
      <c r="ZF308" s="41"/>
      <c r="ZG308" s="41"/>
      <c r="ZH308" s="41"/>
      <c r="ZI308" s="41"/>
      <c r="ZJ308" s="41"/>
      <c r="ZK308" s="41"/>
      <c r="ZL308" s="41"/>
      <c r="ZM308" s="41"/>
      <c r="ZN308" s="41"/>
      <c r="ZO308" s="41"/>
    </row>
    <row r="309" spans="31:691" ht="17.25" customHeight="1" x14ac:dyDescent="0.3">
      <c r="AE309" s="41"/>
      <c r="AF309" s="41"/>
      <c r="AG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/>
      <c r="JR309" s="41"/>
      <c r="JS309" s="41"/>
      <c r="JT309" s="41"/>
      <c r="JU309" s="41"/>
      <c r="JV309" s="41"/>
      <c r="JW309" s="41"/>
      <c r="JX309" s="41"/>
      <c r="JY309" s="41"/>
      <c r="JZ309" s="41"/>
      <c r="KA309" s="41"/>
      <c r="KB309" s="41"/>
      <c r="KC309" s="41"/>
      <c r="KD309" s="41"/>
      <c r="KE309" s="41"/>
      <c r="KF309" s="41"/>
      <c r="KG309" s="41"/>
      <c r="KH309" s="41"/>
      <c r="KI309" s="41"/>
      <c r="KJ309" s="41"/>
      <c r="KK309" s="41"/>
      <c r="KL309" s="41"/>
      <c r="KM309" s="41"/>
      <c r="KN309" s="41"/>
      <c r="KO309" s="41"/>
      <c r="KP309" s="41"/>
      <c r="KQ309" s="41"/>
      <c r="KR309" s="41"/>
      <c r="KS309" s="41"/>
      <c r="KT309" s="41"/>
      <c r="KU309" s="41"/>
      <c r="KV309" s="41"/>
      <c r="KW309" s="41"/>
      <c r="KX309" s="41"/>
      <c r="KY309" s="41"/>
      <c r="KZ309" s="41"/>
      <c r="LA309" s="41"/>
      <c r="LB309" s="41"/>
      <c r="LC309" s="41"/>
      <c r="LD309" s="41"/>
      <c r="LE309" s="41"/>
      <c r="LF309" s="41"/>
      <c r="LG309" s="41"/>
      <c r="LH309" s="41"/>
      <c r="LI309" s="41"/>
      <c r="LJ309" s="41"/>
      <c r="LK309" s="41"/>
      <c r="LL309" s="41"/>
      <c r="LM309" s="41"/>
      <c r="LN309" s="41"/>
      <c r="LO309" s="41"/>
      <c r="LP309" s="41"/>
      <c r="LQ309" s="41"/>
      <c r="LR309" s="41"/>
      <c r="LS309" s="41"/>
      <c r="LT309" s="41"/>
      <c r="LU309" s="41"/>
      <c r="LV309" s="41"/>
      <c r="LW309" s="41"/>
      <c r="LX309" s="41"/>
      <c r="LY309" s="41"/>
      <c r="LZ309" s="41"/>
      <c r="MA309" s="41"/>
      <c r="MB309" s="41"/>
      <c r="MC309" s="41"/>
      <c r="MD309" s="41"/>
      <c r="ME309" s="41"/>
      <c r="MF309" s="41"/>
      <c r="MG309" s="41"/>
      <c r="MH309" s="41"/>
      <c r="MI309" s="41"/>
      <c r="MJ309" s="41"/>
      <c r="MK309" s="41"/>
      <c r="ML309" s="41"/>
      <c r="MM309" s="41"/>
      <c r="MN309" s="41"/>
      <c r="MO309" s="41"/>
      <c r="MP309" s="41"/>
      <c r="MQ309" s="41"/>
      <c r="MR309" s="41"/>
      <c r="MS309" s="41"/>
      <c r="MT309" s="41"/>
      <c r="MU309" s="41"/>
      <c r="MV309" s="41"/>
      <c r="MW309" s="41"/>
      <c r="MX309" s="41"/>
      <c r="MY309" s="41"/>
      <c r="MZ309" s="41"/>
      <c r="NA309" s="41"/>
      <c r="NB309" s="41"/>
      <c r="NC309" s="41"/>
      <c r="ND309" s="41"/>
      <c r="NE309" s="41"/>
      <c r="NF309" s="41"/>
      <c r="NG309" s="41"/>
      <c r="NH309" s="41"/>
      <c r="NI309" s="41"/>
      <c r="NJ309" s="41"/>
      <c r="NK309" s="41"/>
      <c r="NL309" s="41"/>
      <c r="NM309" s="41"/>
      <c r="NN309" s="41"/>
      <c r="NO309" s="41"/>
      <c r="NP309" s="41"/>
      <c r="NQ309" s="41"/>
      <c r="NR309" s="41"/>
      <c r="NS309" s="41"/>
      <c r="NT309" s="41"/>
      <c r="NU309" s="41"/>
      <c r="NV309" s="41"/>
      <c r="NW309" s="41"/>
      <c r="NX309" s="41"/>
      <c r="NY309" s="41"/>
      <c r="NZ309" s="41"/>
      <c r="OA309" s="41"/>
      <c r="OB309" s="41"/>
      <c r="OC309" s="41"/>
      <c r="OD309" s="41"/>
      <c r="OE309" s="41"/>
      <c r="OF309" s="41"/>
      <c r="OG309" s="41"/>
      <c r="OH309" s="41"/>
      <c r="OI309" s="41"/>
      <c r="OJ309" s="41"/>
      <c r="OK309" s="41"/>
      <c r="OL309" s="41"/>
      <c r="OM309" s="41"/>
      <c r="ON309" s="41"/>
      <c r="OO309" s="41"/>
      <c r="OP309" s="41"/>
      <c r="OQ309" s="41"/>
      <c r="OR309" s="41"/>
      <c r="OS309" s="41"/>
      <c r="OT309" s="41"/>
      <c r="OU309" s="41"/>
      <c r="OV309" s="41"/>
      <c r="OW309" s="41"/>
      <c r="OX309" s="41"/>
      <c r="OY309" s="41"/>
      <c r="OZ309" s="41"/>
      <c r="PA309" s="41"/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1"/>
      <c r="PN309" s="41"/>
      <c r="PO309" s="41"/>
      <c r="PP309" s="41"/>
      <c r="PQ309" s="41"/>
      <c r="PR309" s="41"/>
      <c r="PS309" s="41"/>
      <c r="PT309" s="41"/>
      <c r="PU309" s="41"/>
      <c r="PV309" s="41"/>
      <c r="PW309" s="41"/>
      <c r="PX309" s="41"/>
      <c r="PY309" s="41"/>
      <c r="PZ309" s="41"/>
      <c r="QA309" s="41"/>
      <c r="QB309" s="41"/>
      <c r="QC309" s="41"/>
      <c r="QD309" s="41"/>
      <c r="QE309" s="41"/>
      <c r="QF309" s="41"/>
      <c r="QG309" s="41"/>
      <c r="QH309" s="41"/>
      <c r="QI309" s="41"/>
      <c r="QJ309" s="41"/>
      <c r="QK309" s="41"/>
      <c r="QL309" s="41"/>
      <c r="QM309" s="41"/>
      <c r="QN309" s="41"/>
      <c r="QO309" s="41"/>
      <c r="QP309" s="41"/>
      <c r="QQ309" s="41"/>
      <c r="QR309" s="41"/>
      <c r="QS309" s="41"/>
      <c r="QT309" s="41"/>
      <c r="QU309" s="41"/>
      <c r="QV309" s="41"/>
      <c r="QW309" s="41"/>
      <c r="QX309" s="41"/>
      <c r="QY309" s="41"/>
      <c r="QZ309" s="41"/>
      <c r="RA309" s="41"/>
      <c r="RB309" s="41"/>
      <c r="RC309" s="41"/>
      <c r="RD309" s="41"/>
      <c r="RE309" s="41"/>
      <c r="RF309" s="41"/>
      <c r="RG309" s="41"/>
      <c r="RH309" s="41"/>
      <c r="RI309" s="41"/>
      <c r="RJ309" s="41"/>
      <c r="RK309" s="41"/>
      <c r="RL309" s="41"/>
      <c r="RM309" s="41"/>
      <c r="RN309" s="41"/>
      <c r="RO309" s="41"/>
      <c r="RP309" s="41"/>
      <c r="RQ309" s="41"/>
      <c r="RR309" s="41"/>
      <c r="RS309" s="41"/>
      <c r="RT309" s="41"/>
      <c r="RU309" s="41"/>
      <c r="RV309" s="41"/>
      <c r="RW309" s="41"/>
      <c r="RX309" s="41"/>
      <c r="RY309" s="41"/>
      <c r="RZ309" s="41"/>
      <c r="SA309" s="41"/>
      <c r="SB309" s="41"/>
      <c r="SC309" s="41"/>
      <c r="SD309" s="41"/>
      <c r="SE309" s="41"/>
      <c r="SF309" s="41"/>
      <c r="SG309" s="41"/>
      <c r="SH309" s="41"/>
      <c r="SI309" s="41"/>
      <c r="SJ309" s="41"/>
      <c r="SK309" s="41"/>
      <c r="SL309" s="41"/>
      <c r="SM309" s="41"/>
      <c r="SN309" s="41"/>
      <c r="SO309" s="41"/>
      <c r="SP309" s="41"/>
      <c r="SQ309" s="41"/>
      <c r="SR309" s="41"/>
      <c r="SS309" s="41"/>
      <c r="ST309" s="41"/>
      <c r="SU309" s="41"/>
      <c r="SV309" s="41"/>
      <c r="SW309" s="41"/>
      <c r="SX309" s="41"/>
      <c r="SY309" s="41"/>
      <c r="SZ309" s="41"/>
      <c r="TA309" s="41"/>
      <c r="TB309" s="41"/>
      <c r="TC309" s="41"/>
      <c r="TD309" s="41"/>
      <c r="TE309" s="41"/>
      <c r="TF309" s="41"/>
      <c r="TG309" s="41"/>
      <c r="TH309" s="41"/>
      <c r="TI309" s="41"/>
      <c r="TJ309" s="41"/>
      <c r="TK309" s="41"/>
      <c r="TL309" s="41"/>
      <c r="TM309" s="41"/>
      <c r="TN309" s="41"/>
      <c r="TO309" s="41"/>
      <c r="TP309" s="41"/>
      <c r="TQ309" s="41"/>
      <c r="TR309" s="41"/>
      <c r="TS309" s="41"/>
      <c r="TT309" s="41"/>
      <c r="TU309" s="41"/>
      <c r="TV309" s="41"/>
      <c r="TW309" s="41"/>
      <c r="TX309" s="41"/>
      <c r="TY309" s="41"/>
      <c r="TZ309" s="41"/>
      <c r="UA309" s="41"/>
      <c r="UB309" s="41"/>
      <c r="UC309" s="41"/>
      <c r="UD309" s="41"/>
      <c r="UE309" s="41"/>
      <c r="UF309" s="41"/>
      <c r="UG309" s="41"/>
      <c r="UH309" s="41"/>
      <c r="UI309" s="41"/>
      <c r="UJ309" s="41"/>
      <c r="UK309" s="41"/>
      <c r="UL309" s="41"/>
      <c r="UM309" s="41"/>
      <c r="UN309" s="41"/>
      <c r="UO309" s="41"/>
      <c r="UP309" s="41"/>
      <c r="UQ309" s="41"/>
      <c r="UR309" s="41"/>
      <c r="US309" s="41"/>
      <c r="UT309" s="41"/>
      <c r="UU309" s="41"/>
      <c r="UV309" s="41"/>
      <c r="UW309" s="41"/>
      <c r="UX309" s="41"/>
      <c r="UY309" s="41"/>
      <c r="UZ309" s="41"/>
      <c r="VA309" s="41"/>
      <c r="VB309" s="41"/>
      <c r="VC309" s="41"/>
      <c r="VD309" s="41"/>
      <c r="VE309" s="41"/>
      <c r="VF309" s="41"/>
      <c r="VG309" s="41"/>
      <c r="VH309" s="41"/>
      <c r="VI309" s="41"/>
      <c r="VJ309" s="41"/>
      <c r="VK309" s="41"/>
      <c r="VL309" s="41"/>
      <c r="VM309" s="41"/>
      <c r="VN309" s="41"/>
      <c r="VO309" s="41"/>
      <c r="VP309" s="41"/>
      <c r="VQ309" s="41"/>
      <c r="VR309" s="41"/>
      <c r="VS309" s="41"/>
      <c r="VT309" s="41"/>
      <c r="VU309" s="41"/>
      <c r="VV309" s="41"/>
      <c r="VW309" s="41"/>
      <c r="VX309" s="41"/>
      <c r="VY309" s="41"/>
      <c r="VZ309" s="41"/>
      <c r="WA309" s="41"/>
      <c r="WB309" s="41"/>
      <c r="WC309" s="41"/>
      <c r="WD309" s="41"/>
      <c r="WE309" s="41"/>
      <c r="WF309" s="41"/>
      <c r="WG309" s="41"/>
      <c r="WH309" s="41"/>
      <c r="WI309" s="41"/>
      <c r="WJ309" s="41"/>
      <c r="WK309" s="41"/>
      <c r="WL309" s="41"/>
      <c r="WM309" s="41"/>
      <c r="WN309" s="41"/>
      <c r="WO309" s="41"/>
      <c r="WP309" s="41"/>
      <c r="WQ309" s="41"/>
      <c r="WR309" s="41"/>
      <c r="WS309" s="41"/>
      <c r="WT309" s="41"/>
      <c r="WU309" s="41"/>
      <c r="WV309" s="41"/>
      <c r="WW309" s="41"/>
      <c r="WX309" s="41"/>
      <c r="WY309" s="41"/>
      <c r="WZ309" s="41"/>
      <c r="XA309" s="41"/>
      <c r="XB309" s="41"/>
      <c r="XC309" s="41"/>
      <c r="XD309" s="41"/>
      <c r="XE309" s="41"/>
      <c r="XF309" s="41"/>
      <c r="XG309" s="41"/>
      <c r="XH309" s="41"/>
      <c r="XI309" s="41"/>
      <c r="XJ309" s="41"/>
      <c r="XK309" s="41"/>
      <c r="XL309" s="41"/>
      <c r="XM309" s="41"/>
      <c r="XN309" s="41"/>
      <c r="XO309" s="41"/>
      <c r="XP309" s="41"/>
      <c r="XQ309" s="41"/>
      <c r="XR309" s="41"/>
      <c r="XS309" s="41"/>
      <c r="XT309" s="41"/>
      <c r="XU309" s="41"/>
      <c r="XV309" s="41"/>
      <c r="XW309" s="41"/>
      <c r="XX309" s="41"/>
      <c r="XY309" s="41"/>
      <c r="XZ309" s="41"/>
      <c r="YA309" s="41"/>
      <c r="YB309" s="41"/>
      <c r="YC309" s="41"/>
      <c r="YD309" s="41"/>
      <c r="YE309" s="41"/>
      <c r="YF309" s="41"/>
      <c r="YG309" s="41"/>
      <c r="YH309" s="41"/>
      <c r="YI309" s="41"/>
      <c r="YJ309" s="41"/>
      <c r="YK309" s="41"/>
      <c r="YL309" s="41"/>
      <c r="YM309" s="41"/>
      <c r="YN309" s="41"/>
      <c r="YO309" s="41"/>
      <c r="YP309" s="41"/>
      <c r="YQ309" s="41"/>
      <c r="YR309" s="41"/>
      <c r="YS309" s="41"/>
      <c r="YT309" s="41"/>
      <c r="YU309" s="41"/>
      <c r="YV309" s="41"/>
      <c r="YW309" s="41"/>
      <c r="YX309" s="41"/>
      <c r="YY309" s="41"/>
      <c r="YZ309" s="41"/>
      <c r="ZA309" s="41"/>
      <c r="ZB309" s="41"/>
      <c r="ZC309" s="41"/>
      <c r="ZD309" s="41"/>
      <c r="ZE309" s="41"/>
      <c r="ZF309" s="41"/>
      <c r="ZG309" s="41"/>
      <c r="ZH309" s="41"/>
      <c r="ZI309" s="41"/>
      <c r="ZJ309" s="41"/>
      <c r="ZK309" s="41"/>
      <c r="ZL309" s="41"/>
      <c r="ZM309" s="41"/>
      <c r="ZN309" s="41"/>
      <c r="ZO309" s="41"/>
    </row>
    <row r="310" spans="31:691" ht="17.25" customHeight="1" x14ac:dyDescent="0.3">
      <c r="AE310" s="41"/>
      <c r="AF310" s="41"/>
      <c r="AG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/>
      <c r="JQ310" s="41"/>
      <c r="JR310" s="41"/>
      <c r="JS310" s="41"/>
      <c r="JT310" s="41"/>
      <c r="JU310" s="41"/>
      <c r="JV310" s="41"/>
      <c r="JW310" s="41"/>
      <c r="JX310" s="41"/>
      <c r="JY310" s="41"/>
      <c r="JZ310" s="41"/>
      <c r="KA310" s="41"/>
      <c r="KB310" s="41"/>
      <c r="KC310" s="41"/>
      <c r="KD310" s="41"/>
      <c r="KE310" s="41"/>
      <c r="KF310" s="41"/>
      <c r="KG310" s="41"/>
      <c r="KH310" s="41"/>
      <c r="KI310" s="41"/>
      <c r="KJ310" s="41"/>
      <c r="KK310" s="41"/>
      <c r="KL310" s="41"/>
      <c r="KM310" s="41"/>
      <c r="KN310" s="41"/>
      <c r="KO310" s="41"/>
      <c r="KP310" s="41"/>
      <c r="KQ310" s="41"/>
      <c r="KR310" s="41"/>
      <c r="KS310" s="41"/>
      <c r="KT310" s="41"/>
      <c r="KU310" s="41"/>
      <c r="KV310" s="41"/>
      <c r="KW310" s="41"/>
      <c r="KX310" s="41"/>
      <c r="KY310" s="41"/>
      <c r="KZ310" s="41"/>
      <c r="LA310" s="41"/>
      <c r="LB310" s="41"/>
      <c r="LC310" s="41"/>
      <c r="LD310" s="41"/>
      <c r="LE310" s="41"/>
      <c r="LF310" s="41"/>
      <c r="LG310" s="41"/>
      <c r="LH310" s="41"/>
      <c r="LI310" s="41"/>
      <c r="LJ310" s="41"/>
      <c r="LK310" s="41"/>
      <c r="LL310" s="41"/>
      <c r="LM310" s="41"/>
      <c r="LN310" s="41"/>
      <c r="LO310" s="41"/>
      <c r="LP310" s="41"/>
      <c r="LQ310" s="41"/>
      <c r="LR310" s="41"/>
      <c r="LS310" s="41"/>
      <c r="LT310" s="41"/>
      <c r="LU310" s="41"/>
      <c r="LV310" s="41"/>
      <c r="LW310" s="41"/>
      <c r="LX310" s="41"/>
      <c r="LY310" s="41"/>
      <c r="LZ310" s="41"/>
      <c r="MA310" s="41"/>
      <c r="MB310" s="41"/>
      <c r="MC310" s="41"/>
      <c r="MD310" s="41"/>
      <c r="ME310" s="41"/>
      <c r="MF310" s="41"/>
      <c r="MG310" s="41"/>
      <c r="MH310" s="41"/>
      <c r="MI310" s="41"/>
      <c r="MJ310" s="41"/>
      <c r="MK310" s="41"/>
      <c r="ML310" s="41"/>
      <c r="MM310" s="41"/>
      <c r="MN310" s="41"/>
      <c r="MO310" s="41"/>
      <c r="MP310" s="41"/>
      <c r="MQ310" s="41"/>
      <c r="MR310" s="41"/>
      <c r="MS310" s="41"/>
      <c r="MT310" s="41"/>
      <c r="MU310" s="41"/>
      <c r="MV310" s="41"/>
      <c r="MW310" s="41"/>
      <c r="MX310" s="41"/>
      <c r="MY310" s="41"/>
      <c r="MZ310" s="41"/>
      <c r="NA310" s="41"/>
      <c r="NB310" s="41"/>
      <c r="NC310" s="41"/>
      <c r="ND310" s="41"/>
      <c r="NE310" s="41"/>
      <c r="NF310" s="41"/>
      <c r="NG310" s="41"/>
      <c r="NH310" s="41"/>
      <c r="NI310" s="41"/>
      <c r="NJ310" s="41"/>
      <c r="NK310" s="41"/>
      <c r="NL310" s="41"/>
      <c r="NM310" s="41"/>
      <c r="NN310" s="41"/>
      <c r="NO310" s="41"/>
      <c r="NP310" s="41"/>
      <c r="NQ310" s="41"/>
      <c r="NR310" s="41"/>
      <c r="NS310" s="41"/>
      <c r="NT310" s="41"/>
      <c r="NU310" s="41"/>
      <c r="NV310" s="41"/>
      <c r="NW310" s="41"/>
      <c r="NX310" s="41"/>
      <c r="NY310" s="41"/>
      <c r="NZ310" s="41"/>
      <c r="OA310" s="41"/>
      <c r="OB310" s="41"/>
      <c r="OC310" s="41"/>
      <c r="OD310" s="41"/>
      <c r="OE310" s="41"/>
      <c r="OF310" s="41"/>
      <c r="OG310" s="41"/>
      <c r="OH310" s="41"/>
      <c r="OI310" s="41"/>
      <c r="OJ310" s="41"/>
      <c r="OK310" s="41"/>
      <c r="OL310" s="41"/>
      <c r="OM310" s="41"/>
      <c r="ON310" s="41"/>
      <c r="OO310" s="41"/>
      <c r="OP310" s="41"/>
      <c r="OQ310" s="41"/>
      <c r="OR310" s="41"/>
      <c r="OS310" s="41"/>
      <c r="OT310" s="41"/>
      <c r="OU310" s="41"/>
      <c r="OV310" s="41"/>
      <c r="OW310" s="41"/>
      <c r="OX310" s="41"/>
      <c r="OY310" s="41"/>
      <c r="OZ310" s="41"/>
      <c r="PA310" s="41"/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1"/>
      <c r="PN310" s="41"/>
      <c r="PO310" s="41"/>
      <c r="PP310" s="41"/>
      <c r="PQ310" s="41"/>
      <c r="PR310" s="41"/>
      <c r="PS310" s="41"/>
      <c r="PT310" s="41"/>
      <c r="PU310" s="41"/>
      <c r="PV310" s="41"/>
      <c r="PW310" s="41"/>
      <c r="PX310" s="41"/>
      <c r="PY310" s="41"/>
      <c r="PZ310" s="41"/>
      <c r="QA310" s="41"/>
      <c r="QB310" s="41"/>
      <c r="QC310" s="41"/>
      <c r="QD310" s="41"/>
      <c r="QE310" s="41"/>
      <c r="QF310" s="41"/>
      <c r="QG310" s="41"/>
      <c r="QH310" s="41"/>
      <c r="QI310" s="41"/>
      <c r="QJ310" s="41"/>
      <c r="QK310" s="41"/>
      <c r="QL310" s="41"/>
      <c r="QM310" s="41"/>
      <c r="QN310" s="41"/>
      <c r="QO310" s="41"/>
      <c r="QP310" s="41"/>
      <c r="QQ310" s="41"/>
      <c r="QR310" s="41"/>
      <c r="QS310" s="41"/>
      <c r="QT310" s="41"/>
      <c r="QU310" s="41"/>
      <c r="QV310" s="41"/>
      <c r="QW310" s="41"/>
      <c r="QX310" s="41"/>
      <c r="QY310" s="41"/>
      <c r="QZ310" s="41"/>
      <c r="RA310" s="41"/>
      <c r="RB310" s="41"/>
      <c r="RC310" s="41"/>
      <c r="RD310" s="41"/>
      <c r="RE310" s="41"/>
      <c r="RF310" s="41"/>
      <c r="RG310" s="41"/>
      <c r="RH310" s="41"/>
      <c r="RI310" s="41"/>
      <c r="RJ310" s="41"/>
      <c r="RK310" s="41"/>
      <c r="RL310" s="41"/>
      <c r="RM310" s="41"/>
      <c r="RN310" s="41"/>
      <c r="RO310" s="41"/>
      <c r="RP310" s="41"/>
      <c r="RQ310" s="41"/>
      <c r="RR310" s="41"/>
      <c r="RS310" s="41"/>
      <c r="RT310" s="41"/>
      <c r="RU310" s="41"/>
      <c r="RV310" s="41"/>
      <c r="RW310" s="41"/>
      <c r="RX310" s="41"/>
      <c r="RY310" s="41"/>
      <c r="RZ310" s="41"/>
      <c r="SA310" s="41"/>
      <c r="SB310" s="41"/>
      <c r="SC310" s="41"/>
      <c r="SD310" s="41"/>
      <c r="SE310" s="41"/>
      <c r="SF310" s="41"/>
      <c r="SG310" s="41"/>
      <c r="SH310" s="41"/>
      <c r="SI310" s="41"/>
      <c r="SJ310" s="41"/>
      <c r="SK310" s="41"/>
      <c r="SL310" s="41"/>
      <c r="SM310" s="41"/>
      <c r="SN310" s="41"/>
      <c r="SO310" s="41"/>
      <c r="SP310" s="41"/>
      <c r="SQ310" s="41"/>
      <c r="SR310" s="41"/>
      <c r="SS310" s="41"/>
      <c r="ST310" s="41"/>
      <c r="SU310" s="41"/>
      <c r="SV310" s="41"/>
      <c r="SW310" s="41"/>
      <c r="SX310" s="41"/>
      <c r="SY310" s="41"/>
      <c r="SZ310" s="41"/>
      <c r="TA310" s="41"/>
      <c r="TB310" s="41"/>
      <c r="TC310" s="41"/>
      <c r="TD310" s="41"/>
      <c r="TE310" s="41"/>
      <c r="TF310" s="41"/>
      <c r="TG310" s="41"/>
      <c r="TH310" s="41"/>
      <c r="TI310" s="41"/>
      <c r="TJ310" s="41"/>
      <c r="TK310" s="41"/>
      <c r="TL310" s="41"/>
      <c r="TM310" s="41"/>
      <c r="TN310" s="41"/>
      <c r="TO310" s="41"/>
      <c r="TP310" s="41"/>
      <c r="TQ310" s="41"/>
      <c r="TR310" s="41"/>
      <c r="TS310" s="41"/>
      <c r="TT310" s="41"/>
      <c r="TU310" s="41"/>
      <c r="TV310" s="41"/>
      <c r="TW310" s="41"/>
      <c r="TX310" s="41"/>
      <c r="TY310" s="41"/>
      <c r="TZ310" s="41"/>
      <c r="UA310" s="41"/>
      <c r="UB310" s="41"/>
      <c r="UC310" s="41"/>
      <c r="UD310" s="41"/>
      <c r="UE310" s="41"/>
      <c r="UF310" s="41"/>
      <c r="UG310" s="41"/>
      <c r="UH310" s="41"/>
      <c r="UI310" s="41"/>
      <c r="UJ310" s="41"/>
      <c r="UK310" s="41"/>
      <c r="UL310" s="41"/>
      <c r="UM310" s="41"/>
      <c r="UN310" s="41"/>
      <c r="UO310" s="41"/>
      <c r="UP310" s="41"/>
      <c r="UQ310" s="41"/>
      <c r="UR310" s="41"/>
      <c r="US310" s="41"/>
      <c r="UT310" s="41"/>
      <c r="UU310" s="41"/>
      <c r="UV310" s="41"/>
      <c r="UW310" s="41"/>
      <c r="UX310" s="41"/>
      <c r="UY310" s="41"/>
      <c r="UZ310" s="41"/>
      <c r="VA310" s="41"/>
      <c r="VB310" s="41"/>
      <c r="VC310" s="41"/>
      <c r="VD310" s="41"/>
      <c r="VE310" s="41"/>
      <c r="VF310" s="41"/>
      <c r="VG310" s="41"/>
      <c r="VH310" s="41"/>
      <c r="VI310" s="41"/>
      <c r="VJ310" s="41"/>
      <c r="VK310" s="41"/>
      <c r="VL310" s="41"/>
      <c r="VM310" s="41"/>
      <c r="VN310" s="41"/>
      <c r="VO310" s="41"/>
      <c r="VP310" s="41"/>
      <c r="VQ310" s="41"/>
      <c r="VR310" s="41"/>
      <c r="VS310" s="41"/>
      <c r="VT310" s="41"/>
      <c r="VU310" s="41"/>
      <c r="VV310" s="41"/>
      <c r="VW310" s="41"/>
      <c r="VX310" s="41"/>
      <c r="VY310" s="41"/>
      <c r="VZ310" s="41"/>
      <c r="WA310" s="41"/>
      <c r="WB310" s="41"/>
      <c r="WC310" s="41"/>
      <c r="WD310" s="41"/>
      <c r="WE310" s="41"/>
      <c r="WF310" s="41"/>
      <c r="WG310" s="41"/>
      <c r="WH310" s="41"/>
      <c r="WI310" s="41"/>
      <c r="WJ310" s="41"/>
      <c r="WK310" s="41"/>
      <c r="WL310" s="41"/>
      <c r="WM310" s="41"/>
      <c r="WN310" s="41"/>
      <c r="WO310" s="41"/>
      <c r="WP310" s="41"/>
      <c r="WQ310" s="41"/>
      <c r="WR310" s="41"/>
      <c r="WS310" s="41"/>
      <c r="WT310" s="41"/>
      <c r="WU310" s="41"/>
      <c r="WV310" s="41"/>
      <c r="WW310" s="41"/>
      <c r="WX310" s="41"/>
      <c r="WY310" s="41"/>
      <c r="WZ310" s="41"/>
      <c r="XA310" s="41"/>
      <c r="XB310" s="41"/>
      <c r="XC310" s="41"/>
      <c r="XD310" s="41"/>
      <c r="XE310" s="41"/>
      <c r="XF310" s="41"/>
      <c r="XG310" s="41"/>
      <c r="XH310" s="41"/>
      <c r="XI310" s="41"/>
      <c r="XJ310" s="41"/>
      <c r="XK310" s="41"/>
      <c r="XL310" s="41"/>
      <c r="XM310" s="41"/>
      <c r="XN310" s="41"/>
      <c r="XO310" s="41"/>
      <c r="XP310" s="41"/>
      <c r="XQ310" s="41"/>
      <c r="XR310" s="41"/>
      <c r="XS310" s="41"/>
      <c r="XT310" s="41"/>
      <c r="XU310" s="41"/>
      <c r="XV310" s="41"/>
      <c r="XW310" s="41"/>
      <c r="XX310" s="41"/>
      <c r="XY310" s="41"/>
      <c r="XZ310" s="41"/>
      <c r="YA310" s="41"/>
      <c r="YB310" s="41"/>
      <c r="YC310" s="41"/>
      <c r="YD310" s="41"/>
      <c r="YE310" s="41"/>
      <c r="YF310" s="41"/>
      <c r="YG310" s="41"/>
      <c r="YH310" s="41"/>
      <c r="YI310" s="41"/>
      <c r="YJ310" s="41"/>
      <c r="YK310" s="41"/>
      <c r="YL310" s="41"/>
      <c r="YM310" s="41"/>
      <c r="YN310" s="41"/>
      <c r="YO310" s="41"/>
      <c r="YP310" s="41"/>
      <c r="YQ310" s="41"/>
      <c r="YR310" s="41"/>
      <c r="YS310" s="41"/>
      <c r="YT310" s="41"/>
      <c r="YU310" s="41"/>
      <c r="YV310" s="41"/>
      <c r="YW310" s="41"/>
      <c r="YX310" s="41"/>
      <c r="YY310" s="41"/>
      <c r="YZ310" s="41"/>
      <c r="ZA310" s="41"/>
      <c r="ZB310" s="41"/>
      <c r="ZC310" s="41"/>
      <c r="ZD310" s="41"/>
      <c r="ZE310" s="41"/>
      <c r="ZF310" s="41"/>
      <c r="ZG310" s="41"/>
      <c r="ZH310" s="41"/>
      <c r="ZI310" s="41"/>
      <c r="ZJ310" s="41"/>
      <c r="ZK310" s="41"/>
      <c r="ZL310" s="41"/>
      <c r="ZM310" s="41"/>
      <c r="ZN310" s="41"/>
      <c r="ZO310" s="41"/>
    </row>
    <row r="311" spans="31:691" ht="17.25" customHeight="1" x14ac:dyDescent="0.3">
      <c r="AE311" s="41"/>
      <c r="AF311" s="41"/>
      <c r="AG311" s="41"/>
      <c r="IZ311" s="41"/>
      <c r="JA311" s="41"/>
      <c r="JB311" s="41"/>
      <c r="JC311" s="41"/>
      <c r="JD311" s="41"/>
      <c r="JE311" s="41"/>
      <c r="JF311" s="41"/>
      <c r="JG311" s="41"/>
      <c r="JH311" s="41"/>
      <c r="JI311" s="41"/>
      <c r="JJ311" s="41"/>
      <c r="JK311" s="41"/>
      <c r="JL311" s="41"/>
      <c r="JM311" s="41"/>
      <c r="JN311" s="41"/>
      <c r="JO311" s="41"/>
      <c r="JP311" s="41"/>
      <c r="JQ311" s="41"/>
      <c r="JR311" s="41"/>
      <c r="JS311" s="41"/>
      <c r="JT311" s="41"/>
      <c r="JU311" s="41"/>
      <c r="JV311" s="41"/>
      <c r="JW311" s="41"/>
      <c r="JX311" s="41"/>
      <c r="JY311" s="41"/>
      <c r="JZ311" s="41"/>
      <c r="KA311" s="41"/>
      <c r="KB311" s="41"/>
      <c r="KC311" s="41"/>
      <c r="KD311" s="41"/>
      <c r="KE311" s="41"/>
      <c r="KF311" s="41"/>
      <c r="KG311" s="41"/>
      <c r="KH311" s="41"/>
      <c r="KI311" s="41"/>
      <c r="KJ311" s="41"/>
      <c r="KK311" s="41"/>
      <c r="KL311" s="41"/>
      <c r="KM311" s="41"/>
      <c r="KN311" s="41"/>
      <c r="KO311" s="41"/>
      <c r="KP311" s="41"/>
      <c r="KQ311" s="41"/>
      <c r="KR311" s="41"/>
      <c r="KS311" s="41"/>
      <c r="KT311" s="41"/>
      <c r="KU311" s="41"/>
      <c r="KV311" s="41"/>
      <c r="KW311" s="41"/>
      <c r="KX311" s="41"/>
      <c r="KY311" s="41"/>
      <c r="KZ311" s="41"/>
      <c r="LA311" s="41"/>
      <c r="LB311" s="41"/>
      <c r="LC311" s="41"/>
      <c r="LD311" s="41"/>
      <c r="LE311" s="41"/>
      <c r="LF311" s="41"/>
      <c r="LG311" s="41"/>
      <c r="LH311" s="41"/>
      <c r="LI311" s="41"/>
      <c r="LJ311" s="41"/>
      <c r="LK311" s="41"/>
      <c r="LL311" s="41"/>
      <c r="LM311" s="41"/>
      <c r="LN311" s="41"/>
      <c r="LO311" s="41"/>
      <c r="LP311" s="41"/>
      <c r="LQ311" s="41"/>
      <c r="LR311" s="41"/>
      <c r="LS311" s="41"/>
      <c r="LT311" s="41"/>
      <c r="LU311" s="41"/>
      <c r="LV311" s="41"/>
      <c r="LW311" s="41"/>
      <c r="LX311" s="41"/>
      <c r="LY311" s="41"/>
      <c r="LZ311" s="41"/>
      <c r="MA311" s="41"/>
      <c r="MB311" s="41"/>
      <c r="MC311" s="41"/>
      <c r="MD311" s="41"/>
      <c r="ME311" s="41"/>
      <c r="MF311" s="41"/>
      <c r="MG311" s="41"/>
      <c r="MH311" s="41"/>
      <c r="MI311" s="41"/>
      <c r="MJ311" s="41"/>
      <c r="MK311" s="41"/>
      <c r="ML311" s="41"/>
      <c r="MM311" s="41"/>
      <c r="MN311" s="41"/>
      <c r="MO311" s="41"/>
      <c r="MP311" s="41"/>
      <c r="MQ311" s="41"/>
      <c r="MR311" s="41"/>
      <c r="MS311" s="41"/>
      <c r="MT311" s="41"/>
      <c r="MU311" s="41"/>
      <c r="MV311" s="41"/>
      <c r="MW311" s="41"/>
      <c r="MX311" s="41"/>
      <c r="MY311" s="41"/>
      <c r="MZ311" s="41"/>
      <c r="NA311" s="41"/>
      <c r="NB311" s="41"/>
      <c r="NC311" s="41"/>
      <c r="ND311" s="41"/>
      <c r="NE311" s="41"/>
      <c r="NF311" s="41"/>
      <c r="NG311" s="41"/>
      <c r="NH311" s="41"/>
      <c r="NI311" s="41"/>
      <c r="NJ311" s="41"/>
      <c r="NK311" s="41"/>
      <c r="NL311" s="41"/>
      <c r="NM311" s="41"/>
      <c r="NN311" s="41"/>
      <c r="NO311" s="41"/>
      <c r="NP311" s="41"/>
      <c r="NQ311" s="41"/>
      <c r="NR311" s="41"/>
      <c r="NS311" s="41"/>
      <c r="NT311" s="41"/>
      <c r="NU311" s="41"/>
      <c r="NV311" s="41"/>
      <c r="NW311" s="41"/>
      <c r="NX311" s="41"/>
      <c r="NY311" s="41"/>
      <c r="NZ311" s="41"/>
      <c r="OA311" s="41"/>
      <c r="OB311" s="41"/>
      <c r="OC311" s="41"/>
      <c r="OD311" s="41"/>
      <c r="OE311" s="41"/>
      <c r="OF311" s="41"/>
      <c r="OG311" s="41"/>
      <c r="OH311" s="41"/>
      <c r="OI311" s="41"/>
      <c r="OJ311" s="41"/>
      <c r="OK311" s="41"/>
      <c r="OL311" s="41"/>
      <c r="OM311" s="41"/>
      <c r="ON311" s="41"/>
      <c r="OO311" s="41"/>
      <c r="OP311" s="41"/>
      <c r="OQ311" s="41"/>
      <c r="OR311" s="41"/>
      <c r="OS311" s="41"/>
      <c r="OT311" s="41"/>
      <c r="OU311" s="41"/>
      <c r="OV311" s="41"/>
      <c r="OW311" s="41"/>
      <c r="OX311" s="41"/>
      <c r="OY311" s="41"/>
      <c r="OZ311" s="41"/>
      <c r="PA311" s="41"/>
      <c r="PB311" s="41"/>
      <c r="PC311" s="41"/>
      <c r="PD311" s="41"/>
      <c r="PE311" s="41"/>
      <c r="PF311" s="41"/>
      <c r="PG311" s="41"/>
      <c r="PH311" s="41"/>
      <c r="PI311" s="41"/>
      <c r="PJ311" s="41"/>
      <c r="PK311" s="41"/>
      <c r="PL311" s="41"/>
      <c r="PM311" s="41"/>
      <c r="PN311" s="41"/>
      <c r="PO311" s="41"/>
      <c r="PP311" s="41"/>
      <c r="PQ311" s="41"/>
      <c r="PR311" s="41"/>
      <c r="PS311" s="41"/>
      <c r="PT311" s="41"/>
      <c r="PU311" s="41"/>
      <c r="PV311" s="41"/>
      <c r="PW311" s="41"/>
      <c r="PX311" s="41"/>
      <c r="PY311" s="41"/>
      <c r="PZ311" s="41"/>
      <c r="QA311" s="41"/>
      <c r="QB311" s="41"/>
      <c r="QC311" s="41"/>
      <c r="QD311" s="41"/>
      <c r="QE311" s="41"/>
      <c r="QF311" s="41"/>
      <c r="QG311" s="41"/>
      <c r="QH311" s="41"/>
      <c r="QI311" s="41"/>
      <c r="QJ311" s="41"/>
      <c r="QK311" s="41"/>
      <c r="QL311" s="41"/>
      <c r="QM311" s="41"/>
      <c r="QN311" s="41"/>
      <c r="QO311" s="41"/>
      <c r="QP311" s="41"/>
      <c r="QQ311" s="41"/>
      <c r="QR311" s="41"/>
      <c r="QS311" s="41"/>
      <c r="QT311" s="41"/>
      <c r="QU311" s="41"/>
      <c r="QV311" s="41"/>
      <c r="QW311" s="41"/>
      <c r="QX311" s="41"/>
      <c r="QY311" s="41"/>
      <c r="QZ311" s="41"/>
      <c r="RA311" s="41"/>
      <c r="RB311" s="41"/>
      <c r="RC311" s="41"/>
      <c r="RD311" s="41"/>
      <c r="RE311" s="41"/>
      <c r="RF311" s="41"/>
      <c r="RG311" s="41"/>
      <c r="RH311" s="41"/>
      <c r="RI311" s="41"/>
      <c r="RJ311" s="41"/>
      <c r="RK311" s="41"/>
      <c r="RL311" s="41"/>
      <c r="RM311" s="41"/>
      <c r="RN311" s="41"/>
      <c r="RO311" s="41"/>
      <c r="RP311" s="41"/>
      <c r="RQ311" s="41"/>
      <c r="RR311" s="41"/>
      <c r="RS311" s="41"/>
      <c r="RT311" s="41"/>
      <c r="RU311" s="41"/>
      <c r="RV311" s="41"/>
      <c r="RW311" s="41"/>
      <c r="RX311" s="41"/>
      <c r="RY311" s="41"/>
      <c r="RZ311" s="41"/>
      <c r="SA311" s="41"/>
      <c r="SB311" s="41"/>
      <c r="SC311" s="41"/>
      <c r="SD311" s="41"/>
      <c r="SE311" s="41"/>
      <c r="SF311" s="41"/>
      <c r="SG311" s="41"/>
      <c r="SH311" s="41"/>
      <c r="SI311" s="41"/>
      <c r="SJ311" s="41"/>
      <c r="SK311" s="41"/>
      <c r="SL311" s="41"/>
      <c r="SM311" s="41"/>
      <c r="SN311" s="41"/>
      <c r="SO311" s="41"/>
      <c r="SP311" s="41"/>
      <c r="SQ311" s="41"/>
      <c r="SR311" s="41"/>
      <c r="SS311" s="41"/>
      <c r="ST311" s="41"/>
      <c r="SU311" s="41"/>
      <c r="SV311" s="41"/>
      <c r="SW311" s="41"/>
      <c r="SX311" s="41"/>
      <c r="SY311" s="41"/>
      <c r="SZ311" s="41"/>
      <c r="TA311" s="41"/>
      <c r="TB311" s="41"/>
      <c r="TC311" s="41"/>
      <c r="TD311" s="41"/>
      <c r="TE311" s="41"/>
      <c r="TF311" s="41"/>
      <c r="TG311" s="41"/>
      <c r="TH311" s="41"/>
      <c r="TI311" s="41"/>
      <c r="TJ311" s="41"/>
      <c r="TK311" s="41"/>
      <c r="TL311" s="41"/>
      <c r="TM311" s="41"/>
      <c r="TN311" s="41"/>
      <c r="TO311" s="41"/>
      <c r="TP311" s="41"/>
      <c r="TQ311" s="41"/>
      <c r="TR311" s="41"/>
      <c r="TS311" s="41"/>
      <c r="TT311" s="41"/>
      <c r="TU311" s="41"/>
      <c r="TV311" s="41"/>
      <c r="TW311" s="41"/>
      <c r="TX311" s="41"/>
      <c r="TY311" s="41"/>
      <c r="TZ311" s="41"/>
      <c r="UA311" s="41"/>
      <c r="UB311" s="41"/>
      <c r="UC311" s="41"/>
      <c r="UD311" s="41"/>
      <c r="UE311" s="41"/>
      <c r="UF311" s="41"/>
      <c r="UG311" s="41"/>
      <c r="UH311" s="41"/>
      <c r="UI311" s="41"/>
      <c r="UJ311" s="41"/>
      <c r="UK311" s="41"/>
      <c r="UL311" s="41"/>
      <c r="UM311" s="41"/>
      <c r="UN311" s="41"/>
      <c r="UO311" s="41"/>
      <c r="UP311" s="41"/>
      <c r="UQ311" s="41"/>
      <c r="UR311" s="41"/>
      <c r="US311" s="41"/>
      <c r="UT311" s="41"/>
      <c r="UU311" s="41"/>
      <c r="UV311" s="41"/>
      <c r="UW311" s="41"/>
      <c r="UX311" s="41"/>
      <c r="UY311" s="41"/>
      <c r="UZ311" s="41"/>
      <c r="VA311" s="41"/>
      <c r="VB311" s="41"/>
      <c r="VC311" s="41"/>
      <c r="VD311" s="41"/>
      <c r="VE311" s="41"/>
      <c r="VF311" s="41"/>
      <c r="VG311" s="41"/>
      <c r="VH311" s="41"/>
      <c r="VI311" s="41"/>
      <c r="VJ311" s="41"/>
      <c r="VK311" s="41"/>
      <c r="VL311" s="41"/>
      <c r="VM311" s="41"/>
      <c r="VN311" s="41"/>
      <c r="VO311" s="41"/>
      <c r="VP311" s="41"/>
      <c r="VQ311" s="41"/>
      <c r="VR311" s="41"/>
      <c r="VS311" s="41"/>
      <c r="VT311" s="41"/>
      <c r="VU311" s="41"/>
      <c r="VV311" s="41"/>
      <c r="VW311" s="41"/>
      <c r="VX311" s="41"/>
      <c r="VY311" s="41"/>
      <c r="VZ311" s="41"/>
      <c r="WA311" s="41"/>
      <c r="WB311" s="41"/>
      <c r="WC311" s="41"/>
      <c r="WD311" s="41"/>
      <c r="WE311" s="41"/>
      <c r="WF311" s="41"/>
      <c r="WG311" s="41"/>
      <c r="WH311" s="41"/>
      <c r="WI311" s="41"/>
      <c r="WJ311" s="41"/>
      <c r="WK311" s="41"/>
      <c r="WL311" s="41"/>
      <c r="WM311" s="41"/>
      <c r="WN311" s="41"/>
      <c r="WO311" s="41"/>
      <c r="WP311" s="41"/>
      <c r="WQ311" s="41"/>
      <c r="WR311" s="41"/>
      <c r="WS311" s="41"/>
      <c r="WT311" s="41"/>
      <c r="WU311" s="41"/>
      <c r="WV311" s="41"/>
      <c r="WW311" s="41"/>
      <c r="WX311" s="41"/>
      <c r="WY311" s="41"/>
      <c r="WZ311" s="41"/>
      <c r="XA311" s="41"/>
      <c r="XB311" s="41"/>
      <c r="XC311" s="41"/>
      <c r="XD311" s="41"/>
      <c r="XE311" s="41"/>
      <c r="XF311" s="41"/>
      <c r="XG311" s="41"/>
      <c r="XH311" s="41"/>
      <c r="XI311" s="41"/>
      <c r="XJ311" s="41"/>
      <c r="XK311" s="41"/>
      <c r="XL311" s="41"/>
      <c r="XM311" s="41"/>
      <c r="XN311" s="41"/>
      <c r="XO311" s="41"/>
      <c r="XP311" s="41"/>
      <c r="XQ311" s="41"/>
      <c r="XR311" s="41"/>
      <c r="XS311" s="41"/>
      <c r="XT311" s="41"/>
      <c r="XU311" s="41"/>
      <c r="XV311" s="41"/>
      <c r="XW311" s="41"/>
      <c r="XX311" s="41"/>
      <c r="XY311" s="41"/>
      <c r="XZ311" s="41"/>
      <c r="YA311" s="41"/>
      <c r="YB311" s="41"/>
      <c r="YC311" s="41"/>
      <c r="YD311" s="41"/>
      <c r="YE311" s="41"/>
      <c r="YF311" s="41"/>
      <c r="YG311" s="41"/>
      <c r="YH311" s="41"/>
      <c r="YI311" s="41"/>
      <c r="YJ311" s="41"/>
      <c r="YK311" s="41"/>
      <c r="YL311" s="41"/>
      <c r="YM311" s="41"/>
      <c r="YN311" s="41"/>
      <c r="YO311" s="41"/>
      <c r="YP311" s="41"/>
      <c r="YQ311" s="41"/>
      <c r="YR311" s="41"/>
      <c r="YS311" s="41"/>
      <c r="YT311" s="41"/>
      <c r="YU311" s="41"/>
      <c r="YV311" s="41"/>
      <c r="YW311" s="41"/>
      <c r="YX311" s="41"/>
      <c r="YY311" s="41"/>
      <c r="YZ311" s="41"/>
      <c r="ZA311" s="41"/>
      <c r="ZB311" s="41"/>
      <c r="ZC311" s="41"/>
      <c r="ZD311" s="41"/>
      <c r="ZE311" s="41"/>
      <c r="ZF311" s="41"/>
      <c r="ZG311" s="41"/>
      <c r="ZH311" s="41"/>
      <c r="ZI311" s="41"/>
      <c r="ZJ311" s="41"/>
      <c r="ZK311" s="41"/>
      <c r="ZL311" s="41"/>
      <c r="ZM311" s="41"/>
      <c r="ZN311" s="41"/>
      <c r="ZO311" s="41"/>
    </row>
    <row r="312" spans="31:691" ht="17.25" customHeight="1" x14ac:dyDescent="0.3">
      <c r="AE312" s="41"/>
      <c r="AF312" s="41"/>
      <c r="AG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/>
      <c r="JQ312" s="41"/>
      <c r="JR312" s="41"/>
      <c r="JS312" s="41"/>
      <c r="JT312" s="41"/>
      <c r="JU312" s="41"/>
      <c r="JV312" s="41"/>
      <c r="JW312" s="41"/>
      <c r="JX312" s="41"/>
      <c r="JY312" s="41"/>
      <c r="JZ312" s="41"/>
      <c r="KA312" s="41"/>
      <c r="KB312" s="41"/>
      <c r="KC312" s="41"/>
      <c r="KD312" s="41"/>
      <c r="KE312" s="41"/>
      <c r="KF312" s="41"/>
      <c r="KG312" s="41"/>
      <c r="KH312" s="41"/>
      <c r="KI312" s="41"/>
      <c r="KJ312" s="41"/>
      <c r="KK312" s="41"/>
      <c r="KL312" s="41"/>
      <c r="KM312" s="41"/>
      <c r="KN312" s="41"/>
      <c r="KO312" s="41"/>
      <c r="KP312" s="41"/>
      <c r="KQ312" s="41"/>
      <c r="KR312" s="41"/>
      <c r="KS312" s="41"/>
      <c r="KT312" s="41"/>
      <c r="KU312" s="41"/>
      <c r="KV312" s="41"/>
      <c r="KW312" s="41"/>
      <c r="KX312" s="41"/>
      <c r="KY312" s="41"/>
      <c r="KZ312" s="41"/>
      <c r="LA312" s="41"/>
      <c r="LB312" s="41"/>
      <c r="LC312" s="41"/>
      <c r="LD312" s="41"/>
      <c r="LE312" s="41"/>
      <c r="LF312" s="41"/>
      <c r="LG312" s="41"/>
      <c r="LH312" s="41"/>
      <c r="LI312" s="41"/>
      <c r="LJ312" s="41"/>
      <c r="LK312" s="41"/>
      <c r="LL312" s="41"/>
      <c r="LM312" s="41"/>
      <c r="LN312" s="41"/>
      <c r="LO312" s="41"/>
      <c r="LP312" s="41"/>
      <c r="LQ312" s="41"/>
      <c r="LR312" s="41"/>
      <c r="LS312" s="41"/>
      <c r="LT312" s="41"/>
      <c r="LU312" s="41"/>
      <c r="LV312" s="41"/>
      <c r="LW312" s="41"/>
      <c r="LX312" s="41"/>
      <c r="LY312" s="41"/>
      <c r="LZ312" s="41"/>
      <c r="MA312" s="41"/>
      <c r="MB312" s="41"/>
      <c r="MC312" s="41"/>
      <c r="MD312" s="41"/>
      <c r="ME312" s="41"/>
      <c r="MF312" s="41"/>
      <c r="MG312" s="41"/>
      <c r="MH312" s="41"/>
      <c r="MI312" s="41"/>
      <c r="MJ312" s="41"/>
      <c r="MK312" s="41"/>
      <c r="ML312" s="41"/>
      <c r="MM312" s="41"/>
      <c r="MN312" s="41"/>
      <c r="MO312" s="41"/>
      <c r="MP312" s="41"/>
      <c r="MQ312" s="41"/>
      <c r="MR312" s="41"/>
      <c r="MS312" s="41"/>
      <c r="MT312" s="41"/>
      <c r="MU312" s="41"/>
      <c r="MV312" s="41"/>
      <c r="MW312" s="41"/>
      <c r="MX312" s="41"/>
      <c r="MY312" s="41"/>
      <c r="MZ312" s="41"/>
      <c r="NA312" s="41"/>
      <c r="NB312" s="41"/>
      <c r="NC312" s="41"/>
      <c r="ND312" s="41"/>
      <c r="NE312" s="41"/>
      <c r="NF312" s="41"/>
      <c r="NG312" s="41"/>
      <c r="NH312" s="41"/>
      <c r="NI312" s="41"/>
      <c r="NJ312" s="41"/>
      <c r="NK312" s="41"/>
      <c r="NL312" s="41"/>
      <c r="NM312" s="41"/>
      <c r="NN312" s="41"/>
      <c r="NO312" s="41"/>
      <c r="NP312" s="41"/>
      <c r="NQ312" s="41"/>
      <c r="NR312" s="41"/>
      <c r="NS312" s="41"/>
      <c r="NT312" s="41"/>
      <c r="NU312" s="41"/>
      <c r="NV312" s="41"/>
      <c r="NW312" s="41"/>
      <c r="NX312" s="41"/>
      <c r="NY312" s="41"/>
      <c r="NZ312" s="41"/>
      <c r="OA312" s="41"/>
      <c r="OB312" s="41"/>
      <c r="OC312" s="41"/>
      <c r="OD312" s="41"/>
      <c r="OE312" s="41"/>
      <c r="OF312" s="41"/>
      <c r="OG312" s="41"/>
      <c r="OH312" s="41"/>
      <c r="OI312" s="41"/>
      <c r="OJ312" s="41"/>
      <c r="OK312" s="41"/>
      <c r="OL312" s="41"/>
      <c r="OM312" s="41"/>
      <c r="ON312" s="41"/>
      <c r="OO312" s="41"/>
      <c r="OP312" s="41"/>
      <c r="OQ312" s="41"/>
      <c r="OR312" s="41"/>
      <c r="OS312" s="41"/>
      <c r="OT312" s="41"/>
      <c r="OU312" s="41"/>
      <c r="OV312" s="41"/>
      <c r="OW312" s="41"/>
      <c r="OX312" s="41"/>
      <c r="OY312" s="41"/>
      <c r="OZ312" s="41"/>
      <c r="PA312" s="41"/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1"/>
      <c r="PN312" s="41"/>
      <c r="PO312" s="41"/>
      <c r="PP312" s="41"/>
      <c r="PQ312" s="41"/>
      <c r="PR312" s="41"/>
      <c r="PS312" s="41"/>
      <c r="PT312" s="41"/>
      <c r="PU312" s="41"/>
      <c r="PV312" s="41"/>
      <c r="PW312" s="41"/>
      <c r="PX312" s="41"/>
      <c r="PY312" s="41"/>
      <c r="PZ312" s="41"/>
      <c r="QA312" s="41"/>
      <c r="QB312" s="41"/>
      <c r="QC312" s="41"/>
      <c r="QD312" s="41"/>
      <c r="QE312" s="41"/>
      <c r="QF312" s="41"/>
      <c r="QG312" s="41"/>
      <c r="QH312" s="41"/>
      <c r="QI312" s="41"/>
      <c r="QJ312" s="41"/>
      <c r="QK312" s="41"/>
      <c r="QL312" s="41"/>
      <c r="QM312" s="41"/>
      <c r="QN312" s="41"/>
      <c r="QO312" s="41"/>
      <c r="QP312" s="41"/>
      <c r="QQ312" s="41"/>
      <c r="QR312" s="41"/>
      <c r="QS312" s="41"/>
      <c r="QT312" s="41"/>
      <c r="QU312" s="41"/>
      <c r="QV312" s="41"/>
      <c r="QW312" s="41"/>
      <c r="QX312" s="41"/>
      <c r="QY312" s="41"/>
      <c r="QZ312" s="41"/>
      <c r="RA312" s="41"/>
      <c r="RB312" s="41"/>
      <c r="RC312" s="41"/>
      <c r="RD312" s="41"/>
      <c r="RE312" s="41"/>
      <c r="RF312" s="41"/>
      <c r="RG312" s="41"/>
      <c r="RH312" s="41"/>
      <c r="RI312" s="41"/>
      <c r="RJ312" s="41"/>
      <c r="RK312" s="41"/>
      <c r="RL312" s="41"/>
      <c r="RM312" s="41"/>
      <c r="RN312" s="41"/>
      <c r="RO312" s="41"/>
      <c r="RP312" s="41"/>
      <c r="RQ312" s="41"/>
      <c r="RR312" s="41"/>
      <c r="RS312" s="41"/>
      <c r="RT312" s="41"/>
      <c r="RU312" s="41"/>
      <c r="RV312" s="41"/>
      <c r="RW312" s="41"/>
      <c r="RX312" s="41"/>
      <c r="RY312" s="41"/>
      <c r="RZ312" s="41"/>
      <c r="SA312" s="41"/>
      <c r="SB312" s="41"/>
      <c r="SC312" s="41"/>
      <c r="SD312" s="41"/>
      <c r="SE312" s="41"/>
      <c r="SF312" s="41"/>
      <c r="SG312" s="41"/>
      <c r="SH312" s="41"/>
      <c r="SI312" s="41"/>
      <c r="SJ312" s="41"/>
      <c r="SK312" s="41"/>
      <c r="SL312" s="41"/>
      <c r="SM312" s="41"/>
      <c r="SN312" s="41"/>
      <c r="SO312" s="41"/>
      <c r="SP312" s="41"/>
      <c r="SQ312" s="41"/>
      <c r="SR312" s="41"/>
      <c r="SS312" s="41"/>
      <c r="ST312" s="41"/>
      <c r="SU312" s="41"/>
      <c r="SV312" s="41"/>
      <c r="SW312" s="41"/>
      <c r="SX312" s="41"/>
      <c r="SY312" s="41"/>
      <c r="SZ312" s="41"/>
      <c r="TA312" s="41"/>
      <c r="TB312" s="41"/>
      <c r="TC312" s="41"/>
      <c r="TD312" s="41"/>
      <c r="TE312" s="41"/>
      <c r="TF312" s="41"/>
      <c r="TG312" s="41"/>
      <c r="TH312" s="41"/>
      <c r="TI312" s="41"/>
      <c r="TJ312" s="41"/>
      <c r="TK312" s="41"/>
      <c r="TL312" s="41"/>
      <c r="TM312" s="41"/>
      <c r="TN312" s="41"/>
      <c r="TO312" s="41"/>
      <c r="TP312" s="41"/>
      <c r="TQ312" s="41"/>
      <c r="TR312" s="41"/>
      <c r="TS312" s="41"/>
      <c r="TT312" s="41"/>
      <c r="TU312" s="41"/>
      <c r="TV312" s="41"/>
      <c r="TW312" s="41"/>
      <c r="TX312" s="41"/>
      <c r="TY312" s="41"/>
      <c r="TZ312" s="41"/>
      <c r="UA312" s="41"/>
      <c r="UB312" s="41"/>
      <c r="UC312" s="41"/>
      <c r="UD312" s="41"/>
      <c r="UE312" s="41"/>
      <c r="UF312" s="41"/>
      <c r="UG312" s="41"/>
      <c r="UH312" s="41"/>
      <c r="UI312" s="41"/>
      <c r="UJ312" s="41"/>
      <c r="UK312" s="41"/>
      <c r="UL312" s="41"/>
      <c r="UM312" s="41"/>
      <c r="UN312" s="41"/>
      <c r="UO312" s="41"/>
      <c r="UP312" s="41"/>
      <c r="UQ312" s="41"/>
      <c r="UR312" s="41"/>
      <c r="US312" s="41"/>
      <c r="UT312" s="41"/>
      <c r="UU312" s="41"/>
      <c r="UV312" s="41"/>
      <c r="UW312" s="41"/>
      <c r="UX312" s="41"/>
      <c r="UY312" s="41"/>
      <c r="UZ312" s="41"/>
      <c r="VA312" s="41"/>
      <c r="VB312" s="41"/>
      <c r="VC312" s="41"/>
      <c r="VD312" s="41"/>
      <c r="VE312" s="41"/>
      <c r="VF312" s="41"/>
      <c r="VG312" s="41"/>
      <c r="VH312" s="41"/>
      <c r="VI312" s="41"/>
      <c r="VJ312" s="41"/>
      <c r="VK312" s="41"/>
      <c r="VL312" s="41"/>
      <c r="VM312" s="41"/>
      <c r="VN312" s="41"/>
      <c r="VO312" s="41"/>
      <c r="VP312" s="41"/>
      <c r="VQ312" s="41"/>
      <c r="VR312" s="41"/>
      <c r="VS312" s="41"/>
      <c r="VT312" s="41"/>
      <c r="VU312" s="41"/>
      <c r="VV312" s="41"/>
      <c r="VW312" s="41"/>
      <c r="VX312" s="41"/>
      <c r="VY312" s="41"/>
      <c r="VZ312" s="41"/>
      <c r="WA312" s="41"/>
      <c r="WB312" s="41"/>
      <c r="WC312" s="41"/>
      <c r="WD312" s="41"/>
      <c r="WE312" s="41"/>
      <c r="WF312" s="41"/>
      <c r="WG312" s="41"/>
      <c r="WH312" s="41"/>
      <c r="WI312" s="41"/>
      <c r="WJ312" s="41"/>
      <c r="WK312" s="41"/>
      <c r="WL312" s="41"/>
      <c r="WM312" s="41"/>
      <c r="WN312" s="41"/>
      <c r="WO312" s="41"/>
      <c r="WP312" s="41"/>
      <c r="WQ312" s="41"/>
      <c r="WR312" s="41"/>
      <c r="WS312" s="41"/>
      <c r="WT312" s="41"/>
      <c r="WU312" s="41"/>
      <c r="WV312" s="41"/>
      <c r="WW312" s="41"/>
      <c r="WX312" s="41"/>
      <c r="WY312" s="41"/>
      <c r="WZ312" s="41"/>
      <c r="XA312" s="41"/>
      <c r="XB312" s="41"/>
      <c r="XC312" s="41"/>
      <c r="XD312" s="41"/>
      <c r="XE312" s="41"/>
      <c r="XF312" s="41"/>
      <c r="XG312" s="41"/>
      <c r="XH312" s="41"/>
      <c r="XI312" s="41"/>
      <c r="XJ312" s="41"/>
      <c r="XK312" s="41"/>
      <c r="XL312" s="41"/>
      <c r="XM312" s="41"/>
      <c r="XN312" s="41"/>
      <c r="XO312" s="41"/>
      <c r="XP312" s="41"/>
      <c r="XQ312" s="41"/>
      <c r="XR312" s="41"/>
      <c r="XS312" s="41"/>
      <c r="XT312" s="41"/>
      <c r="XU312" s="41"/>
      <c r="XV312" s="41"/>
      <c r="XW312" s="41"/>
      <c r="XX312" s="41"/>
      <c r="XY312" s="41"/>
      <c r="XZ312" s="41"/>
      <c r="YA312" s="41"/>
      <c r="YB312" s="41"/>
      <c r="YC312" s="41"/>
      <c r="YD312" s="41"/>
      <c r="YE312" s="41"/>
      <c r="YF312" s="41"/>
      <c r="YG312" s="41"/>
      <c r="YH312" s="41"/>
      <c r="YI312" s="41"/>
      <c r="YJ312" s="41"/>
      <c r="YK312" s="41"/>
      <c r="YL312" s="41"/>
      <c r="YM312" s="41"/>
      <c r="YN312" s="41"/>
      <c r="YO312" s="41"/>
      <c r="YP312" s="41"/>
      <c r="YQ312" s="41"/>
      <c r="YR312" s="41"/>
      <c r="YS312" s="41"/>
      <c r="YT312" s="41"/>
      <c r="YU312" s="41"/>
      <c r="YV312" s="41"/>
      <c r="YW312" s="41"/>
      <c r="YX312" s="41"/>
      <c r="YY312" s="41"/>
      <c r="YZ312" s="41"/>
      <c r="ZA312" s="41"/>
      <c r="ZB312" s="41"/>
      <c r="ZC312" s="41"/>
      <c r="ZD312" s="41"/>
      <c r="ZE312" s="41"/>
      <c r="ZF312" s="41"/>
      <c r="ZG312" s="41"/>
      <c r="ZH312" s="41"/>
      <c r="ZI312" s="41"/>
      <c r="ZJ312" s="41"/>
      <c r="ZK312" s="41"/>
      <c r="ZL312" s="41"/>
      <c r="ZM312" s="41"/>
      <c r="ZN312" s="41"/>
      <c r="ZO312" s="41"/>
    </row>
    <row r="313" spans="31:691" ht="17.25" customHeight="1" x14ac:dyDescent="0.3">
      <c r="AE313" s="41"/>
      <c r="AF313" s="41"/>
      <c r="AG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/>
      <c r="KB313" s="41"/>
      <c r="KC313" s="41"/>
      <c r="KD313" s="41"/>
      <c r="KE313" s="41"/>
      <c r="KF313" s="41"/>
      <c r="KG313" s="41"/>
      <c r="KH313" s="41"/>
      <c r="KI313" s="41"/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/>
      <c r="KY313" s="41"/>
      <c r="KZ313" s="41"/>
      <c r="LA313" s="41"/>
      <c r="LB313" s="41"/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/>
      <c r="MG313" s="41"/>
      <c r="MH313" s="41"/>
      <c r="MI313" s="41"/>
      <c r="MJ313" s="41"/>
      <c r="MK313" s="41"/>
      <c r="ML313" s="41"/>
      <c r="MM313" s="41"/>
      <c r="MN313" s="41"/>
      <c r="MO313" s="41"/>
      <c r="MP313" s="41"/>
      <c r="MQ313" s="41"/>
      <c r="MR313" s="41"/>
      <c r="MS313" s="41"/>
      <c r="MT313" s="41"/>
      <c r="MU313" s="41"/>
      <c r="MV313" s="41"/>
      <c r="MW313" s="41"/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/>
      <c r="NN313" s="41"/>
      <c r="NO313" s="41"/>
      <c r="NP313" s="41"/>
      <c r="NQ313" s="41"/>
      <c r="NR313" s="41"/>
      <c r="NS313" s="41"/>
      <c r="NT313" s="41"/>
      <c r="NU313" s="41"/>
      <c r="NV313" s="41"/>
      <c r="NW313" s="41"/>
      <c r="NX313" s="41"/>
      <c r="NY313" s="41"/>
      <c r="NZ313" s="41"/>
      <c r="OA313" s="41"/>
      <c r="OB313" s="41"/>
      <c r="OC313" s="41"/>
      <c r="OD313" s="41"/>
      <c r="OE313" s="41"/>
      <c r="OF313" s="41"/>
      <c r="OG313" s="41"/>
      <c r="OH313" s="41"/>
      <c r="OI313" s="41"/>
      <c r="OJ313" s="41"/>
      <c r="OK313" s="41"/>
      <c r="OL313" s="41"/>
      <c r="OM313" s="41"/>
      <c r="ON313" s="41"/>
      <c r="OO313" s="41"/>
      <c r="OP313" s="41"/>
      <c r="OQ313" s="41"/>
      <c r="OR313" s="41"/>
      <c r="OS313" s="41"/>
      <c r="OT313" s="41"/>
      <c r="OU313" s="41"/>
      <c r="OV313" s="41"/>
      <c r="OW313" s="41"/>
      <c r="OX313" s="41"/>
      <c r="OY313" s="41"/>
      <c r="OZ313" s="41"/>
      <c r="PA313" s="41"/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1"/>
      <c r="PN313" s="41"/>
      <c r="PO313" s="41"/>
      <c r="PP313" s="41"/>
      <c r="PQ313" s="41"/>
      <c r="PR313" s="41"/>
      <c r="PS313" s="41"/>
      <c r="PT313" s="41"/>
      <c r="PU313" s="41"/>
      <c r="PV313" s="41"/>
      <c r="PW313" s="41"/>
      <c r="PX313" s="41"/>
      <c r="PY313" s="41"/>
      <c r="PZ313" s="41"/>
      <c r="QA313" s="41"/>
      <c r="QB313" s="41"/>
      <c r="QC313" s="41"/>
      <c r="QD313" s="41"/>
      <c r="QE313" s="41"/>
      <c r="QF313" s="41"/>
      <c r="QG313" s="41"/>
      <c r="QH313" s="41"/>
      <c r="QI313" s="41"/>
      <c r="QJ313" s="41"/>
      <c r="QK313" s="41"/>
      <c r="QL313" s="41"/>
      <c r="QM313" s="41"/>
      <c r="QN313" s="41"/>
      <c r="QO313" s="41"/>
      <c r="QP313" s="41"/>
      <c r="QQ313" s="41"/>
      <c r="QR313" s="41"/>
      <c r="QS313" s="41"/>
      <c r="QT313" s="41"/>
      <c r="QU313" s="41"/>
      <c r="QV313" s="41"/>
      <c r="QW313" s="41"/>
      <c r="QX313" s="41"/>
      <c r="QY313" s="41"/>
      <c r="QZ313" s="41"/>
      <c r="RA313" s="41"/>
      <c r="RB313" s="41"/>
      <c r="RC313" s="41"/>
      <c r="RD313" s="41"/>
      <c r="RE313" s="41"/>
      <c r="RF313" s="41"/>
      <c r="RG313" s="41"/>
      <c r="RH313" s="41"/>
      <c r="RI313" s="41"/>
      <c r="RJ313" s="41"/>
      <c r="RK313" s="41"/>
      <c r="RL313" s="41"/>
      <c r="RM313" s="41"/>
      <c r="RN313" s="41"/>
      <c r="RO313" s="41"/>
      <c r="RP313" s="41"/>
      <c r="RQ313" s="41"/>
      <c r="RR313" s="41"/>
      <c r="RS313" s="41"/>
      <c r="RT313" s="41"/>
      <c r="RU313" s="41"/>
      <c r="RV313" s="41"/>
      <c r="RW313" s="41"/>
      <c r="RX313" s="41"/>
      <c r="RY313" s="41"/>
      <c r="RZ313" s="41"/>
      <c r="SA313" s="41"/>
      <c r="SB313" s="41"/>
      <c r="SC313" s="41"/>
      <c r="SD313" s="41"/>
      <c r="SE313" s="41"/>
      <c r="SF313" s="41"/>
      <c r="SG313" s="41"/>
      <c r="SH313" s="41"/>
      <c r="SI313" s="41"/>
      <c r="SJ313" s="41"/>
      <c r="SK313" s="41"/>
      <c r="SL313" s="41"/>
      <c r="SM313" s="41"/>
      <c r="SN313" s="41"/>
      <c r="SO313" s="41"/>
      <c r="SP313" s="41"/>
      <c r="SQ313" s="41"/>
      <c r="SR313" s="41"/>
      <c r="SS313" s="41"/>
      <c r="ST313" s="41"/>
      <c r="SU313" s="41"/>
      <c r="SV313" s="41"/>
      <c r="SW313" s="41"/>
      <c r="SX313" s="41"/>
      <c r="SY313" s="41"/>
      <c r="SZ313" s="41"/>
      <c r="TA313" s="41"/>
      <c r="TB313" s="41"/>
      <c r="TC313" s="41"/>
      <c r="TD313" s="41"/>
      <c r="TE313" s="41"/>
      <c r="TF313" s="41"/>
      <c r="TG313" s="41"/>
      <c r="TH313" s="41"/>
      <c r="TI313" s="41"/>
      <c r="TJ313" s="41"/>
      <c r="TK313" s="41"/>
      <c r="TL313" s="41"/>
      <c r="TM313" s="41"/>
      <c r="TN313" s="41"/>
      <c r="TO313" s="41"/>
      <c r="TP313" s="41"/>
      <c r="TQ313" s="41"/>
      <c r="TR313" s="41"/>
      <c r="TS313" s="41"/>
      <c r="TT313" s="41"/>
      <c r="TU313" s="41"/>
      <c r="TV313" s="41"/>
      <c r="TW313" s="41"/>
      <c r="TX313" s="41"/>
      <c r="TY313" s="41"/>
      <c r="TZ313" s="41"/>
      <c r="UA313" s="41"/>
      <c r="UB313" s="41"/>
      <c r="UC313" s="41"/>
      <c r="UD313" s="41"/>
      <c r="UE313" s="41"/>
      <c r="UF313" s="41"/>
      <c r="UG313" s="41"/>
      <c r="UH313" s="41"/>
      <c r="UI313" s="41"/>
      <c r="UJ313" s="41"/>
      <c r="UK313" s="41"/>
      <c r="UL313" s="41"/>
      <c r="UM313" s="41"/>
      <c r="UN313" s="41"/>
      <c r="UO313" s="41"/>
      <c r="UP313" s="41"/>
      <c r="UQ313" s="41"/>
      <c r="UR313" s="41"/>
      <c r="US313" s="41"/>
      <c r="UT313" s="41"/>
      <c r="UU313" s="41"/>
      <c r="UV313" s="41"/>
      <c r="UW313" s="41"/>
      <c r="UX313" s="41"/>
      <c r="UY313" s="41"/>
      <c r="UZ313" s="41"/>
      <c r="VA313" s="41"/>
      <c r="VB313" s="41"/>
      <c r="VC313" s="41"/>
      <c r="VD313" s="41"/>
      <c r="VE313" s="41"/>
      <c r="VF313" s="41"/>
      <c r="VG313" s="41"/>
      <c r="VH313" s="41"/>
      <c r="VI313" s="41"/>
      <c r="VJ313" s="41"/>
      <c r="VK313" s="41"/>
      <c r="VL313" s="41"/>
      <c r="VM313" s="41"/>
      <c r="VN313" s="41"/>
      <c r="VO313" s="41"/>
      <c r="VP313" s="41"/>
      <c r="VQ313" s="41"/>
      <c r="VR313" s="41"/>
      <c r="VS313" s="41"/>
      <c r="VT313" s="41"/>
      <c r="VU313" s="41"/>
      <c r="VV313" s="41"/>
      <c r="VW313" s="41"/>
      <c r="VX313" s="41"/>
      <c r="VY313" s="41"/>
      <c r="VZ313" s="41"/>
      <c r="WA313" s="41"/>
      <c r="WB313" s="41"/>
      <c r="WC313" s="41"/>
      <c r="WD313" s="41"/>
      <c r="WE313" s="41"/>
      <c r="WF313" s="41"/>
      <c r="WG313" s="41"/>
      <c r="WH313" s="41"/>
      <c r="WI313" s="41"/>
      <c r="WJ313" s="41"/>
      <c r="WK313" s="41"/>
      <c r="WL313" s="41"/>
      <c r="WM313" s="41"/>
      <c r="WN313" s="41"/>
      <c r="WO313" s="41"/>
      <c r="WP313" s="41"/>
      <c r="WQ313" s="41"/>
      <c r="WR313" s="41"/>
      <c r="WS313" s="41"/>
      <c r="WT313" s="41"/>
      <c r="WU313" s="41"/>
      <c r="WV313" s="41"/>
      <c r="WW313" s="41"/>
      <c r="WX313" s="41"/>
      <c r="WY313" s="41"/>
      <c r="WZ313" s="41"/>
      <c r="XA313" s="41"/>
      <c r="XB313" s="41"/>
      <c r="XC313" s="41"/>
      <c r="XD313" s="41"/>
      <c r="XE313" s="41"/>
      <c r="XF313" s="41"/>
      <c r="XG313" s="41"/>
      <c r="XH313" s="41"/>
      <c r="XI313" s="41"/>
      <c r="XJ313" s="41"/>
      <c r="XK313" s="41"/>
      <c r="XL313" s="41"/>
      <c r="XM313" s="41"/>
      <c r="XN313" s="41"/>
      <c r="XO313" s="41"/>
      <c r="XP313" s="41"/>
      <c r="XQ313" s="41"/>
      <c r="XR313" s="41"/>
      <c r="XS313" s="41"/>
      <c r="XT313" s="41"/>
      <c r="XU313" s="41"/>
      <c r="XV313" s="41"/>
      <c r="XW313" s="41"/>
      <c r="XX313" s="41"/>
      <c r="XY313" s="41"/>
      <c r="XZ313" s="41"/>
      <c r="YA313" s="41"/>
      <c r="YB313" s="41"/>
      <c r="YC313" s="41"/>
      <c r="YD313" s="41"/>
      <c r="YE313" s="41"/>
      <c r="YF313" s="41"/>
      <c r="YG313" s="41"/>
      <c r="YH313" s="41"/>
      <c r="YI313" s="41"/>
      <c r="YJ313" s="41"/>
      <c r="YK313" s="41"/>
      <c r="YL313" s="41"/>
      <c r="YM313" s="41"/>
      <c r="YN313" s="41"/>
      <c r="YO313" s="41"/>
      <c r="YP313" s="41"/>
      <c r="YQ313" s="41"/>
      <c r="YR313" s="41"/>
      <c r="YS313" s="41"/>
      <c r="YT313" s="41"/>
      <c r="YU313" s="41"/>
      <c r="YV313" s="41"/>
      <c r="YW313" s="41"/>
      <c r="YX313" s="41"/>
      <c r="YY313" s="41"/>
      <c r="YZ313" s="41"/>
      <c r="ZA313" s="41"/>
      <c r="ZB313" s="41"/>
      <c r="ZC313" s="41"/>
      <c r="ZD313" s="41"/>
      <c r="ZE313" s="41"/>
      <c r="ZF313" s="41"/>
      <c r="ZG313" s="41"/>
      <c r="ZH313" s="41"/>
      <c r="ZI313" s="41"/>
      <c r="ZJ313" s="41"/>
      <c r="ZK313" s="41"/>
      <c r="ZL313" s="41"/>
      <c r="ZM313" s="41"/>
      <c r="ZN313" s="41"/>
      <c r="ZO313" s="41"/>
    </row>
    <row r="314" spans="31:691" ht="17.25" customHeight="1" x14ac:dyDescent="0.3">
      <c r="AE314" s="41"/>
      <c r="AF314" s="41"/>
      <c r="AG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/>
      <c r="LA314" s="41"/>
      <c r="LB314" s="41"/>
      <c r="LC314" s="41"/>
      <c r="LD314" s="41"/>
      <c r="LE314" s="41"/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/>
      <c r="MG314" s="41"/>
      <c r="MH314" s="41"/>
      <c r="MI314" s="41"/>
      <c r="MJ314" s="41"/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/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/>
      <c r="OJ314" s="41"/>
      <c r="OK314" s="41"/>
      <c r="OL314" s="41"/>
      <c r="OM314" s="41"/>
      <c r="ON314" s="41"/>
      <c r="OO314" s="41"/>
      <c r="OP314" s="41"/>
      <c r="OQ314" s="41"/>
      <c r="OR314" s="41"/>
      <c r="OS314" s="41"/>
      <c r="OT314" s="41"/>
      <c r="OU314" s="41"/>
      <c r="OV314" s="41"/>
      <c r="OW314" s="41"/>
      <c r="OX314" s="41"/>
      <c r="OY314" s="41"/>
      <c r="OZ314" s="41"/>
      <c r="PA314" s="41"/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1"/>
      <c r="PN314" s="41"/>
      <c r="PO314" s="41"/>
      <c r="PP314" s="41"/>
      <c r="PQ314" s="41"/>
      <c r="PR314" s="41"/>
      <c r="PS314" s="41"/>
      <c r="PT314" s="41"/>
      <c r="PU314" s="41"/>
      <c r="PV314" s="41"/>
      <c r="PW314" s="41"/>
      <c r="PX314" s="41"/>
      <c r="PY314" s="41"/>
      <c r="PZ314" s="41"/>
      <c r="QA314" s="41"/>
      <c r="QB314" s="41"/>
      <c r="QC314" s="41"/>
      <c r="QD314" s="41"/>
      <c r="QE314" s="41"/>
      <c r="QF314" s="41"/>
      <c r="QG314" s="41"/>
      <c r="QH314" s="41"/>
      <c r="QI314" s="41"/>
      <c r="QJ314" s="41"/>
      <c r="QK314" s="41"/>
      <c r="QL314" s="41"/>
      <c r="QM314" s="41"/>
      <c r="QN314" s="41"/>
      <c r="QO314" s="41"/>
      <c r="QP314" s="41"/>
      <c r="QQ314" s="41"/>
      <c r="QR314" s="41"/>
      <c r="QS314" s="41"/>
      <c r="QT314" s="41"/>
      <c r="QU314" s="41"/>
      <c r="QV314" s="41"/>
      <c r="QW314" s="41"/>
      <c r="QX314" s="41"/>
      <c r="QY314" s="41"/>
      <c r="QZ314" s="41"/>
      <c r="RA314" s="41"/>
      <c r="RB314" s="41"/>
      <c r="RC314" s="41"/>
      <c r="RD314" s="41"/>
      <c r="RE314" s="41"/>
      <c r="RF314" s="41"/>
      <c r="RG314" s="41"/>
      <c r="RH314" s="41"/>
      <c r="RI314" s="41"/>
      <c r="RJ314" s="41"/>
      <c r="RK314" s="41"/>
      <c r="RL314" s="41"/>
      <c r="RM314" s="41"/>
      <c r="RN314" s="41"/>
      <c r="RO314" s="41"/>
      <c r="RP314" s="41"/>
      <c r="RQ314" s="41"/>
      <c r="RR314" s="41"/>
      <c r="RS314" s="41"/>
      <c r="RT314" s="41"/>
      <c r="RU314" s="41"/>
      <c r="RV314" s="41"/>
      <c r="RW314" s="41"/>
      <c r="RX314" s="41"/>
      <c r="RY314" s="41"/>
      <c r="RZ314" s="41"/>
      <c r="SA314" s="41"/>
      <c r="SB314" s="41"/>
      <c r="SC314" s="41"/>
      <c r="SD314" s="41"/>
      <c r="SE314" s="41"/>
      <c r="SF314" s="41"/>
      <c r="SG314" s="41"/>
      <c r="SH314" s="41"/>
      <c r="SI314" s="41"/>
      <c r="SJ314" s="41"/>
      <c r="SK314" s="41"/>
      <c r="SL314" s="41"/>
      <c r="SM314" s="41"/>
      <c r="SN314" s="41"/>
      <c r="SO314" s="41"/>
      <c r="SP314" s="41"/>
      <c r="SQ314" s="41"/>
      <c r="SR314" s="41"/>
      <c r="SS314" s="41"/>
      <c r="ST314" s="41"/>
      <c r="SU314" s="41"/>
      <c r="SV314" s="41"/>
      <c r="SW314" s="41"/>
      <c r="SX314" s="41"/>
      <c r="SY314" s="41"/>
      <c r="SZ314" s="41"/>
      <c r="TA314" s="41"/>
      <c r="TB314" s="41"/>
      <c r="TC314" s="41"/>
      <c r="TD314" s="41"/>
      <c r="TE314" s="41"/>
      <c r="TF314" s="41"/>
      <c r="TG314" s="41"/>
      <c r="TH314" s="41"/>
      <c r="TI314" s="41"/>
      <c r="TJ314" s="41"/>
      <c r="TK314" s="41"/>
      <c r="TL314" s="41"/>
      <c r="TM314" s="41"/>
      <c r="TN314" s="41"/>
      <c r="TO314" s="41"/>
      <c r="TP314" s="41"/>
      <c r="TQ314" s="41"/>
      <c r="TR314" s="41"/>
      <c r="TS314" s="41"/>
      <c r="TT314" s="41"/>
      <c r="TU314" s="41"/>
      <c r="TV314" s="41"/>
      <c r="TW314" s="41"/>
      <c r="TX314" s="41"/>
      <c r="TY314" s="41"/>
      <c r="TZ314" s="41"/>
      <c r="UA314" s="41"/>
      <c r="UB314" s="41"/>
      <c r="UC314" s="41"/>
      <c r="UD314" s="41"/>
      <c r="UE314" s="41"/>
      <c r="UF314" s="41"/>
      <c r="UG314" s="41"/>
      <c r="UH314" s="41"/>
      <c r="UI314" s="41"/>
      <c r="UJ314" s="41"/>
      <c r="UK314" s="41"/>
      <c r="UL314" s="41"/>
      <c r="UM314" s="41"/>
      <c r="UN314" s="41"/>
      <c r="UO314" s="41"/>
      <c r="UP314" s="41"/>
      <c r="UQ314" s="41"/>
      <c r="UR314" s="41"/>
      <c r="US314" s="41"/>
      <c r="UT314" s="41"/>
      <c r="UU314" s="41"/>
      <c r="UV314" s="41"/>
      <c r="UW314" s="41"/>
      <c r="UX314" s="41"/>
      <c r="UY314" s="41"/>
      <c r="UZ314" s="41"/>
      <c r="VA314" s="41"/>
      <c r="VB314" s="41"/>
      <c r="VC314" s="41"/>
      <c r="VD314" s="41"/>
      <c r="VE314" s="41"/>
      <c r="VF314" s="41"/>
      <c r="VG314" s="41"/>
      <c r="VH314" s="41"/>
      <c r="VI314" s="41"/>
      <c r="VJ314" s="41"/>
      <c r="VK314" s="41"/>
      <c r="VL314" s="41"/>
      <c r="VM314" s="41"/>
      <c r="VN314" s="41"/>
      <c r="VO314" s="41"/>
      <c r="VP314" s="41"/>
      <c r="VQ314" s="41"/>
      <c r="VR314" s="41"/>
      <c r="VS314" s="41"/>
      <c r="VT314" s="41"/>
      <c r="VU314" s="41"/>
      <c r="VV314" s="41"/>
      <c r="VW314" s="41"/>
      <c r="VX314" s="41"/>
      <c r="VY314" s="41"/>
      <c r="VZ314" s="41"/>
      <c r="WA314" s="41"/>
      <c r="WB314" s="41"/>
      <c r="WC314" s="41"/>
      <c r="WD314" s="41"/>
      <c r="WE314" s="41"/>
      <c r="WF314" s="41"/>
      <c r="WG314" s="41"/>
      <c r="WH314" s="41"/>
      <c r="WI314" s="41"/>
      <c r="WJ314" s="41"/>
      <c r="WK314" s="41"/>
      <c r="WL314" s="41"/>
      <c r="WM314" s="41"/>
      <c r="WN314" s="41"/>
      <c r="WO314" s="41"/>
      <c r="WP314" s="41"/>
      <c r="WQ314" s="41"/>
      <c r="WR314" s="41"/>
      <c r="WS314" s="41"/>
      <c r="WT314" s="41"/>
      <c r="WU314" s="41"/>
      <c r="WV314" s="41"/>
      <c r="WW314" s="41"/>
      <c r="WX314" s="41"/>
      <c r="WY314" s="41"/>
      <c r="WZ314" s="41"/>
      <c r="XA314" s="41"/>
      <c r="XB314" s="41"/>
      <c r="XC314" s="41"/>
      <c r="XD314" s="41"/>
      <c r="XE314" s="41"/>
      <c r="XF314" s="41"/>
      <c r="XG314" s="41"/>
      <c r="XH314" s="41"/>
      <c r="XI314" s="41"/>
      <c r="XJ314" s="41"/>
      <c r="XK314" s="41"/>
      <c r="XL314" s="41"/>
      <c r="XM314" s="41"/>
      <c r="XN314" s="41"/>
      <c r="XO314" s="41"/>
      <c r="XP314" s="41"/>
      <c r="XQ314" s="41"/>
      <c r="XR314" s="41"/>
      <c r="XS314" s="41"/>
      <c r="XT314" s="41"/>
      <c r="XU314" s="41"/>
      <c r="XV314" s="41"/>
      <c r="XW314" s="41"/>
      <c r="XX314" s="41"/>
      <c r="XY314" s="41"/>
      <c r="XZ314" s="41"/>
      <c r="YA314" s="41"/>
      <c r="YB314" s="41"/>
      <c r="YC314" s="41"/>
      <c r="YD314" s="41"/>
      <c r="YE314" s="41"/>
      <c r="YF314" s="41"/>
      <c r="YG314" s="41"/>
      <c r="YH314" s="41"/>
      <c r="YI314" s="41"/>
      <c r="YJ314" s="41"/>
      <c r="YK314" s="41"/>
      <c r="YL314" s="41"/>
      <c r="YM314" s="41"/>
      <c r="YN314" s="41"/>
      <c r="YO314" s="41"/>
      <c r="YP314" s="41"/>
      <c r="YQ314" s="41"/>
      <c r="YR314" s="41"/>
      <c r="YS314" s="41"/>
      <c r="YT314" s="41"/>
      <c r="YU314" s="41"/>
      <c r="YV314" s="41"/>
      <c r="YW314" s="41"/>
      <c r="YX314" s="41"/>
      <c r="YY314" s="41"/>
      <c r="YZ314" s="41"/>
      <c r="ZA314" s="41"/>
      <c r="ZB314" s="41"/>
      <c r="ZC314" s="41"/>
      <c r="ZD314" s="41"/>
      <c r="ZE314" s="41"/>
      <c r="ZF314" s="41"/>
      <c r="ZG314" s="41"/>
      <c r="ZH314" s="41"/>
      <c r="ZI314" s="41"/>
      <c r="ZJ314" s="41"/>
      <c r="ZK314" s="41"/>
      <c r="ZL314" s="41"/>
      <c r="ZM314" s="41"/>
      <c r="ZN314" s="41"/>
      <c r="ZO314" s="41"/>
    </row>
    <row r="315" spans="31:691" ht="17.25" customHeight="1" x14ac:dyDescent="0.3">
      <c r="AE315" s="41"/>
      <c r="AF315" s="41"/>
      <c r="AG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/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/>
      <c r="LB315" s="41"/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1"/>
      <c r="OT315" s="41"/>
      <c r="OU315" s="41"/>
      <c r="OV315" s="41"/>
      <c r="OW315" s="41"/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1"/>
      <c r="PN315" s="41"/>
      <c r="PO315" s="41"/>
      <c r="PP315" s="41"/>
      <c r="PQ315" s="41"/>
      <c r="PR315" s="41"/>
      <c r="PS315" s="41"/>
      <c r="PT315" s="41"/>
      <c r="PU315" s="41"/>
      <c r="PV315" s="41"/>
      <c r="PW315" s="41"/>
      <c r="PX315" s="41"/>
      <c r="PY315" s="41"/>
      <c r="PZ315" s="41"/>
      <c r="QA315" s="41"/>
      <c r="QB315" s="41"/>
      <c r="QC315" s="41"/>
      <c r="QD315" s="41"/>
      <c r="QE315" s="41"/>
      <c r="QF315" s="41"/>
      <c r="QG315" s="41"/>
      <c r="QH315" s="41"/>
      <c r="QI315" s="41"/>
      <c r="QJ315" s="41"/>
      <c r="QK315" s="41"/>
      <c r="QL315" s="41"/>
      <c r="QM315" s="41"/>
      <c r="QN315" s="41"/>
      <c r="QO315" s="41"/>
      <c r="QP315" s="41"/>
      <c r="QQ315" s="41"/>
      <c r="QR315" s="41"/>
      <c r="QS315" s="41"/>
      <c r="QT315" s="41"/>
      <c r="QU315" s="41"/>
      <c r="QV315" s="41"/>
      <c r="QW315" s="41"/>
      <c r="QX315" s="41"/>
      <c r="QY315" s="41"/>
      <c r="QZ315" s="41"/>
      <c r="RA315" s="41"/>
      <c r="RB315" s="41"/>
      <c r="RC315" s="41"/>
      <c r="RD315" s="41"/>
      <c r="RE315" s="41"/>
      <c r="RF315" s="41"/>
      <c r="RG315" s="41"/>
      <c r="RH315" s="41"/>
      <c r="RI315" s="41"/>
      <c r="RJ315" s="41"/>
      <c r="RK315" s="41"/>
      <c r="RL315" s="41"/>
      <c r="RM315" s="41"/>
      <c r="RN315" s="41"/>
      <c r="RO315" s="41"/>
      <c r="RP315" s="41"/>
      <c r="RQ315" s="41"/>
      <c r="RR315" s="41"/>
      <c r="RS315" s="41"/>
      <c r="RT315" s="41"/>
      <c r="RU315" s="41"/>
      <c r="RV315" s="41"/>
      <c r="RW315" s="41"/>
      <c r="RX315" s="41"/>
      <c r="RY315" s="41"/>
      <c r="RZ315" s="41"/>
      <c r="SA315" s="41"/>
      <c r="SB315" s="41"/>
      <c r="SC315" s="41"/>
      <c r="SD315" s="41"/>
      <c r="SE315" s="41"/>
      <c r="SF315" s="41"/>
      <c r="SG315" s="41"/>
      <c r="SH315" s="41"/>
      <c r="SI315" s="41"/>
      <c r="SJ315" s="41"/>
      <c r="SK315" s="41"/>
      <c r="SL315" s="41"/>
      <c r="SM315" s="41"/>
      <c r="SN315" s="41"/>
      <c r="SO315" s="41"/>
      <c r="SP315" s="41"/>
      <c r="SQ315" s="41"/>
      <c r="SR315" s="41"/>
      <c r="SS315" s="41"/>
      <c r="ST315" s="41"/>
      <c r="SU315" s="41"/>
      <c r="SV315" s="41"/>
      <c r="SW315" s="41"/>
      <c r="SX315" s="41"/>
      <c r="SY315" s="41"/>
      <c r="SZ315" s="41"/>
      <c r="TA315" s="41"/>
      <c r="TB315" s="41"/>
      <c r="TC315" s="41"/>
      <c r="TD315" s="41"/>
      <c r="TE315" s="41"/>
      <c r="TF315" s="41"/>
      <c r="TG315" s="41"/>
      <c r="TH315" s="41"/>
      <c r="TI315" s="41"/>
      <c r="TJ315" s="41"/>
      <c r="TK315" s="41"/>
      <c r="TL315" s="41"/>
      <c r="TM315" s="41"/>
      <c r="TN315" s="41"/>
      <c r="TO315" s="41"/>
      <c r="TP315" s="41"/>
      <c r="TQ315" s="41"/>
      <c r="TR315" s="41"/>
      <c r="TS315" s="41"/>
      <c r="TT315" s="41"/>
      <c r="TU315" s="41"/>
      <c r="TV315" s="41"/>
      <c r="TW315" s="41"/>
      <c r="TX315" s="41"/>
      <c r="TY315" s="41"/>
      <c r="TZ315" s="41"/>
      <c r="UA315" s="41"/>
      <c r="UB315" s="41"/>
      <c r="UC315" s="41"/>
      <c r="UD315" s="41"/>
      <c r="UE315" s="41"/>
      <c r="UF315" s="41"/>
      <c r="UG315" s="41"/>
      <c r="UH315" s="41"/>
      <c r="UI315" s="41"/>
      <c r="UJ315" s="41"/>
      <c r="UK315" s="41"/>
      <c r="UL315" s="41"/>
      <c r="UM315" s="41"/>
      <c r="UN315" s="41"/>
      <c r="UO315" s="41"/>
      <c r="UP315" s="41"/>
      <c r="UQ315" s="41"/>
      <c r="UR315" s="41"/>
      <c r="US315" s="41"/>
      <c r="UT315" s="41"/>
      <c r="UU315" s="41"/>
      <c r="UV315" s="41"/>
      <c r="UW315" s="41"/>
      <c r="UX315" s="41"/>
      <c r="UY315" s="41"/>
      <c r="UZ315" s="41"/>
      <c r="VA315" s="41"/>
      <c r="VB315" s="41"/>
      <c r="VC315" s="41"/>
      <c r="VD315" s="41"/>
      <c r="VE315" s="41"/>
      <c r="VF315" s="41"/>
      <c r="VG315" s="41"/>
      <c r="VH315" s="41"/>
      <c r="VI315" s="41"/>
      <c r="VJ315" s="41"/>
      <c r="VK315" s="41"/>
      <c r="VL315" s="41"/>
      <c r="VM315" s="41"/>
      <c r="VN315" s="41"/>
      <c r="VO315" s="41"/>
      <c r="VP315" s="41"/>
      <c r="VQ315" s="41"/>
      <c r="VR315" s="41"/>
      <c r="VS315" s="41"/>
      <c r="VT315" s="41"/>
      <c r="VU315" s="41"/>
      <c r="VV315" s="41"/>
      <c r="VW315" s="41"/>
      <c r="VX315" s="41"/>
      <c r="VY315" s="41"/>
      <c r="VZ315" s="41"/>
      <c r="WA315" s="41"/>
      <c r="WB315" s="41"/>
      <c r="WC315" s="41"/>
      <c r="WD315" s="41"/>
      <c r="WE315" s="41"/>
      <c r="WF315" s="41"/>
      <c r="WG315" s="41"/>
      <c r="WH315" s="41"/>
      <c r="WI315" s="41"/>
      <c r="WJ315" s="41"/>
      <c r="WK315" s="41"/>
      <c r="WL315" s="41"/>
      <c r="WM315" s="41"/>
      <c r="WN315" s="41"/>
      <c r="WO315" s="41"/>
      <c r="WP315" s="41"/>
      <c r="WQ315" s="41"/>
      <c r="WR315" s="41"/>
      <c r="WS315" s="41"/>
      <c r="WT315" s="41"/>
      <c r="WU315" s="41"/>
      <c r="WV315" s="41"/>
      <c r="WW315" s="41"/>
      <c r="WX315" s="41"/>
      <c r="WY315" s="41"/>
      <c r="WZ315" s="41"/>
      <c r="XA315" s="41"/>
      <c r="XB315" s="41"/>
      <c r="XC315" s="41"/>
      <c r="XD315" s="41"/>
      <c r="XE315" s="41"/>
      <c r="XF315" s="41"/>
      <c r="XG315" s="41"/>
      <c r="XH315" s="41"/>
      <c r="XI315" s="41"/>
      <c r="XJ315" s="41"/>
      <c r="XK315" s="41"/>
      <c r="XL315" s="41"/>
      <c r="XM315" s="41"/>
      <c r="XN315" s="41"/>
      <c r="XO315" s="41"/>
      <c r="XP315" s="41"/>
      <c r="XQ315" s="41"/>
      <c r="XR315" s="41"/>
      <c r="XS315" s="41"/>
      <c r="XT315" s="41"/>
      <c r="XU315" s="41"/>
      <c r="XV315" s="41"/>
      <c r="XW315" s="41"/>
      <c r="XX315" s="41"/>
      <c r="XY315" s="41"/>
      <c r="XZ315" s="41"/>
      <c r="YA315" s="41"/>
      <c r="YB315" s="41"/>
      <c r="YC315" s="41"/>
      <c r="YD315" s="41"/>
      <c r="YE315" s="41"/>
      <c r="YF315" s="41"/>
      <c r="YG315" s="41"/>
      <c r="YH315" s="41"/>
      <c r="YI315" s="41"/>
      <c r="YJ315" s="41"/>
      <c r="YK315" s="41"/>
      <c r="YL315" s="41"/>
      <c r="YM315" s="41"/>
      <c r="YN315" s="41"/>
      <c r="YO315" s="41"/>
      <c r="YP315" s="41"/>
      <c r="YQ315" s="41"/>
      <c r="YR315" s="41"/>
      <c r="YS315" s="41"/>
      <c r="YT315" s="41"/>
      <c r="YU315" s="41"/>
      <c r="YV315" s="41"/>
      <c r="YW315" s="41"/>
      <c r="YX315" s="41"/>
      <c r="YY315" s="41"/>
      <c r="YZ315" s="41"/>
      <c r="ZA315" s="41"/>
      <c r="ZB315" s="41"/>
      <c r="ZC315" s="41"/>
      <c r="ZD315" s="41"/>
      <c r="ZE315" s="41"/>
      <c r="ZF315" s="41"/>
      <c r="ZG315" s="41"/>
      <c r="ZH315" s="41"/>
      <c r="ZI315" s="41"/>
      <c r="ZJ315" s="41"/>
      <c r="ZK315" s="41"/>
      <c r="ZL315" s="41"/>
      <c r="ZM315" s="41"/>
      <c r="ZN315" s="41"/>
      <c r="ZO315" s="41"/>
    </row>
    <row r="316" spans="31:691" ht="17.25" customHeight="1" x14ac:dyDescent="0.3">
      <c r="AE316" s="41"/>
      <c r="AF316" s="41"/>
      <c r="AG316" s="41"/>
      <c r="IZ316" s="41"/>
      <c r="JA316" s="41"/>
      <c r="JB316" s="41"/>
      <c r="JC316" s="41"/>
      <c r="JD316" s="41"/>
      <c r="JE316" s="41"/>
      <c r="JF316" s="41"/>
      <c r="JG316" s="41"/>
      <c r="JH316" s="41"/>
      <c r="JI316" s="41"/>
      <c r="JJ316" s="41"/>
      <c r="JK316" s="41"/>
      <c r="JL316" s="41"/>
      <c r="JM316" s="41"/>
      <c r="JN316" s="41"/>
      <c r="JO316" s="41"/>
      <c r="JP316" s="41"/>
      <c r="JQ316" s="41"/>
      <c r="JR316" s="41"/>
      <c r="JS316" s="41"/>
      <c r="JT316" s="41"/>
      <c r="JU316" s="41"/>
      <c r="JV316" s="41"/>
      <c r="JW316" s="41"/>
      <c r="JX316" s="41"/>
      <c r="JY316" s="41"/>
      <c r="JZ316" s="41"/>
      <c r="KA316" s="41"/>
      <c r="KB316" s="41"/>
      <c r="KC316" s="41"/>
      <c r="KD316" s="41"/>
      <c r="KE316" s="41"/>
      <c r="KF316" s="41"/>
      <c r="KG316" s="41"/>
      <c r="KH316" s="41"/>
      <c r="KI316" s="41"/>
      <c r="KJ316" s="41"/>
      <c r="KK316" s="41"/>
      <c r="KL316" s="41"/>
      <c r="KM316" s="41"/>
      <c r="KN316" s="41"/>
      <c r="KO316" s="41"/>
      <c r="KP316" s="41"/>
      <c r="KQ316" s="41"/>
      <c r="KR316" s="41"/>
      <c r="KS316" s="41"/>
      <c r="KT316" s="41"/>
      <c r="KU316" s="41"/>
      <c r="KV316" s="41"/>
      <c r="KW316" s="41"/>
      <c r="KX316" s="41"/>
      <c r="KY316" s="41"/>
      <c r="KZ316" s="41"/>
      <c r="LA316" s="41"/>
      <c r="LB316" s="41"/>
      <c r="LC316" s="41"/>
      <c r="LD316" s="41"/>
      <c r="LE316" s="41"/>
      <c r="LF316" s="41"/>
      <c r="LG316" s="41"/>
      <c r="LH316" s="41"/>
      <c r="LI316" s="41"/>
      <c r="LJ316" s="41"/>
      <c r="LK316" s="41"/>
      <c r="LL316" s="41"/>
      <c r="LM316" s="41"/>
      <c r="LN316" s="41"/>
      <c r="LO316" s="41"/>
      <c r="LP316" s="41"/>
      <c r="LQ316" s="41"/>
      <c r="LR316" s="41"/>
      <c r="LS316" s="41"/>
      <c r="LT316" s="41"/>
      <c r="LU316" s="41"/>
      <c r="LV316" s="41"/>
      <c r="LW316" s="41"/>
      <c r="LX316" s="41"/>
      <c r="LY316" s="41"/>
      <c r="LZ316" s="41"/>
      <c r="MA316" s="41"/>
      <c r="MB316" s="41"/>
      <c r="MC316" s="41"/>
      <c r="MD316" s="41"/>
      <c r="ME316" s="41"/>
      <c r="MF316" s="41"/>
      <c r="MG316" s="41"/>
      <c r="MH316" s="41"/>
      <c r="MI316" s="41"/>
      <c r="MJ316" s="41"/>
      <c r="MK316" s="41"/>
      <c r="ML316" s="41"/>
      <c r="MM316" s="41"/>
      <c r="MN316" s="41"/>
      <c r="MO316" s="41"/>
      <c r="MP316" s="41"/>
      <c r="MQ316" s="41"/>
      <c r="MR316" s="41"/>
      <c r="MS316" s="41"/>
      <c r="MT316" s="41"/>
      <c r="MU316" s="41"/>
      <c r="MV316" s="41"/>
      <c r="MW316" s="41"/>
      <c r="MX316" s="41"/>
      <c r="MY316" s="41"/>
      <c r="MZ316" s="41"/>
      <c r="NA316" s="41"/>
      <c r="NB316" s="41"/>
      <c r="NC316" s="41"/>
      <c r="ND316" s="41"/>
      <c r="NE316" s="41"/>
      <c r="NF316" s="41"/>
      <c r="NG316" s="41"/>
      <c r="NH316" s="41"/>
      <c r="NI316" s="41"/>
      <c r="NJ316" s="41"/>
      <c r="NK316" s="41"/>
      <c r="NL316" s="41"/>
      <c r="NM316" s="41"/>
      <c r="NN316" s="41"/>
      <c r="NO316" s="41"/>
      <c r="NP316" s="41"/>
      <c r="NQ316" s="41"/>
      <c r="NR316" s="41"/>
      <c r="NS316" s="41"/>
      <c r="NT316" s="41"/>
      <c r="NU316" s="41"/>
      <c r="NV316" s="41"/>
      <c r="NW316" s="41"/>
      <c r="NX316" s="41"/>
      <c r="NY316" s="41"/>
      <c r="NZ316" s="41"/>
      <c r="OA316" s="41"/>
      <c r="OB316" s="41"/>
      <c r="OC316" s="41"/>
      <c r="OD316" s="41"/>
      <c r="OE316" s="41"/>
      <c r="OF316" s="41"/>
      <c r="OG316" s="41"/>
      <c r="OH316" s="41"/>
      <c r="OI316" s="41"/>
      <c r="OJ316" s="41"/>
      <c r="OK316" s="41"/>
      <c r="OL316" s="41"/>
      <c r="OM316" s="41"/>
      <c r="ON316" s="41"/>
      <c r="OO316" s="41"/>
      <c r="OP316" s="41"/>
      <c r="OQ316" s="41"/>
      <c r="OR316" s="41"/>
      <c r="OS316" s="41"/>
      <c r="OT316" s="41"/>
      <c r="OU316" s="41"/>
      <c r="OV316" s="41"/>
      <c r="OW316" s="41"/>
      <c r="OX316" s="41"/>
      <c r="OY316" s="41"/>
      <c r="OZ316" s="41"/>
      <c r="PA316" s="41"/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1"/>
      <c r="PN316" s="41"/>
      <c r="PO316" s="41"/>
      <c r="PP316" s="41"/>
      <c r="PQ316" s="41"/>
      <c r="PR316" s="41"/>
      <c r="PS316" s="41"/>
      <c r="PT316" s="41"/>
      <c r="PU316" s="41"/>
      <c r="PV316" s="41"/>
      <c r="PW316" s="41"/>
      <c r="PX316" s="41"/>
      <c r="PY316" s="41"/>
      <c r="PZ316" s="41"/>
      <c r="QA316" s="41"/>
      <c r="QB316" s="41"/>
      <c r="QC316" s="41"/>
      <c r="QD316" s="41"/>
      <c r="QE316" s="41"/>
      <c r="QF316" s="41"/>
      <c r="QG316" s="41"/>
      <c r="QH316" s="41"/>
      <c r="QI316" s="41"/>
      <c r="QJ316" s="41"/>
      <c r="QK316" s="41"/>
      <c r="QL316" s="41"/>
      <c r="QM316" s="41"/>
      <c r="QN316" s="41"/>
      <c r="QO316" s="41"/>
      <c r="QP316" s="41"/>
      <c r="QQ316" s="41"/>
      <c r="QR316" s="41"/>
      <c r="QS316" s="41"/>
      <c r="QT316" s="41"/>
      <c r="QU316" s="41"/>
      <c r="QV316" s="41"/>
      <c r="QW316" s="41"/>
      <c r="QX316" s="41"/>
      <c r="QY316" s="41"/>
      <c r="QZ316" s="41"/>
      <c r="RA316" s="41"/>
      <c r="RB316" s="41"/>
      <c r="RC316" s="41"/>
      <c r="RD316" s="41"/>
      <c r="RE316" s="41"/>
      <c r="RF316" s="41"/>
      <c r="RG316" s="41"/>
      <c r="RH316" s="41"/>
      <c r="RI316" s="41"/>
      <c r="RJ316" s="41"/>
      <c r="RK316" s="41"/>
      <c r="RL316" s="41"/>
      <c r="RM316" s="41"/>
      <c r="RN316" s="41"/>
      <c r="RO316" s="41"/>
      <c r="RP316" s="41"/>
      <c r="RQ316" s="41"/>
      <c r="RR316" s="41"/>
      <c r="RS316" s="41"/>
      <c r="RT316" s="41"/>
      <c r="RU316" s="41"/>
      <c r="RV316" s="41"/>
      <c r="RW316" s="41"/>
      <c r="RX316" s="41"/>
      <c r="RY316" s="41"/>
      <c r="RZ316" s="41"/>
      <c r="SA316" s="41"/>
      <c r="SB316" s="41"/>
      <c r="SC316" s="41"/>
      <c r="SD316" s="41"/>
      <c r="SE316" s="41"/>
      <c r="SF316" s="41"/>
      <c r="SG316" s="41"/>
      <c r="SH316" s="41"/>
      <c r="SI316" s="41"/>
      <c r="SJ316" s="41"/>
      <c r="SK316" s="41"/>
      <c r="SL316" s="41"/>
      <c r="SM316" s="41"/>
      <c r="SN316" s="41"/>
      <c r="SO316" s="41"/>
      <c r="SP316" s="41"/>
      <c r="SQ316" s="41"/>
      <c r="SR316" s="41"/>
      <c r="SS316" s="41"/>
      <c r="ST316" s="41"/>
      <c r="SU316" s="41"/>
      <c r="SV316" s="41"/>
      <c r="SW316" s="41"/>
      <c r="SX316" s="41"/>
      <c r="SY316" s="41"/>
      <c r="SZ316" s="41"/>
      <c r="TA316" s="41"/>
      <c r="TB316" s="41"/>
      <c r="TC316" s="41"/>
      <c r="TD316" s="41"/>
      <c r="TE316" s="41"/>
      <c r="TF316" s="41"/>
      <c r="TG316" s="41"/>
      <c r="TH316" s="41"/>
      <c r="TI316" s="41"/>
      <c r="TJ316" s="41"/>
      <c r="TK316" s="41"/>
      <c r="TL316" s="41"/>
      <c r="TM316" s="41"/>
      <c r="TN316" s="41"/>
      <c r="TO316" s="41"/>
      <c r="TP316" s="41"/>
      <c r="TQ316" s="41"/>
      <c r="TR316" s="41"/>
      <c r="TS316" s="41"/>
      <c r="TT316" s="41"/>
      <c r="TU316" s="41"/>
      <c r="TV316" s="41"/>
      <c r="TW316" s="41"/>
      <c r="TX316" s="41"/>
      <c r="TY316" s="41"/>
      <c r="TZ316" s="41"/>
      <c r="UA316" s="41"/>
      <c r="UB316" s="41"/>
      <c r="UC316" s="41"/>
      <c r="UD316" s="41"/>
      <c r="UE316" s="41"/>
      <c r="UF316" s="41"/>
      <c r="UG316" s="41"/>
      <c r="UH316" s="41"/>
      <c r="UI316" s="41"/>
      <c r="UJ316" s="41"/>
      <c r="UK316" s="41"/>
      <c r="UL316" s="41"/>
      <c r="UM316" s="41"/>
      <c r="UN316" s="41"/>
      <c r="UO316" s="41"/>
      <c r="UP316" s="41"/>
      <c r="UQ316" s="41"/>
      <c r="UR316" s="41"/>
      <c r="US316" s="41"/>
      <c r="UT316" s="41"/>
      <c r="UU316" s="41"/>
      <c r="UV316" s="41"/>
      <c r="UW316" s="41"/>
      <c r="UX316" s="41"/>
      <c r="UY316" s="41"/>
      <c r="UZ316" s="41"/>
      <c r="VA316" s="41"/>
      <c r="VB316" s="41"/>
      <c r="VC316" s="41"/>
      <c r="VD316" s="41"/>
      <c r="VE316" s="41"/>
      <c r="VF316" s="41"/>
      <c r="VG316" s="41"/>
      <c r="VH316" s="41"/>
      <c r="VI316" s="41"/>
      <c r="VJ316" s="41"/>
      <c r="VK316" s="41"/>
      <c r="VL316" s="41"/>
      <c r="VM316" s="41"/>
      <c r="VN316" s="41"/>
      <c r="VO316" s="41"/>
      <c r="VP316" s="41"/>
      <c r="VQ316" s="41"/>
      <c r="VR316" s="41"/>
      <c r="VS316" s="41"/>
      <c r="VT316" s="41"/>
      <c r="VU316" s="41"/>
      <c r="VV316" s="41"/>
      <c r="VW316" s="41"/>
      <c r="VX316" s="41"/>
      <c r="VY316" s="41"/>
      <c r="VZ316" s="41"/>
      <c r="WA316" s="41"/>
      <c r="WB316" s="41"/>
      <c r="WC316" s="41"/>
      <c r="WD316" s="41"/>
      <c r="WE316" s="41"/>
      <c r="WF316" s="41"/>
      <c r="WG316" s="41"/>
      <c r="WH316" s="41"/>
      <c r="WI316" s="41"/>
      <c r="WJ316" s="41"/>
      <c r="WK316" s="41"/>
      <c r="WL316" s="41"/>
      <c r="WM316" s="41"/>
      <c r="WN316" s="41"/>
      <c r="WO316" s="41"/>
      <c r="WP316" s="41"/>
      <c r="WQ316" s="41"/>
      <c r="WR316" s="41"/>
      <c r="WS316" s="41"/>
      <c r="WT316" s="41"/>
      <c r="WU316" s="41"/>
      <c r="WV316" s="41"/>
      <c r="WW316" s="41"/>
      <c r="WX316" s="41"/>
      <c r="WY316" s="41"/>
      <c r="WZ316" s="41"/>
      <c r="XA316" s="41"/>
      <c r="XB316" s="41"/>
      <c r="XC316" s="41"/>
      <c r="XD316" s="41"/>
      <c r="XE316" s="41"/>
      <c r="XF316" s="41"/>
      <c r="XG316" s="41"/>
      <c r="XH316" s="41"/>
      <c r="XI316" s="41"/>
      <c r="XJ316" s="41"/>
      <c r="XK316" s="41"/>
      <c r="XL316" s="41"/>
      <c r="XM316" s="41"/>
      <c r="XN316" s="41"/>
      <c r="XO316" s="41"/>
      <c r="XP316" s="41"/>
      <c r="XQ316" s="41"/>
      <c r="XR316" s="41"/>
      <c r="XS316" s="41"/>
      <c r="XT316" s="41"/>
      <c r="XU316" s="41"/>
      <c r="XV316" s="41"/>
      <c r="XW316" s="41"/>
      <c r="XX316" s="41"/>
      <c r="XY316" s="41"/>
      <c r="XZ316" s="41"/>
      <c r="YA316" s="41"/>
      <c r="YB316" s="41"/>
      <c r="YC316" s="41"/>
      <c r="YD316" s="41"/>
      <c r="YE316" s="41"/>
      <c r="YF316" s="41"/>
      <c r="YG316" s="41"/>
      <c r="YH316" s="41"/>
      <c r="YI316" s="41"/>
      <c r="YJ316" s="41"/>
      <c r="YK316" s="41"/>
      <c r="YL316" s="41"/>
      <c r="YM316" s="41"/>
      <c r="YN316" s="41"/>
      <c r="YO316" s="41"/>
      <c r="YP316" s="41"/>
      <c r="YQ316" s="41"/>
      <c r="YR316" s="41"/>
      <c r="YS316" s="41"/>
      <c r="YT316" s="41"/>
      <c r="YU316" s="41"/>
      <c r="YV316" s="41"/>
      <c r="YW316" s="41"/>
      <c r="YX316" s="41"/>
      <c r="YY316" s="41"/>
      <c r="YZ316" s="41"/>
      <c r="ZA316" s="41"/>
      <c r="ZB316" s="41"/>
      <c r="ZC316" s="41"/>
      <c r="ZD316" s="41"/>
      <c r="ZE316" s="41"/>
      <c r="ZF316" s="41"/>
      <c r="ZG316" s="41"/>
      <c r="ZH316" s="41"/>
      <c r="ZI316" s="41"/>
      <c r="ZJ316" s="41"/>
      <c r="ZK316" s="41"/>
      <c r="ZL316" s="41"/>
      <c r="ZM316" s="41"/>
      <c r="ZN316" s="41"/>
      <c r="ZO316" s="41"/>
    </row>
    <row r="317" spans="31:691" ht="17.25" customHeight="1" x14ac:dyDescent="0.3">
      <c r="AE317" s="41"/>
      <c r="AF317" s="41"/>
      <c r="AG317" s="41"/>
      <c r="IZ317" s="41"/>
      <c r="JA317" s="41"/>
      <c r="JB317" s="41"/>
      <c r="JC317" s="41"/>
      <c r="JD317" s="41"/>
      <c r="JE317" s="41"/>
      <c r="JF317" s="41"/>
      <c r="JG317" s="41"/>
      <c r="JH317" s="41"/>
      <c r="JI317" s="41"/>
      <c r="JJ317" s="41"/>
      <c r="JK317" s="41"/>
      <c r="JL317" s="41"/>
      <c r="JM317" s="41"/>
      <c r="JN317" s="41"/>
      <c r="JO317" s="41"/>
      <c r="JP317" s="41"/>
      <c r="JQ317" s="41"/>
      <c r="JR317" s="41"/>
      <c r="JS317" s="41"/>
      <c r="JT317" s="41"/>
      <c r="JU317" s="41"/>
      <c r="JV317" s="41"/>
      <c r="JW317" s="41"/>
      <c r="JX317" s="41"/>
      <c r="JY317" s="41"/>
      <c r="JZ317" s="41"/>
      <c r="KA317" s="41"/>
      <c r="KB317" s="41"/>
      <c r="KC317" s="41"/>
      <c r="KD317" s="41"/>
      <c r="KE317" s="41"/>
      <c r="KF317" s="41"/>
      <c r="KG317" s="41"/>
      <c r="KH317" s="41"/>
      <c r="KI317" s="41"/>
      <c r="KJ317" s="41"/>
      <c r="KK317" s="41"/>
      <c r="KL317" s="41"/>
      <c r="KM317" s="41"/>
      <c r="KN317" s="41"/>
      <c r="KO317" s="41"/>
      <c r="KP317" s="41"/>
      <c r="KQ317" s="41"/>
      <c r="KR317" s="41"/>
      <c r="KS317" s="41"/>
      <c r="KT317" s="41"/>
      <c r="KU317" s="41"/>
      <c r="KV317" s="41"/>
      <c r="KW317" s="41"/>
      <c r="KX317" s="41"/>
      <c r="KY317" s="41"/>
      <c r="KZ317" s="41"/>
      <c r="LA317" s="41"/>
      <c r="LB317" s="41"/>
      <c r="LC317" s="41"/>
      <c r="LD317" s="41"/>
      <c r="LE317" s="41"/>
      <c r="LF317" s="41"/>
      <c r="LG317" s="41"/>
      <c r="LH317" s="41"/>
      <c r="LI317" s="41"/>
      <c r="LJ317" s="41"/>
      <c r="LK317" s="41"/>
      <c r="LL317" s="41"/>
      <c r="LM317" s="41"/>
      <c r="LN317" s="41"/>
      <c r="LO317" s="41"/>
      <c r="LP317" s="41"/>
      <c r="LQ317" s="41"/>
      <c r="LR317" s="41"/>
      <c r="LS317" s="41"/>
      <c r="LT317" s="41"/>
      <c r="LU317" s="41"/>
      <c r="LV317" s="41"/>
      <c r="LW317" s="41"/>
      <c r="LX317" s="41"/>
      <c r="LY317" s="41"/>
      <c r="LZ317" s="41"/>
      <c r="MA317" s="41"/>
      <c r="MB317" s="41"/>
      <c r="MC317" s="41"/>
      <c r="MD317" s="41"/>
      <c r="ME317" s="41"/>
      <c r="MF317" s="41"/>
      <c r="MG317" s="41"/>
      <c r="MH317" s="41"/>
      <c r="MI317" s="41"/>
      <c r="MJ317" s="41"/>
      <c r="MK317" s="41"/>
      <c r="ML317" s="41"/>
      <c r="MM317" s="41"/>
      <c r="MN317" s="41"/>
      <c r="MO317" s="41"/>
      <c r="MP317" s="41"/>
      <c r="MQ317" s="41"/>
      <c r="MR317" s="41"/>
      <c r="MS317" s="41"/>
      <c r="MT317" s="41"/>
      <c r="MU317" s="41"/>
      <c r="MV317" s="41"/>
      <c r="MW317" s="41"/>
      <c r="MX317" s="41"/>
      <c r="MY317" s="41"/>
      <c r="MZ317" s="41"/>
      <c r="NA317" s="41"/>
      <c r="NB317" s="41"/>
      <c r="NC317" s="41"/>
      <c r="ND317" s="41"/>
      <c r="NE317" s="41"/>
      <c r="NF317" s="41"/>
      <c r="NG317" s="41"/>
      <c r="NH317" s="41"/>
      <c r="NI317" s="41"/>
      <c r="NJ317" s="41"/>
      <c r="NK317" s="41"/>
      <c r="NL317" s="41"/>
      <c r="NM317" s="41"/>
      <c r="NN317" s="41"/>
      <c r="NO317" s="41"/>
      <c r="NP317" s="41"/>
      <c r="NQ317" s="41"/>
      <c r="NR317" s="41"/>
      <c r="NS317" s="41"/>
      <c r="NT317" s="41"/>
      <c r="NU317" s="41"/>
      <c r="NV317" s="41"/>
      <c r="NW317" s="41"/>
      <c r="NX317" s="41"/>
      <c r="NY317" s="41"/>
      <c r="NZ317" s="41"/>
      <c r="OA317" s="41"/>
      <c r="OB317" s="41"/>
      <c r="OC317" s="41"/>
      <c r="OD317" s="41"/>
      <c r="OE317" s="41"/>
      <c r="OF317" s="41"/>
      <c r="OG317" s="41"/>
      <c r="OH317" s="41"/>
      <c r="OI317" s="41"/>
      <c r="OJ317" s="41"/>
      <c r="OK317" s="41"/>
      <c r="OL317" s="41"/>
      <c r="OM317" s="41"/>
      <c r="ON317" s="41"/>
      <c r="OO317" s="41"/>
      <c r="OP317" s="41"/>
      <c r="OQ317" s="41"/>
      <c r="OR317" s="41"/>
      <c r="OS317" s="41"/>
      <c r="OT317" s="41"/>
      <c r="OU317" s="41"/>
      <c r="OV317" s="41"/>
      <c r="OW317" s="41"/>
      <c r="OX317" s="41"/>
      <c r="OY317" s="41"/>
      <c r="OZ317" s="41"/>
      <c r="PA317" s="41"/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1"/>
      <c r="PN317" s="41"/>
      <c r="PO317" s="41"/>
      <c r="PP317" s="41"/>
      <c r="PQ317" s="41"/>
      <c r="PR317" s="41"/>
      <c r="PS317" s="41"/>
      <c r="PT317" s="41"/>
      <c r="PU317" s="41"/>
      <c r="PV317" s="41"/>
      <c r="PW317" s="41"/>
      <c r="PX317" s="41"/>
      <c r="PY317" s="41"/>
      <c r="PZ317" s="41"/>
      <c r="QA317" s="41"/>
      <c r="QB317" s="41"/>
      <c r="QC317" s="41"/>
      <c r="QD317" s="41"/>
      <c r="QE317" s="41"/>
      <c r="QF317" s="41"/>
      <c r="QG317" s="41"/>
      <c r="QH317" s="41"/>
      <c r="QI317" s="41"/>
      <c r="QJ317" s="41"/>
      <c r="QK317" s="41"/>
      <c r="QL317" s="41"/>
      <c r="QM317" s="41"/>
      <c r="QN317" s="41"/>
      <c r="QO317" s="41"/>
      <c r="QP317" s="41"/>
      <c r="QQ317" s="41"/>
      <c r="QR317" s="41"/>
      <c r="QS317" s="41"/>
      <c r="QT317" s="41"/>
      <c r="QU317" s="41"/>
      <c r="QV317" s="41"/>
      <c r="QW317" s="41"/>
      <c r="QX317" s="41"/>
      <c r="QY317" s="41"/>
      <c r="QZ317" s="41"/>
      <c r="RA317" s="41"/>
      <c r="RB317" s="41"/>
      <c r="RC317" s="41"/>
      <c r="RD317" s="41"/>
      <c r="RE317" s="41"/>
      <c r="RF317" s="41"/>
      <c r="RG317" s="41"/>
      <c r="RH317" s="41"/>
      <c r="RI317" s="41"/>
      <c r="RJ317" s="41"/>
      <c r="RK317" s="41"/>
      <c r="RL317" s="41"/>
      <c r="RM317" s="41"/>
      <c r="RN317" s="41"/>
      <c r="RO317" s="41"/>
      <c r="RP317" s="41"/>
      <c r="RQ317" s="41"/>
      <c r="RR317" s="41"/>
      <c r="RS317" s="41"/>
      <c r="RT317" s="41"/>
      <c r="RU317" s="41"/>
      <c r="RV317" s="41"/>
      <c r="RW317" s="41"/>
      <c r="RX317" s="41"/>
      <c r="RY317" s="41"/>
      <c r="RZ317" s="41"/>
      <c r="SA317" s="41"/>
      <c r="SB317" s="41"/>
      <c r="SC317" s="41"/>
      <c r="SD317" s="41"/>
      <c r="SE317" s="41"/>
      <c r="SF317" s="41"/>
      <c r="SG317" s="41"/>
      <c r="SH317" s="41"/>
      <c r="SI317" s="41"/>
      <c r="SJ317" s="41"/>
      <c r="SK317" s="41"/>
      <c r="SL317" s="41"/>
      <c r="SM317" s="41"/>
      <c r="SN317" s="41"/>
      <c r="SO317" s="41"/>
      <c r="SP317" s="41"/>
      <c r="SQ317" s="41"/>
      <c r="SR317" s="41"/>
      <c r="SS317" s="41"/>
      <c r="ST317" s="41"/>
      <c r="SU317" s="41"/>
      <c r="SV317" s="41"/>
      <c r="SW317" s="41"/>
      <c r="SX317" s="41"/>
      <c r="SY317" s="41"/>
      <c r="SZ317" s="41"/>
      <c r="TA317" s="41"/>
      <c r="TB317" s="41"/>
      <c r="TC317" s="41"/>
      <c r="TD317" s="41"/>
      <c r="TE317" s="41"/>
      <c r="TF317" s="41"/>
      <c r="TG317" s="41"/>
      <c r="TH317" s="41"/>
      <c r="TI317" s="41"/>
      <c r="TJ317" s="41"/>
      <c r="TK317" s="41"/>
      <c r="TL317" s="41"/>
      <c r="TM317" s="41"/>
      <c r="TN317" s="41"/>
      <c r="TO317" s="41"/>
      <c r="TP317" s="41"/>
      <c r="TQ317" s="41"/>
      <c r="TR317" s="41"/>
      <c r="TS317" s="41"/>
      <c r="TT317" s="41"/>
      <c r="TU317" s="41"/>
      <c r="TV317" s="41"/>
      <c r="TW317" s="41"/>
      <c r="TX317" s="41"/>
      <c r="TY317" s="41"/>
      <c r="TZ317" s="41"/>
      <c r="UA317" s="41"/>
      <c r="UB317" s="41"/>
      <c r="UC317" s="41"/>
      <c r="UD317" s="41"/>
      <c r="UE317" s="41"/>
      <c r="UF317" s="41"/>
      <c r="UG317" s="41"/>
      <c r="UH317" s="41"/>
      <c r="UI317" s="41"/>
      <c r="UJ317" s="41"/>
      <c r="UK317" s="41"/>
      <c r="UL317" s="41"/>
      <c r="UM317" s="41"/>
      <c r="UN317" s="41"/>
      <c r="UO317" s="41"/>
      <c r="UP317" s="41"/>
      <c r="UQ317" s="41"/>
      <c r="UR317" s="41"/>
      <c r="US317" s="41"/>
      <c r="UT317" s="41"/>
      <c r="UU317" s="41"/>
      <c r="UV317" s="41"/>
      <c r="UW317" s="41"/>
      <c r="UX317" s="41"/>
      <c r="UY317" s="41"/>
      <c r="UZ317" s="41"/>
      <c r="VA317" s="41"/>
      <c r="VB317" s="41"/>
      <c r="VC317" s="41"/>
      <c r="VD317" s="41"/>
      <c r="VE317" s="41"/>
      <c r="VF317" s="41"/>
      <c r="VG317" s="41"/>
      <c r="VH317" s="41"/>
      <c r="VI317" s="41"/>
      <c r="VJ317" s="41"/>
      <c r="VK317" s="41"/>
      <c r="VL317" s="41"/>
      <c r="VM317" s="41"/>
      <c r="VN317" s="41"/>
      <c r="VO317" s="41"/>
      <c r="VP317" s="41"/>
      <c r="VQ317" s="41"/>
      <c r="VR317" s="41"/>
      <c r="VS317" s="41"/>
      <c r="VT317" s="41"/>
      <c r="VU317" s="41"/>
      <c r="VV317" s="41"/>
      <c r="VW317" s="41"/>
      <c r="VX317" s="41"/>
      <c r="VY317" s="41"/>
      <c r="VZ317" s="41"/>
      <c r="WA317" s="41"/>
      <c r="WB317" s="41"/>
      <c r="WC317" s="41"/>
      <c r="WD317" s="41"/>
      <c r="WE317" s="41"/>
      <c r="WF317" s="41"/>
      <c r="WG317" s="41"/>
      <c r="WH317" s="41"/>
      <c r="WI317" s="41"/>
      <c r="WJ317" s="41"/>
      <c r="WK317" s="41"/>
      <c r="WL317" s="41"/>
      <c r="WM317" s="41"/>
      <c r="WN317" s="41"/>
      <c r="WO317" s="41"/>
      <c r="WP317" s="41"/>
      <c r="WQ317" s="41"/>
      <c r="WR317" s="41"/>
      <c r="WS317" s="41"/>
      <c r="WT317" s="41"/>
      <c r="WU317" s="41"/>
      <c r="WV317" s="41"/>
      <c r="WW317" s="41"/>
      <c r="WX317" s="41"/>
      <c r="WY317" s="41"/>
      <c r="WZ317" s="41"/>
      <c r="XA317" s="41"/>
      <c r="XB317" s="41"/>
      <c r="XC317" s="41"/>
      <c r="XD317" s="41"/>
      <c r="XE317" s="41"/>
      <c r="XF317" s="41"/>
      <c r="XG317" s="41"/>
      <c r="XH317" s="41"/>
      <c r="XI317" s="41"/>
      <c r="XJ317" s="41"/>
      <c r="XK317" s="41"/>
      <c r="XL317" s="41"/>
      <c r="XM317" s="41"/>
      <c r="XN317" s="41"/>
      <c r="XO317" s="41"/>
      <c r="XP317" s="41"/>
      <c r="XQ317" s="41"/>
      <c r="XR317" s="41"/>
      <c r="XS317" s="41"/>
      <c r="XT317" s="41"/>
      <c r="XU317" s="41"/>
      <c r="XV317" s="41"/>
      <c r="XW317" s="41"/>
      <c r="XX317" s="41"/>
      <c r="XY317" s="41"/>
      <c r="XZ317" s="41"/>
      <c r="YA317" s="41"/>
      <c r="YB317" s="41"/>
      <c r="YC317" s="41"/>
      <c r="YD317" s="41"/>
      <c r="YE317" s="41"/>
      <c r="YF317" s="41"/>
      <c r="YG317" s="41"/>
      <c r="YH317" s="41"/>
      <c r="YI317" s="41"/>
      <c r="YJ317" s="41"/>
      <c r="YK317" s="41"/>
      <c r="YL317" s="41"/>
      <c r="YM317" s="41"/>
      <c r="YN317" s="41"/>
      <c r="YO317" s="41"/>
      <c r="YP317" s="41"/>
      <c r="YQ317" s="41"/>
      <c r="YR317" s="41"/>
      <c r="YS317" s="41"/>
      <c r="YT317" s="41"/>
      <c r="YU317" s="41"/>
      <c r="YV317" s="41"/>
      <c r="YW317" s="41"/>
      <c r="YX317" s="41"/>
      <c r="YY317" s="41"/>
      <c r="YZ317" s="41"/>
      <c r="ZA317" s="41"/>
      <c r="ZB317" s="41"/>
      <c r="ZC317" s="41"/>
      <c r="ZD317" s="41"/>
      <c r="ZE317" s="41"/>
      <c r="ZF317" s="41"/>
      <c r="ZG317" s="41"/>
      <c r="ZH317" s="41"/>
      <c r="ZI317" s="41"/>
      <c r="ZJ317" s="41"/>
      <c r="ZK317" s="41"/>
      <c r="ZL317" s="41"/>
      <c r="ZM317" s="41"/>
      <c r="ZN317" s="41"/>
      <c r="ZO317" s="41"/>
    </row>
    <row r="318" spans="31:691" ht="17.25" customHeight="1" x14ac:dyDescent="0.3">
      <c r="AE318" s="41"/>
      <c r="AF318" s="41"/>
      <c r="AG318" s="41"/>
      <c r="IZ318" s="41"/>
      <c r="JA318" s="41"/>
      <c r="JB318" s="41"/>
      <c r="JC318" s="41"/>
      <c r="JD318" s="41"/>
      <c r="JE318" s="41"/>
      <c r="JF318" s="41"/>
      <c r="JG318" s="41"/>
      <c r="JH318" s="41"/>
      <c r="JI318" s="41"/>
      <c r="JJ318" s="41"/>
      <c r="JK318" s="41"/>
      <c r="JL318" s="41"/>
      <c r="JM318" s="41"/>
      <c r="JN318" s="41"/>
      <c r="JO318" s="41"/>
      <c r="JP318" s="41"/>
      <c r="JQ318" s="41"/>
      <c r="JR318" s="41"/>
      <c r="JS318" s="41"/>
      <c r="JT318" s="41"/>
      <c r="JU318" s="41"/>
      <c r="JV318" s="41"/>
      <c r="JW318" s="41"/>
      <c r="JX318" s="41"/>
      <c r="JY318" s="41"/>
      <c r="JZ318" s="41"/>
      <c r="KA318" s="41"/>
      <c r="KB318" s="41"/>
      <c r="KC318" s="41"/>
      <c r="KD318" s="41"/>
      <c r="KE318" s="41"/>
      <c r="KF318" s="41"/>
      <c r="KG318" s="41"/>
      <c r="KH318" s="41"/>
      <c r="KI318" s="41"/>
      <c r="KJ318" s="41"/>
      <c r="KK318" s="41"/>
      <c r="KL318" s="41"/>
      <c r="KM318" s="41"/>
      <c r="KN318" s="41"/>
      <c r="KO318" s="41"/>
      <c r="KP318" s="41"/>
      <c r="KQ318" s="41"/>
      <c r="KR318" s="41"/>
      <c r="KS318" s="41"/>
      <c r="KT318" s="41"/>
      <c r="KU318" s="41"/>
      <c r="KV318" s="41"/>
      <c r="KW318" s="41"/>
      <c r="KX318" s="41"/>
      <c r="KY318" s="41"/>
      <c r="KZ318" s="41"/>
      <c r="LA318" s="41"/>
      <c r="LB318" s="41"/>
      <c r="LC318" s="41"/>
      <c r="LD318" s="41"/>
      <c r="LE318" s="41"/>
      <c r="LF318" s="41"/>
      <c r="LG318" s="41"/>
      <c r="LH318" s="41"/>
      <c r="LI318" s="41"/>
      <c r="LJ318" s="41"/>
      <c r="LK318" s="41"/>
      <c r="LL318" s="41"/>
      <c r="LM318" s="41"/>
      <c r="LN318" s="41"/>
      <c r="LO318" s="41"/>
      <c r="LP318" s="41"/>
      <c r="LQ318" s="41"/>
      <c r="LR318" s="41"/>
      <c r="LS318" s="41"/>
      <c r="LT318" s="41"/>
      <c r="LU318" s="41"/>
      <c r="LV318" s="41"/>
      <c r="LW318" s="41"/>
      <c r="LX318" s="41"/>
      <c r="LY318" s="41"/>
      <c r="LZ318" s="41"/>
      <c r="MA318" s="41"/>
      <c r="MB318" s="41"/>
      <c r="MC318" s="41"/>
      <c r="MD318" s="41"/>
      <c r="ME318" s="41"/>
      <c r="MF318" s="41"/>
      <c r="MG318" s="41"/>
      <c r="MH318" s="41"/>
      <c r="MI318" s="41"/>
      <c r="MJ318" s="41"/>
      <c r="MK318" s="41"/>
      <c r="ML318" s="41"/>
      <c r="MM318" s="41"/>
      <c r="MN318" s="41"/>
      <c r="MO318" s="41"/>
      <c r="MP318" s="41"/>
      <c r="MQ318" s="41"/>
      <c r="MR318" s="41"/>
      <c r="MS318" s="41"/>
      <c r="MT318" s="41"/>
      <c r="MU318" s="41"/>
      <c r="MV318" s="41"/>
      <c r="MW318" s="41"/>
      <c r="MX318" s="41"/>
      <c r="MY318" s="41"/>
      <c r="MZ318" s="41"/>
      <c r="NA318" s="41"/>
      <c r="NB318" s="41"/>
      <c r="NC318" s="41"/>
      <c r="ND318" s="41"/>
      <c r="NE318" s="41"/>
      <c r="NF318" s="41"/>
      <c r="NG318" s="41"/>
      <c r="NH318" s="41"/>
      <c r="NI318" s="41"/>
      <c r="NJ318" s="41"/>
      <c r="NK318" s="41"/>
      <c r="NL318" s="41"/>
      <c r="NM318" s="41"/>
      <c r="NN318" s="41"/>
      <c r="NO318" s="41"/>
      <c r="NP318" s="41"/>
      <c r="NQ318" s="41"/>
      <c r="NR318" s="41"/>
      <c r="NS318" s="41"/>
      <c r="NT318" s="41"/>
      <c r="NU318" s="41"/>
      <c r="NV318" s="41"/>
      <c r="NW318" s="41"/>
      <c r="NX318" s="41"/>
      <c r="NY318" s="41"/>
      <c r="NZ318" s="41"/>
      <c r="OA318" s="41"/>
      <c r="OB318" s="41"/>
      <c r="OC318" s="41"/>
      <c r="OD318" s="41"/>
      <c r="OE318" s="41"/>
      <c r="OF318" s="41"/>
      <c r="OG318" s="41"/>
      <c r="OH318" s="41"/>
      <c r="OI318" s="41"/>
      <c r="OJ318" s="41"/>
      <c r="OK318" s="41"/>
      <c r="OL318" s="41"/>
      <c r="OM318" s="41"/>
      <c r="ON318" s="41"/>
      <c r="OO318" s="41"/>
      <c r="OP318" s="41"/>
      <c r="OQ318" s="41"/>
      <c r="OR318" s="41"/>
      <c r="OS318" s="41"/>
      <c r="OT318" s="41"/>
      <c r="OU318" s="41"/>
      <c r="OV318" s="41"/>
      <c r="OW318" s="41"/>
      <c r="OX318" s="41"/>
      <c r="OY318" s="41"/>
      <c r="OZ318" s="41"/>
      <c r="PA318" s="41"/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1"/>
      <c r="PN318" s="41"/>
      <c r="PO318" s="41"/>
      <c r="PP318" s="41"/>
      <c r="PQ318" s="41"/>
      <c r="PR318" s="41"/>
      <c r="PS318" s="41"/>
      <c r="PT318" s="41"/>
      <c r="PU318" s="41"/>
      <c r="PV318" s="41"/>
      <c r="PW318" s="41"/>
      <c r="PX318" s="41"/>
      <c r="PY318" s="41"/>
      <c r="PZ318" s="41"/>
      <c r="QA318" s="41"/>
      <c r="QB318" s="41"/>
      <c r="QC318" s="41"/>
      <c r="QD318" s="41"/>
      <c r="QE318" s="41"/>
      <c r="QF318" s="41"/>
      <c r="QG318" s="41"/>
      <c r="QH318" s="41"/>
      <c r="QI318" s="41"/>
      <c r="QJ318" s="41"/>
      <c r="QK318" s="41"/>
      <c r="QL318" s="41"/>
      <c r="QM318" s="41"/>
      <c r="QN318" s="41"/>
      <c r="QO318" s="41"/>
      <c r="QP318" s="41"/>
      <c r="QQ318" s="41"/>
      <c r="QR318" s="41"/>
      <c r="QS318" s="41"/>
      <c r="QT318" s="41"/>
      <c r="QU318" s="41"/>
      <c r="QV318" s="41"/>
      <c r="QW318" s="41"/>
      <c r="QX318" s="41"/>
      <c r="QY318" s="41"/>
      <c r="QZ318" s="41"/>
      <c r="RA318" s="41"/>
      <c r="RB318" s="41"/>
      <c r="RC318" s="41"/>
      <c r="RD318" s="41"/>
      <c r="RE318" s="41"/>
      <c r="RF318" s="41"/>
      <c r="RG318" s="41"/>
      <c r="RH318" s="41"/>
      <c r="RI318" s="41"/>
      <c r="RJ318" s="41"/>
      <c r="RK318" s="41"/>
      <c r="RL318" s="41"/>
      <c r="RM318" s="41"/>
      <c r="RN318" s="41"/>
      <c r="RO318" s="41"/>
      <c r="RP318" s="41"/>
      <c r="RQ318" s="41"/>
      <c r="RR318" s="41"/>
      <c r="RS318" s="41"/>
      <c r="RT318" s="41"/>
      <c r="RU318" s="41"/>
      <c r="RV318" s="41"/>
      <c r="RW318" s="41"/>
      <c r="RX318" s="41"/>
      <c r="RY318" s="41"/>
      <c r="RZ318" s="41"/>
      <c r="SA318" s="41"/>
      <c r="SB318" s="41"/>
      <c r="SC318" s="41"/>
      <c r="SD318" s="41"/>
      <c r="SE318" s="41"/>
      <c r="SF318" s="41"/>
      <c r="SG318" s="41"/>
      <c r="SH318" s="41"/>
      <c r="SI318" s="41"/>
      <c r="SJ318" s="41"/>
      <c r="SK318" s="41"/>
      <c r="SL318" s="41"/>
      <c r="SM318" s="41"/>
      <c r="SN318" s="41"/>
      <c r="SO318" s="41"/>
      <c r="SP318" s="41"/>
      <c r="SQ318" s="41"/>
      <c r="SR318" s="41"/>
      <c r="SS318" s="41"/>
      <c r="ST318" s="41"/>
      <c r="SU318" s="41"/>
      <c r="SV318" s="41"/>
      <c r="SW318" s="41"/>
      <c r="SX318" s="41"/>
      <c r="SY318" s="41"/>
      <c r="SZ318" s="41"/>
      <c r="TA318" s="41"/>
      <c r="TB318" s="41"/>
      <c r="TC318" s="41"/>
      <c r="TD318" s="41"/>
      <c r="TE318" s="41"/>
      <c r="TF318" s="41"/>
      <c r="TG318" s="41"/>
      <c r="TH318" s="41"/>
      <c r="TI318" s="41"/>
      <c r="TJ318" s="41"/>
      <c r="TK318" s="41"/>
      <c r="TL318" s="41"/>
      <c r="TM318" s="41"/>
      <c r="TN318" s="41"/>
      <c r="TO318" s="41"/>
      <c r="TP318" s="41"/>
      <c r="TQ318" s="41"/>
      <c r="TR318" s="41"/>
      <c r="TS318" s="41"/>
      <c r="TT318" s="41"/>
      <c r="TU318" s="41"/>
      <c r="TV318" s="41"/>
      <c r="TW318" s="41"/>
      <c r="TX318" s="41"/>
      <c r="TY318" s="41"/>
      <c r="TZ318" s="41"/>
      <c r="UA318" s="41"/>
      <c r="UB318" s="41"/>
      <c r="UC318" s="41"/>
      <c r="UD318" s="41"/>
      <c r="UE318" s="41"/>
      <c r="UF318" s="41"/>
      <c r="UG318" s="41"/>
      <c r="UH318" s="41"/>
      <c r="UI318" s="41"/>
      <c r="UJ318" s="41"/>
      <c r="UK318" s="41"/>
      <c r="UL318" s="41"/>
      <c r="UM318" s="41"/>
      <c r="UN318" s="41"/>
      <c r="UO318" s="41"/>
      <c r="UP318" s="41"/>
      <c r="UQ318" s="41"/>
      <c r="UR318" s="41"/>
      <c r="US318" s="41"/>
      <c r="UT318" s="41"/>
      <c r="UU318" s="41"/>
      <c r="UV318" s="41"/>
      <c r="UW318" s="41"/>
      <c r="UX318" s="41"/>
      <c r="UY318" s="41"/>
      <c r="UZ318" s="41"/>
      <c r="VA318" s="41"/>
      <c r="VB318" s="41"/>
      <c r="VC318" s="41"/>
      <c r="VD318" s="41"/>
      <c r="VE318" s="41"/>
      <c r="VF318" s="41"/>
      <c r="VG318" s="41"/>
      <c r="VH318" s="41"/>
      <c r="VI318" s="41"/>
      <c r="VJ318" s="41"/>
      <c r="VK318" s="41"/>
      <c r="VL318" s="41"/>
      <c r="VM318" s="41"/>
      <c r="VN318" s="41"/>
      <c r="VO318" s="41"/>
      <c r="VP318" s="41"/>
      <c r="VQ318" s="41"/>
      <c r="VR318" s="41"/>
      <c r="VS318" s="41"/>
      <c r="VT318" s="41"/>
      <c r="VU318" s="41"/>
      <c r="VV318" s="41"/>
      <c r="VW318" s="41"/>
      <c r="VX318" s="41"/>
      <c r="VY318" s="41"/>
      <c r="VZ318" s="41"/>
      <c r="WA318" s="41"/>
      <c r="WB318" s="41"/>
      <c r="WC318" s="41"/>
      <c r="WD318" s="41"/>
      <c r="WE318" s="41"/>
      <c r="WF318" s="41"/>
      <c r="WG318" s="41"/>
      <c r="WH318" s="41"/>
      <c r="WI318" s="41"/>
      <c r="WJ318" s="41"/>
      <c r="WK318" s="41"/>
      <c r="WL318" s="41"/>
      <c r="WM318" s="41"/>
      <c r="WN318" s="41"/>
      <c r="WO318" s="41"/>
      <c r="WP318" s="41"/>
      <c r="WQ318" s="41"/>
      <c r="WR318" s="41"/>
      <c r="WS318" s="41"/>
      <c r="WT318" s="41"/>
      <c r="WU318" s="41"/>
      <c r="WV318" s="41"/>
      <c r="WW318" s="41"/>
      <c r="WX318" s="41"/>
      <c r="WY318" s="41"/>
      <c r="WZ318" s="41"/>
      <c r="XA318" s="41"/>
      <c r="XB318" s="41"/>
      <c r="XC318" s="41"/>
      <c r="XD318" s="41"/>
      <c r="XE318" s="41"/>
      <c r="XF318" s="41"/>
      <c r="XG318" s="41"/>
      <c r="XH318" s="41"/>
      <c r="XI318" s="41"/>
      <c r="XJ318" s="41"/>
      <c r="XK318" s="41"/>
      <c r="XL318" s="41"/>
      <c r="XM318" s="41"/>
      <c r="XN318" s="41"/>
      <c r="XO318" s="41"/>
      <c r="XP318" s="41"/>
      <c r="XQ318" s="41"/>
      <c r="XR318" s="41"/>
      <c r="XS318" s="41"/>
      <c r="XT318" s="41"/>
      <c r="XU318" s="41"/>
      <c r="XV318" s="41"/>
      <c r="XW318" s="41"/>
      <c r="XX318" s="41"/>
      <c r="XY318" s="41"/>
      <c r="XZ318" s="41"/>
      <c r="YA318" s="41"/>
      <c r="YB318" s="41"/>
      <c r="YC318" s="41"/>
      <c r="YD318" s="41"/>
      <c r="YE318" s="41"/>
      <c r="YF318" s="41"/>
      <c r="YG318" s="41"/>
      <c r="YH318" s="41"/>
      <c r="YI318" s="41"/>
      <c r="YJ318" s="41"/>
      <c r="YK318" s="41"/>
      <c r="YL318" s="41"/>
      <c r="YM318" s="41"/>
      <c r="YN318" s="41"/>
      <c r="YO318" s="41"/>
      <c r="YP318" s="41"/>
      <c r="YQ318" s="41"/>
      <c r="YR318" s="41"/>
      <c r="YS318" s="41"/>
      <c r="YT318" s="41"/>
      <c r="YU318" s="41"/>
      <c r="YV318" s="41"/>
      <c r="YW318" s="41"/>
      <c r="YX318" s="41"/>
      <c r="YY318" s="41"/>
      <c r="YZ318" s="41"/>
      <c r="ZA318" s="41"/>
      <c r="ZB318" s="41"/>
      <c r="ZC318" s="41"/>
      <c r="ZD318" s="41"/>
      <c r="ZE318" s="41"/>
      <c r="ZF318" s="41"/>
      <c r="ZG318" s="41"/>
      <c r="ZH318" s="41"/>
      <c r="ZI318" s="41"/>
      <c r="ZJ318" s="41"/>
      <c r="ZK318" s="41"/>
      <c r="ZL318" s="41"/>
      <c r="ZM318" s="41"/>
      <c r="ZN318" s="41"/>
      <c r="ZO318" s="41"/>
    </row>
    <row r="319" spans="31:691" ht="17.25" customHeight="1" x14ac:dyDescent="0.3">
      <c r="AE319" s="41"/>
      <c r="AF319" s="41"/>
      <c r="AG319" s="41"/>
      <c r="IZ319" s="41"/>
      <c r="JA319" s="41"/>
      <c r="JB319" s="41"/>
      <c r="JC319" s="41"/>
      <c r="JD319" s="41"/>
      <c r="JE319" s="41"/>
      <c r="JF319" s="41"/>
      <c r="JG319" s="41"/>
      <c r="JH319" s="41"/>
      <c r="JI319" s="41"/>
      <c r="JJ319" s="41"/>
      <c r="JK319" s="41"/>
      <c r="JL319" s="41"/>
      <c r="JM319" s="41"/>
      <c r="JN319" s="41"/>
      <c r="JO319" s="41"/>
      <c r="JP319" s="41"/>
      <c r="JQ319" s="41"/>
      <c r="JR319" s="41"/>
      <c r="JS319" s="41"/>
      <c r="JT319" s="41"/>
      <c r="JU319" s="41"/>
      <c r="JV319" s="41"/>
      <c r="JW319" s="41"/>
      <c r="JX319" s="41"/>
      <c r="JY319" s="41"/>
      <c r="JZ319" s="41"/>
      <c r="KA319" s="41"/>
      <c r="KB319" s="41"/>
      <c r="KC319" s="41"/>
      <c r="KD319" s="41"/>
      <c r="KE319" s="41"/>
      <c r="KF319" s="41"/>
      <c r="KG319" s="41"/>
      <c r="KH319" s="41"/>
      <c r="KI319" s="41"/>
      <c r="KJ319" s="41"/>
      <c r="KK319" s="41"/>
      <c r="KL319" s="41"/>
      <c r="KM319" s="41"/>
      <c r="KN319" s="41"/>
      <c r="KO319" s="41"/>
      <c r="KP319" s="41"/>
      <c r="KQ319" s="41"/>
      <c r="KR319" s="41"/>
      <c r="KS319" s="41"/>
      <c r="KT319" s="41"/>
      <c r="KU319" s="41"/>
      <c r="KV319" s="41"/>
      <c r="KW319" s="41"/>
      <c r="KX319" s="41"/>
      <c r="KY319" s="41"/>
      <c r="KZ319" s="41"/>
      <c r="LA319" s="41"/>
      <c r="LB319" s="41"/>
      <c r="LC319" s="41"/>
      <c r="LD319" s="41"/>
      <c r="LE319" s="41"/>
      <c r="LF319" s="41"/>
      <c r="LG319" s="41"/>
      <c r="LH319" s="41"/>
      <c r="LI319" s="41"/>
      <c r="LJ319" s="41"/>
      <c r="LK319" s="41"/>
      <c r="LL319" s="41"/>
      <c r="LM319" s="41"/>
      <c r="LN319" s="41"/>
      <c r="LO319" s="41"/>
      <c r="LP319" s="41"/>
      <c r="LQ319" s="41"/>
      <c r="LR319" s="41"/>
      <c r="LS319" s="41"/>
      <c r="LT319" s="41"/>
      <c r="LU319" s="41"/>
      <c r="LV319" s="41"/>
      <c r="LW319" s="41"/>
      <c r="LX319" s="41"/>
      <c r="LY319" s="41"/>
      <c r="LZ319" s="41"/>
      <c r="MA319" s="41"/>
      <c r="MB319" s="41"/>
      <c r="MC319" s="41"/>
      <c r="MD319" s="41"/>
      <c r="ME319" s="41"/>
      <c r="MF319" s="41"/>
      <c r="MG319" s="41"/>
      <c r="MH319" s="41"/>
      <c r="MI319" s="41"/>
      <c r="MJ319" s="41"/>
      <c r="MK319" s="41"/>
      <c r="ML319" s="41"/>
      <c r="MM319" s="41"/>
      <c r="MN319" s="41"/>
      <c r="MO319" s="41"/>
      <c r="MP319" s="41"/>
      <c r="MQ319" s="41"/>
      <c r="MR319" s="41"/>
      <c r="MS319" s="41"/>
      <c r="MT319" s="41"/>
      <c r="MU319" s="41"/>
      <c r="MV319" s="41"/>
      <c r="MW319" s="41"/>
      <c r="MX319" s="41"/>
      <c r="MY319" s="41"/>
      <c r="MZ319" s="41"/>
      <c r="NA319" s="41"/>
      <c r="NB319" s="41"/>
      <c r="NC319" s="41"/>
      <c r="ND319" s="41"/>
      <c r="NE319" s="41"/>
      <c r="NF319" s="41"/>
      <c r="NG319" s="41"/>
      <c r="NH319" s="41"/>
      <c r="NI319" s="41"/>
      <c r="NJ319" s="41"/>
      <c r="NK319" s="41"/>
      <c r="NL319" s="41"/>
      <c r="NM319" s="41"/>
      <c r="NN319" s="41"/>
      <c r="NO319" s="41"/>
      <c r="NP319" s="41"/>
      <c r="NQ319" s="41"/>
      <c r="NR319" s="41"/>
      <c r="NS319" s="41"/>
      <c r="NT319" s="41"/>
      <c r="NU319" s="41"/>
      <c r="NV319" s="41"/>
      <c r="NW319" s="41"/>
      <c r="NX319" s="41"/>
      <c r="NY319" s="41"/>
      <c r="NZ319" s="41"/>
      <c r="OA319" s="41"/>
      <c r="OB319" s="41"/>
      <c r="OC319" s="41"/>
      <c r="OD319" s="41"/>
      <c r="OE319" s="41"/>
      <c r="OF319" s="41"/>
      <c r="OG319" s="41"/>
      <c r="OH319" s="41"/>
      <c r="OI319" s="41"/>
      <c r="OJ319" s="41"/>
      <c r="OK319" s="41"/>
      <c r="OL319" s="41"/>
      <c r="OM319" s="41"/>
      <c r="ON319" s="41"/>
      <c r="OO319" s="41"/>
      <c r="OP319" s="41"/>
      <c r="OQ319" s="41"/>
      <c r="OR319" s="41"/>
      <c r="OS319" s="41"/>
      <c r="OT319" s="41"/>
      <c r="OU319" s="41"/>
      <c r="OV319" s="41"/>
      <c r="OW319" s="41"/>
      <c r="OX319" s="41"/>
      <c r="OY319" s="41"/>
      <c r="OZ319" s="41"/>
      <c r="PA319" s="41"/>
      <c r="PB319" s="41"/>
      <c r="PC319" s="41"/>
      <c r="PD319" s="41"/>
      <c r="PE319" s="41"/>
      <c r="PF319" s="41"/>
      <c r="PG319" s="41"/>
      <c r="PH319" s="41"/>
      <c r="PI319" s="41"/>
      <c r="PJ319" s="41"/>
      <c r="PK319" s="41"/>
      <c r="PL319" s="41"/>
      <c r="PM319" s="41"/>
      <c r="PN319" s="41"/>
      <c r="PO319" s="41"/>
      <c r="PP319" s="41"/>
      <c r="PQ319" s="41"/>
      <c r="PR319" s="41"/>
      <c r="PS319" s="41"/>
      <c r="PT319" s="41"/>
      <c r="PU319" s="41"/>
      <c r="PV319" s="41"/>
      <c r="PW319" s="41"/>
      <c r="PX319" s="41"/>
      <c r="PY319" s="41"/>
      <c r="PZ319" s="41"/>
      <c r="QA319" s="41"/>
      <c r="QB319" s="41"/>
      <c r="QC319" s="41"/>
      <c r="QD319" s="41"/>
      <c r="QE319" s="41"/>
      <c r="QF319" s="41"/>
      <c r="QG319" s="41"/>
      <c r="QH319" s="41"/>
      <c r="QI319" s="41"/>
      <c r="QJ319" s="41"/>
      <c r="QK319" s="41"/>
      <c r="QL319" s="41"/>
      <c r="QM319" s="41"/>
      <c r="QN319" s="41"/>
      <c r="QO319" s="41"/>
      <c r="QP319" s="41"/>
      <c r="QQ319" s="41"/>
      <c r="QR319" s="41"/>
      <c r="QS319" s="41"/>
      <c r="QT319" s="41"/>
      <c r="QU319" s="41"/>
      <c r="QV319" s="41"/>
      <c r="QW319" s="41"/>
      <c r="QX319" s="41"/>
      <c r="QY319" s="41"/>
      <c r="QZ319" s="41"/>
      <c r="RA319" s="41"/>
      <c r="RB319" s="41"/>
      <c r="RC319" s="41"/>
      <c r="RD319" s="41"/>
      <c r="RE319" s="41"/>
      <c r="RF319" s="41"/>
      <c r="RG319" s="41"/>
      <c r="RH319" s="41"/>
      <c r="RI319" s="41"/>
      <c r="RJ319" s="41"/>
      <c r="RK319" s="41"/>
      <c r="RL319" s="41"/>
      <c r="RM319" s="41"/>
      <c r="RN319" s="41"/>
      <c r="RO319" s="41"/>
      <c r="RP319" s="41"/>
      <c r="RQ319" s="41"/>
      <c r="RR319" s="41"/>
      <c r="RS319" s="41"/>
      <c r="RT319" s="41"/>
      <c r="RU319" s="41"/>
      <c r="RV319" s="41"/>
      <c r="RW319" s="41"/>
      <c r="RX319" s="41"/>
      <c r="RY319" s="41"/>
      <c r="RZ319" s="41"/>
      <c r="SA319" s="41"/>
      <c r="SB319" s="41"/>
      <c r="SC319" s="41"/>
      <c r="SD319" s="41"/>
      <c r="SE319" s="41"/>
      <c r="SF319" s="41"/>
      <c r="SG319" s="41"/>
      <c r="SH319" s="41"/>
      <c r="SI319" s="41"/>
      <c r="SJ319" s="41"/>
      <c r="SK319" s="41"/>
      <c r="SL319" s="41"/>
      <c r="SM319" s="41"/>
      <c r="SN319" s="41"/>
      <c r="SO319" s="41"/>
      <c r="SP319" s="41"/>
      <c r="SQ319" s="41"/>
      <c r="SR319" s="41"/>
      <c r="SS319" s="41"/>
      <c r="ST319" s="41"/>
      <c r="SU319" s="41"/>
      <c r="SV319" s="41"/>
      <c r="SW319" s="41"/>
      <c r="SX319" s="41"/>
      <c r="SY319" s="41"/>
      <c r="SZ319" s="41"/>
      <c r="TA319" s="41"/>
      <c r="TB319" s="41"/>
      <c r="TC319" s="41"/>
      <c r="TD319" s="41"/>
      <c r="TE319" s="41"/>
      <c r="TF319" s="41"/>
      <c r="TG319" s="41"/>
      <c r="TH319" s="41"/>
      <c r="TI319" s="41"/>
      <c r="TJ319" s="41"/>
      <c r="TK319" s="41"/>
      <c r="TL319" s="41"/>
      <c r="TM319" s="41"/>
      <c r="TN319" s="41"/>
      <c r="TO319" s="41"/>
      <c r="TP319" s="41"/>
      <c r="TQ319" s="41"/>
      <c r="TR319" s="41"/>
      <c r="TS319" s="41"/>
      <c r="TT319" s="41"/>
      <c r="TU319" s="41"/>
      <c r="TV319" s="41"/>
      <c r="TW319" s="41"/>
      <c r="TX319" s="41"/>
      <c r="TY319" s="41"/>
      <c r="TZ319" s="41"/>
      <c r="UA319" s="41"/>
      <c r="UB319" s="41"/>
      <c r="UC319" s="41"/>
      <c r="UD319" s="41"/>
      <c r="UE319" s="41"/>
      <c r="UF319" s="41"/>
      <c r="UG319" s="41"/>
      <c r="UH319" s="41"/>
      <c r="UI319" s="41"/>
      <c r="UJ319" s="41"/>
      <c r="UK319" s="41"/>
      <c r="UL319" s="41"/>
      <c r="UM319" s="41"/>
      <c r="UN319" s="41"/>
      <c r="UO319" s="41"/>
      <c r="UP319" s="41"/>
      <c r="UQ319" s="41"/>
      <c r="UR319" s="41"/>
      <c r="US319" s="41"/>
      <c r="UT319" s="41"/>
      <c r="UU319" s="41"/>
      <c r="UV319" s="41"/>
      <c r="UW319" s="41"/>
      <c r="UX319" s="41"/>
      <c r="UY319" s="41"/>
      <c r="UZ319" s="41"/>
      <c r="VA319" s="41"/>
      <c r="VB319" s="41"/>
      <c r="VC319" s="41"/>
      <c r="VD319" s="41"/>
      <c r="VE319" s="41"/>
      <c r="VF319" s="41"/>
      <c r="VG319" s="41"/>
      <c r="VH319" s="41"/>
      <c r="VI319" s="41"/>
      <c r="VJ319" s="41"/>
      <c r="VK319" s="41"/>
      <c r="VL319" s="41"/>
      <c r="VM319" s="41"/>
      <c r="VN319" s="41"/>
      <c r="VO319" s="41"/>
      <c r="VP319" s="41"/>
      <c r="VQ319" s="41"/>
      <c r="VR319" s="41"/>
      <c r="VS319" s="41"/>
      <c r="VT319" s="41"/>
      <c r="VU319" s="41"/>
      <c r="VV319" s="41"/>
      <c r="VW319" s="41"/>
      <c r="VX319" s="41"/>
      <c r="VY319" s="41"/>
      <c r="VZ319" s="41"/>
      <c r="WA319" s="41"/>
      <c r="WB319" s="41"/>
      <c r="WC319" s="41"/>
      <c r="WD319" s="41"/>
      <c r="WE319" s="41"/>
      <c r="WF319" s="41"/>
      <c r="WG319" s="41"/>
      <c r="WH319" s="41"/>
      <c r="WI319" s="41"/>
      <c r="WJ319" s="41"/>
      <c r="WK319" s="41"/>
      <c r="WL319" s="41"/>
      <c r="WM319" s="41"/>
      <c r="WN319" s="41"/>
      <c r="WO319" s="41"/>
      <c r="WP319" s="41"/>
      <c r="WQ319" s="41"/>
      <c r="WR319" s="41"/>
      <c r="WS319" s="41"/>
      <c r="WT319" s="41"/>
      <c r="WU319" s="41"/>
      <c r="WV319" s="41"/>
      <c r="WW319" s="41"/>
      <c r="WX319" s="41"/>
      <c r="WY319" s="41"/>
      <c r="WZ319" s="41"/>
      <c r="XA319" s="41"/>
      <c r="XB319" s="41"/>
      <c r="XC319" s="41"/>
      <c r="XD319" s="41"/>
      <c r="XE319" s="41"/>
      <c r="XF319" s="41"/>
      <c r="XG319" s="41"/>
      <c r="XH319" s="41"/>
      <c r="XI319" s="41"/>
      <c r="XJ319" s="41"/>
      <c r="XK319" s="41"/>
      <c r="XL319" s="41"/>
      <c r="XM319" s="41"/>
      <c r="XN319" s="41"/>
      <c r="XO319" s="41"/>
      <c r="XP319" s="41"/>
      <c r="XQ319" s="41"/>
      <c r="XR319" s="41"/>
      <c r="XS319" s="41"/>
      <c r="XT319" s="41"/>
      <c r="XU319" s="41"/>
      <c r="XV319" s="41"/>
      <c r="XW319" s="41"/>
      <c r="XX319" s="41"/>
      <c r="XY319" s="41"/>
      <c r="XZ319" s="41"/>
      <c r="YA319" s="41"/>
      <c r="YB319" s="41"/>
      <c r="YC319" s="41"/>
      <c r="YD319" s="41"/>
      <c r="YE319" s="41"/>
      <c r="YF319" s="41"/>
      <c r="YG319" s="41"/>
      <c r="YH319" s="41"/>
      <c r="YI319" s="41"/>
      <c r="YJ319" s="41"/>
      <c r="YK319" s="41"/>
      <c r="YL319" s="41"/>
      <c r="YM319" s="41"/>
      <c r="YN319" s="41"/>
      <c r="YO319" s="41"/>
      <c r="YP319" s="41"/>
      <c r="YQ319" s="41"/>
      <c r="YR319" s="41"/>
      <c r="YS319" s="41"/>
      <c r="YT319" s="41"/>
      <c r="YU319" s="41"/>
      <c r="YV319" s="41"/>
      <c r="YW319" s="41"/>
      <c r="YX319" s="41"/>
      <c r="YY319" s="41"/>
      <c r="YZ319" s="41"/>
      <c r="ZA319" s="41"/>
      <c r="ZB319" s="41"/>
      <c r="ZC319" s="41"/>
      <c r="ZD319" s="41"/>
      <c r="ZE319" s="41"/>
      <c r="ZF319" s="41"/>
      <c r="ZG319" s="41"/>
      <c r="ZH319" s="41"/>
      <c r="ZI319" s="41"/>
      <c r="ZJ319" s="41"/>
      <c r="ZK319" s="41"/>
      <c r="ZL319" s="41"/>
      <c r="ZM319" s="41"/>
      <c r="ZN319" s="41"/>
      <c r="ZO319" s="41"/>
    </row>
    <row r="320" spans="31:691" ht="17.25" customHeight="1" x14ac:dyDescent="0.3">
      <c r="AE320" s="41"/>
      <c r="AF320" s="41"/>
      <c r="AG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/>
      <c r="JR320" s="41"/>
      <c r="JS320" s="41"/>
      <c r="JT320" s="41"/>
      <c r="JU320" s="41"/>
      <c r="JV320" s="41"/>
      <c r="JW320" s="41"/>
      <c r="JX320" s="41"/>
      <c r="JY320" s="41"/>
      <c r="JZ320" s="41"/>
      <c r="KA320" s="41"/>
      <c r="KB320" s="41"/>
      <c r="KC320" s="41"/>
      <c r="KD320" s="41"/>
      <c r="KE320" s="41"/>
      <c r="KF320" s="41"/>
      <c r="KG320" s="41"/>
      <c r="KH320" s="41"/>
      <c r="KI320" s="41"/>
      <c r="KJ320" s="41"/>
      <c r="KK320" s="41"/>
      <c r="KL320" s="41"/>
      <c r="KM320" s="41"/>
      <c r="KN320" s="41"/>
      <c r="KO320" s="41"/>
      <c r="KP320" s="41"/>
      <c r="KQ320" s="41"/>
      <c r="KR320" s="41"/>
      <c r="KS320" s="41"/>
      <c r="KT320" s="41"/>
      <c r="KU320" s="41"/>
      <c r="KV320" s="41"/>
      <c r="KW320" s="41"/>
      <c r="KX320" s="41"/>
      <c r="KY320" s="41"/>
      <c r="KZ320" s="41"/>
      <c r="LA320" s="41"/>
      <c r="LB320" s="41"/>
      <c r="LC320" s="41"/>
      <c r="LD320" s="41"/>
      <c r="LE320" s="41"/>
      <c r="LF320" s="41"/>
      <c r="LG320" s="41"/>
      <c r="LH320" s="41"/>
      <c r="LI320" s="41"/>
      <c r="LJ320" s="41"/>
      <c r="LK320" s="41"/>
      <c r="LL320" s="41"/>
      <c r="LM320" s="41"/>
      <c r="LN320" s="41"/>
      <c r="LO320" s="41"/>
      <c r="LP320" s="41"/>
      <c r="LQ320" s="41"/>
      <c r="LR320" s="41"/>
      <c r="LS320" s="41"/>
      <c r="LT320" s="41"/>
      <c r="LU320" s="41"/>
      <c r="LV320" s="41"/>
      <c r="LW320" s="41"/>
      <c r="LX320" s="41"/>
      <c r="LY320" s="41"/>
      <c r="LZ320" s="41"/>
      <c r="MA320" s="41"/>
      <c r="MB320" s="41"/>
      <c r="MC320" s="41"/>
      <c r="MD320" s="41"/>
      <c r="ME320" s="41"/>
      <c r="MF320" s="41"/>
      <c r="MG320" s="41"/>
      <c r="MH320" s="41"/>
      <c r="MI320" s="41"/>
      <c r="MJ320" s="41"/>
      <c r="MK320" s="41"/>
      <c r="ML320" s="41"/>
      <c r="MM320" s="41"/>
      <c r="MN320" s="41"/>
      <c r="MO320" s="41"/>
      <c r="MP320" s="41"/>
      <c r="MQ320" s="41"/>
      <c r="MR320" s="41"/>
      <c r="MS320" s="41"/>
      <c r="MT320" s="41"/>
      <c r="MU320" s="41"/>
      <c r="MV320" s="41"/>
      <c r="MW320" s="41"/>
      <c r="MX320" s="41"/>
      <c r="MY320" s="41"/>
      <c r="MZ320" s="41"/>
      <c r="NA320" s="41"/>
      <c r="NB320" s="41"/>
      <c r="NC320" s="41"/>
      <c r="ND320" s="41"/>
      <c r="NE320" s="41"/>
      <c r="NF320" s="41"/>
      <c r="NG320" s="41"/>
      <c r="NH320" s="41"/>
      <c r="NI320" s="41"/>
      <c r="NJ320" s="41"/>
      <c r="NK320" s="41"/>
      <c r="NL320" s="41"/>
      <c r="NM320" s="41"/>
      <c r="NN320" s="41"/>
      <c r="NO320" s="41"/>
      <c r="NP320" s="41"/>
      <c r="NQ320" s="41"/>
      <c r="NR320" s="41"/>
      <c r="NS320" s="41"/>
      <c r="NT320" s="41"/>
      <c r="NU320" s="41"/>
      <c r="NV320" s="41"/>
      <c r="NW320" s="41"/>
      <c r="NX320" s="41"/>
      <c r="NY320" s="41"/>
      <c r="NZ320" s="41"/>
      <c r="OA320" s="41"/>
      <c r="OB320" s="41"/>
      <c r="OC320" s="41"/>
      <c r="OD320" s="41"/>
      <c r="OE320" s="41"/>
      <c r="OF320" s="41"/>
      <c r="OG320" s="41"/>
      <c r="OH320" s="41"/>
      <c r="OI320" s="41"/>
      <c r="OJ320" s="41"/>
      <c r="OK320" s="41"/>
      <c r="OL320" s="41"/>
      <c r="OM320" s="41"/>
      <c r="ON320" s="41"/>
      <c r="OO320" s="41"/>
      <c r="OP320" s="41"/>
      <c r="OQ320" s="41"/>
      <c r="OR320" s="41"/>
      <c r="OS320" s="41"/>
      <c r="OT320" s="41"/>
      <c r="OU320" s="41"/>
      <c r="OV320" s="41"/>
      <c r="OW320" s="41"/>
      <c r="OX320" s="41"/>
      <c r="OY320" s="41"/>
      <c r="OZ320" s="41"/>
      <c r="PA320" s="41"/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1"/>
      <c r="PN320" s="41"/>
      <c r="PO320" s="41"/>
      <c r="PP320" s="41"/>
      <c r="PQ320" s="41"/>
      <c r="PR320" s="41"/>
      <c r="PS320" s="41"/>
      <c r="PT320" s="41"/>
      <c r="PU320" s="41"/>
      <c r="PV320" s="41"/>
      <c r="PW320" s="41"/>
      <c r="PX320" s="41"/>
      <c r="PY320" s="41"/>
      <c r="PZ320" s="41"/>
      <c r="QA320" s="41"/>
      <c r="QB320" s="41"/>
      <c r="QC320" s="41"/>
      <c r="QD320" s="41"/>
      <c r="QE320" s="41"/>
      <c r="QF320" s="41"/>
      <c r="QG320" s="41"/>
      <c r="QH320" s="41"/>
      <c r="QI320" s="41"/>
      <c r="QJ320" s="41"/>
      <c r="QK320" s="41"/>
      <c r="QL320" s="41"/>
      <c r="QM320" s="41"/>
      <c r="QN320" s="41"/>
      <c r="QO320" s="41"/>
      <c r="QP320" s="41"/>
      <c r="QQ320" s="41"/>
      <c r="QR320" s="41"/>
      <c r="QS320" s="41"/>
      <c r="QT320" s="41"/>
      <c r="QU320" s="41"/>
      <c r="QV320" s="41"/>
      <c r="QW320" s="41"/>
      <c r="QX320" s="41"/>
      <c r="QY320" s="41"/>
      <c r="QZ320" s="41"/>
      <c r="RA320" s="41"/>
      <c r="RB320" s="41"/>
      <c r="RC320" s="41"/>
      <c r="RD320" s="41"/>
      <c r="RE320" s="41"/>
      <c r="RF320" s="41"/>
      <c r="RG320" s="41"/>
      <c r="RH320" s="41"/>
      <c r="RI320" s="41"/>
      <c r="RJ320" s="41"/>
      <c r="RK320" s="41"/>
      <c r="RL320" s="41"/>
      <c r="RM320" s="41"/>
      <c r="RN320" s="41"/>
      <c r="RO320" s="41"/>
      <c r="RP320" s="41"/>
      <c r="RQ320" s="41"/>
      <c r="RR320" s="41"/>
      <c r="RS320" s="41"/>
      <c r="RT320" s="41"/>
      <c r="RU320" s="41"/>
      <c r="RV320" s="41"/>
      <c r="RW320" s="41"/>
      <c r="RX320" s="41"/>
      <c r="RY320" s="41"/>
      <c r="RZ320" s="41"/>
      <c r="SA320" s="41"/>
      <c r="SB320" s="41"/>
      <c r="SC320" s="41"/>
      <c r="SD320" s="41"/>
      <c r="SE320" s="41"/>
      <c r="SF320" s="41"/>
      <c r="SG320" s="41"/>
      <c r="SH320" s="41"/>
      <c r="SI320" s="41"/>
      <c r="SJ320" s="41"/>
      <c r="SK320" s="41"/>
      <c r="SL320" s="41"/>
      <c r="SM320" s="41"/>
      <c r="SN320" s="41"/>
      <c r="SO320" s="41"/>
      <c r="SP320" s="41"/>
      <c r="SQ320" s="41"/>
      <c r="SR320" s="41"/>
      <c r="SS320" s="41"/>
      <c r="ST320" s="41"/>
      <c r="SU320" s="41"/>
      <c r="SV320" s="41"/>
      <c r="SW320" s="41"/>
      <c r="SX320" s="41"/>
      <c r="SY320" s="41"/>
      <c r="SZ320" s="41"/>
      <c r="TA320" s="41"/>
      <c r="TB320" s="41"/>
      <c r="TC320" s="41"/>
      <c r="TD320" s="41"/>
      <c r="TE320" s="41"/>
      <c r="TF320" s="41"/>
      <c r="TG320" s="41"/>
      <c r="TH320" s="41"/>
      <c r="TI320" s="41"/>
      <c r="TJ320" s="41"/>
      <c r="TK320" s="41"/>
      <c r="TL320" s="41"/>
      <c r="TM320" s="41"/>
      <c r="TN320" s="41"/>
      <c r="TO320" s="41"/>
      <c r="TP320" s="41"/>
      <c r="TQ320" s="41"/>
      <c r="TR320" s="41"/>
      <c r="TS320" s="41"/>
      <c r="TT320" s="41"/>
      <c r="TU320" s="41"/>
      <c r="TV320" s="41"/>
      <c r="TW320" s="41"/>
      <c r="TX320" s="41"/>
      <c r="TY320" s="41"/>
      <c r="TZ320" s="41"/>
      <c r="UA320" s="41"/>
      <c r="UB320" s="41"/>
      <c r="UC320" s="41"/>
      <c r="UD320" s="41"/>
      <c r="UE320" s="41"/>
      <c r="UF320" s="41"/>
      <c r="UG320" s="41"/>
      <c r="UH320" s="41"/>
      <c r="UI320" s="41"/>
      <c r="UJ320" s="41"/>
      <c r="UK320" s="41"/>
      <c r="UL320" s="41"/>
      <c r="UM320" s="41"/>
      <c r="UN320" s="41"/>
      <c r="UO320" s="41"/>
      <c r="UP320" s="41"/>
      <c r="UQ320" s="41"/>
      <c r="UR320" s="41"/>
      <c r="US320" s="41"/>
      <c r="UT320" s="41"/>
      <c r="UU320" s="41"/>
      <c r="UV320" s="41"/>
      <c r="UW320" s="41"/>
      <c r="UX320" s="41"/>
      <c r="UY320" s="41"/>
      <c r="UZ320" s="41"/>
      <c r="VA320" s="41"/>
      <c r="VB320" s="41"/>
      <c r="VC320" s="41"/>
      <c r="VD320" s="41"/>
      <c r="VE320" s="41"/>
      <c r="VF320" s="41"/>
      <c r="VG320" s="41"/>
      <c r="VH320" s="41"/>
      <c r="VI320" s="41"/>
      <c r="VJ320" s="41"/>
      <c r="VK320" s="41"/>
      <c r="VL320" s="41"/>
      <c r="VM320" s="41"/>
      <c r="VN320" s="41"/>
      <c r="VO320" s="41"/>
      <c r="VP320" s="41"/>
      <c r="VQ320" s="41"/>
      <c r="VR320" s="41"/>
      <c r="VS320" s="41"/>
      <c r="VT320" s="41"/>
      <c r="VU320" s="41"/>
      <c r="VV320" s="41"/>
      <c r="VW320" s="41"/>
      <c r="VX320" s="41"/>
      <c r="VY320" s="41"/>
      <c r="VZ320" s="41"/>
      <c r="WA320" s="41"/>
      <c r="WB320" s="41"/>
      <c r="WC320" s="41"/>
      <c r="WD320" s="41"/>
      <c r="WE320" s="41"/>
      <c r="WF320" s="41"/>
      <c r="WG320" s="41"/>
      <c r="WH320" s="41"/>
      <c r="WI320" s="41"/>
      <c r="WJ320" s="41"/>
      <c r="WK320" s="41"/>
      <c r="WL320" s="41"/>
      <c r="WM320" s="41"/>
      <c r="WN320" s="41"/>
      <c r="WO320" s="41"/>
      <c r="WP320" s="41"/>
      <c r="WQ320" s="41"/>
      <c r="WR320" s="41"/>
      <c r="WS320" s="41"/>
      <c r="WT320" s="41"/>
      <c r="WU320" s="41"/>
      <c r="WV320" s="41"/>
      <c r="WW320" s="41"/>
      <c r="WX320" s="41"/>
      <c r="WY320" s="41"/>
      <c r="WZ320" s="41"/>
      <c r="XA320" s="41"/>
      <c r="XB320" s="41"/>
      <c r="XC320" s="41"/>
      <c r="XD320" s="41"/>
      <c r="XE320" s="41"/>
      <c r="XF320" s="41"/>
      <c r="XG320" s="41"/>
      <c r="XH320" s="41"/>
      <c r="XI320" s="41"/>
      <c r="XJ320" s="41"/>
      <c r="XK320" s="41"/>
      <c r="XL320" s="41"/>
      <c r="XM320" s="41"/>
      <c r="XN320" s="41"/>
      <c r="XO320" s="41"/>
      <c r="XP320" s="41"/>
      <c r="XQ320" s="41"/>
      <c r="XR320" s="41"/>
      <c r="XS320" s="41"/>
      <c r="XT320" s="41"/>
      <c r="XU320" s="41"/>
      <c r="XV320" s="41"/>
      <c r="XW320" s="41"/>
      <c r="XX320" s="41"/>
      <c r="XY320" s="41"/>
      <c r="XZ320" s="41"/>
      <c r="YA320" s="41"/>
      <c r="YB320" s="41"/>
      <c r="YC320" s="41"/>
      <c r="YD320" s="41"/>
      <c r="YE320" s="41"/>
      <c r="YF320" s="41"/>
      <c r="YG320" s="41"/>
      <c r="YH320" s="41"/>
      <c r="YI320" s="41"/>
      <c r="YJ320" s="41"/>
      <c r="YK320" s="41"/>
      <c r="YL320" s="41"/>
      <c r="YM320" s="41"/>
      <c r="YN320" s="41"/>
      <c r="YO320" s="41"/>
      <c r="YP320" s="41"/>
      <c r="YQ320" s="41"/>
      <c r="YR320" s="41"/>
      <c r="YS320" s="41"/>
      <c r="YT320" s="41"/>
      <c r="YU320" s="41"/>
      <c r="YV320" s="41"/>
      <c r="YW320" s="41"/>
      <c r="YX320" s="41"/>
      <c r="YY320" s="41"/>
      <c r="YZ320" s="41"/>
      <c r="ZA320" s="41"/>
      <c r="ZB320" s="41"/>
      <c r="ZC320" s="41"/>
      <c r="ZD320" s="41"/>
      <c r="ZE320" s="41"/>
      <c r="ZF320" s="41"/>
      <c r="ZG320" s="41"/>
      <c r="ZH320" s="41"/>
      <c r="ZI320" s="41"/>
      <c r="ZJ320" s="41"/>
      <c r="ZK320" s="41"/>
      <c r="ZL320" s="41"/>
      <c r="ZM320" s="41"/>
      <c r="ZN320" s="41"/>
      <c r="ZO320" s="41"/>
    </row>
    <row r="321" spans="31:691" ht="17.25" customHeight="1" x14ac:dyDescent="0.3">
      <c r="AE321" s="41"/>
      <c r="AF321" s="41"/>
      <c r="AG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/>
      <c r="JM321" s="41"/>
      <c r="JN321" s="41"/>
      <c r="JO321" s="41"/>
      <c r="JP321" s="41"/>
      <c r="JQ321" s="41"/>
      <c r="JR321" s="41"/>
      <c r="JS321" s="41"/>
      <c r="JT321" s="41"/>
      <c r="JU321" s="41"/>
      <c r="JV321" s="41"/>
      <c r="JW321" s="41"/>
      <c r="JX321" s="41"/>
      <c r="JY321" s="41"/>
      <c r="JZ321" s="41"/>
      <c r="KA321" s="41"/>
      <c r="KB321" s="41"/>
      <c r="KC321" s="41"/>
      <c r="KD321" s="41"/>
      <c r="KE321" s="41"/>
      <c r="KF321" s="41"/>
      <c r="KG321" s="41"/>
      <c r="KH321" s="41"/>
      <c r="KI321" s="41"/>
      <c r="KJ321" s="41"/>
      <c r="KK321" s="41"/>
      <c r="KL321" s="41"/>
      <c r="KM321" s="41"/>
      <c r="KN321" s="41"/>
      <c r="KO321" s="41"/>
      <c r="KP321" s="41"/>
      <c r="KQ321" s="41"/>
      <c r="KR321" s="41"/>
      <c r="KS321" s="41"/>
      <c r="KT321" s="41"/>
      <c r="KU321" s="41"/>
      <c r="KV321" s="41"/>
      <c r="KW321" s="41"/>
      <c r="KX321" s="41"/>
      <c r="KY321" s="41"/>
      <c r="KZ321" s="41"/>
      <c r="LA321" s="41"/>
      <c r="LB321" s="41"/>
      <c r="LC321" s="41"/>
      <c r="LD321" s="41"/>
      <c r="LE321" s="41"/>
      <c r="LF321" s="41"/>
      <c r="LG321" s="41"/>
      <c r="LH321" s="41"/>
      <c r="LI321" s="41"/>
      <c r="LJ321" s="41"/>
      <c r="LK321" s="41"/>
      <c r="LL321" s="41"/>
      <c r="LM321" s="41"/>
      <c r="LN321" s="41"/>
      <c r="LO321" s="41"/>
      <c r="LP321" s="41"/>
      <c r="LQ321" s="41"/>
      <c r="LR321" s="41"/>
      <c r="LS321" s="41"/>
      <c r="LT321" s="41"/>
      <c r="LU321" s="41"/>
      <c r="LV321" s="41"/>
      <c r="LW321" s="41"/>
      <c r="LX321" s="41"/>
      <c r="LY321" s="41"/>
      <c r="LZ321" s="41"/>
      <c r="MA321" s="41"/>
      <c r="MB321" s="41"/>
      <c r="MC321" s="41"/>
      <c r="MD321" s="41"/>
      <c r="ME321" s="41"/>
      <c r="MF321" s="41"/>
      <c r="MG321" s="41"/>
      <c r="MH321" s="41"/>
      <c r="MI321" s="41"/>
      <c r="MJ321" s="41"/>
      <c r="MK321" s="41"/>
      <c r="ML321" s="41"/>
      <c r="MM321" s="41"/>
      <c r="MN321" s="41"/>
      <c r="MO321" s="41"/>
      <c r="MP321" s="41"/>
      <c r="MQ321" s="41"/>
      <c r="MR321" s="41"/>
      <c r="MS321" s="41"/>
      <c r="MT321" s="41"/>
      <c r="MU321" s="41"/>
      <c r="MV321" s="41"/>
      <c r="MW321" s="41"/>
      <c r="MX321" s="41"/>
      <c r="MY321" s="41"/>
      <c r="MZ321" s="41"/>
      <c r="NA321" s="41"/>
      <c r="NB321" s="41"/>
      <c r="NC321" s="41"/>
      <c r="ND321" s="41"/>
      <c r="NE321" s="41"/>
      <c r="NF321" s="41"/>
      <c r="NG321" s="41"/>
      <c r="NH321" s="41"/>
      <c r="NI321" s="41"/>
      <c r="NJ321" s="41"/>
      <c r="NK321" s="41"/>
      <c r="NL321" s="41"/>
      <c r="NM321" s="41"/>
      <c r="NN321" s="41"/>
      <c r="NO321" s="41"/>
      <c r="NP321" s="41"/>
      <c r="NQ321" s="41"/>
      <c r="NR321" s="41"/>
      <c r="NS321" s="41"/>
      <c r="NT321" s="41"/>
      <c r="NU321" s="41"/>
      <c r="NV321" s="41"/>
      <c r="NW321" s="41"/>
      <c r="NX321" s="41"/>
      <c r="NY321" s="41"/>
      <c r="NZ321" s="41"/>
      <c r="OA321" s="41"/>
      <c r="OB321" s="41"/>
      <c r="OC321" s="41"/>
      <c r="OD321" s="41"/>
      <c r="OE321" s="41"/>
      <c r="OF321" s="41"/>
      <c r="OG321" s="41"/>
      <c r="OH321" s="41"/>
      <c r="OI321" s="41"/>
      <c r="OJ321" s="41"/>
      <c r="OK321" s="41"/>
      <c r="OL321" s="41"/>
      <c r="OM321" s="41"/>
      <c r="ON321" s="41"/>
      <c r="OO321" s="41"/>
      <c r="OP321" s="41"/>
      <c r="OQ321" s="41"/>
      <c r="OR321" s="41"/>
      <c r="OS321" s="41"/>
      <c r="OT321" s="41"/>
      <c r="OU321" s="41"/>
      <c r="OV321" s="41"/>
      <c r="OW321" s="41"/>
      <c r="OX321" s="41"/>
      <c r="OY321" s="41"/>
      <c r="OZ321" s="41"/>
      <c r="PA321" s="41"/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1"/>
      <c r="PN321" s="41"/>
      <c r="PO321" s="41"/>
      <c r="PP321" s="41"/>
      <c r="PQ321" s="41"/>
      <c r="PR321" s="41"/>
      <c r="PS321" s="41"/>
      <c r="PT321" s="41"/>
      <c r="PU321" s="41"/>
      <c r="PV321" s="41"/>
      <c r="PW321" s="41"/>
      <c r="PX321" s="41"/>
      <c r="PY321" s="41"/>
      <c r="PZ321" s="41"/>
      <c r="QA321" s="41"/>
      <c r="QB321" s="41"/>
      <c r="QC321" s="41"/>
      <c r="QD321" s="41"/>
      <c r="QE321" s="41"/>
      <c r="QF321" s="41"/>
      <c r="QG321" s="41"/>
      <c r="QH321" s="41"/>
      <c r="QI321" s="41"/>
      <c r="QJ321" s="41"/>
      <c r="QK321" s="41"/>
      <c r="QL321" s="41"/>
      <c r="QM321" s="41"/>
      <c r="QN321" s="41"/>
      <c r="QO321" s="41"/>
      <c r="QP321" s="41"/>
      <c r="QQ321" s="41"/>
      <c r="QR321" s="41"/>
      <c r="QS321" s="41"/>
      <c r="QT321" s="41"/>
      <c r="QU321" s="41"/>
      <c r="QV321" s="41"/>
      <c r="QW321" s="41"/>
      <c r="QX321" s="41"/>
      <c r="QY321" s="41"/>
      <c r="QZ321" s="41"/>
      <c r="RA321" s="41"/>
      <c r="RB321" s="41"/>
      <c r="RC321" s="41"/>
      <c r="RD321" s="41"/>
      <c r="RE321" s="41"/>
      <c r="RF321" s="41"/>
      <c r="RG321" s="41"/>
      <c r="RH321" s="41"/>
      <c r="RI321" s="41"/>
      <c r="RJ321" s="41"/>
      <c r="RK321" s="41"/>
      <c r="RL321" s="41"/>
      <c r="RM321" s="41"/>
      <c r="RN321" s="41"/>
      <c r="RO321" s="41"/>
      <c r="RP321" s="41"/>
      <c r="RQ321" s="41"/>
      <c r="RR321" s="41"/>
      <c r="RS321" s="41"/>
      <c r="RT321" s="41"/>
      <c r="RU321" s="41"/>
      <c r="RV321" s="41"/>
      <c r="RW321" s="41"/>
      <c r="RX321" s="41"/>
      <c r="RY321" s="41"/>
      <c r="RZ321" s="41"/>
      <c r="SA321" s="41"/>
      <c r="SB321" s="41"/>
      <c r="SC321" s="41"/>
      <c r="SD321" s="41"/>
      <c r="SE321" s="41"/>
      <c r="SF321" s="41"/>
      <c r="SG321" s="41"/>
      <c r="SH321" s="41"/>
      <c r="SI321" s="41"/>
      <c r="SJ321" s="41"/>
      <c r="SK321" s="41"/>
      <c r="SL321" s="41"/>
      <c r="SM321" s="41"/>
      <c r="SN321" s="41"/>
      <c r="SO321" s="41"/>
      <c r="SP321" s="41"/>
      <c r="SQ321" s="41"/>
      <c r="SR321" s="41"/>
      <c r="SS321" s="41"/>
      <c r="ST321" s="41"/>
      <c r="SU321" s="41"/>
      <c r="SV321" s="41"/>
      <c r="SW321" s="41"/>
      <c r="SX321" s="41"/>
      <c r="SY321" s="41"/>
      <c r="SZ321" s="41"/>
      <c r="TA321" s="41"/>
      <c r="TB321" s="41"/>
      <c r="TC321" s="41"/>
      <c r="TD321" s="41"/>
      <c r="TE321" s="41"/>
      <c r="TF321" s="41"/>
      <c r="TG321" s="41"/>
      <c r="TH321" s="41"/>
      <c r="TI321" s="41"/>
      <c r="TJ321" s="41"/>
      <c r="TK321" s="41"/>
      <c r="TL321" s="41"/>
      <c r="TM321" s="41"/>
      <c r="TN321" s="41"/>
      <c r="TO321" s="41"/>
      <c r="TP321" s="41"/>
      <c r="TQ321" s="41"/>
      <c r="TR321" s="41"/>
      <c r="TS321" s="41"/>
      <c r="TT321" s="41"/>
      <c r="TU321" s="41"/>
      <c r="TV321" s="41"/>
      <c r="TW321" s="41"/>
      <c r="TX321" s="41"/>
      <c r="TY321" s="41"/>
      <c r="TZ321" s="41"/>
      <c r="UA321" s="41"/>
      <c r="UB321" s="41"/>
      <c r="UC321" s="41"/>
      <c r="UD321" s="41"/>
      <c r="UE321" s="41"/>
      <c r="UF321" s="41"/>
      <c r="UG321" s="41"/>
      <c r="UH321" s="41"/>
      <c r="UI321" s="41"/>
      <c r="UJ321" s="41"/>
      <c r="UK321" s="41"/>
      <c r="UL321" s="41"/>
      <c r="UM321" s="41"/>
      <c r="UN321" s="41"/>
      <c r="UO321" s="41"/>
      <c r="UP321" s="41"/>
      <c r="UQ321" s="41"/>
      <c r="UR321" s="41"/>
      <c r="US321" s="41"/>
      <c r="UT321" s="41"/>
      <c r="UU321" s="41"/>
      <c r="UV321" s="41"/>
      <c r="UW321" s="41"/>
      <c r="UX321" s="41"/>
      <c r="UY321" s="41"/>
      <c r="UZ321" s="41"/>
      <c r="VA321" s="41"/>
      <c r="VB321" s="41"/>
      <c r="VC321" s="41"/>
      <c r="VD321" s="41"/>
      <c r="VE321" s="41"/>
      <c r="VF321" s="41"/>
      <c r="VG321" s="41"/>
      <c r="VH321" s="41"/>
      <c r="VI321" s="41"/>
      <c r="VJ321" s="41"/>
      <c r="VK321" s="41"/>
      <c r="VL321" s="41"/>
      <c r="VM321" s="41"/>
      <c r="VN321" s="41"/>
      <c r="VO321" s="41"/>
      <c r="VP321" s="41"/>
      <c r="VQ321" s="41"/>
      <c r="VR321" s="41"/>
      <c r="VS321" s="41"/>
      <c r="VT321" s="41"/>
      <c r="VU321" s="41"/>
      <c r="VV321" s="41"/>
      <c r="VW321" s="41"/>
      <c r="VX321" s="41"/>
      <c r="VY321" s="41"/>
      <c r="VZ321" s="41"/>
      <c r="WA321" s="41"/>
      <c r="WB321" s="41"/>
      <c r="WC321" s="41"/>
      <c r="WD321" s="41"/>
      <c r="WE321" s="41"/>
      <c r="WF321" s="41"/>
      <c r="WG321" s="41"/>
      <c r="WH321" s="41"/>
      <c r="WI321" s="41"/>
      <c r="WJ321" s="41"/>
      <c r="WK321" s="41"/>
      <c r="WL321" s="41"/>
      <c r="WM321" s="41"/>
      <c r="WN321" s="41"/>
      <c r="WO321" s="41"/>
      <c r="WP321" s="41"/>
      <c r="WQ321" s="41"/>
      <c r="WR321" s="41"/>
      <c r="WS321" s="41"/>
      <c r="WT321" s="41"/>
      <c r="WU321" s="41"/>
      <c r="WV321" s="41"/>
      <c r="WW321" s="41"/>
      <c r="WX321" s="41"/>
      <c r="WY321" s="41"/>
      <c r="WZ321" s="41"/>
      <c r="XA321" s="41"/>
      <c r="XB321" s="41"/>
      <c r="XC321" s="41"/>
      <c r="XD321" s="41"/>
      <c r="XE321" s="41"/>
      <c r="XF321" s="41"/>
      <c r="XG321" s="41"/>
      <c r="XH321" s="41"/>
      <c r="XI321" s="41"/>
      <c r="XJ321" s="41"/>
      <c r="XK321" s="41"/>
      <c r="XL321" s="41"/>
      <c r="XM321" s="41"/>
      <c r="XN321" s="41"/>
      <c r="XO321" s="41"/>
      <c r="XP321" s="41"/>
      <c r="XQ321" s="41"/>
      <c r="XR321" s="41"/>
      <c r="XS321" s="41"/>
      <c r="XT321" s="41"/>
      <c r="XU321" s="41"/>
      <c r="XV321" s="41"/>
      <c r="XW321" s="41"/>
      <c r="XX321" s="41"/>
      <c r="XY321" s="41"/>
      <c r="XZ321" s="41"/>
      <c r="YA321" s="41"/>
      <c r="YB321" s="41"/>
      <c r="YC321" s="41"/>
      <c r="YD321" s="41"/>
      <c r="YE321" s="41"/>
      <c r="YF321" s="41"/>
      <c r="YG321" s="41"/>
      <c r="YH321" s="41"/>
      <c r="YI321" s="41"/>
      <c r="YJ321" s="41"/>
      <c r="YK321" s="41"/>
      <c r="YL321" s="41"/>
      <c r="YM321" s="41"/>
      <c r="YN321" s="41"/>
      <c r="YO321" s="41"/>
      <c r="YP321" s="41"/>
      <c r="YQ321" s="41"/>
      <c r="YR321" s="41"/>
      <c r="YS321" s="41"/>
      <c r="YT321" s="41"/>
      <c r="YU321" s="41"/>
      <c r="YV321" s="41"/>
      <c r="YW321" s="41"/>
      <c r="YX321" s="41"/>
      <c r="YY321" s="41"/>
      <c r="YZ321" s="41"/>
      <c r="ZA321" s="41"/>
      <c r="ZB321" s="41"/>
      <c r="ZC321" s="41"/>
      <c r="ZD321" s="41"/>
      <c r="ZE321" s="41"/>
      <c r="ZF321" s="41"/>
      <c r="ZG321" s="41"/>
      <c r="ZH321" s="41"/>
      <c r="ZI321" s="41"/>
      <c r="ZJ321" s="41"/>
      <c r="ZK321" s="41"/>
      <c r="ZL321" s="41"/>
      <c r="ZM321" s="41"/>
      <c r="ZN321" s="41"/>
      <c r="ZO321" s="41"/>
    </row>
    <row r="322" spans="31:691" ht="17.25" customHeight="1" x14ac:dyDescent="0.3">
      <c r="AE322" s="41"/>
      <c r="AF322" s="41"/>
      <c r="AG322" s="41"/>
      <c r="IZ322" s="41"/>
      <c r="JA322" s="41"/>
      <c r="JB322" s="41"/>
      <c r="JC322" s="41"/>
      <c r="JD322" s="41"/>
      <c r="JE322" s="41"/>
      <c r="JF322" s="41"/>
      <c r="JG322" s="41"/>
      <c r="JH322" s="41"/>
      <c r="JI322" s="41"/>
      <c r="JJ322" s="41"/>
      <c r="JK322" s="41"/>
      <c r="JL322" s="41"/>
      <c r="JM322" s="41"/>
      <c r="JN322" s="41"/>
      <c r="JO322" s="41"/>
      <c r="JP322" s="41"/>
      <c r="JQ322" s="41"/>
      <c r="JR322" s="41"/>
      <c r="JS322" s="41"/>
      <c r="JT322" s="41"/>
      <c r="JU322" s="41"/>
      <c r="JV322" s="41"/>
      <c r="JW322" s="41"/>
      <c r="JX322" s="41"/>
      <c r="JY322" s="41"/>
      <c r="JZ322" s="41"/>
      <c r="KA322" s="41"/>
      <c r="KB322" s="41"/>
      <c r="KC322" s="41"/>
      <c r="KD322" s="41"/>
      <c r="KE322" s="41"/>
      <c r="KF322" s="41"/>
      <c r="KG322" s="41"/>
      <c r="KH322" s="41"/>
      <c r="KI322" s="41"/>
      <c r="KJ322" s="41"/>
      <c r="KK322" s="41"/>
      <c r="KL322" s="41"/>
      <c r="KM322" s="41"/>
      <c r="KN322" s="41"/>
      <c r="KO322" s="41"/>
      <c r="KP322" s="41"/>
      <c r="KQ322" s="41"/>
      <c r="KR322" s="41"/>
      <c r="KS322" s="41"/>
      <c r="KT322" s="41"/>
      <c r="KU322" s="41"/>
      <c r="KV322" s="41"/>
      <c r="KW322" s="41"/>
      <c r="KX322" s="41"/>
      <c r="KY322" s="41"/>
      <c r="KZ322" s="41"/>
      <c r="LA322" s="41"/>
      <c r="LB322" s="41"/>
      <c r="LC322" s="41"/>
      <c r="LD322" s="41"/>
      <c r="LE322" s="41"/>
      <c r="LF322" s="41"/>
      <c r="LG322" s="41"/>
      <c r="LH322" s="41"/>
      <c r="LI322" s="41"/>
      <c r="LJ322" s="41"/>
      <c r="LK322" s="41"/>
      <c r="LL322" s="41"/>
      <c r="LM322" s="41"/>
      <c r="LN322" s="41"/>
      <c r="LO322" s="41"/>
      <c r="LP322" s="41"/>
      <c r="LQ322" s="41"/>
      <c r="LR322" s="41"/>
      <c r="LS322" s="41"/>
      <c r="LT322" s="41"/>
      <c r="LU322" s="41"/>
      <c r="LV322" s="41"/>
      <c r="LW322" s="41"/>
      <c r="LX322" s="41"/>
      <c r="LY322" s="41"/>
      <c r="LZ322" s="41"/>
      <c r="MA322" s="41"/>
      <c r="MB322" s="41"/>
      <c r="MC322" s="41"/>
      <c r="MD322" s="41"/>
      <c r="ME322" s="41"/>
      <c r="MF322" s="41"/>
      <c r="MG322" s="41"/>
      <c r="MH322" s="41"/>
      <c r="MI322" s="41"/>
      <c r="MJ322" s="41"/>
      <c r="MK322" s="41"/>
      <c r="ML322" s="41"/>
      <c r="MM322" s="41"/>
      <c r="MN322" s="41"/>
      <c r="MO322" s="41"/>
      <c r="MP322" s="41"/>
      <c r="MQ322" s="41"/>
      <c r="MR322" s="41"/>
      <c r="MS322" s="41"/>
      <c r="MT322" s="41"/>
      <c r="MU322" s="41"/>
      <c r="MV322" s="41"/>
      <c r="MW322" s="41"/>
      <c r="MX322" s="41"/>
      <c r="MY322" s="41"/>
      <c r="MZ322" s="41"/>
      <c r="NA322" s="41"/>
      <c r="NB322" s="41"/>
      <c r="NC322" s="41"/>
      <c r="ND322" s="41"/>
      <c r="NE322" s="41"/>
      <c r="NF322" s="41"/>
      <c r="NG322" s="41"/>
      <c r="NH322" s="41"/>
      <c r="NI322" s="41"/>
      <c r="NJ322" s="41"/>
      <c r="NK322" s="41"/>
      <c r="NL322" s="41"/>
      <c r="NM322" s="41"/>
      <c r="NN322" s="41"/>
      <c r="NO322" s="41"/>
      <c r="NP322" s="41"/>
      <c r="NQ322" s="41"/>
      <c r="NR322" s="41"/>
      <c r="NS322" s="41"/>
      <c r="NT322" s="41"/>
      <c r="NU322" s="41"/>
      <c r="NV322" s="41"/>
      <c r="NW322" s="41"/>
      <c r="NX322" s="41"/>
      <c r="NY322" s="41"/>
      <c r="NZ322" s="41"/>
      <c r="OA322" s="41"/>
      <c r="OB322" s="41"/>
      <c r="OC322" s="41"/>
      <c r="OD322" s="41"/>
      <c r="OE322" s="41"/>
      <c r="OF322" s="41"/>
      <c r="OG322" s="41"/>
      <c r="OH322" s="41"/>
      <c r="OI322" s="41"/>
      <c r="OJ322" s="41"/>
      <c r="OK322" s="41"/>
      <c r="OL322" s="41"/>
      <c r="OM322" s="41"/>
      <c r="ON322" s="41"/>
      <c r="OO322" s="41"/>
      <c r="OP322" s="41"/>
      <c r="OQ322" s="41"/>
      <c r="OR322" s="41"/>
      <c r="OS322" s="41"/>
      <c r="OT322" s="41"/>
      <c r="OU322" s="41"/>
      <c r="OV322" s="41"/>
      <c r="OW322" s="41"/>
      <c r="OX322" s="41"/>
      <c r="OY322" s="41"/>
      <c r="OZ322" s="41"/>
      <c r="PA322" s="41"/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1"/>
      <c r="PN322" s="41"/>
      <c r="PO322" s="41"/>
      <c r="PP322" s="41"/>
      <c r="PQ322" s="41"/>
      <c r="PR322" s="41"/>
      <c r="PS322" s="41"/>
      <c r="PT322" s="41"/>
      <c r="PU322" s="41"/>
      <c r="PV322" s="41"/>
      <c r="PW322" s="41"/>
      <c r="PX322" s="41"/>
      <c r="PY322" s="41"/>
      <c r="PZ322" s="41"/>
      <c r="QA322" s="41"/>
      <c r="QB322" s="41"/>
      <c r="QC322" s="41"/>
      <c r="QD322" s="41"/>
      <c r="QE322" s="41"/>
      <c r="QF322" s="41"/>
      <c r="QG322" s="41"/>
      <c r="QH322" s="41"/>
      <c r="QI322" s="41"/>
      <c r="QJ322" s="41"/>
      <c r="QK322" s="41"/>
      <c r="QL322" s="41"/>
      <c r="QM322" s="41"/>
      <c r="QN322" s="41"/>
      <c r="QO322" s="41"/>
      <c r="QP322" s="41"/>
      <c r="QQ322" s="41"/>
      <c r="QR322" s="41"/>
      <c r="QS322" s="41"/>
      <c r="QT322" s="41"/>
      <c r="QU322" s="41"/>
      <c r="QV322" s="41"/>
      <c r="QW322" s="41"/>
      <c r="QX322" s="41"/>
      <c r="QY322" s="41"/>
      <c r="QZ322" s="41"/>
      <c r="RA322" s="41"/>
      <c r="RB322" s="41"/>
      <c r="RC322" s="41"/>
      <c r="RD322" s="41"/>
      <c r="RE322" s="41"/>
      <c r="RF322" s="41"/>
      <c r="RG322" s="41"/>
      <c r="RH322" s="41"/>
      <c r="RI322" s="41"/>
      <c r="RJ322" s="41"/>
      <c r="RK322" s="41"/>
      <c r="RL322" s="41"/>
      <c r="RM322" s="41"/>
      <c r="RN322" s="41"/>
      <c r="RO322" s="41"/>
      <c r="RP322" s="41"/>
      <c r="RQ322" s="41"/>
      <c r="RR322" s="41"/>
      <c r="RS322" s="41"/>
      <c r="RT322" s="41"/>
      <c r="RU322" s="41"/>
      <c r="RV322" s="41"/>
      <c r="RW322" s="41"/>
      <c r="RX322" s="41"/>
      <c r="RY322" s="41"/>
      <c r="RZ322" s="41"/>
      <c r="SA322" s="41"/>
      <c r="SB322" s="41"/>
      <c r="SC322" s="41"/>
      <c r="SD322" s="41"/>
      <c r="SE322" s="41"/>
      <c r="SF322" s="41"/>
      <c r="SG322" s="41"/>
      <c r="SH322" s="41"/>
      <c r="SI322" s="41"/>
      <c r="SJ322" s="41"/>
      <c r="SK322" s="41"/>
      <c r="SL322" s="41"/>
      <c r="SM322" s="41"/>
      <c r="SN322" s="41"/>
      <c r="SO322" s="41"/>
      <c r="SP322" s="41"/>
      <c r="SQ322" s="41"/>
      <c r="SR322" s="41"/>
      <c r="SS322" s="41"/>
      <c r="ST322" s="41"/>
      <c r="SU322" s="41"/>
      <c r="SV322" s="41"/>
      <c r="SW322" s="41"/>
      <c r="SX322" s="41"/>
      <c r="SY322" s="41"/>
      <c r="SZ322" s="41"/>
      <c r="TA322" s="41"/>
      <c r="TB322" s="41"/>
      <c r="TC322" s="41"/>
      <c r="TD322" s="41"/>
      <c r="TE322" s="41"/>
      <c r="TF322" s="41"/>
      <c r="TG322" s="41"/>
      <c r="TH322" s="41"/>
      <c r="TI322" s="41"/>
      <c r="TJ322" s="41"/>
      <c r="TK322" s="41"/>
      <c r="TL322" s="41"/>
      <c r="TM322" s="41"/>
      <c r="TN322" s="41"/>
      <c r="TO322" s="41"/>
      <c r="TP322" s="41"/>
      <c r="TQ322" s="41"/>
      <c r="TR322" s="41"/>
      <c r="TS322" s="41"/>
      <c r="TT322" s="41"/>
      <c r="TU322" s="41"/>
      <c r="TV322" s="41"/>
      <c r="TW322" s="41"/>
      <c r="TX322" s="41"/>
      <c r="TY322" s="41"/>
      <c r="TZ322" s="41"/>
      <c r="UA322" s="41"/>
      <c r="UB322" s="41"/>
      <c r="UC322" s="41"/>
      <c r="UD322" s="41"/>
      <c r="UE322" s="41"/>
      <c r="UF322" s="41"/>
      <c r="UG322" s="41"/>
      <c r="UH322" s="41"/>
      <c r="UI322" s="41"/>
      <c r="UJ322" s="41"/>
      <c r="UK322" s="41"/>
      <c r="UL322" s="41"/>
      <c r="UM322" s="41"/>
      <c r="UN322" s="41"/>
      <c r="UO322" s="41"/>
      <c r="UP322" s="41"/>
      <c r="UQ322" s="41"/>
      <c r="UR322" s="41"/>
      <c r="US322" s="41"/>
      <c r="UT322" s="41"/>
      <c r="UU322" s="41"/>
      <c r="UV322" s="41"/>
      <c r="UW322" s="41"/>
      <c r="UX322" s="41"/>
      <c r="UY322" s="41"/>
      <c r="UZ322" s="41"/>
      <c r="VA322" s="41"/>
      <c r="VB322" s="41"/>
      <c r="VC322" s="41"/>
      <c r="VD322" s="41"/>
      <c r="VE322" s="41"/>
      <c r="VF322" s="41"/>
      <c r="VG322" s="41"/>
      <c r="VH322" s="41"/>
      <c r="VI322" s="41"/>
      <c r="VJ322" s="41"/>
      <c r="VK322" s="41"/>
      <c r="VL322" s="41"/>
      <c r="VM322" s="41"/>
      <c r="VN322" s="41"/>
      <c r="VO322" s="41"/>
      <c r="VP322" s="41"/>
      <c r="VQ322" s="41"/>
      <c r="VR322" s="41"/>
      <c r="VS322" s="41"/>
      <c r="VT322" s="41"/>
      <c r="VU322" s="41"/>
      <c r="VV322" s="41"/>
      <c r="VW322" s="41"/>
      <c r="VX322" s="41"/>
      <c r="VY322" s="41"/>
      <c r="VZ322" s="41"/>
      <c r="WA322" s="41"/>
      <c r="WB322" s="41"/>
      <c r="WC322" s="41"/>
      <c r="WD322" s="41"/>
      <c r="WE322" s="41"/>
      <c r="WF322" s="41"/>
      <c r="WG322" s="41"/>
      <c r="WH322" s="41"/>
      <c r="WI322" s="41"/>
      <c r="WJ322" s="41"/>
      <c r="WK322" s="41"/>
      <c r="WL322" s="41"/>
      <c r="WM322" s="41"/>
      <c r="WN322" s="41"/>
      <c r="WO322" s="41"/>
      <c r="WP322" s="41"/>
      <c r="WQ322" s="41"/>
      <c r="WR322" s="41"/>
      <c r="WS322" s="41"/>
      <c r="WT322" s="41"/>
      <c r="WU322" s="41"/>
      <c r="WV322" s="41"/>
      <c r="WW322" s="41"/>
      <c r="WX322" s="41"/>
      <c r="WY322" s="41"/>
      <c r="WZ322" s="41"/>
      <c r="XA322" s="41"/>
      <c r="XB322" s="41"/>
      <c r="XC322" s="41"/>
      <c r="XD322" s="41"/>
      <c r="XE322" s="41"/>
      <c r="XF322" s="41"/>
      <c r="XG322" s="41"/>
      <c r="XH322" s="41"/>
      <c r="XI322" s="41"/>
      <c r="XJ322" s="41"/>
      <c r="XK322" s="41"/>
      <c r="XL322" s="41"/>
      <c r="XM322" s="41"/>
      <c r="XN322" s="41"/>
      <c r="XO322" s="41"/>
      <c r="XP322" s="41"/>
      <c r="XQ322" s="41"/>
      <c r="XR322" s="41"/>
      <c r="XS322" s="41"/>
      <c r="XT322" s="41"/>
      <c r="XU322" s="41"/>
      <c r="XV322" s="41"/>
      <c r="XW322" s="41"/>
      <c r="XX322" s="41"/>
      <c r="XY322" s="41"/>
      <c r="XZ322" s="41"/>
      <c r="YA322" s="41"/>
      <c r="YB322" s="41"/>
      <c r="YC322" s="41"/>
      <c r="YD322" s="41"/>
      <c r="YE322" s="41"/>
      <c r="YF322" s="41"/>
      <c r="YG322" s="41"/>
      <c r="YH322" s="41"/>
      <c r="YI322" s="41"/>
      <c r="YJ322" s="41"/>
      <c r="YK322" s="41"/>
      <c r="YL322" s="41"/>
      <c r="YM322" s="41"/>
      <c r="YN322" s="41"/>
      <c r="YO322" s="41"/>
      <c r="YP322" s="41"/>
      <c r="YQ322" s="41"/>
      <c r="YR322" s="41"/>
      <c r="YS322" s="41"/>
      <c r="YT322" s="41"/>
      <c r="YU322" s="41"/>
      <c r="YV322" s="41"/>
      <c r="YW322" s="41"/>
      <c r="YX322" s="41"/>
      <c r="YY322" s="41"/>
      <c r="YZ322" s="41"/>
      <c r="ZA322" s="41"/>
      <c r="ZB322" s="41"/>
      <c r="ZC322" s="41"/>
      <c r="ZD322" s="41"/>
      <c r="ZE322" s="41"/>
      <c r="ZF322" s="41"/>
      <c r="ZG322" s="41"/>
      <c r="ZH322" s="41"/>
      <c r="ZI322" s="41"/>
      <c r="ZJ322" s="41"/>
      <c r="ZK322" s="41"/>
      <c r="ZL322" s="41"/>
      <c r="ZM322" s="41"/>
      <c r="ZN322" s="41"/>
      <c r="ZO322" s="41"/>
    </row>
    <row r="323" spans="31:691" ht="17.25" customHeight="1" x14ac:dyDescent="0.3">
      <c r="AE323" s="41"/>
      <c r="AF323" s="41"/>
      <c r="AG323" s="41"/>
      <c r="IZ323" s="41"/>
      <c r="JA323" s="41"/>
      <c r="JB323" s="41"/>
      <c r="JC323" s="41"/>
      <c r="JD323" s="41"/>
      <c r="JE323" s="41"/>
      <c r="JF323" s="41"/>
      <c r="JG323" s="41"/>
      <c r="JH323" s="41"/>
      <c r="JI323" s="41"/>
      <c r="JJ323" s="41"/>
      <c r="JK323" s="41"/>
      <c r="JL323" s="41"/>
      <c r="JM323" s="41"/>
      <c r="JN323" s="41"/>
      <c r="JO323" s="41"/>
      <c r="JP323" s="41"/>
      <c r="JQ323" s="41"/>
      <c r="JR323" s="41"/>
      <c r="JS323" s="41"/>
      <c r="JT323" s="41"/>
      <c r="JU323" s="41"/>
      <c r="JV323" s="41"/>
      <c r="JW323" s="41"/>
      <c r="JX323" s="41"/>
      <c r="JY323" s="41"/>
      <c r="JZ323" s="41"/>
      <c r="KA323" s="41"/>
      <c r="KB323" s="41"/>
      <c r="KC323" s="41"/>
      <c r="KD323" s="41"/>
      <c r="KE323" s="41"/>
      <c r="KF323" s="41"/>
      <c r="KG323" s="41"/>
      <c r="KH323" s="41"/>
      <c r="KI323" s="41"/>
      <c r="KJ323" s="41"/>
      <c r="KK323" s="41"/>
      <c r="KL323" s="41"/>
      <c r="KM323" s="41"/>
      <c r="KN323" s="41"/>
      <c r="KO323" s="41"/>
      <c r="KP323" s="41"/>
      <c r="KQ323" s="41"/>
      <c r="KR323" s="41"/>
      <c r="KS323" s="41"/>
      <c r="KT323" s="41"/>
      <c r="KU323" s="41"/>
      <c r="KV323" s="41"/>
      <c r="KW323" s="41"/>
      <c r="KX323" s="41"/>
      <c r="KY323" s="41"/>
      <c r="KZ323" s="41"/>
      <c r="LA323" s="41"/>
      <c r="LB323" s="41"/>
      <c r="LC323" s="41"/>
      <c r="LD323" s="41"/>
      <c r="LE323" s="41"/>
      <c r="LF323" s="41"/>
      <c r="LG323" s="41"/>
      <c r="LH323" s="41"/>
      <c r="LI323" s="41"/>
      <c r="LJ323" s="41"/>
      <c r="LK323" s="41"/>
      <c r="LL323" s="41"/>
      <c r="LM323" s="41"/>
      <c r="LN323" s="41"/>
      <c r="LO323" s="41"/>
      <c r="LP323" s="41"/>
      <c r="LQ323" s="41"/>
      <c r="LR323" s="41"/>
      <c r="LS323" s="41"/>
      <c r="LT323" s="41"/>
      <c r="LU323" s="41"/>
      <c r="LV323" s="41"/>
      <c r="LW323" s="41"/>
      <c r="LX323" s="41"/>
      <c r="LY323" s="41"/>
      <c r="LZ323" s="41"/>
      <c r="MA323" s="41"/>
      <c r="MB323" s="41"/>
      <c r="MC323" s="41"/>
      <c r="MD323" s="41"/>
      <c r="ME323" s="41"/>
      <c r="MF323" s="41"/>
      <c r="MG323" s="41"/>
      <c r="MH323" s="41"/>
      <c r="MI323" s="41"/>
      <c r="MJ323" s="41"/>
      <c r="MK323" s="41"/>
      <c r="ML323" s="41"/>
      <c r="MM323" s="41"/>
      <c r="MN323" s="41"/>
      <c r="MO323" s="41"/>
      <c r="MP323" s="41"/>
      <c r="MQ323" s="41"/>
      <c r="MR323" s="41"/>
      <c r="MS323" s="41"/>
      <c r="MT323" s="41"/>
      <c r="MU323" s="41"/>
      <c r="MV323" s="41"/>
      <c r="MW323" s="41"/>
      <c r="MX323" s="41"/>
      <c r="MY323" s="41"/>
      <c r="MZ323" s="41"/>
      <c r="NA323" s="41"/>
      <c r="NB323" s="41"/>
      <c r="NC323" s="41"/>
      <c r="ND323" s="41"/>
      <c r="NE323" s="41"/>
      <c r="NF323" s="41"/>
      <c r="NG323" s="41"/>
      <c r="NH323" s="41"/>
      <c r="NI323" s="41"/>
      <c r="NJ323" s="41"/>
      <c r="NK323" s="41"/>
      <c r="NL323" s="41"/>
      <c r="NM323" s="41"/>
      <c r="NN323" s="41"/>
      <c r="NO323" s="41"/>
      <c r="NP323" s="41"/>
      <c r="NQ323" s="41"/>
      <c r="NR323" s="41"/>
      <c r="NS323" s="41"/>
      <c r="NT323" s="41"/>
      <c r="NU323" s="41"/>
      <c r="NV323" s="41"/>
      <c r="NW323" s="41"/>
      <c r="NX323" s="41"/>
      <c r="NY323" s="41"/>
      <c r="NZ323" s="41"/>
      <c r="OA323" s="41"/>
      <c r="OB323" s="41"/>
      <c r="OC323" s="41"/>
      <c r="OD323" s="41"/>
      <c r="OE323" s="41"/>
      <c r="OF323" s="41"/>
      <c r="OG323" s="41"/>
      <c r="OH323" s="41"/>
      <c r="OI323" s="41"/>
      <c r="OJ323" s="41"/>
      <c r="OK323" s="41"/>
      <c r="OL323" s="41"/>
      <c r="OM323" s="41"/>
      <c r="ON323" s="41"/>
      <c r="OO323" s="41"/>
      <c r="OP323" s="41"/>
      <c r="OQ323" s="41"/>
      <c r="OR323" s="41"/>
      <c r="OS323" s="41"/>
      <c r="OT323" s="41"/>
      <c r="OU323" s="41"/>
      <c r="OV323" s="41"/>
      <c r="OW323" s="41"/>
      <c r="OX323" s="41"/>
      <c r="OY323" s="41"/>
      <c r="OZ323" s="41"/>
      <c r="PA323" s="41"/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1"/>
      <c r="PN323" s="41"/>
      <c r="PO323" s="41"/>
      <c r="PP323" s="41"/>
      <c r="PQ323" s="41"/>
      <c r="PR323" s="41"/>
      <c r="PS323" s="41"/>
      <c r="PT323" s="41"/>
      <c r="PU323" s="41"/>
      <c r="PV323" s="41"/>
      <c r="PW323" s="41"/>
      <c r="PX323" s="41"/>
      <c r="PY323" s="41"/>
      <c r="PZ323" s="41"/>
      <c r="QA323" s="41"/>
      <c r="QB323" s="41"/>
      <c r="QC323" s="41"/>
      <c r="QD323" s="41"/>
      <c r="QE323" s="41"/>
      <c r="QF323" s="41"/>
      <c r="QG323" s="41"/>
      <c r="QH323" s="41"/>
      <c r="QI323" s="41"/>
      <c r="QJ323" s="41"/>
      <c r="QK323" s="41"/>
      <c r="QL323" s="41"/>
      <c r="QM323" s="41"/>
      <c r="QN323" s="41"/>
      <c r="QO323" s="41"/>
      <c r="QP323" s="41"/>
      <c r="QQ323" s="41"/>
      <c r="QR323" s="41"/>
      <c r="QS323" s="41"/>
      <c r="QT323" s="41"/>
      <c r="QU323" s="41"/>
      <c r="QV323" s="41"/>
      <c r="QW323" s="41"/>
      <c r="QX323" s="41"/>
      <c r="QY323" s="41"/>
      <c r="QZ323" s="41"/>
      <c r="RA323" s="41"/>
      <c r="RB323" s="41"/>
      <c r="RC323" s="41"/>
      <c r="RD323" s="41"/>
      <c r="RE323" s="41"/>
      <c r="RF323" s="41"/>
      <c r="RG323" s="41"/>
      <c r="RH323" s="41"/>
      <c r="RI323" s="41"/>
      <c r="RJ323" s="41"/>
      <c r="RK323" s="41"/>
      <c r="RL323" s="41"/>
      <c r="RM323" s="41"/>
      <c r="RN323" s="41"/>
      <c r="RO323" s="41"/>
      <c r="RP323" s="41"/>
      <c r="RQ323" s="41"/>
      <c r="RR323" s="41"/>
      <c r="RS323" s="41"/>
      <c r="RT323" s="41"/>
      <c r="RU323" s="41"/>
      <c r="RV323" s="41"/>
      <c r="RW323" s="41"/>
      <c r="RX323" s="41"/>
      <c r="RY323" s="41"/>
      <c r="RZ323" s="41"/>
      <c r="SA323" s="41"/>
      <c r="SB323" s="41"/>
      <c r="SC323" s="41"/>
      <c r="SD323" s="41"/>
      <c r="SE323" s="41"/>
      <c r="SF323" s="41"/>
      <c r="SG323" s="41"/>
      <c r="SH323" s="41"/>
      <c r="SI323" s="41"/>
      <c r="SJ323" s="41"/>
      <c r="SK323" s="41"/>
      <c r="SL323" s="41"/>
      <c r="SM323" s="41"/>
      <c r="SN323" s="41"/>
      <c r="SO323" s="41"/>
      <c r="SP323" s="41"/>
      <c r="SQ323" s="41"/>
      <c r="SR323" s="41"/>
      <c r="SS323" s="41"/>
      <c r="ST323" s="41"/>
      <c r="SU323" s="41"/>
      <c r="SV323" s="41"/>
      <c r="SW323" s="41"/>
      <c r="SX323" s="41"/>
      <c r="SY323" s="41"/>
      <c r="SZ323" s="41"/>
      <c r="TA323" s="41"/>
      <c r="TB323" s="41"/>
      <c r="TC323" s="41"/>
      <c r="TD323" s="41"/>
      <c r="TE323" s="41"/>
      <c r="TF323" s="41"/>
      <c r="TG323" s="41"/>
      <c r="TH323" s="41"/>
      <c r="TI323" s="41"/>
      <c r="TJ323" s="41"/>
      <c r="TK323" s="41"/>
      <c r="TL323" s="41"/>
      <c r="TM323" s="41"/>
      <c r="TN323" s="41"/>
      <c r="TO323" s="41"/>
      <c r="TP323" s="41"/>
      <c r="TQ323" s="41"/>
      <c r="TR323" s="41"/>
      <c r="TS323" s="41"/>
      <c r="TT323" s="41"/>
      <c r="TU323" s="41"/>
      <c r="TV323" s="41"/>
      <c r="TW323" s="41"/>
      <c r="TX323" s="41"/>
      <c r="TY323" s="41"/>
      <c r="TZ323" s="41"/>
      <c r="UA323" s="41"/>
      <c r="UB323" s="41"/>
      <c r="UC323" s="41"/>
      <c r="UD323" s="41"/>
      <c r="UE323" s="41"/>
      <c r="UF323" s="41"/>
      <c r="UG323" s="41"/>
      <c r="UH323" s="41"/>
      <c r="UI323" s="41"/>
      <c r="UJ323" s="41"/>
      <c r="UK323" s="41"/>
      <c r="UL323" s="41"/>
      <c r="UM323" s="41"/>
      <c r="UN323" s="41"/>
      <c r="UO323" s="41"/>
      <c r="UP323" s="41"/>
      <c r="UQ323" s="41"/>
      <c r="UR323" s="41"/>
      <c r="US323" s="41"/>
      <c r="UT323" s="41"/>
      <c r="UU323" s="41"/>
      <c r="UV323" s="41"/>
      <c r="UW323" s="41"/>
      <c r="UX323" s="41"/>
      <c r="UY323" s="41"/>
      <c r="UZ323" s="41"/>
      <c r="VA323" s="41"/>
      <c r="VB323" s="41"/>
      <c r="VC323" s="41"/>
      <c r="VD323" s="41"/>
      <c r="VE323" s="41"/>
      <c r="VF323" s="41"/>
      <c r="VG323" s="41"/>
      <c r="VH323" s="41"/>
      <c r="VI323" s="41"/>
      <c r="VJ323" s="41"/>
      <c r="VK323" s="41"/>
      <c r="VL323" s="41"/>
      <c r="VM323" s="41"/>
      <c r="VN323" s="41"/>
      <c r="VO323" s="41"/>
      <c r="VP323" s="41"/>
      <c r="VQ323" s="41"/>
      <c r="VR323" s="41"/>
      <c r="VS323" s="41"/>
      <c r="VT323" s="41"/>
      <c r="VU323" s="41"/>
      <c r="VV323" s="41"/>
      <c r="VW323" s="41"/>
      <c r="VX323" s="41"/>
      <c r="VY323" s="41"/>
      <c r="VZ323" s="41"/>
      <c r="WA323" s="41"/>
      <c r="WB323" s="41"/>
      <c r="WC323" s="41"/>
      <c r="WD323" s="41"/>
      <c r="WE323" s="41"/>
      <c r="WF323" s="41"/>
      <c r="WG323" s="41"/>
      <c r="WH323" s="41"/>
      <c r="WI323" s="41"/>
      <c r="WJ323" s="41"/>
      <c r="WK323" s="41"/>
      <c r="WL323" s="41"/>
      <c r="WM323" s="41"/>
      <c r="WN323" s="41"/>
      <c r="WO323" s="41"/>
      <c r="WP323" s="41"/>
      <c r="WQ323" s="41"/>
      <c r="WR323" s="41"/>
      <c r="WS323" s="41"/>
      <c r="WT323" s="41"/>
      <c r="WU323" s="41"/>
      <c r="WV323" s="41"/>
      <c r="WW323" s="41"/>
      <c r="WX323" s="41"/>
      <c r="WY323" s="41"/>
      <c r="WZ323" s="41"/>
      <c r="XA323" s="41"/>
      <c r="XB323" s="41"/>
      <c r="XC323" s="41"/>
      <c r="XD323" s="41"/>
      <c r="XE323" s="41"/>
      <c r="XF323" s="41"/>
      <c r="XG323" s="41"/>
      <c r="XH323" s="41"/>
      <c r="XI323" s="41"/>
      <c r="XJ323" s="41"/>
      <c r="XK323" s="41"/>
      <c r="XL323" s="41"/>
      <c r="XM323" s="41"/>
      <c r="XN323" s="41"/>
      <c r="XO323" s="41"/>
      <c r="XP323" s="41"/>
      <c r="XQ323" s="41"/>
      <c r="XR323" s="41"/>
      <c r="XS323" s="41"/>
      <c r="XT323" s="41"/>
      <c r="XU323" s="41"/>
      <c r="XV323" s="41"/>
      <c r="XW323" s="41"/>
      <c r="XX323" s="41"/>
      <c r="XY323" s="41"/>
      <c r="XZ323" s="41"/>
      <c r="YA323" s="41"/>
      <c r="YB323" s="41"/>
      <c r="YC323" s="41"/>
      <c r="YD323" s="41"/>
      <c r="YE323" s="41"/>
      <c r="YF323" s="41"/>
      <c r="YG323" s="41"/>
      <c r="YH323" s="41"/>
      <c r="YI323" s="41"/>
      <c r="YJ323" s="41"/>
      <c r="YK323" s="41"/>
      <c r="YL323" s="41"/>
      <c r="YM323" s="41"/>
      <c r="YN323" s="41"/>
      <c r="YO323" s="41"/>
      <c r="YP323" s="41"/>
      <c r="YQ323" s="41"/>
      <c r="YR323" s="41"/>
      <c r="YS323" s="41"/>
      <c r="YT323" s="41"/>
      <c r="YU323" s="41"/>
      <c r="YV323" s="41"/>
      <c r="YW323" s="41"/>
      <c r="YX323" s="41"/>
      <c r="YY323" s="41"/>
      <c r="YZ323" s="41"/>
      <c r="ZA323" s="41"/>
      <c r="ZB323" s="41"/>
      <c r="ZC323" s="41"/>
      <c r="ZD323" s="41"/>
      <c r="ZE323" s="41"/>
      <c r="ZF323" s="41"/>
      <c r="ZG323" s="41"/>
      <c r="ZH323" s="41"/>
      <c r="ZI323" s="41"/>
      <c r="ZJ323" s="41"/>
      <c r="ZK323" s="41"/>
      <c r="ZL323" s="41"/>
      <c r="ZM323" s="41"/>
      <c r="ZN323" s="41"/>
      <c r="ZO323" s="41"/>
    </row>
    <row r="324" spans="31:691" ht="17.25" customHeight="1" x14ac:dyDescent="0.3">
      <c r="AE324" s="41"/>
      <c r="AF324" s="41"/>
      <c r="AG324" s="41"/>
      <c r="IZ324" s="41"/>
      <c r="JA324" s="41"/>
      <c r="JB324" s="41"/>
      <c r="JC324" s="41"/>
      <c r="JD324" s="41"/>
      <c r="JE324" s="41"/>
      <c r="JF324" s="41"/>
      <c r="JG324" s="41"/>
      <c r="JH324" s="41"/>
      <c r="JI324" s="41"/>
      <c r="JJ324" s="41"/>
      <c r="JK324" s="41"/>
      <c r="JL324" s="41"/>
      <c r="JM324" s="41"/>
      <c r="JN324" s="41"/>
      <c r="JO324" s="41"/>
      <c r="JP324" s="41"/>
      <c r="JQ324" s="41"/>
      <c r="JR324" s="41"/>
      <c r="JS324" s="41"/>
      <c r="JT324" s="41"/>
      <c r="JU324" s="41"/>
      <c r="JV324" s="41"/>
      <c r="JW324" s="41"/>
      <c r="JX324" s="41"/>
      <c r="JY324" s="41"/>
      <c r="JZ324" s="41"/>
      <c r="KA324" s="41"/>
      <c r="KB324" s="41"/>
      <c r="KC324" s="41"/>
      <c r="KD324" s="41"/>
      <c r="KE324" s="41"/>
      <c r="KF324" s="41"/>
      <c r="KG324" s="41"/>
      <c r="KH324" s="41"/>
      <c r="KI324" s="41"/>
      <c r="KJ324" s="41"/>
      <c r="KK324" s="41"/>
      <c r="KL324" s="41"/>
      <c r="KM324" s="41"/>
      <c r="KN324" s="41"/>
      <c r="KO324" s="41"/>
      <c r="KP324" s="41"/>
      <c r="KQ324" s="41"/>
      <c r="KR324" s="41"/>
      <c r="KS324" s="41"/>
      <c r="KT324" s="41"/>
      <c r="KU324" s="41"/>
      <c r="KV324" s="41"/>
      <c r="KW324" s="41"/>
      <c r="KX324" s="41"/>
      <c r="KY324" s="41"/>
      <c r="KZ324" s="41"/>
      <c r="LA324" s="41"/>
      <c r="LB324" s="41"/>
      <c r="LC324" s="41"/>
      <c r="LD324" s="41"/>
      <c r="LE324" s="41"/>
      <c r="LF324" s="41"/>
      <c r="LG324" s="41"/>
      <c r="LH324" s="41"/>
      <c r="LI324" s="41"/>
      <c r="LJ324" s="41"/>
      <c r="LK324" s="41"/>
      <c r="LL324" s="41"/>
      <c r="LM324" s="41"/>
      <c r="LN324" s="41"/>
      <c r="LO324" s="41"/>
      <c r="LP324" s="41"/>
      <c r="LQ324" s="41"/>
      <c r="LR324" s="41"/>
      <c r="LS324" s="41"/>
      <c r="LT324" s="41"/>
      <c r="LU324" s="41"/>
      <c r="LV324" s="41"/>
      <c r="LW324" s="41"/>
      <c r="LX324" s="41"/>
      <c r="LY324" s="41"/>
      <c r="LZ324" s="41"/>
      <c r="MA324" s="41"/>
      <c r="MB324" s="41"/>
      <c r="MC324" s="41"/>
      <c r="MD324" s="41"/>
      <c r="ME324" s="41"/>
      <c r="MF324" s="41"/>
      <c r="MG324" s="41"/>
      <c r="MH324" s="41"/>
      <c r="MI324" s="41"/>
      <c r="MJ324" s="41"/>
      <c r="MK324" s="41"/>
      <c r="ML324" s="41"/>
      <c r="MM324" s="41"/>
      <c r="MN324" s="41"/>
      <c r="MO324" s="41"/>
      <c r="MP324" s="41"/>
      <c r="MQ324" s="41"/>
      <c r="MR324" s="41"/>
      <c r="MS324" s="41"/>
      <c r="MT324" s="41"/>
      <c r="MU324" s="41"/>
      <c r="MV324" s="41"/>
      <c r="MW324" s="41"/>
      <c r="MX324" s="41"/>
      <c r="MY324" s="41"/>
      <c r="MZ324" s="41"/>
      <c r="NA324" s="41"/>
      <c r="NB324" s="41"/>
      <c r="NC324" s="41"/>
      <c r="ND324" s="41"/>
      <c r="NE324" s="41"/>
      <c r="NF324" s="41"/>
      <c r="NG324" s="41"/>
      <c r="NH324" s="41"/>
      <c r="NI324" s="41"/>
      <c r="NJ324" s="41"/>
      <c r="NK324" s="41"/>
      <c r="NL324" s="41"/>
      <c r="NM324" s="41"/>
      <c r="NN324" s="41"/>
      <c r="NO324" s="41"/>
      <c r="NP324" s="41"/>
      <c r="NQ324" s="41"/>
      <c r="NR324" s="41"/>
      <c r="NS324" s="41"/>
      <c r="NT324" s="41"/>
      <c r="NU324" s="41"/>
      <c r="NV324" s="41"/>
      <c r="NW324" s="41"/>
      <c r="NX324" s="41"/>
      <c r="NY324" s="41"/>
      <c r="NZ324" s="41"/>
      <c r="OA324" s="41"/>
      <c r="OB324" s="41"/>
      <c r="OC324" s="41"/>
      <c r="OD324" s="41"/>
      <c r="OE324" s="41"/>
      <c r="OF324" s="41"/>
      <c r="OG324" s="41"/>
      <c r="OH324" s="41"/>
      <c r="OI324" s="41"/>
      <c r="OJ324" s="41"/>
      <c r="OK324" s="41"/>
      <c r="OL324" s="41"/>
      <c r="OM324" s="41"/>
      <c r="ON324" s="41"/>
      <c r="OO324" s="41"/>
      <c r="OP324" s="41"/>
      <c r="OQ324" s="41"/>
      <c r="OR324" s="41"/>
      <c r="OS324" s="41"/>
      <c r="OT324" s="41"/>
      <c r="OU324" s="41"/>
      <c r="OV324" s="41"/>
      <c r="OW324" s="41"/>
      <c r="OX324" s="41"/>
      <c r="OY324" s="41"/>
      <c r="OZ324" s="41"/>
      <c r="PA324" s="41"/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1"/>
      <c r="PN324" s="41"/>
      <c r="PO324" s="41"/>
      <c r="PP324" s="41"/>
      <c r="PQ324" s="41"/>
      <c r="PR324" s="41"/>
      <c r="PS324" s="41"/>
      <c r="PT324" s="41"/>
      <c r="PU324" s="41"/>
      <c r="PV324" s="41"/>
      <c r="PW324" s="41"/>
      <c r="PX324" s="41"/>
      <c r="PY324" s="41"/>
      <c r="PZ324" s="41"/>
      <c r="QA324" s="41"/>
      <c r="QB324" s="41"/>
      <c r="QC324" s="41"/>
      <c r="QD324" s="41"/>
      <c r="QE324" s="41"/>
      <c r="QF324" s="41"/>
      <c r="QG324" s="41"/>
      <c r="QH324" s="41"/>
      <c r="QI324" s="41"/>
      <c r="QJ324" s="41"/>
      <c r="QK324" s="41"/>
      <c r="QL324" s="41"/>
      <c r="QM324" s="41"/>
      <c r="QN324" s="41"/>
      <c r="QO324" s="41"/>
      <c r="QP324" s="41"/>
      <c r="QQ324" s="41"/>
      <c r="QR324" s="41"/>
      <c r="QS324" s="41"/>
      <c r="QT324" s="41"/>
      <c r="QU324" s="41"/>
      <c r="QV324" s="41"/>
      <c r="QW324" s="41"/>
      <c r="QX324" s="41"/>
      <c r="QY324" s="41"/>
      <c r="QZ324" s="41"/>
      <c r="RA324" s="41"/>
      <c r="RB324" s="41"/>
      <c r="RC324" s="41"/>
      <c r="RD324" s="41"/>
      <c r="RE324" s="41"/>
      <c r="RF324" s="41"/>
      <c r="RG324" s="41"/>
      <c r="RH324" s="41"/>
      <c r="RI324" s="41"/>
      <c r="RJ324" s="41"/>
      <c r="RK324" s="41"/>
      <c r="RL324" s="41"/>
      <c r="RM324" s="41"/>
      <c r="RN324" s="41"/>
      <c r="RO324" s="41"/>
      <c r="RP324" s="41"/>
      <c r="RQ324" s="41"/>
      <c r="RR324" s="41"/>
      <c r="RS324" s="41"/>
      <c r="RT324" s="41"/>
      <c r="RU324" s="41"/>
      <c r="RV324" s="41"/>
      <c r="RW324" s="41"/>
      <c r="RX324" s="41"/>
      <c r="RY324" s="41"/>
      <c r="RZ324" s="41"/>
      <c r="SA324" s="41"/>
      <c r="SB324" s="41"/>
      <c r="SC324" s="41"/>
      <c r="SD324" s="41"/>
      <c r="SE324" s="41"/>
      <c r="SF324" s="41"/>
      <c r="SG324" s="41"/>
      <c r="SH324" s="41"/>
      <c r="SI324" s="41"/>
      <c r="SJ324" s="41"/>
      <c r="SK324" s="41"/>
      <c r="SL324" s="41"/>
      <c r="SM324" s="41"/>
      <c r="SN324" s="41"/>
      <c r="SO324" s="41"/>
      <c r="SP324" s="41"/>
      <c r="SQ324" s="41"/>
      <c r="SR324" s="41"/>
      <c r="SS324" s="41"/>
      <c r="ST324" s="41"/>
      <c r="SU324" s="41"/>
      <c r="SV324" s="41"/>
      <c r="SW324" s="41"/>
      <c r="SX324" s="41"/>
      <c r="SY324" s="41"/>
      <c r="SZ324" s="41"/>
      <c r="TA324" s="41"/>
      <c r="TB324" s="41"/>
      <c r="TC324" s="41"/>
      <c r="TD324" s="41"/>
      <c r="TE324" s="41"/>
      <c r="TF324" s="41"/>
      <c r="TG324" s="41"/>
      <c r="TH324" s="41"/>
      <c r="TI324" s="41"/>
      <c r="TJ324" s="41"/>
      <c r="TK324" s="41"/>
      <c r="TL324" s="41"/>
      <c r="TM324" s="41"/>
      <c r="TN324" s="41"/>
      <c r="TO324" s="41"/>
      <c r="TP324" s="41"/>
      <c r="TQ324" s="41"/>
      <c r="TR324" s="41"/>
      <c r="TS324" s="41"/>
      <c r="TT324" s="41"/>
      <c r="TU324" s="41"/>
      <c r="TV324" s="41"/>
      <c r="TW324" s="41"/>
      <c r="TX324" s="41"/>
      <c r="TY324" s="41"/>
      <c r="TZ324" s="41"/>
      <c r="UA324" s="41"/>
      <c r="UB324" s="41"/>
      <c r="UC324" s="41"/>
      <c r="UD324" s="41"/>
      <c r="UE324" s="41"/>
      <c r="UF324" s="41"/>
      <c r="UG324" s="41"/>
      <c r="UH324" s="41"/>
      <c r="UI324" s="41"/>
      <c r="UJ324" s="41"/>
      <c r="UK324" s="41"/>
      <c r="UL324" s="41"/>
      <c r="UM324" s="41"/>
      <c r="UN324" s="41"/>
      <c r="UO324" s="41"/>
      <c r="UP324" s="41"/>
      <c r="UQ324" s="41"/>
      <c r="UR324" s="41"/>
      <c r="US324" s="41"/>
      <c r="UT324" s="41"/>
      <c r="UU324" s="41"/>
      <c r="UV324" s="41"/>
      <c r="UW324" s="41"/>
      <c r="UX324" s="41"/>
      <c r="UY324" s="41"/>
      <c r="UZ324" s="41"/>
      <c r="VA324" s="41"/>
      <c r="VB324" s="41"/>
      <c r="VC324" s="41"/>
      <c r="VD324" s="41"/>
      <c r="VE324" s="41"/>
      <c r="VF324" s="41"/>
      <c r="VG324" s="41"/>
      <c r="VH324" s="41"/>
      <c r="VI324" s="41"/>
      <c r="VJ324" s="41"/>
      <c r="VK324" s="41"/>
      <c r="VL324" s="41"/>
      <c r="VM324" s="41"/>
      <c r="VN324" s="41"/>
      <c r="VO324" s="41"/>
      <c r="VP324" s="41"/>
      <c r="VQ324" s="41"/>
      <c r="VR324" s="41"/>
      <c r="VS324" s="41"/>
      <c r="VT324" s="41"/>
      <c r="VU324" s="41"/>
      <c r="VV324" s="41"/>
      <c r="VW324" s="41"/>
      <c r="VX324" s="41"/>
      <c r="VY324" s="41"/>
      <c r="VZ324" s="41"/>
      <c r="WA324" s="41"/>
      <c r="WB324" s="41"/>
      <c r="WC324" s="41"/>
      <c r="WD324" s="41"/>
      <c r="WE324" s="41"/>
      <c r="WF324" s="41"/>
      <c r="WG324" s="41"/>
      <c r="WH324" s="41"/>
      <c r="WI324" s="41"/>
      <c r="WJ324" s="41"/>
      <c r="WK324" s="41"/>
      <c r="WL324" s="41"/>
      <c r="WM324" s="41"/>
      <c r="WN324" s="41"/>
      <c r="WO324" s="41"/>
      <c r="WP324" s="41"/>
      <c r="WQ324" s="41"/>
      <c r="WR324" s="41"/>
      <c r="WS324" s="41"/>
      <c r="WT324" s="41"/>
      <c r="WU324" s="41"/>
      <c r="WV324" s="41"/>
      <c r="WW324" s="41"/>
      <c r="WX324" s="41"/>
      <c r="WY324" s="41"/>
      <c r="WZ324" s="41"/>
      <c r="XA324" s="41"/>
      <c r="XB324" s="41"/>
      <c r="XC324" s="41"/>
      <c r="XD324" s="41"/>
      <c r="XE324" s="41"/>
      <c r="XF324" s="41"/>
      <c r="XG324" s="41"/>
      <c r="XH324" s="41"/>
      <c r="XI324" s="41"/>
      <c r="XJ324" s="41"/>
      <c r="XK324" s="41"/>
      <c r="XL324" s="41"/>
      <c r="XM324" s="41"/>
      <c r="XN324" s="41"/>
      <c r="XO324" s="41"/>
      <c r="XP324" s="41"/>
      <c r="XQ324" s="41"/>
      <c r="XR324" s="41"/>
      <c r="XS324" s="41"/>
      <c r="XT324" s="41"/>
      <c r="XU324" s="41"/>
      <c r="XV324" s="41"/>
      <c r="XW324" s="41"/>
      <c r="XX324" s="41"/>
      <c r="XY324" s="41"/>
      <c r="XZ324" s="41"/>
      <c r="YA324" s="41"/>
      <c r="YB324" s="41"/>
      <c r="YC324" s="41"/>
      <c r="YD324" s="41"/>
      <c r="YE324" s="41"/>
      <c r="YF324" s="41"/>
      <c r="YG324" s="41"/>
      <c r="YH324" s="41"/>
      <c r="YI324" s="41"/>
      <c r="YJ324" s="41"/>
      <c r="YK324" s="41"/>
      <c r="YL324" s="41"/>
      <c r="YM324" s="41"/>
      <c r="YN324" s="41"/>
      <c r="YO324" s="41"/>
      <c r="YP324" s="41"/>
      <c r="YQ324" s="41"/>
      <c r="YR324" s="41"/>
      <c r="YS324" s="41"/>
      <c r="YT324" s="41"/>
      <c r="YU324" s="41"/>
      <c r="YV324" s="41"/>
      <c r="YW324" s="41"/>
      <c r="YX324" s="41"/>
      <c r="YY324" s="41"/>
      <c r="YZ324" s="41"/>
      <c r="ZA324" s="41"/>
      <c r="ZB324" s="41"/>
      <c r="ZC324" s="41"/>
      <c r="ZD324" s="41"/>
      <c r="ZE324" s="41"/>
      <c r="ZF324" s="41"/>
      <c r="ZG324" s="41"/>
      <c r="ZH324" s="41"/>
      <c r="ZI324" s="41"/>
      <c r="ZJ324" s="41"/>
      <c r="ZK324" s="41"/>
      <c r="ZL324" s="41"/>
      <c r="ZM324" s="41"/>
      <c r="ZN324" s="41"/>
      <c r="ZO324" s="41"/>
    </row>
    <row r="325" spans="31:691" ht="17.25" customHeight="1" x14ac:dyDescent="0.3">
      <c r="AE325" s="41"/>
      <c r="AF325" s="41"/>
      <c r="AG325" s="41"/>
      <c r="IZ325" s="41"/>
      <c r="JA325" s="41"/>
      <c r="JB325" s="41"/>
      <c r="JC325" s="41"/>
      <c r="JD325" s="41"/>
      <c r="JE325" s="41"/>
      <c r="JF325" s="41"/>
      <c r="JG325" s="41"/>
      <c r="JH325" s="41"/>
      <c r="JI325" s="41"/>
      <c r="JJ325" s="41"/>
      <c r="JK325" s="41"/>
      <c r="JL325" s="41"/>
      <c r="JM325" s="41"/>
      <c r="JN325" s="41"/>
      <c r="JO325" s="41"/>
      <c r="JP325" s="41"/>
      <c r="JQ325" s="41"/>
      <c r="JR325" s="41"/>
      <c r="JS325" s="41"/>
      <c r="JT325" s="41"/>
      <c r="JU325" s="41"/>
      <c r="JV325" s="41"/>
      <c r="JW325" s="41"/>
      <c r="JX325" s="41"/>
      <c r="JY325" s="41"/>
      <c r="JZ325" s="41"/>
      <c r="KA325" s="41"/>
      <c r="KB325" s="41"/>
      <c r="KC325" s="41"/>
      <c r="KD325" s="41"/>
      <c r="KE325" s="41"/>
      <c r="KF325" s="41"/>
      <c r="KG325" s="41"/>
      <c r="KH325" s="41"/>
      <c r="KI325" s="41"/>
      <c r="KJ325" s="41"/>
      <c r="KK325" s="41"/>
      <c r="KL325" s="41"/>
      <c r="KM325" s="41"/>
      <c r="KN325" s="41"/>
      <c r="KO325" s="41"/>
      <c r="KP325" s="41"/>
      <c r="KQ325" s="41"/>
      <c r="KR325" s="41"/>
      <c r="KS325" s="41"/>
      <c r="KT325" s="41"/>
      <c r="KU325" s="41"/>
      <c r="KV325" s="41"/>
      <c r="KW325" s="41"/>
      <c r="KX325" s="41"/>
      <c r="KY325" s="41"/>
      <c r="KZ325" s="41"/>
      <c r="LA325" s="41"/>
      <c r="LB325" s="41"/>
      <c r="LC325" s="41"/>
      <c r="LD325" s="41"/>
      <c r="LE325" s="41"/>
      <c r="LF325" s="41"/>
      <c r="LG325" s="41"/>
      <c r="LH325" s="41"/>
      <c r="LI325" s="41"/>
      <c r="LJ325" s="41"/>
      <c r="LK325" s="41"/>
      <c r="LL325" s="41"/>
      <c r="LM325" s="41"/>
      <c r="LN325" s="41"/>
      <c r="LO325" s="41"/>
      <c r="LP325" s="41"/>
      <c r="LQ325" s="41"/>
      <c r="LR325" s="41"/>
      <c r="LS325" s="41"/>
      <c r="LT325" s="41"/>
      <c r="LU325" s="41"/>
      <c r="LV325" s="41"/>
      <c r="LW325" s="41"/>
      <c r="LX325" s="41"/>
      <c r="LY325" s="41"/>
      <c r="LZ325" s="41"/>
      <c r="MA325" s="41"/>
      <c r="MB325" s="41"/>
      <c r="MC325" s="41"/>
      <c r="MD325" s="41"/>
      <c r="ME325" s="41"/>
      <c r="MF325" s="41"/>
      <c r="MG325" s="41"/>
      <c r="MH325" s="41"/>
      <c r="MI325" s="41"/>
      <c r="MJ325" s="41"/>
      <c r="MK325" s="41"/>
      <c r="ML325" s="41"/>
      <c r="MM325" s="41"/>
      <c r="MN325" s="41"/>
      <c r="MO325" s="41"/>
      <c r="MP325" s="41"/>
      <c r="MQ325" s="41"/>
      <c r="MR325" s="41"/>
      <c r="MS325" s="41"/>
      <c r="MT325" s="41"/>
      <c r="MU325" s="41"/>
      <c r="MV325" s="41"/>
      <c r="MW325" s="41"/>
      <c r="MX325" s="41"/>
      <c r="MY325" s="41"/>
      <c r="MZ325" s="41"/>
      <c r="NA325" s="41"/>
      <c r="NB325" s="41"/>
      <c r="NC325" s="41"/>
      <c r="ND325" s="41"/>
      <c r="NE325" s="41"/>
      <c r="NF325" s="41"/>
      <c r="NG325" s="41"/>
      <c r="NH325" s="41"/>
      <c r="NI325" s="41"/>
      <c r="NJ325" s="41"/>
      <c r="NK325" s="41"/>
      <c r="NL325" s="41"/>
      <c r="NM325" s="41"/>
      <c r="NN325" s="41"/>
      <c r="NO325" s="41"/>
      <c r="NP325" s="41"/>
      <c r="NQ325" s="41"/>
      <c r="NR325" s="41"/>
      <c r="NS325" s="41"/>
      <c r="NT325" s="41"/>
      <c r="NU325" s="41"/>
      <c r="NV325" s="41"/>
      <c r="NW325" s="41"/>
      <c r="NX325" s="41"/>
      <c r="NY325" s="41"/>
      <c r="NZ325" s="41"/>
      <c r="OA325" s="41"/>
      <c r="OB325" s="41"/>
      <c r="OC325" s="41"/>
      <c r="OD325" s="41"/>
      <c r="OE325" s="41"/>
      <c r="OF325" s="41"/>
      <c r="OG325" s="41"/>
      <c r="OH325" s="41"/>
      <c r="OI325" s="41"/>
      <c r="OJ325" s="41"/>
      <c r="OK325" s="41"/>
      <c r="OL325" s="41"/>
      <c r="OM325" s="41"/>
      <c r="ON325" s="41"/>
      <c r="OO325" s="41"/>
      <c r="OP325" s="41"/>
      <c r="OQ325" s="41"/>
      <c r="OR325" s="41"/>
      <c r="OS325" s="41"/>
      <c r="OT325" s="41"/>
      <c r="OU325" s="41"/>
      <c r="OV325" s="41"/>
      <c r="OW325" s="41"/>
      <c r="OX325" s="41"/>
      <c r="OY325" s="41"/>
      <c r="OZ325" s="41"/>
      <c r="PA325" s="41"/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1"/>
      <c r="PN325" s="41"/>
      <c r="PO325" s="41"/>
      <c r="PP325" s="41"/>
      <c r="PQ325" s="41"/>
      <c r="PR325" s="41"/>
      <c r="PS325" s="41"/>
      <c r="PT325" s="41"/>
      <c r="PU325" s="41"/>
      <c r="PV325" s="41"/>
      <c r="PW325" s="41"/>
      <c r="PX325" s="41"/>
      <c r="PY325" s="41"/>
      <c r="PZ325" s="41"/>
      <c r="QA325" s="41"/>
      <c r="QB325" s="41"/>
      <c r="QC325" s="41"/>
      <c r="QD325" s="41"/>
      <c r="QE325" s="41"/>
      <c r="QF325" s="41"/>
      <c r="QG325" s="41"/>
      <c r="QH325" s="41"/>
      <c r="QI325" s="41"/>
      <c r="QJ325" s="41"/>
      <c r="QK325" s="41"/>
      <c r="QL325" s="41"/>
      <c r="QM325" s="41"/>
      <c r="QN325" s="41"/>
      <c r="QO325" s="41"/>
      <c r="QP325" s="41"/>
      <c r="QQ325" s="41"/>
      <c r="QR325" s="41"/>
      <c r="QS325" s="41"/>
      <c r="QT325" s="41"/>
      <c r="QU325" s="41"/>
      <c r="QV325" s="41"/>
      <c r="QW325" s="41"/>
      <c r="QX325" s="41"/>
      <c r="QY325" s="41"/>
      <c r="QZ325" s="41"/>
      <c r="RA325" s="41"/>
      <c r="RB325" s="41"/>
      <c r="RC325" s="41"/>
      <c r="RD325" s="41"/>
      <c r="RE325" s="41"/>
      <c r="RF325" s="41"/>
      <c r="RG325" s="41"/>
      <c r="RH325" s="41"/>
      <c r="RI325" s="41"/>
      <c r="RJ325" s="41"/>
      <c r="RK325" s="41"/>
      <c r="RL325" s="41"/>
      <c r="RM325" s="41"/>
      <c r="RN325" s="41"/>
      <c r="RO325" s="41"/>
      <c r="RP325" s="41"/>
      <c r="RQ325" s="41"/>
      <c r="RR325" s="41"/>
      <c r="RS325" s="41"/>
      <c r="RT325" s="41"/>
      <c r="RU325" s="41"/>
      <c r="RV325" s="41"/>
      <c r="RW325" s="41"/>
      <c r="RX325" s="41"/>
      <c r="RY325" s="41"/>
      <c r="RZ325" s="41"/>
      <c r="SA325" s="41"/>
      <c r="SB325" s="41"/>
      <c r="SC325" s="41"/>
      <c r="SD325" s="41"/>
      <c r="SE325" s="41"/>
      <c r="SF325" s="41"/>
      <c r="SG325" s="41"/>
      <c r="SH325" s="41"/>
      <c r="SI325" s="41"/>
      <c r="SJ325" s="41"/>
      <c r="SK325" s="41"/>
      <c r="SL325" s="41"/>
      <c r="SM325" s="41"/>
      <c r="SN325" s="41"/>
      <c r="SO325" s="41"/>
      <c r="SP325" s="41"/>
      <c r="SQ325" s="41"/>
      <c r="SR325" s="41"/>
      <c r="SS325" s="41"/>
      <c r="ST325" s="41"/>
      <c r="SU325" s="41"/>
      <c r="SV325" s="41"/>
      <c r="SW325" s="41"/>
      <c r="SX325" s="41"/>
      <c r="SY325" s="41"/>
      <c r="SZ325" s="41"/>
      <c r="TA325" s="41"/>
      <c r="TB325" s="41"/>
      <c r="TC325" s="41"/>
      <c r="TD325" s="41"/>
      <c r="TE325" s="41"/>
      <c r="TF325" s="41"/>
      <c r="TG325" s="41"/>
      <c r="TH325" s="41"/>
      <c r="TI325" s="41"/>
      <c r="TJ325" s="41"/>
      <c r="TK325" s="41"/>
      <c r="TL325" s="41"/>
      <c r="TM325" s="41"/>
      <c r="TN325" s="41"/>
      <c r="TO325" s="41"/>
      <c r="TP325" s="41"/>
      <c r="TQ325" s="41"/>
      <c r="TR325" s="41"/>
      <c r="TS325" s="41"/>
      <c r="TT325" s="41"/>
      <c r="TU325" s="41"/>
      <c r="TV325" s="41"/>
      <c r="TW325" s="41"/>
      <c r="TX325" s="41"/>
      <c r="TY325" s="41"/>
      <c r="TZ325" s="41"/>
      <c r="UA325" s="41"/>
      <c r="UB325" s="41"/>
      <c r="UC325" s="41"/>
      <c r="UD325" s="41"/>
      <c r="UE325" s="41"/>
      <c r="UF325" s="41"/>
      <c r="UG325" s="41"/>
      <c r="UH325" s="41"/>
      <c r="UI325" s="41"/>
      <c r="UJ325" s="41"/>
      <c r="UK325" s="41"/>
      <c r="UL325" s="41"/>
      <c r="UM325" s="41"/>
      <c r="UN325" s="41"/>
      <c r="UO325" s="41"/>
      <c r="UP325" s="41"/>
      <c r="UQ325" s="41"/>
      <c r="UR325" s="41"/>
      <c r="US325" s="41"/>
      <c r="UT325" s="41"/>
      <c r="UU325" s="41"/>
      <c r="UV325" s="41"/>
      <c r="UW325" s="41"/>
      <c r="UX325" s="41"/>
      <c r="UY325" s="41"/>
      <c r="UZ325" s="41"/>
      <c r="VA325" s="41"/>
      <c r="VB325" s="41"/>
      <c r="VC325" s="41"/>
      <c r="VD325" s="41"/>
      <c r="VE325" s="41"/>
      <c r="VF325" s="41"/>
      <c r="VG325" s="41"/>
      <c r="VH325" s="41"/>
      <c r="VI325" s="41"/>
      <c r="VJ325" s="41"/>
      <c r="VK325" s="41"/>
      <c r="VL325" s="41"/>
      <c r="VM325" s="41"/>
      <c r="VN325" s="41"/>
      <c r="VO325" s="41"/>
      <c r="VP325" s="41"/>
      <c r="VQ325" s="41"/>
      <c r="VR325" s="41"/>
      <c r="VS325" s="41"/>
      <c r="VT325" s="41"/>
      <c r="VU325" s="41"/>
      <c r="VV325" s="41"/>
      <c r="VW325" s="41"/>
      <c r="VX325" s="41"/>
      <c r="VY325" s="41"/>
      <c r="VZ325" s="41"/>
      <c r="WA325" s="41"/>
      <c r="WB325" s="41"/>
      <c r="WC325" s="41"/>
      <c r="WD325" s="41"/>
      <c r="WE325" s="41"/>
      <c r="WF325" s="41"/>
      <c r="WG325" s="41"/>
      <c r="WH325" s="41"/>
      <c r="WI325" s="41"/>
      <c r="WJ325" s="41"/>
      <c r="WK325" s="41"/>
      <c r="WL325" s="41"/>
      <c r="WM325" s="41"/>
      <c r="WN325" s="41"/>
      <c r="WO325" s="41"/>
      <c r="WP325" s="41"/>
      <c r="WQ325" s="41"/>
      <c r="WR325" s="41"/>
      <c r="WS325" s="41"/>
      <c r="WT325" s="41"/>
      <c r="WU325" s="41"/>
      <c r="WV325" s="41"/>
      <c r="WW325" s="41"/>
      <c r="WX325" s="41"/>
      <c r="WY325" s="41"/>
      <c r="WZ325" s="41"/>
      <c r="XA325" s="41"/>
      <c r="XB325" s="41"/>
      <c r="XC325" s="41"/>
      <c r="XD325" s="41"/>
      <c r="XE325" s="41"/>
      <c r="XF325" s="41"/>
      <c r="XG325" s="41"/>
      <c r="XH325" s="41"/>
      <c r="XI325" s="41"/>
      <c r="XJ325" s="41"/>
      <c r="XK325" s="41"/>
      <c r="XL325" s="41"/>
      <c r="XM325" s="41"/>
      <c r="XN325" s="41"/>
      <c r="XO325" s="41"/>
      <c r="XP325" s="41"/>
      <c r="XQ325" s="41"/>
      <c r="XR325" s="41"/>
      <c r="XS325" s="41"/>
      <c r="XT325" s="41"/>
      <c r="XU325" s="41"/>
      <c r="XV325" s="41"/>
      <c r="XW325" s="41"/>
      <c r="XX325" s="41"/>
      <c r="XY325" s="41"/>
      <c r="XZ325" s="41"/>
      <c r="YA325" s="41"/>
      <c r="YB325" s="41"/>
      <c r="YC325" s="41"/>
      <c r="YD325" s="41"/>
      <c r="YE325" s="41"/>
      <c r="YF325" s="41"/>
      <c r="YG325" s="41"/>
      <c r="YH325" s="41"/>
      <c r="YI325" s="41"/>
      <c r="YJ325" s="41"/>
      <c r="YK325" s="41"/>
      <c r="YL325" s="41"/>
      <c r="YM325" s="41"/>
      <c r="YN325" s="41"/>
      <c r="YO325" s="41"/>
      <c r="YP325" s="41"/>
      <c r="YQ325" s="41"/>
      <c r="YR325" s="41"/>
      <c r="YS325" s="41"/>
      <c r="YT325" s="41"/>
      <c r="YU325" s="41"/>
      <c r="YV325" s="41"/>
      <c r="YW325" s="41"/>
      <c r="YX325" s="41"/>
      <c r="YY325" s="41"/>
      <c r="YZ325" s="41"/>
      <c r="ZA325" s="41"/>
      <c r="ZB325" s="41"/>
      <c r="ZC325" s="41"/>
      <c r="ZD325" s="41"/>
      <c r="ZE325" s="41"/>
      <c r="ZF325" s="41"/>
      <c r="ZG325" s="41"/>
      <c r="ZH325" s="41"/>
      <c r="ZI325" s="41"/>
      <c r="ZJ325" s="41"/>
      <c r="ZK325" s="41"/>
      <c r="ZL325" s="41"/>
      <c r="ZM325" s="41"/>
      <c r="ZN325" s="41"/>
      <c r="ZO325" s="41"/>
    </row>
    <row r="326" spans="31:691" ht="17.25" customHeight="1" x14ac:dyDescent="0.3">
      <c r="AE326" s="41"/>
      <c r="AF326" s="41"/>
      <c r="AG326" s="41"/>
      <c r="IZ326" s="41"/>
      <c r="JA326" s="41"/>
      <c r="JB326" s="41"/>
      <c r="JC326" s="41"/>
      <c r="JD326" s="41"/>
      <c r="JE326" s="41"/>
      <c r="JF326" s="41"/>
      <c r="JG326" s="41"/>
      <c r="JH326" s="41"/>
      <c r="JI326" s="41"/>
      <c r="JJ326" s="41"/>
      <c r="JK326" s="41"/>
      <c r="JL326" s="41"/>
      <c r="JM326" s="41"/>
      <c r="JN326" s="41"/>
      <c r="JO326" s="41"/>
      <c r="JP326" s="41"/>
      <c r="JQ326" s="41"/>
      <c r="JR326" s="41"/>
      <c r="JS326" s="41"/>
      <c r="JT326" s="41"/>
      <c r="JU326" s="41"/>
      <c r="JV326" s="41"/>
      <c r="JW326" s="41"/>
      <c r="JX326" s="41"/>
      <c r="JY326" s="41"/>
      <c r="JZ326" s="41"/>
      <c r="KA326" s="41"/>
      <c r="KB326" s="41"/>
      <c r="KC326" s="41"/>
      <c r="KD326" s="41"/>
      <c r="KE326" s="41"/>
      <c r="KF326" s="41"/>
      <c r="KG326" s="41"/>
      <c r="KH326" s="41"/>
      <c r="KI326" s="41"/>
      <c r="KJ326" s="41"/>
      <c r="KK326" s="41"/>
      <c r="KL326" s="41"/>
      <c r="KM326" s="41"/>
      <c r="KN326" s="41"/>
      <c r="KO326" s="41"/>
      <c r="KP326" s="41"/>
      <c r="KQ326" s="41"/>
      <c r="KR326" s="41"/>
      <c r="KS326" s="41"/>
      <c r="KT326" s="41"/>
      <c r="KU326" s="41"/>
      <c r="KV326" s="41"/>
      <c r="KW326" s="41"/>
      <c r="KX326" s="41"/>
      <c r="KY326" s="41"/>
      <c r="KZ326" s="41"/>
      <c r="LA326" s="41"/>
      <c r="LB326" s="41"/>
      <c r="LC326" s="41"/>
      <c r="LD326" s="41"/>
      <c r="LE326" s="41"/>
      <c r="LF326" s="41"/>
      <c r="LG326" s="41"/>
      <c r="LH326" s="41"/>
      <c r="LI326" s="41"/>
      <c r="LJ326" s="41"/>
      <c r="LK326" s="41"/>
      <c r="LL326" s="41"/>
      <c r="LM326" s="41"/>
      <c r="LN326" s="41"/>
      <c r="LO326" s="41"/>
      <c r="LP326" s="41"/>
      <c r="LQ326" s="41"/>
      <c r="LR326" s="41"/>
      <c r="LS326" s="41"/>
      <c r="LT326" s="41"/>
      <c r="LU326" s="41"/>
      <c r="LV326" s="41"/>
      <c r="LW326" s="41"/>
      <c r="LX326" s="41"/>
      <c r="LY326" s="41"/>
      <c r="LZ326" s="41"/>
      <c r="MA326" s="41"/>
      <c r="MB326" s="41"/>
      <c r="MC326" s="41"/>
      <c r="MD326" s="41"/>
      <c r="ME326" s="41"/>
      <c r="MF326" s="41"/>
      <c r="MG326" s="41"/>
      <c r="MH326" s="41"/>
      <c r="MI326" s="41"/>
      <c r="MJ326" s="41"/>
      <c r="MK326" s="41"/>
      <c r="ML326" s="41"/>
      <c r="MM326" s="41"/>
      <c r="MN326" s="41"/>
      <c r="MO326" s="41"/>
      <c r="MP326" s="41"/>
      <c r="MQ326" s="41"/>
      <c r="MR326" s="41"/>
      <c r="MS326" s="41"/>
      <c r="MT326" s="41"/>
      <c r="MU326" s="41"/>
      <c r="MV326" s="41"/>
      <c r="MW326" s="41"/>
      <c r="MX326" s="41"/>
      <c r="MY326" s="41"/>
      <c r="MZ326" s="41"/>
      <c r="NA326" s="41"/>
      <c r="NB326" s="41"/>
      <c r="NC326" s="41"/>
      <c r="ND326" s="41"/>
      <c r="NE326" s="41"/>
      <c r="NF326" s="41"/>
      <c r="NG326" s="41"/>
      <c r="NH326" s="41"/>
      <c r="NI326" s="41"/>
      <c r="NJ326" s="41"/>
      <c r="NK326" s="41"/>
      <c r="NL326" s="41"/>
      <c r="NM326" s="41"/>
      <c r="NN326" s="41"/>
      <c r="NO326" s="41"/>
      <c r="NP326" s="41"/>
      <c r="NQ326" s="41"/>
      <c r="NR326" s="41"/>
      <c r="NS326" s="41"/>
      <c r="NT326" s="41"/>
      <c r="NU326" s="41"/>
      <c r="NV326" s="41"/>
      <c r="NW326" s="41"/>
      <c r="NX326" s="41"/>
      <c r="NY326" s="41"/>
      <c r="NZ326" s="41"/>
      <c r="OA326" s="41"/>
      <c r="OB326" s="41"/>
      <c r="OC326" s="41"/>
      <c r="OD326" s="41"/>
      <c r="OE326" s="41"/>
      <c r="OF326" s="41"/>
      <c r="OG326" s="41"/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1"/>
      <c r="OT326" s="41"/>
      <c r="OU326" s="41"/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1"/>
      <c r="PN326" s="41"/>
      <c r="PO326" s="41"/>
      <c r="PP326" s="41"/>
      <c r="PQ326" s="41"/>
      <c r="PR326" s="41"/>
      <c r="PS326" s="41"/>
      <c r="PT326" s="41"/>
      <c r="PU326" s="41"/>
      <c r="PV326" s="41"/>
      <c r="PW326" s="41"/>
      <c r="PX326" s="41"/>
      <c r="PY326" s="41"/>
      <c r="PZ326" s="41"/>
      <c r="QA326" s="41"/>
      <c r="QB326" s="41"/>
      <c r="QC326" s="41"/>
      <c r="QD326" s="41"/>
      <c r="QE326" s="41"/>
      <c r="QF326" s="41"/>
      <c r="QG326" s="41"/>
      <c r="QH326" s="41"/>
      <c r="QI326" s="41"/>
      <c r="QJ326" s="41"/>
      <c r="QK326" s="41"/>
      <c r="QL326" s="41"/>
      <c r="QM326" s="41"/>
      <c r="QN326" s="41"/>
      <c r="QO326" s="41"/>
      <c r="QP326" s="41"/>
      <c r="QQ326" s="41"/>
      <c r="QR326" s="41"/>
      <c r="QS326" s="41"/>
      <c r="QT326" s="41"/>
      <c r="QU326" s="41"/>
      <c r="QV326" s="41"/>
      <c r="QW326" s="41"/>
      <c r="QX326" s="41"/>
      <c r="QY326" s="41"/>
      <c r="QZ326" s="41"/>
      <c r="RA326" s="41"/>
      <c r="RB326" s="41"/>
      <c r="RC326" s="41"/>
      <c r="RD326" s="41"/>
      <c r="RE326" s="41"/>
      <c r="RF326" s="41"/>
      <c r="RG326" s="41"/>
      <c r="RH326" s="41"/>
      <c r="RI326" s="41"/>
      <c r="RJ326" s="41"/>
      <c r="RK326" s="41"/>
      <c r="RL326" s="41"/>
      <c r="RM326" s="41"/>
      <c r="RN326" s="41"/>
      <c r="RO326" s="41"/>
      <c r="RP326" s="41"/>
      <c r="RQ326" s="41"/>
      <c r="RR326" s="41"/>
      <c r="RS326" s="41"/>
      <c r="RT326" s="41"/>
      <c r="RU326" s="41"/>
      <c r="RV326" s="41"/>
      <c r="RW326" s="41"/>
      <c r="RX326" s="41"/>
      <c r="RY326" s="41"/>
      <c r="RZ326" s="41"/>
      <c r="SA326" s="41"/>
      <c r="SB326" s="41"/>
      <c r="SC326" s="41"/>
      <c r="SD326" s="41"/>
      <c r="SE326" s="41"/>
      <c r="SF326" s="41"/>
      <c r="SG326" s="41"/>
      <c r="SH326" s="41"/>
      <c r="SI326" s="41"/>
      <c r="SJ326" s="41"/>
      <c r="SK326" s="41"/>
      <c r="SL326" s="41"/>
      <c r="SM326" s="41"/>
      <c r="SN326" s="41"/>
      <c r="SO326" s="41"/>
      <c r="SP326" s="41"/>
      <c r="SQ326" s="41"/>
      <c r="SR326" s="41"/>
      <c r="SS326" s="41"/>
      <c r="ST326" s="41"/>
      <c r="SU326" s="41"/>
      <c r="SV326" s="41"/>
      <c r="SW326" s="41"/>
      <c r="SX326" s="41"/>
      <c r="SY326" s="41"/>
      <c r="SZ326" s="41"/>
      <c r="TA326" s="41"/>
      <c r="TB326" s="41"/>
      <c r="TC326" s="41"/>
      <c r="TD326" s="41"/>
      <c r="TE326" s="41"/>
      <c r="TF326" s="41"/>
      <c r="TG326" s="41"/>
      <c r="TH326" s="41"/>
      <c r="TI326" s="41"/>
      <c r="TJ326" s="41"/>
      <c r="TK326" s="41"/>
      <c r="TL326" s="41"/>
      <c r="TM326" s="41"/>
      <c r="TN326" s="41"/>
      <c r="TO326" s="41"/>
      <c r="TP326" s="41"/>
      <c r="TQ326" s="41"/>
      <c r="TR326" s="41"/>
      <c r="TS326" s="41"/>
      <c r="TT326" s="41"/>
      <c r="TU326" s="41"/>
      <c r="TV326" s="41"/>
      <c r="TW326" s="41"/>
      <c r="TX326" s="41"/>
      <c r="TY326" s="41"/>
      <c r="TZ326" s="41"/>
      <c r="UA326" s="41"/>
      <c r="UB326" s="41"/>
      <c r="UC326" s="41"/>
      <c r="UD326" s="41"/>
      <c r="UE326" s="41"/>
      <c r="UF326" s="41"/>
      <c r="UG326" s="41"/>
      <c r="UH326" s="41"/>
      <c r="UI326" s="41"/>
      <c r="UJ326" s="41"/>
      <c r="UK326" s="41"/>
      <c r="UL326" s="41"/>
      <c r="UM326" s="41"/>
      <c r="UN326" s="41"/>
      <c r="UO326" s="41"/>
      <c r="UP326" s="41"/>
      <c r="UQ326" s="41"/>
      <c r="UR326" s="41"/>
      <c r="US326" s="41"/>
      <c r="UT326" s="41"/>
      <c r="UU326" s="41"/>
      <c r="UV326" s="41"/>
      <c r="UW326" s="41"/>
      <c r="UX326" s="41"/>
      <c r="UY326" s="41"/>
      <c r="UZ326" s="41"/>
      <c r="VA326" s="41"/>
      <c r="VB326" s="41"/>
      <c r="VC326" s="41"/>
      <c r="VD326" s="41"/>
      <c r="VE326" s="41"/>
      <c r="VF326" s="41"/>
      <c r="VG326" s="41"/>
      <c r="VH326" s="41"/>
      <c r="VI326" s="41"/>
      <c r="VJ326" s="41"/>
      <c r="VK326" s="41"/>
      <c r="VL326" s="41"/>
      <c r="VM326" s="41"/>
      <c r="VN326" s="41"/>
      <c r="VO326" s="41"/>
      <c r="VP326" s="41"/>
      <c r="VQ326" s="41"/>
      <c r="VR326" s="41"/>
      <c r="VS326" s="41"/>
      <c r="VT326" s="41"/>
      <c r="VU326" s="41"/>
      <c r="VV326" s="41"/>
      <c r="VW326" s="41"/>
      <c r="VX326" s="41"/>
      <c r="VY326" s="41"/>
      <c r="VZ326" s="41"/>
      <c r="WA326" s="41"/>
      <c r="WB326" s="41"/>
      <c r="WC326" s="41"/>
      <c r="WD326" s="41"/>
      <c r="WE326" s="41"/>
      <c r="WF326" s="41"/>
      <c r="WG326" s="41"/>
      <c r="WH326" s="41"/>
      <c r="WI326" s="41"/>
      <c r="WJ326" s="41"/>
      <c r="WK326" s="41"/>
      <c r="WL326" s="41"/>
      <c r="WM326" s="41"/>
      <c r="WN326" s="41"/>
      <c r="WO326" s="41"/>
      <c r="WP326" s="41"/>
      <c r="WQ326" s="41"/>
      <c r="WR326" s="41"/>
      <c r="WS326" s="41"/>
      <c r="WT326" s="41"/>
      <c r="WU326" s="41"/>
      <c r="WV326" s="41"/>
      <c r="WW326" s="41"/>
      <c r="WX326" s="41"/>
      <c r="WY326" s="41"/>
      <c r="WZ326" s="41"/>
      <c r="XA326" s="41"/>
      <c r="XB326" s="41"/>
      <c r="XC326" s="41"/>
      <c r="XD326" s="41"/>
      <c r="XE326" s="41"/>
      <c r="XF326" s="41"/>
      <c r="XG326" s="41"/>
      <c r="XH326" s="41"/>
      <c r="XI326" s="41"/>
      <c r="XJ326" s="41"/>
      <c r="XK326" s="41"/>
      <c r="XL326" s="41"/>
      <c r="XM326" s="41"/>
      <c r="XN326" s="41"/>
      <c r="XO326" s="41"/>
      <c r="XP326" s="41"/>
      <c r="XQ326" s="41"/>
      <c r="XR326" s="41"/>
      <c r="XS326" s="41"/>
      <c r="XT326" s="41"/>
      <c r="XU326" s="41"/>
      <c r="XV326" s="41"/>
      <c r="XW326" s="41"/>
      <c r="XX326" s="41"/>
      <c r="XY326" s="41"/>
      <c r="XZ326" s="41"/>
      <c r="YA326" s="41"/>
      <c r="YB326" s="41"/>
      <c r="YC326" s="41"/>
      <c r="YD326" s="41"/>
      <c r="YE326" s="41"/>
      <c r="YF326" s="41"/>
      <c r="YG326" s="41"/>
      <c r="YH326" s="41"/>
      <c r="YI326" s="41"/>
      <c r="YJ326" s="41"/>
      <c r="YK326" s="41"/>
      <c r="YL326" s="41"/>
      <c r="YM326" s="41"/>
      <c r="YN326" s="41"/>
      <c r="YO326" s="41"/>
      <c r="YP326" s="41"/>
      <c r="YQ326" s="41"/>
      <c r="YR326" s="41"/>
      <c r="YS326" s="41"/>
      <c r="YT326" s="41"/>
      <c r="YU326" s="41"/>
      <c r="YV326" s="41"/>
      <c r="YW326" s="41"/>
      <c r="YX326" s="41"/>
      <c r="YY326" s="41"/>
      <c r="YZ326" s="41"/>
      <c r="ZA326" s="41"/>
      <c r="ZB326" s="41"/>
      <c r="ZC326" s="41"/>
      <c r="ZD326" s="41"/>
      <c r="ZE326" s="41"/>
      <c r="ZF326" s="41"/>
      <c r="ZG326" s="41"/>
      <c r="ZH326" s="41"/>
      <c r="ZI326" s="41"/>
      <c r="ZJ326" s="41"/>
      <c r="ZK326" s="41"/>
      <c r="ZL326" s="41"/>
      <c r="ZM326" s="41"/>
      <c r="ZN326" s="41"/>
      <c r="ZO326" s="41"/>
    </row>
    <row r="327" spans="31:691" ht="17.25" customHeight="1" x14ac:dyDescent="0.3">
      <c r="AE327" s="41"/>
      <c r="AF327" s="41"/>
      <c r="AG327" s="41"/>
      <c r="IZ327" s="41"/>
      <c r="JA327" s="41"/>
      <c r="JB327" s="41"/>
      <c r="JC327" s="41"/>
      <c r="JD327" s="41"/>
      <c r="JE327" s="41"/>
      <c r="JF327" s="41"/>
      <c r="JG327" s="41"/>
      <c r="JH327" s="41"/>
      <c r="JI327" s="41"/>
      <c r="JJ327" s="41"/>
      <c r="JK327" s="41"/>
      <c r="JL327" s="41"/>
      <c r="JM327" s="41"/>
      <c r="JN327" s="41"/>
      <c r="JO327" s="41"/>
      <c r="JP327" s="41"/>
      <c r="JQ327" s="41"/>
      <c r="JR327" s="41"/>
      <c r="JS327" s="41"/>
      <c r="JT327" s="41"/>
      <c r="JU327" s="41"/>
      <c r="JV327" s="41"/>
      <c r="JW327" s="41"/>
      <c r="JX327" s="41"/>
      <c r="JY327" s="41"/>
      <c r="JZ327" s="41"/>
      <c r="KA327" s="41"/>
      <c r="KB327" s="41"/>
      <c r="KC327" s="41"/>
      <c r="KD327" s="41"/>
      <c r="KE327" s="41"/>
      <c r="KF327" s="41"/>
      <c r="KG327" s="41"/>
      <c r="KH327" s="41"/>
      <c r="KI327" s="41"/>
      <c r="KJ327" s="41"/>
      <c r="KK327" s="41"/>
      <c r="KL327" s="41"/>
      <c r="KM327" s="41"/>
      <c r="KN327" s="41"/>
      <c r="KO327" s="41"/>
      <c r="KP327" s="41"/>
      <c r="KQ327" s="41"/>
      <c r="KR327" s="41"/>
      <c r="KS327" s="41"/>
      <c r="KT327" s="41"/>
      <c r="KU327" s="41"/>
      <c r="KV327" s="41"/>
      <c r="KW327" s="41"/>
      <c r="KX327" s="41"/>
      <c r="KY327" s="41"/>
      <c r="KZ327" s="41"/>
      <c r="LA327" s="41"/>
      <c r="LB327" s="41"/>
      <c r="LC327" s="41"/>
      <c r="LD327" s="41"/>
      <c r="LE327" s="41"/>
      <c r="LF327" s="41"/>
      <c r="LG327" s="41"/>
      <c r="LH327" s="41"/>
      <c r="LI327" s="41"/>
      <c r="LJ327" s="41"/>
      <c r="LK327" s="41"/>
      <c r="LL327" s="41"/>
      <c r="LM327" s="41"/>
      <c r="LN327" s="41"/>
      <c r="LO327" s="41"/>
      <c r="LP327" s="41"/>
      <c r="LQ327" s="41"/>
      <c r="LR327" s="41"/>
      <c r="LS327" s="41"/>
      <c r="LT327" s="41"/>
      <c r="LU327" s="41"/>
      <c r="LV327" s="41"/>
      <c r="LW327" s="41"/>
      <c r="LX327" s="41"/>
      <c r="LY327" s="41"/>
      <c r="LZ327" s="41"/>
      <c r="MA327" s="41"/>
      <c r="MB327" s="41"/>
      <c r="MC327" s="41"/>
      <c r="MD327" s="41"/>
      <c r="ME327" s="41"/>
      <c r="MF327" s="41"/>
      <c r="MG327" s="41"/>
      <c r="MH327" s="41"/>
      <c r="MI327" s="41"/>
      <c r="MJ327" s="41"/>
      <c r="MK327" s="41"/>
      <c r="ML327" s="41"/>
      <c r="MM327" s="41"/>
      <c r="MN327" s="41"/>
      <c r="MO327" s="41"/>
      <c r="MP327" s="41"/>
      <c r="MQ327" s="41"/>
      <c r="MR327" s="41"/>
      <c r="MS327" s="41"/>
      <c r="MT327" s="41"/>
      <c r="MU327" s="41"/>
      <c r="MV327" s="41"/>
      <c r="MW327" s="41"/>
      <c r="MX327" s="41"/>
      <c r="MY327" s="41"/>
      <c r="MZ327" s="41"/>
      <c r="NA327" s="41"/>
      <c r="NB327" s="41"/>
      <c r="NC327" s="41"/>
      <c r="ND327" s="41"/>
      <c r="NE327" s="41"/>
      <c r="NF327" s="41"/>
      <c r="NG327" s="41"/>
      <c r="NH327" s="41"/>
      <c r="NI327" s="41"/>
      <c r="NJ327" s="41"/>
      <c r="NK327" s="41"/>
      <c r="NL327" s="41"/>
      <c r="NM327" s="41"/>
      <c r="NN327" s="41"/>
      <c r="NO327" s="41"/>
      <c r="NP327" s="41"/>
      <c r="NQ327" s="41"/>
      <c r="NR327" s="41"/>
      <c r="NS327" s="41"/>
      <c r="NT327" s="41"/>
      <c r="NU327" s="41"/>
      <c r="NV327" s="41"/>
      <c r="NW327" s="41"/>
      <c r="NX327" s="41"/>
      <c r="NY327" s="41"/>
      <c r="NZ327" s="41"/>
      <c r="OA327" s="41"/>
      <c r="OB327" s="41"/>
      <c r="OC327" s="41"/>
      <c r="OD327" s="41"/>
      <c r="OE327" s="41"/>
      <c r="OF327" s="41"/>
      <c r="OG327" s="41"/>
      <c r="OH327" s="41"/>
      <c r="OI327" s="41"/>
      <c r="OJ327" s="41"/>
      <c r="OK327" s="41"/>
      <c r="OL327" s="41"/>
      <c r="OM327" s="41"/>
      <c r="ON327" s="41"/>
      <c r="OO327" s="41"/>
      <c r="OP327" s="41"/>
      <c r="OQ327" s="41"/>
      <c r="OR327" s="41"/>
      <c r="OS327" s="41"/>
      <c r="OT327" s="41"/>
      <c r="OU327" s="41"/>
      <c r="OV327" s="41"/>
      <c r="OW327" s="41"/>
      <c r="OX327" s="41"/>
      <c r="OY327" s="41"/>
      <c r="OZ327" s="41"/>
      <c r="PA327" s="41"/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1"/>
      <c r="PN327" s="41"/>
      <c r="PO327" s="41"/>
      <c r="PP327" s="41"/>
      <c r="PQ327" s="41"/>
      <c r="PR327" s="41"/>
      <c r="PS327" s="41"/>
      <c r="PT327" s="41"/>
      <c r="PU327" s="41"/>
      <c r="PV327" s="41"/>
      <c r="PW327" s="41"/>
      <c r="PX327" s="41"/>
      <c r="PY327" s="41"/>
      <c r="PZ327" s="41"/>
      <c r="QA327" s="41"/>
      <c r="QB327" s="41"/>
      <c r="QC327" s="41"/>
      <c r="QD327" s="41"/>
      <c r="QE327" s="41"/>
      <c r="QF327" s="41"/>
      <c r="QG327" s="41"/>
      <c r="QH327" s="41"/>
      <c r="QI327" s="41"/>
      <c r="QJ327" s="41"/>
      <c r="QK327" s="41"/>
      <c r="QL327" s="41"/>
      <c r="QM327" s="41"/>
      <c r="QN327" s="41"/>
      <c r="QO327" s="41"/>
      <c r="QP327" s="41"/>
      <c r="QQ327" s="41"/>
      <c r="QR327" s="41"/>
      <c r="QS327" s="41"/>
      <c r="QT327" s="41"/>
      <c r="QU327" s="41"/>
      <c r="QV327" s="41"/>
      <c r="QW327" s="41"/>
      <c r="QX327" s="41"/>
      <c r="QY327" s="41"/>
      <c r="QZ327" s="41"/>
      <c r="RA327" s="41"/>
      <c r="RB327" s="41"/>
      <c r="RC327" s="41"/>
      <c r="RD327" s="41"/>
      <c r="RE327" s="41"/>
      <c r="RF327" s="41"/>
      <c r="RG327" s="41"/>
      <c r="RH327" s="41"/>
      <c r="RI327" s="41"/>
      <c r="RJ327" s="41"/>
      <c r="RK327" s="41"/>
      <c r="RL327" s="41"/>
      <c r="RM327" s="41"/>
      <c r="RN327" s="41"/>
      <c r="RO327" s="41"/>
      <c r="RP327" s="41"/>
      <c r="RQ327" s="41"/>
      <c r="RR327" s="41"/>
      <c r="RS327" s="41"/>
      <c r="RT327" s="41"/>
      <c r="RU327" s="41"/>
      <c r="RV327" s="41"/>
      <c r="RW327" s="41"/>
      <c r="RX327" s="41"/>
      <c r="RY327" s="41"/>
      <c r="RZ327" s="41"/>
      <c r="SA327" s="41"/>
      <c r="SB327" s="41"/>
      <c r="SC327" s="41"/>
      <c r="SD327" s="41"/>
      <c r="SE327" s="41"/>
      <c r="SF327" s="41"/>
      <c r="SG327" s="41"/>
      <c r="SH327" s="41"/>
      <c r="SI327" s="41"/>
      <c r="SJ327" s="41"/>
      <c r="SK327" s="41"/>
      <c r="SL327" s="41"/>
      <c r="SM327" s="41"/>
      <c r="SN327" s="41"/>
      <c r="SO327" s="41"/>
      <c r="SP327" s="41"/>
      <c r="SQ327" s="41"/>
      <c r="SR327" s="41"/>
      <c r="SS327" s="41"/>
      <c r="ST327" s="41"/>
      <c r="SU327" s="41"/>
      <c r="SV327" s="41"/>
      <c r="SW327" s="41"/>
      <c r="SX327" s="41"/>
      <c r="SY327" s="41"/>
      <c r="SZ327" s="41"/>
      <c r="TA327" s="41"/>
      <c r="TB327" s="41"/>
      <c r="TC327" s="41"/>
      <c r="TD327" s="41"/>
      <c r="TE327" s="41"/>
      <c r="TF327" s="41"/>
      <c r="TG327" s="41"/>
      <c r="TH327" s="41"/>
      <c r="TI327" s="41"/>
      <c r="TJ327" s="41"/>
      <c r="TK327" s="41"/>
      <c r="TL327" s="41"/>
      <c r="TM327" s="41"/>
      <c r="TN327" s="41"/>
      <c r="TO327" s="41"/>
      <c r="TP327" s="41"/>
      <c r="TQ327" s="41"/>
      <c r="TR327" s="41"/>
      <c r="TS327" s="41"/>
      <c r="TT327" s="41"/>
      <c r="TU327" s="41"/>
      <c r="TV327" s="41"/>
      <c r="TW327" s="41"/>
      <c r="TX327" s="41"/>
      <c r="TY327" s="41"/>
      <c r="TZ327" s="41"/>
      <c r="UA327" s="41"/>
      <c r="UB327" s="41"/>
      <c r="UC327" s="41"/>
      <c r="UD327" s="41"/>
      <c r="UE327" s="41"/>
      <c r="UF327" s="41"/>
      <c r="UG327" s="41"/>
      <c r="UH327" s="41"/>
      <c r="UI327" s="41"/>
      <c r="UJ327" s="41"/>
      <c r="UK327" s="41"/>
      <c r="UL327" s="41"/>
      <c r="UM327" s="41"/>
      <c r="UN327" s="41"/>
      <c r="UO327" s="41"/>
      <c r="UP327" s="41"/>
      <c r="UQ327" s="41"/>
      <c r="UR327" s="41"/>
      <c r="US327" s="41"/>
      <c r="UT327" s="41"/>
      <c r="UU327" s="41"/>
      <c r="UV327" s="41"/>
      <c r="UW327" s="41"/>
      <c r="UX327" s="41"/>
      <c r="UY327" s="41"/>
      <c r="UZ327" s="41"/>
      <c r="VA327" s="41"/>
      <c r="VB327" s="41"/>
      <c r="VC327" s="41"/>
      <c r="VD327" s="41"/>
      <c r="VE327" s="41"/>
      <c r="VF327" s="41"/>
      <c r="VG327" s="41"/>
      <c r="VH327" s="41"/>
      <c r="VI327" s="41"/>
      <c r="VJ327" s="41"/>
      <c r="VK327" s="41"/>
      <c r="VL327" s="41"/>
      <c r="VM327" s="41"/>
      <c r="VN327" s="41"/>
      <c r="VO327" s="41"/>
      <c r="VP327" s="41"/>
      <c r="VQ327" s="41"/>
      <c r="VR327" s="41"/>
      <c r="VS327" s="41"/>
      <c r="VT327" s="41"/>
      <c r="VU327" s="41"/>
      <c r="VV327" s="41"/>
      <c r="VW327" s="41"/>
      <c r="VX327" s="41"/>
      <c r="VY327" s="41"/>
      <c r="VZ327" s="41"/>
      <c r="WA327" s="41"/>
      <c r="WB327" s="41"/>
      <c r="WC327" s="41"/>
      <c r="WD327" s="41"/>
      <c r="WE327" s="41"/>
      <c r="WF327" s="41"/>
      <c r="WG327" s="41"/>
      <c r="WH327" s="41"/>
      <c r="WI327" s="41"/>
      <c r="WJ327" s="41"/>
      <c r="WK327" s="41"/>
      <c r="WL327" s="41"/>
      <c r="WM327" s="41"/>
      <c r="WN327" s="41"/>
      <c r="WO327" s="41"/>
      <c r="WP327" s="41"/>
      <c r="WQ327" s="41"/>
      <c r="WR327" s="41"/>
      <c r="WS327" s="41"/>
      <c r="WT327" s="41"/>
      <c r="WU327" s="41"/>
      <c r="WV327" s="41"/>
      <c r="WW327" s="41"/>
      <c r="WX327" s="41"/>
      <c r="WY327" s="41"/>
      <c r="WZ327" s="41"/>
      <c r="XA327" s="41"/>
      <c r="XB327" s="41"/>
      <c r="XC327" s="41"/>
      <c r="XD327" s="41"/>
      <c r="XE327" s="41"/>
      <c r="XF327" s="41"/>
      <c r="XG327" s="41"/>
      <c r="XH327" s="41"/>
      <c r="XI327" s="41"/>
      <c r="XJ327" s="41"/>
      <c r="XK327" s="41"/>
      <c r="XL327" s="41"/>
      <c r="XM327" s="41"/>
      <c r="XN327" s="41"/>
      <c r="XO327" s="41"/>
      <c r="XP327" s="41"/>
      <c r="XQ327" s="41"/>
      <c r="XR327" s="41"/>
      <c r="XS327" s="41"/>
      <c r="XT327" s="41"/>
      <c r="XU327" s="41"/>
      <c r="XV327" s="41"/>
      <c r="XW327" s="41"/>
      <c r="XX327" s="41"/>
      <c r="XY327" s="41"/>
      <c r="XZ327" s="41"/>
      <c r="YA327" s="41"/>
      <c r="YB327" s="41"/>
      <c r="YC327" s="41"/>
      <c r="YD327" s="41"/>
      <c r="YE327" s="41"/>
      <c r="YF327" s="41"/>
      <c r="YG327" s="41"/>
      <c r="YH327" s="41"/>
      <c r="YI327" s="41"/>
      <c r="YJ327" s="41"/>
      <c r="YK327" s="41"/>
      <c r="YL327" s="41"/>
      <c r="YM327" s="41"/>
      <c r="YN327" s="41"/>
      <c r="YO327" s="41"/>
      <c r="YP327" s="41"/>
      <c r="YQ327" s="41"/>
      <c r="YR327" s="41"/>
      <c r="YS327" s="41"/>
      <c r="YT327" s="41"/>
      <c r="YU327" s="41"/>
      <c r="YV327" s="41"/>
      <c r="YW327" s="41"/>
      <c r="YX327" s="41"/>
      <c r="YY327" s="41"/>
      <c r="YZ327" s="41"/>
      <c r="ZA327" s="41"/>
      <c r="ZB327" s="41"/>
      <c r="ZC327" s="41"/>
      <c r="ZD327" s="41"/>
      <c r="ZE327" s="41"/>
      <c r="ZF327" s="41"/>
      <c r="ZG327" s="41"/>
      <c r="ZH327" s="41"/>
      <c r="ZI327" s="41"/>
      <c r="ZJ327" s="41"/>
      <c r="ZK327" s="41"/>
      <c r="ZL327" s="41"/>
      <c r="ZM327" s="41"/>
      <c r="ZN327" s="41"/>
      <c r="ZO327" s="41"/>
    </row>
    <row r="328" spans="31:691" ht="17.25" customHeight="1" x14ac:dyDescent="0.3">
      <c r="AE328" s="41"/>
      <c r="AF328" s="41"/>
      <c r="AG328" s="41"/>
      <c r="IZ328" s="41"/>
      <c r="JA328" s="41"/>
      <c r="JB328" s="41"/>
      <c r="JC328" s="41"/>
      <c r="JD328" s="41"/>
      <c r="JE328" s="41"/>
      <c r="JF328" s="41"/>
      <c r="JG328" s="41"/>
      <c r="JH328" s="41"/>
      <c r="JI328" s="41"/>
      <c r="JJ328" s="41"/>
      <c r="JK328" s="41"/>
      <c r="JL328" s="41"/>
      <c r="JM328" s="41"/>
      <c r="JN328" s="41"/>
      <c r="JO328" s="41"/>
      <c r="JP328" s="41"/>
      <c r="JQ328" s="41"/>
      <c r="JR328" s="41"/>
      <c r="JS328" s="41"/>
      <c r="JT328" s="41"/>
      <c r="JU328" s="41"/>
      <c r="JV328" s="41"/>
      <c r="JW328" s="41"/>
      <c r="JX328" s="41"/>
      <c r="JY328" s="41"/>
      <c r="JZ328" s="41"/>
      <c r="KA328" s="41"/>
      <c r="KB328" s="41"/>
      <c r="KC328" s="41"/>
      <c r="KD328" s="41"/>
      <c r="KE328" s="41"/>
      <c r="KF328" s="41"/>
      <c r="KG328" s="41"/>
      <c r="KH328" s="41"/>
      <c r="KI328" s="41"/>
      <c r="KJ328" s="41"/>
      <c r="KK328" s="41"/>
      <c r="KL328" s="41"/>
      <c r="KM328" s="41"/>
      <c r="KN328" s="41"/>
      <c r="KO328" s="41"/>
      <c r="KP328" s="41"/>
      <c r="KQ328" s="41"/>
      <c r="KR328" s="41"/>
      <c r="KS328" s="41"/>
      <c r="KT328" s="41"/>
      <c r="KU328" s="41"/>
      <c r="KV328" s="41"/>
      <c r="KW328" s="41"/>
      <c r="KX328" s="41"/>
      <c r="KY328" s="41"/>
      <c r="KZ328" s="41"/>
      <c r="LA328" s="41"/>
      <c r="LB328" s="41"/>
      <c r="LC328" s="41"/>
      <c r="LD328" s="41"/>
      <c r="LE328" s="41"/>
      <c r="LF328" s="41"/>
      <c r="LG328" s="41"/>
      <c r="LH328" s="41"/>
      <c r="LI328" s="41"/>
      <c r="LJ328" s="41"/>
      <c r="LK328" s="41"/>
      <c r="LL328" s="41"/>
      <c r="LM328" s="41"/>
      <c r="LN328" s="41"/>
      <c r="LO328" s="41"/>
      <c r="LP328" s="41"/>
      <c r="LQ328" s="41"/>
      <c r="LR328" s="41"/>
      <c r="LS328" s="41"/>
      <c r="LT328" s="41"/>
      <c r="LU328" s="41"/>
      <c r="LV328" s="41"/>
      <c r="LW328" s="41"/>
      <c r="LX328" s="41"/>
      <c r="LY328" s="41"/>
      <c r="LZ328" s="41"/>
      <c r="MA328" s="41"/>
      <c r="MB328" s="41"/>
      <c r="MC328" s="41"/>
      <c r="MD328" s="41"/>
      <c r="ME328" s="41"/>
      <c r="MF328" s="41"/>
      <c r="MG328" s="41"/>
      <c r="MH328" s="41"/>
      <c r="MI328" s="41"/>
      <c r="MJ328" s="41"/>
      <c r="MK328" s="41"/>
      <c r="ML328" s="41"/>
      <c r="MM328" s="41"/>
      <c r="MN328" s="41"/>
      <c r="MO328" s="41"/>
      <c r="MP328" s="41"/>
      <c r="MQ328" s="41"/>
      <c r="MR328" s="41"/>
      <c r="MS328" s="41"/>
      <c r="MT328" s="41"/>
      <c r="MU328" s="41"/>
      <c r="MV328" s="41"/>
      <c r="MW328" s="41"/>
      <c r="MX328" s="41"/>
      <c r="MY328" s="41"/>
      <c r="MZ328" s="41"/>
      <c r="NA328" s="41"/>
      <c r="NB328" s="41"/>
      <c r="NC328" s="41"/>
      <c r="ND328" s="41"/>
      <c r="NE328" s="41"/>
      <c r="NF328" s="41"/>
      <c r="NG328" s="41"/>
      <c r="NH328" s="41"/>
      <c r="NI328" s="41"/>
      <c r="NJ328" s="41"/>
      <c r="NK328" s="41"/>
      <c r="NL328" s="41"/>
      <c r="NM328" s="41"/>
      <c r="NN328" s="41"/>
      <c r="NO328" s="41"/>
      <c r="NP328" s="41"/>
      <c r="NQ328" s="41"/>
      <c r="NR328" s="41"/>
      <c r="NS328" s="41"/>
      <c r="NT328" s="41"/>
      <c r="NU328" s="41"/>
      <c r="NV328" s="41"/>
      <c r="NW328" s="41"/>
      <c r="NX328" s="41"/>
      <c r="NY328" s="41"/>
      <c r="NZ328" s="41"/>
      <c r="OA328" s="41"/>
      <c r="OB328" s="41"/>
      <c r="OC328" s="41"/>
      <c r="OD328" s="41"/>
      <c r="OE328" s="41"/>
      <c r="OF328" s="41"/>
      <c r="OG328" s="41"/>
      <c r="OH328" s="41"/>
      <c r="OI328" s="41"/>
      <c r="OJ328" s="41"/>
      <c r="OK328" s="41"/>
      <c r="OL328" s="41"/>
      <c r="OM328" s="41"/>
      <c r="ON328" s="41"/>
      <c r="OO328" s="41"/>
      <c r="OP328" s="41"/>
      <c r="OQ328" s="41"/>
      <c r="OR328" s="41"/>
      <c r="OS328" s="41"/>
      <c r="OT328" s="41"/>
      <c r="OU328" s="41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1"/>
      <c r="PN328" s="41"/>
      <c r="PO328" s="41"/>
      <c r="PP328" s="41"/>
      <c r="PQ328" s="41"/>
      <c r="PR328" s="41"/>
      <c r="PS328" s="41"/>
      <c r="PT328" s="41"/>
      <c r="PU328" s="41"/>
      <c r="PV328" s="41"/>
      <c r="PW328" s="41"/>
      <c r="PX328" s="41"/>
      <c r="PY328" s="41"/>
      <c r="PZ328" s="41"/>
      <c r="QA328" s="41"/>
      <c r="QB328" s="41"/>
      <c r="QC328" s="41"/>
      <c r="QD328" s="41"/>
      <c r="QE328" s="41"/>
      <c r="QF328" s="41"/>
      <c r="QG328" s="41"/>
      <c r="QH328" s="41"/>
      <c r="QI328" s="41"/>
      <c r="QJ328" s="41"/>
      <c r="QK328" s="41"/>
      <c r="QL328" s="41"/>
      <c r="QM328" s="41"/>
      <c r="QN328" s="41"/>
      <c r="QO328" s="41"/>
      <c r="QP328" s="41"/>
      <c r="QQ328" s="41"/>
      <c r="QR328" s="41"/>
      <c r="QS328" s="41"/>
      <c r="QT328" s="41"/>
      <c r="QU328" s="41"/>
      <c r="QV328" s="41"/>
      <c r="QW328" s="41"/>
      <c r="QX328" s="41"/>
      <c r="QY328" s="41"/>
      <c r="QZ328" s="41"/>
      <c r="RA328" s="41"/>
      <c r="RB328" s="41"/>
      <c r="RC328" s="41"/>
      <c r="RD328" s="41"/>
      <c r="RE328" s="41"/>
      <c r="RF328" s="41"/>
      <c r="RG328" s="41"/>
      <c r="RH328" s="41"/>
      <c r="RI328" s="41"/>
      <c r="RJ328" s="41"/>
      <c r="RK328" s="41"/>
      <c r="RL328" s="41"/>
      <c r="RM328" s="41"/>
      <c r="RN328" s="41"/>
      <c r="RO328" s="41"/>
      <c r="RP328" s="41"/>
      <c r="RQ328" s="41"/>
      <c r="RR328" s="41"/>
      <c r="RS328" s="41"/>
      <c r="RT328" s="41"/>
      <c r="RU328" s="41"/>
      <c r="RV328" s="41"/>
      <c r="RW328" s="41"/>
      <c r="RX328" s="41"/>
      <c r="RY328" s="41"/>
      <c r="RZ328" s="41"/>
      <c r="SA328" s="41"/>
      <c r="SB328" s="41"/>
      <c r="SC328" s="41"/>
      <c r="SD328" s="41"/>
      <c r="SE328" s="41"/>
      <c r="SF328" s="41"/>
      <c r="SG328" s="41"/>
      <c r="SH328" s="41"/>
      <c r="SI328" s="41"/>
      <c r="SJ328" s="41"/>
      <c r="SK328" s="41"/>
      <c r="SL328" s="41"/>
      <c r="SM328" s="41"/>
      <c r="SN328" s="41"/>
      <c r="SO328" s="41"/>
      <c r="SP328" s="41"/>
      <c r="SQ328" s="41"/>
      <c r="SR328" s="41"/>
      <c r="SS328" s="41"/>
      <c r="ST328" s="41"/>
      <c r="SU328" s="41"/>
      <c r="SV328" s="41"/>
      <c r="SW328" s="41"/>
      <c r="SX328" s="41"/>
      <c r="SY328" s="41"/>
      <c r="SZ328" s="41"/>
      <c r="TA328" s="41"/>
      <c r="TB328" s="41"/>
      <c r="TC328" s="41"/>
      <c r="TD328" s="41"/>
      <c r="TE328" s="41"/>
      <c r="TF328" s="41"/>
      <c r="TG328" s="41"/>
      <c r="TH328" s="41"/>
      <c r="TI328" s="41"/>
      <c r="TJ328" s="41"/>
      <c r="TK328" s="41"/>
      <c r="TL328" s="41"/>
      <c r="TM328" s="41"/>
      <c r="TN328" s="41"/>
      <c r="TO328" s="41"/>
      <c r="TP328" s="41"/>
      <c r="TQ328" s="41"/>
      <c r="TR328" s="41"/>
      <c r="TS328" s="41"/>
      <c r="TT328" s="41"/>
      <c r="TU328" s="41"/>
      <c r="TV328" s="41"/>
      <c r="TW328" s="41"/>
      <c r="TX328" s="41"/>
      <c r="TY328" s="41"/>
      <c r="TZ328" s="41"/>
      <c r="UA328" s="41"/>
      <c r="UB328" s="41"/>
      <c r="UC328" s="41"/>
      <c r="UD328" s="41"/>
      <c r="UE328" s="41"/>
      <c r="UF328" s="41"/>
      <c r="UG328" s="41"/>
      <c r="UH328" s="41"/>
      <c r="UI328" s="41"/>
      <c r="UJ328" s="41"/>
      <c r="UK328" s="41"/>
      <c r="UL328" s="41"/>
      <c r="UM328" s="41"/>
      <c r="UN328" s="41"/>
      <c r="UO328" s="41"/>
      <c r="UP328" s="41"/>
      <c r="UQ328" s="41"/>
      <c r="UR328" s="41"/>
      <c r="US328" s="41"/>
      <c r="UT328" s="41"/>
      <c r="UU328" s="41"/>
      <c r="UV328" s="41"/>
      <c r="UW328" s="41"/>
      <c r="UX328" s="41"/>
      <c r="UY328" s="41"/>
      <c r="UZ328" s="41"/>
      <c r="VA328" s="41"/>
      <c r="VB328" s="41"/>
      <c r="VC328" s="41"/>
      <c r="VD328" s="41"/>
      <c r="VE328" s="41"/>
      <c r="VF328" s="41"/>
      <c r="VG328" s="41"/>
      <c r="VH328" s="41"/>
      <c r="VI328" s="41"/>
      <c r="VJ328" s="41"/>
      <c r="VK328" s="41"/>
      <c r="VL328" s="41"/>
      <c r="VM328" s="41"/>
      <c r="VN328" s="41"/>
      <c r="VO328" s="41"/>
      <c r="VP328" s="41"/>
      <c r="VQ328" s="41"/>
      <c r="VR328" s="41"/>
      <c r="VS328" s="41"/>
      <c r="VT328" s="41"/>
      <c r="VU328" s="41"/>
      <c r="VV328" s="41"/>
      <c r="VW328" s="41"/>
      <c r="VX328" s="41"/>
      <c r="VY328" s="41"/>
      <c r="VZ328" s="41"/>
      <c r="WA328" s="41"/>
      <c r="WB328" s="41"/>
      <c r="WC328" s="41"/>
      <c r="WD328" s="41"/>
      <c r="WE328" s="41"/>
      <c r="WF328" s="41"/>
      <c r="WG328" s="41"/>
      <c r="WH328" s="41"/>
      <c r="WI328" s="41"/>
      <c r="WJ328" s="41"/>
      <c r="WK328" s="41"/>
      <c r="WL328" s="41"/>
      <c r="WM328" s="41"/>
      <c r="WN328" s="41"/>
      <c r="WO328" s="41"/>
      <c r="WP328" s="41"/>
      <c r="WQ328" s="41"/>
      <c r="WR328" s="41"/>
      <c r="WS328" s="41"/>
      <c r="WT328" s="41"/>
      <c r="WU328" s="41"/>
      <c r="WV328" s="41"/>
      <c r="WW328" s="41"/>
      <c r="WX328" s="41"/>
      <c r="WY328" s="41"/>
      <c r="WZ328" s="41"/>
      <c r="XA328" s="41"/>
      <c r="XB328" s="41"/>
      <c r="XC328" s="41"/>
      <c r="XD328" s="41"/>
      <c r="XE328" s="41"/>
      <c r="XF328" s="41"/>
      <c r="XG328" s="41"/>
      <c r="XH328" s="41"/>
      <c r="XI328" s="41"/>
      <c r="XJ328" s="41"/>
      <c r="XK328" s="41"/>
      <c r="XL328" s="41"/>
      <c r="XM328" s="41"/>
      <c r="XN328" s="41"/>
      <c r="XO328" s="41"/>
      <c r="XP328" s="41"/>
      <c r="XQ328" s="41"/>
      <c r="XR328" s="41"/>
      <c r="XS328" s="41"/>
      <c r="XT328" s="41"/>
      <c r="XU328" s="41"/>
      <c r="XV328" s="41"/>
      <c r="XW328" s="41"/>
      <c r="XX328" s="41"/>
      <c r="XY328" s="41"/>
      <c r="XZ328" s="41"/>
      <c r="YA328" s="41"/>
      <c r="YB328" s="41"/>
      <c r="YC328" s="41"/>
      <c r="YD328" s="41"/>
      <c r="YE328" s="41"/>
      <c r="YF328" s="41"/>
      <c r="YG328" s="41"/>
      <c r="YH328" s="41"/>
      <c r="YI328" s="41"/>
      <c r="YJ328" s="41"/>
      <c r="YK328" s="41"/>
      <c r="YL328" s="41"/>
      <c r="YM328" s="41"/>
      <c r="YN328" s="41"/>
      <c r="YO328" s="41"/>
      <c r="YP328" s="41"/>
      <c r="YQ328" s="41"/>
      <c r="YR328" s="41"/>
      <c r="YS328" s="41"/>
      <c r="YT328" s="41"/>
      <c r="YU328" s="41"/>
      <c r="YV328" s="41"/>
      <c r="YW328" s="41"/>
      <c r="YX328" s="41"/>
      <c r="YY328" s="41"/>
      <c r="YZ328" s="41"/>
      <c r="ZA328" s="41"/>
      <c r="ZB328" s="41"/>
      <c r="ZC328" s="41"/>
      <c r="ZD328" s="41"/>
      <c r="ZE328" s="41"/>
      <c r="ZF328" s="41"/>
      <c r="ZG328" s="41"/>
      <c r="ZH328" s="41"/>
      <c r="ZI328" s="41"/>
      <c r="ZJ328" s="41"/>
      <c r="ZK328" s="41"/>
      <c r="ZL328" s="41"/>
      <c r="ZM328" s="41"/>
      <c r="ZN328" s="41"/>
      <c r="ZO328" s="41"/>
    </row>
    <row r="329" spans="31:691" ht="17.25" customHeight="1" x14ac:dyDescent="0.3">
      <c r="AE329" s="41"/>
      <c r="AF329" s="41"/>
      <c r="AG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/>
      <c r="LK329" s="41"/>
      <c r="LL329" s="41"/>
      <c r="LM329" s="41"/>
      <c r="LN329" s="41"/>
      <c r="LO329" s="41"/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/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1"/>
      <c r="OT329" s="41"/>
      <c r="OU329" s="41"/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1"/>
      <c r="PN329" s="41"/>
      <c r="PO329" s="41"/>
      <c r="PP329" s="41"/>
      <c r="PQ329" s="41"/>
      <c r="PR329" s="41"/>
      <c r="PS329" s="41"/>
      <c r="PT329" s="41"/>
      <c r="PU329" s="41"/>
      <c r="PV329" s="41"/>
      <c r="PW329" s="41"/>
      <c r="PX329" s="41"/>
      <c r="PY329" s="41"/>
      <c r="PZ329" s="41"/>
      <c r="QA329" s="41"/>
      <c r="QB329" s="41"/>
      <c r="QC329" s="41"/>
      <c r="QD329" s="41"/>
      <c r="QE329" s="41"/>
      <c r="QF329" s="41"/>
      <c r="QG329" s="41"/>
      <c r="QH329" s="41"/>
      <c r="QI329" s="41"/>
      <c r="QJ329" s="41"/>
      <c r="QK329" s="41"/>
      <c r="QL329" s="41"/>
      <c r="QM329" s="41"/>
      <c r="QN329" s="41"/>
      <c r="QO329" s="41"/>
      <c r="QP329" s="41"/>
      <c r="QQ329" s="41"/>
      <c r="QR329" s="41"/>
      <c r="QS329" s="41"/>
      <c r="QT329" s="41"/>
      <c r="QU329" s="41"/>
      <c r="QV329" s="41"/>
      <c r="QW329" s="41"/>
      <c r="QX329" s="41"/>
      <c r="QY329" s="41"/>
      <c r="QZ329" s="41"/>
      <c r="RA329" s="41"/>
      <c r="RB329" s="41"/>
      <c r="RC329" s="41"/>
      <c r="RD329" s="41"/>
      <c r="RE329" s="41"/>
      <c r="RF329" s="41"/>
      <c r="RG329" s="41"/>
      <c r="RH329" s="41"/>
      <c r="RI329" s="41"/>
      <c r="RJ329" s="41"/>
      <c r="RK329" s="41"/>
      <c r="RL329" s="41"/>
      <c r="RM329" s="41"/>
      <c r="RN329" s="41"/>
      <c r="RO329" s="41"/>
      <c r="RP329" s="41"/>
      <c r="RQ329" s="41"/>
      <c r="RR329" s="41"/>
      <c r="RS329" s="41"/>
      <c r="RT329" s="41"/>
      <c r="RU329" s="41"/>
      <c r="RV329" s="41"/>
      <c r="RW329" s="41"/>
      <c r="RX329" s="41"/>
      <c r="RY329" s="41"/>
      <c r="RZ329" s="41"/>
      <c r="SA329" s="41"/>
      <c r="SB329" s="41"/>
      <c r="SC329" s="41"/>
      <c r="SD329" s="41"/>
      <c r="SE329" s="41"/>
      <c r="SF329" s="41"/>
      <c r="SG329" s="41"/>
      <c r="SH329" s="41"/>
      <c r="SI329" s="41"/>
      <c r="SJ329" s="41"/>
      <c r="SK329" s="41"/>
      <c r="SL329" s="41"/>
      <c r="SM329" s="41"/>
      <c r="SN329" s="41"/>
      <c r="SO329" s="41"/>
      <c r="SP329" s="41"/>
      <c r="SQ329" s="41"/>
      <c r="SR329" s="41"/>
      <c r="SS329" s="41"/>
      <c r="ST329" s="41"/>
      <c r="SU329" s="41"/>
      <c r="SV329" s="41"/>
      <c r="SW329" s="41"/>
      <c r="SX329" s="41"/>
      <c r="SY329" s="41"/>
      <c r="SZ329" s="41"/>
      <c r="TA329" s="41"/>
      <c r="TB329" s="41"/>
      <c r="TC329" s="41"/>
      <c r="TD329" s="41"/>
      <c r="TE329" s="41"/>
      <c r="TF329" s="41"/>
      <c r="TG329" s="41"/>
      <c r="TH329" s="41"/>
      <c r="TI329" s="41"/>
      <c r="TJ329" s="41"/>
      <c r="TK329" s="41"/>
      <c r="TL329" s="41"/>
      <c r="TM329" s="41"/>
      <c r="TN329" s="41"/>
      <c r="TO329" s="41"/>
      <c r="TP329" s="41"/>
      <c r="TQ329" s="41"/>
      <c r="TR329" s="41"/>
      <c r="TS329" s="41"/>
      <c r="TT329" s="41"/>
      <c r="TU329" s="41"/>
      <c r="TV329" s="41"/>
      <c r="TW329" s="41"/>
      <c r="TX329" s="41"/>
      <c r="TY329" s="41"/>
      <c r="TZ329" s="41"/>
      <c r="UA329" s="41"/>
      <c r="UB329" s="41"/>
      <c r="UC329" s="41"/>
      <c r="UD329" s="41"/>
      <c r="UE329" s="41"/>
      <c r="UF329" s="41"/>
      <c r="UG329" s="41"/>
      <c r="UH329" s="41"/>
      <c r="UI329" s="41"/>
      <c r="UJ329" s="41"/>
      <c r="UK329" s="41"/>
      <c r="UL329" s="41"/>
      <c r="UM329" s="41"/>
      <c r="UN329" s="41"/>
      <c r="UO329" s="41"/>
      <c r="UP329" s="41"/>
      <c r="UQ329" s="41"/>
      <c r="UR329" s="41"/>
      <c r="US329" s="41"/>
      <c r="UT329" s="41"/>
      <c r="UU329" s="41"/>
      <c r="UV329" s="41"/>
      <c r="UW329" s="41"/>
      <c r="UX329" s="41"/>
      <c r="UY329" s="41"/>
      <c r="UZ329" s="41"/>
      <c r="VA329" s="41"/>
      <c r="VB329" s="41"/>
      <c r="VC329" s="41"/>
      <c r="VD329" s="41"/>
      <c r="VE329" s="41"/>
      <c r="VF329" s="41"/>
      <c r="VG329" s="41"/>
      <c r="VH329" s="41"/>
      <c r="VI329" s="41"/>
      <c r="VJ329" s="41"/>
      <c r="VK329" s="41"/>
      <c r="VL329" s="41"/>
      <c r="VM329" s="41"/>
      <c r="VN329" s="41"/>
      <c r="VO329" s="41"/>
      <c r="VP329" s="41"/>
      <c r="VQ329" s="41"/>
      <c r="VR329" s="41"/>
      <c r="VS329" s="41"/>
      <c r="VT329" s="41"/>
      <c r="VU329" s="41"/>
      <c r="VV329" s="41"/>
      <c r="VW329" s="41"/>
      <c r="VX329" s="41"/>
      <c r="VY329" s="41"/>
      <c r="VZ329" s="41"/>
      <c r="WA329" s="41"/>
      <c r="WB329" s="41"/>
      <c r="WC329" s="41"/>
      <c r="WD329" s="41"/>
      <c r="WE329" s="41"/>
      <c r="WF329" s="41"/>
      <c r="WG329" s="41"/>
      <c r="WH329" s="41"/>
      <c r="WI329" s="41"/>
      <c r="WJ329" s="41"/>
      <c r="WK329" s="41"/>
      <c r="WL329" s="41"/>
      <c r="WM329" s="41"/>
      <c r="WN329" s="41"/>
      <c r="WO329" s="41"/>
      <c r="WP329" s="41"/>
      <c r="WQ329" s="41"/>
      <c r="WR329" s="41"/>
      <c r="WS329" s="41"/>
      <c r="WT329" s="41"/>
      <c r="WU329" s="41"/>
      <c r="WV329" s="41"/>
      <c r="WW329" s="41"/>
      <c r="WX329" s="41"/>
      <c r="WY329" s="41"/>
      <c r="WZ329" s="41"/>
      <c r="XA329" s="41"/>
      <c r="XB329" s="41"/>
      <c r="XC329" s="41"/>
      <c r="XD329" s="41"/>
      <c r="XE329" s="41"/>
      <c r="XF329" s="41"/>
      <c r="XG329" s="41"/>
      <c r="XH329" s="41"/>
      <c r="XI329" s="41"/>
      <c r="XJ329" s="41"/>
      <c r="XK329" s="41"/>
      <c r="XL329" s="41"/>
      <c r="XM329" s="41"/>
      <c r="XN329" s="41"/>
      <c r="XO329" s="41"/>
      <c r="XP329" s="41"/>
      <c r="XQ329" s="41"/>
      <c r="XR329" s="41"/>
      <c r="XS329" s="41"/>
      <c r="XT329" s="41"/>
      <c r="XU329" s="41"/>
      <c r="XV329" s="41"/>
      <c r="XW329" s="41"/>
      <c r="XX329" s="41"/>
      <c r="XY329" s="41"/>
      <c r="XZ329" s="41"/>
      <c r="YA329" s="41"/>
      <c r="YB329" s="41"/>
      <c r="YC329" s="41"/>
      <c r="YD329" s="41"/>
      <c r="YE329" s="41"/>
      <c r="YF329" s="41"/>
      <c r="YG329" s="41"/>
      <c r="YH329" s="41"/>
      <c r="YI329" s="41"/>
      <c r="YJ329" s="41"/>
      <c r="YK329" s="41"/>
      <c r="YL329" s="41"/>
      <c r="YM329" s="41"/>
      <c r="YN329" s="41"/>
      <c r="YO329" s="41"/>
      <c r="YP329" s="41"/>
      <c r="YQ329" s="41"/>
      <c r="YR329" s="41"/>
      <c r="YS329" s="41"/>
      <c r="YT329" s="41"/>
      <c r="YU329" s="41"/>
      <c r="YV329" s="41"/>
      <c r="YW329" s="41"/>
      <c r="YX329" s="41"/>
      <c r="YY329" s="41"/>
      <c r="YZ329" s="41"/>
      <c r="ZA329" s="41"/>
      <c r="ZB329" s="41"/>
      <c r="ZC329" s="41"/>
      <c r="ZD329" s="41"/>
      <c r="ZE329" s="41"/>
      <c r="ZF329" s="41"/>
      <c r="ZG329" s="41"/>
      <c r="ZH329" s="41"/>
      <c r="ZI329" s="41"/>
      <c r="ZJ329" s="41"/>
      <c r="ZK329" s="41"/>
      <c r="ZL329" s="41"/>
      <c r="ZM329" s="41"/>
      <c r="ZN329" s="41"/>
      <c r="ZO329" s="41"/>
    </row>
    <row r="330" spans="31:691" ht="17.25" customHeight="1" x14ac:dyDescent="0.3">
      <c r="AE330" s="41"/>
      <c r="AF330" s="41"/>
      <c r="AG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1"/>
      <c r="OT330" s="41"/>
      <c r="OU330" s="41"/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1"/>
      <c r="PN330" s="41"/>
      <c r="PO330" s="41"/>
      <c r="PP330" s="41"/>
      <c r="PQ330" s="41"/>
      <c r="PR330" s="41"/>
      <c r="PS330" s="41"/>
      <c r="PT330" s="41"/>
      <c r="PU330" s="41"/>
      <c r="PV330" s="41"/>
      <c r="PW330" s="41"/>
      <c r="PX330" s="41"/>
      <c r="PY330" s="41"/>
      <c r="PZ330" s="41"/>
      <c r="QA330" s="41"/>
      <c r="QB330" s="41"/>
      <c r="QC330" s="41"/>
      <c r="QD330" s="41"/>
      <c r="QE330" s="41"/>
      <c r="QF330" s="41"/>
      <c r="QG330" s="41"/>
      <c r="QH330" s="41"/>
      <c r="QI330" s="41"/>
      <c r="QJ330" s="41"/>
      <c r="QK330" s="41"/>
      <c r="QL330" s="41"/>
      <c r="QM330" s="41"/>
      <c r="QN330" s="41"/>
      <c r="QO330" s="41"/>
      <c r="QP330" s="41"/>
      <c r="QQ330" s="41"/>
      <c r="QR330" s="41"/>
      <c r="QS330" s="41"/>
      <c r="QT330" s="41"/>
      <c r="QU330" s="41"/>
      <c r="QV330" s="41"/>
      <c r="QW330" s="41"/>
      <c r="QX330" s="41"/>
      <c r="QY330" s="41"/>
      <c r="QZ330" s="41"/>
      <c r="RA330" s="41"/>
      <c r="RB330" s="41"/>
      <c r="RC330" s="41"/>
      <c r="RD330" s="41"/>
      <c r="RE330" s="41"/>
      <c r="RF330" s="41"/>
      <c r="RG330" s="41"/>
      <c r="RH330" s="41"/>
      <c r="RI330" s="41"/>
      <c r="RJ330" s="41"/>
      <c r="RK330" s="41"/>
      <c r="RL330" s="41"/>
      <c r="RM330" s="41"/>
      <c r="RN330" s="41"/>
      <c r="RO330" s="41"/>
      <c r="RP330" s="41"/>
      <c r="RQ330" s="41"/>
      <c r="RR330" s="41"/>
      <c r="RS330" s="41"/>
      <c r="RT330" s="41"/>
      <c r="RU330" s="41"/>
      <c r="RV330" s="41"/>
      <c r="RW330" s="41"/>
      <c r="RX330" s="41"/>
      <c r="RY330" s="41"/>
      <c r="RZ330" s="41"/>
      <c r="SA330" s="41"/>
      <c r="SB330" s="41"/>
      <c r="SC330" s="41"/>
      <c r="SD330" s="41"/>
      <c r="SE330" s="41"/>
      <c r="SF330" s="41"/>
      <c r="SG330" s="41"/>
      <c r="SH330" s="41"/>
      <c r="SI330" s="41"/>
      <c r="SJ330" s="41"/>
      <c r="SK330" s="41"/>
      <c r="SL330" s="41"/>
      <c r="SM330" s="41"/>
      <c r="SN330" s="41"/>
      <c r="SO330" s="41"/>
      <c r="SP330" s="41"/>
      <c r="SQ330" s="41"/>
      <c r="SR330" s="41"/>
      <c r="SS330" s="41"/>
      <c r="ST330" s="41"/>
      <c r="SU330" s="41"/>
      <c r="SV330" s="41"/>
      <c r="SW330" s="41"/>
      <c r="SX330" s="41"/>
      <c r="SY330" s="41"/>
      <c r="SZ330" s="41"/>
      <c r="TA330" s="41"/>
      <c r="TB330" s="41"/>
      <c r="TC330" s="41"/>
      <c r="TD330" s="41"/>
      <c r="TE330" s="41"/>
      <c r="TF330" s="41"/>
      <c r="TG330" s="41"/>
      <c r="TH330" s="41"/>
      <c r="TI330" s="41"/>
      <c r="TJ330" s="41"/>
      <c r="TK330" s="41"/>
      <c r="TL330" s="41"/>
      <c r="TM330" s="41"/>
      <c r="TN330" s="41"/>
      <c r="TO330" s="41"/>
      <c r="TP330" s="41"/>
      <c r="TQ330" s="41"/>
      <c r="TR330" s="41"/>
      <c r="TS330" s="41"/>
      <c r="TT330" s="41"/>
      <c r="TU330" s="41"/>
      <c r="TV330" s="41"/>
      <c r="TW330" s="41"/>
      <c r="TX330" s="41"/>
      <c r="TY330" s="41"/>
      <c r="TZ330" s="41"/>
      <c r="UA330" s="41"/>
      <c r="UB330" s="41"/>
      <c r="UC330" s="41"/>
      <c r="UD330" s="41"/>
      <c r="UE330" s="41"/>
      <c r="UF330" s="41"/>
      <c r="UG330" s="41"/>
      <c r="UH330" s="41"/>
      <c r="UI330" s="41"/>
      <c r="UJ330" s="41"/>
      <c r="UK330" s="41"/>
      <c r="UL330" s="41"/>
      <c r="UM330" s="41"/>
      <c r="UN330" s="41"/>
      <c r="UO330" s="41"/>
      <c r="UP330" s="41"/>
      <c r="UQ330" s="41"/>
      <c r="UR330" s="41"/>
      <c r="US330" s="41"/>
      <c r="UT330" s="41"/>
      <c r="UU330" s="41"/>
      <c r="UV330" s="41"/>
      <c r="UW330" s="41"/>
      <c r="UX330" s="41"/>
      <c r="UY330" s="41"/>
      <c r="UZ330" s="41"/>
      <c r="VA330" s="41"/>
      <c r="VB330" s="41"/>
      <c r="VC330" s="41"/>
      <c r="VD330" s="41"/>
      <c r="VE330" s="41"/>
      <c r="VF330" s="41"/>
      <c r="VG330" s="41"/>
      <c r="VH330" s="41"/>
      <c r="VI330" s="41"/>
      <c r="VJ330" s="41"/>
      <c r="VK330" s="41"/>
      <c r="VL330" s="41"/>
      <c r="VM330" s="41"/>
      <c r="VN330" s="41"/>
      <c r="VO330" s="41"/>
      <c r="VP330" s="41"/>
      <c r="VQ330" s="41"/>
      <c r="VR330" s="41"/>
      <c r="VS330" s="41"/>
      <c r="VT330" s="41"/>
      <c r="VU330" s="41"/>
      <c r="VV330" s="41"/>
      <c r="VW330" s="41"/>
      <c r="VX330" s="41"/>
      <c r="VY330" s="41"/>
      <c r="VZ330" s="41"/>
      <c r="WA330" s="41"/>
      <c r="WB330" s="41"/>
      <c r="WC330" s="41"/>
      <c r="WD330" s="41"/>
      <c r="WE330" s="41"/>
      <c r="WF330" s="41"/>
      <c r="WG330" s="41"/>
      <c r="WH330" s="41"/>
      <c r="WI330" s="41"/>
      <c r="WJ330" s="41"/>
      <c r="WK330" s="41"/>
      <c r="WL330" s="41"/>
      <c r="WM330" s="41"/>
      <c r="WN330" s="41"/>
      <c r="WO330" s="41"/>
      <c r="WP330" s="41"/>
      <c r="WQ330" s="41"/>
      <c r="WR330" s="41"/>
      <c r="WS330" s="41"/>
      <c r="WT330" s="41"/>
      <c r="WU330" s="41"/>
      <c r="WV330" s="41"/>
      <c r="WW330" s="41"/>
      <c r="WX330" s="41"/>
      <c r="WY330" s="41"/>
      <c r="WZ330" s="41"/>
      <c r="XA330" s="41"/>
      <c r="XB330" s="41"/>
      <c r="XC330" s="41"/>
      <c r="XD330" s="41"/>
      <c r="XE330" s="41"/>
      <c r="XF330" s="41"/>
      <c r="XG330" s="41"/>
      <c r="XH330" s="41"/>
      <c r="XI330" s="41"/>
      <c r="XJ330" s="41"/>
      <c r="XK330" s="41"/>
      <c r="XL330" s="41"/>
      <c r="XM330" s="41"/>
      <c r="XN330" s="41"/>
      <c r="XO330" s="41"/>
      <c r="XP330" s="41"/>
      <c r="XQ330" s="41"/>
      <c r="XR330" s="41"/>
      <c r="XS330" s="41"/>
      <c r="XT330" s="41"/>
      <c r="XU330" s="41"/>
      <c r="XV330" s="41"/>
      <c r="XW330" s="41"/>
      <c r="XX330" s="41"/>
      <c r="XY330" s="41"/>
      <c r="XZ330" s="41"/>
      <c r="YA330" s="41"/>
      <c r="YB330" s="41"/>
      <c r="YC330" s="41"/>
      <c r="YD330" s="41"/>
      <c r="YE330" s="41"/>
      <c r="YF330" s="41"/>
      <c r="YG330" s="41"/>
      <c r="YH330" s="41"/>
      <c r="YI330" s="41"/>
      <c r="YJ330" s="41"/>
      <c r="YK330" s="41"/>
      <c r="YL330" s="41"/>
      <c r="YM330" s="41"/>
      <c r="YN330" s="41"/>
      <c r="YO330" s="41"/>
      <c r="YP330" s="41"/>
      <c r="YQ330" s="41"/>
      <c r="YR330" s="41"/>
      <c r="YS330" s="41"/>
      <c r="YT330" s="41"/>
      <c r="YU330" s="41"/>
      <c r="YV330" s="41"/>
      <c r="YW330" s="41"/>
      <c r="YX330" s="41"/>
      <c r="YY330" s="41"/>
      <c r="YZ330" s="41"/>
      <c r="ZA330" s="41"/>
      <c r="ZB330" s="41"/>
      <c r="ZC330" s="41"/>
      <c r="ZD330" s="41"/>
      <c r="ZE330" s="41"/>
      <c r="ZF330" s="41"/>
      <c r="ZG330" s="41"/>
      <c r="ZH330" s="41"/>
      <c r="ZI330" s="41"/>
      <c r="ZJ330" s="41"/>
      <c r="ZK330" s="41"/>
      <c r="ZL330" s="41"/>
      <c r="ZM330" s="41"/>
      <c r="ZN330" s="41"/>
      <c r="ZO330" s="41"/>
    </row>
    <row r="331" spans="31:691" ht="17.25" customHeight="1" x14ac:dyDescent="0.3">
      <c r="AE331" s="41"/>
      <c r="AF331" s="41"/>
      <c r="AG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1"/>
      <c r="OT331" s="41"/>
      <c r="OU331" s="41"/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1"/>
      <c r="PN331" s="41"/>
      <c r="PO331" s="41"/>
      <c r="PP331" s="41"/>
      <c r="PQ331" s="41"/>
      <c r="PR331" s="41"/>
      <c r="PS331" s="41"/>
      <c r="PT331" s="41"/>
      <c r="PU331" s="41"/>
      <c r="PV331" s="41"/>
      <c r="PW331" s="41"/>
      <c r="PX331" s="41"/>
      <c r="PY331" s="41"/>
      <c r="PZ331" s="41"/>
      <c r="QA331" s="41"/>
      <c r="QB331" s="41"/>
      <c r="QC331" s="41"/>
      <c r="QD331" s="41"/>
      <c r="QE331" s="41"/>
      <c r="QF331" s="41"/>
      <c r="QG331" s="41"/>
      <c r="QH331" s="41"/>
      <c r="QI331" s="41"/>
      <c r="QJ331" s="41"/>
      <c r="QK331" s="41"/>
      <c r="QL331" s="41"/>
      <c r="QM331" s="41"/>
      <c r="QN331" s="41"/>
      <c r="QO331" s="41"/>
      <c r="QP331" s="41"/>
      <c r="QQ331" s="41"/>
      <c r="QR331" s="41"/>
      <c r="QS331" s="41"/>
      <c r="QT331" s="41"/>
      <c r="QU331" s="41"/>
      <c r="QV331" s="41"/>
      <c r="QW331" s="41"/>
      <c r="QX331" s="41"/>
      <c r="QY331" s="41"/>
      <c r="QZ331" s="41"/>
      <c r="RA331" s="41"/>
      <c r="RB331" s="41"/>
      <c r="RC331" s="41"/>
      <c r="RD331" s="41"/>
      <c r="RE331" s="41"/>
      <c r="RF331" s="41"/>
      <c r="RG331" s="41"/>
      <c r="RH331" s="41"/>
      <c r="RI331" s="41"/>
      <c r="RJ331" s="41"/>
      <c r="RK331" s="41"/>
      <c r="RL331" s="41"/>
      <c r="RM331" s="41"/>
      <c r="RN331" s="41"/>
      <c r="RO331" s="41"/>
      <c r="RP331" s="41"/>
      <c r="RQ331" s="41"/>
      <c r="RR331" s="41"/>
      <c r="RS331" s="41"/>
      <c r="RT331" s="41"/>
      <c r="RU331" s="41"/>
      <c r="RV331" s="41"/>
      <c r="RW331" s="41"/>
      <c r="RX331" s="41"/>
      <c r="RY331" s="41"/>
      <c r="RZ331" s="41"/>
      <c r="SA331" s="41"/>
      <c r="SB331" s="41"/>
      <c r="SC331" s="41"/>
      <c r="SD331" s="41"/>
      <c r="SE331" s="41"/>
      <c r="SF331" s="41"/>
      <c r="SG331" s="41"/>
      <c r="SH331" s="41"/>
      <c r="SI331" s="41"/>
      <c r="SJ331" s="41"/>
      <c r="SK331" s="41"/>
      <c r="SL331" s="41"/>
      <c r="SM331" s="41"/>
      <c r="SN331" s="41"/>
      <c r="SO331" s="41"/>
      <c r="SP331" s="41"/>
      <c r="SQ331" s="41"/>
      <c r="SR331" s="41"/>
      <c r="SS331" s="41"/>
      <c r="ST331" s="41"/>
      <c r="SU331" s="41"/>
      <c r="SV331" s="41"/>
      <c r="SW331" s="41"/>
      <c r="SX331" s="41"/>
      <c r="SY331" s="41"/>
      <c r="SZ331" s="41"/>
      <c r="TA331" s="41"/>
      <c r="TB331" s="41"/>
      <c r="TC331" s="41"/>
      <c r="TD331" s="41"/>
      <c r="TE331" s="41"/>
      <c r="TF331" s="41"/>
      <c r="TG331" s="41"/>
      <c r="TH331" s="41"/>
      <c r="TI331" s="41"/>
      <c r="TJ331" s="41"/>
      <c r="TK331" s="41"/>
      <c r="TL331" s="41"/>
      <c r="TM331" s="41"/>
      <c r="TN331" s="41"/>
      <c r="TO331" s="41"/>
      <c r="TP331" s="41"/>
      <c r="TQ331" s="41"/>
      <c r="TR331" s="41"/>
      <c r="TS331" s="41"/>
      <c r="TT331" s="41"/>
      <c r="TU331" s="41"/>
      <c r="TV331" s="41"/>
      <c r="TW331" s="41"/>
      <c r="TX331" s="41"/>
      <c r="TY331" s="41"/>
      <c r="TZ331" s="41"/>
      <c r="UA331" s="41"/>
      <c r="UB331" s="41"/>
      <c r="UC331" s="41"/>
      <c r="UD331" s="41"/>
      <c r="UE331" s="41"/>
      <c r="UF331" s="41"/>
      <c r="UG331" s="41"/>
      <c r="UH331" s="41"/>
      <c r="UI331" s="41"/>
      <c r="UJ331" s="41"/>
      <c r="UK331" s="41"/>
      <c r="UL331" s="41"/>
      <c r="UM331" s="41"/>
      <c r="UN331" s="41"/>
      <c r="UO331" s="41"/>
      <c r="UP331" s="41"/>
      <c r="UQ331" s="41"/>
      <c r="UR331" s="41"/>
      <c r="US331" s="41"/>
      <c r="UT331" s="41"/>
      <c r="UU331" s="41"/>
      <c r="UV331" s="41"/>
      <c r="UW331" s="41"/>
      <c r="UX331" s="41"/>
      <c r="UY331" s="41"/>
      <c r="UZ331" s="41"/>
      <c r="VA331" s="41"/>
      <c r="VB331" s="41"/>
      <c r="VC331" s="41"/>
      <c r="VD331" s="41"/>
      <c r="VE331" s="41"/>
      <c r="VF331" s="41"/>
      <c r="VG331" s="41"/>
      <c r="VH331" s="41"/>
      <c r="VI331" s="41"/>
      <c r="VJ331" s="41"/>
      <c r="VK331" s="41"/>
      <c r="VL331" s="41"/>
      <c r="VM331" s="41"/>
      <c r="VN331" s="41"/>
      <c r="VO331" s="41"/>
      <c r="VP331" s="41"/>
      <c r="VQ331" s="41"/>
      <c r="VR331" s="41"/>
      <c r="VS331" s="41"/>
      <c r="VT331" s="41"/>
      <c r="VU331" s="41"/>
      <c r="VV331" s="41"/>
      <c r="VW331" s="41"/>
      <c r="VX331" s="41"/>
      <c r="VY331" s="41"/>
      <c r="VZ331" s="41"/>
      <c r="WA331" s="41"/>
      <c r="WB331" s="41"/>
      <c r="WC331" s="41"/>
      <c r="WD331" s="41"/>
      <c r="WE331" s="41"/>
      <c r="WF331" s="41"/>
      <c r="WG331" s="41"/>
      <c r="WH331" s="41"/>
      <c r="WI331" s="41"/>
      <c r="WJ331" s="41"/>
      <c r="WK331" s="41"/>
      <c r="WL331" s="41"/>
      <c r="WM331" s="41"/>
      <c r="WN331" s="41"/>
      <c r="WO331" s="41"/>
      <c r="WP331" s="41"/>
      <c r="WQ331" s="41"/>
      <c r="WR331" s="41"/>
      <c r="WS331" s="41"/>
      <c r="WT331" s="41"/>
      <c r="WU331" s="41"/>
      <c r="WV331" s="41"/>
      <c r="WW331" s="41"/>
      <c r="WX331" s="41"/>
      <c r="WY331" s="41"/>
      <c r="WZ331" s="41"/>
      <c r="XA331" s="41"/>
      <c r="XB331" s="41"/>
      <c r="XC331" s="41"/>
      <c r="XD331" s="41"/>
      <c r="XE331" s="41"/>
      <c r="XF331" s="41"/>
      <c r="XG331" s="41"/>
      <c r="XH331" s="41"/>
      <c r="XI331" s="41"/>
      <c r="XJ331" s="41"/>
      <c r="XK331" s="41"/>
      <c r="XL331" s="41"/>
      <c r="XM331" s="41"/>
      <c r="XN331" s="41"/>
      <c r="XO331" s="41"/>
      <c r="XP331" s="41"/>
      <c r="XQ331" s="41"/>
      <c r="XR331" s="41"/>
      <c r="XS331" s="41"/>
      <c r="XT331" s="41"/>
      <c r="XU331" s="41"/>
      <c r="XV331" s="41"/>
      <c r="XW331" s="41"/>
      <c r="XX331" s="41"/>
      <c r="XY331" s="41"/>
      <c r="XZ331" s="41"/>
      <c r="YA331" s="41"/>
      <c r="YB331" s="41"/>
      <c r="YC331" s="41"/>
      <c r="YD331" s="41"/>
      <c r="YE331" s="41"/>
      <c r="YF331" s="41"/>
      <c r="YG331" s="41"/>
      <c r="YH331" s="41"/>
      <c r="YI331" s="41"/>
      <c r="YJ331" s="41"/>
      <c r="YK331" s="41"/>
      <c r="YL331" s="41"/>
      <c r="YM331" s="41"/>
      <c r="YN331" s="41"/>
      <c r="YO331" s="41"/>
      <c r="YP331" s="41"/>
      <c r="YQ331" s="41"/>
      <c r="YR331" s="41"/>
      <c r="YS331" s="41"/>
      <c r="YT331" s="41"/>
      <c r="YU331" s="41"/>
      <c r="YV331" s="41"/>
      <c r="YW331" s="41"/>
      <c r="YX331" s="41"/>
      <c r="YY331" s="41"/>
      <c r="YZ331" s="41"/>
      <c r="ZA331" s="41"/>
      <c r="ZB331" s="41"/>
      <c r="ZC331" s="41"/>
      <c r="ZD331" s="41"/>
      <c r="ZE331" s="41"/>
      <c r="ZF331" s="41"/>
      <c r="ZG331" s="41"/>
      <c r="ZH331" s="41"/>
      <c r="ZI331" s="41"/>
      <c r="ZJ331" s="41"/>
      <c r="ZK331" s="41"/>
      <c r="ZL331" s="41"/>
      <c r="ZM331" s="41"/>
      <c r="ZN331" s="41"/>
      <c r="ZO331" s="41"/>
    </row>
    <row r="332" spans="31:691" ht="17.25" customHeight="1" x14ac:dyDescent="0.3">
      <c r="AE332" s="41"/>
      <c r="AF332" s="41"/>
      <c r="AG332" s="41"/>
      <c r="IZ332" s="41"/>
      <c r="JA332" s="41"/>
      <c r="JB332" s="41"/>
      <c r="JC332" s="41"/>
      <c r="JD332" s="41"/>
      <c r="JE332" s="41"/>
      <c r="JF332" s="41"/>
      <c r="JG332" s="41"/>
      <c r="JH332" s="41"/>
      <c r="JI332" s="41"/>
      <c r="JJ332" s="41"/>
      <c r="JK332" s="41"/>
      <c r="JL332" s="41"/>
      <c r="JM332" s="41"/>
      <c r="JN332" s="41"/>
      <c r="JO332" s="41"/>
      <c r="JP332" s="41"/>
      <c r="JQ332" s="41"/>
      <c r="JR332" s="41"/>
      <c r="JS332" s="41"/>
      <c r="JT332" s="41"/>
      <c r="JU332" s="41"/>
      <c r="JV332" s="41"/>
      <c r="JW332" s="41"/>
      <c r="JX332" s="41"/>
      <c r="JY332" s="41"/>
      <c r="JZ332" s="41"/>
      <c r="KA332" s="41"/>
      <c r="KB332" s="41"/>
      <c r="KC332" s="41"/>
      <c r="KD332" s="41"/>
      <c r="KE332" s="41"/>
      <c r="KF332" s="41"/>
      <c r="KG332" s="41"/>
      <c r="KH332" s="41"/>
      <c r="KI332" s="41"/>
      <c r="KJ332" s="41"/>
      <c r="KK332" s="41"/>
      <c r="KL332" s="41"/>
      <c r="KM332" s="41"/>
      <c r="KN332" s="41"/>
      <c r="KO332" s="41"/>
      <c r="KP332" s="41"/>
      <c r="KQ332" s="41"/>
      <c r="KR332" s="41"/>
      <c r="KS332" s="41"/>
      <c r="KT332" s="41"/>
      <c r="KU332" s="41"/>
      <c r="KV332" s="41"/>
      <c r="KW332" s="41"/>
      <c r="KX332" s="41"/>
      <c r="KY332" s="41"/>
      <c r="KZ332" s="41"/>
      <c r="LA332" s="41"/>
      <c r="LB332" s="41"/>
      <c r="LC332" s="41"/>
      <c r="LD332" s="41"/>
      <c r="LE332" s="41"/>
      <c r="LF332" s="41"/>
      <c r="LG332" s="41"/>
      <c r="LH332" s="41"/>
      <c r="LI332" s="41"/>
      <c r="LJ332" s="41"/>
      <c r="LK332" s="41"/>
      <c r="LL332" s="41"/>
      <c r="LM332" s="41"/>
      <c r="LN332" s="41"/>
      <c r="LO332" s="41"/>
      <c r="LP332" s="41"/>
      <c r="LQ332" s="41"/>
      <c r="LR332" s="41"/>
      <c r="LS332" s="41"/>
      <c r="LT332" s="41"/>
      <c r="LU332" s="41"/>
      <c r="LV332" s="41"/>
      <c r="LW332" s="41"/>
      <c r="LX332" s="41"/>
      <c r="LY332" s="41"/>
      <c r="LZ332" s="41"/>
      <c r="MA332" s="41"/>
      <c r="MB332" s="41"/>
      <c r="MC332" s="41"/>
      <c r="MD332" s="41"/>
      <c r="ME332" s="41"/>
      <c r="MF332" s="41"/>
      <c r="MG332" s="41"/>
      <c r="MH332" s="41"/>
      <c r="MI332" s="41"/>
      <c r="MJ332" s="41"/>
      <c r="MK332" s="41"/>
      <c r="ML332" s="41"/>
      <c r="MM332" s="41"/>
      <c r="MN332" s="41"/>
      <c r="MO332" s="41"/>
      <c r="MP332" s="41"/>
      <c r="MQ332" s="41"/>
      <c r="MR332" s="41"/>
      <c r="MS332" s="41"/>
      <c r="MT332" s="41"/>
      <c r="MU332" s="41"/>
      <c r="MV332" s="41"/>
      <c r="MW332" s="41"/>
      <c r="MX332" s="41"/>
      <c r="MY332" s="41"/>
      <c r="MZ332" s="41"/>
      <c r="NA332" s="41"/>
      <c r="NB332" s="41"/>
      <c r="NC332" s="41"/>
      <c r="ND332" s="41"/>
      <c r="NE332" s="41"/>
      <c r="NF332" s="41"/>
      <c r="NG332" s="41"/>
      <c r="NH332" s="41"/>
      <c r="NI332" s="41"/>
      <c r="NJ332" s="41"/>
      <c r="NK332" s="41"/>
      <c r="NL332" s="41"/>
      <c r="NM332" s="41"/>
      <c r="NN332" s="41"/>
      <c r="NO332" s="41"/>
      <c r="NP332" s="41"/>
      <c r="NQ332" s="41"/>
      <c r="NR332" s="41"/>
      <c r="NS332" s="41"/>
      <c r="NT332" s="41"/>
      <c r="NU332" s="41"/>
      <c r="NV332" s="41"/>
      <c r="NW332" s="41"/>
      <c r="NX332" s="41"/>
      <c r="NY332" s="41"/>
      <c r="NZ332" s="41"/>
      <c r="OA332" s="41"/>
      <c r="OB332" s="41"/>
      <c r="OC332" s="41"/>
      <c r="OD332" s="41"/>
      <c r="OE332" s="41"/>
      <c r="OF332" s="41"/>
      <c r="OG332" s="41"/>
      <c r="OH332" s="41"/>
      <c r="OI332" s="41"/>
      <c r="OJ332" s="41"/>
      <c r="OK332" s="41"/>
      <c r="OL332" s="41"/>
      <c r="OM332" s="41"/>
      <c r="ON332" s="41"/>
      <c r="OO332" s="41"/>
      <c r="OP332" s="41"/>
      <c r="OQ332" s="41"/>
      <c r="OR332" s="41"/>
      <c r="OS332" s="41"/>
      <c r="OT332" s="41"/>
      <c r="OU332" s="41"/>
      <c r="OV332" s="41"/>
      <c r="OW332" s="41"/>
      <c r="OX332" s="41"/>
      <c r="OY332" s="41"/>
      <c r="OZ332" s="41"/>
      <c r="PA332" s="41"/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1"/>
      <c r="PN332" s="41"/>
      <c r="PO332" s="41"/>
      <c r="PP332" s="41"/>
      <c r="PQ332" s="41"/>
      <c r="PR332" s="41"/>
      <c r="PS332" s="41"/>
      <c r="PT332" s="41"/>
      <c r="PU332" s="41"/>
      <c r="PV332" s="41"/>
      <c r="PW332" s="41"/>
      <c r="PX332" s="41"/>
      <c r="PY332" s="41"/>
      <c r="PZ332" s="41"/>
      <c r="QA332" s="41"/>
      <c r="QB332" s="41"/>
      <c r="QC332" s="41"/>
      <c r="QD332" s="41"/>
      <c r="QE332" s="41"/>
      <c r="QF332" s="41"/>
      <c r="QG332" s="41"/>
      <c r="QH332" s="41"/>
      <c r="QI332" s="41"/>
      <c r="QJ332" s="41"/>
      <c r="QK332" s="41"/>
      <c r="QL332" s="41"/>
      <c r="QM332" s="41"/>
      <c r="QN332" s="41"/>
      <c r="QO332" s="41"/>
      <c r="QP332" s="41"/>
      <c r="QQ332" s="41"/>
      <c r="QR332" s="41"/>
      <c r="QS332" s="41"/>
      <c r="QT332" s="41"/>
      <c r="QU332" s="41"/>
      <c r="QV332" s="41"/>
      <c r="QW332" s="41"/>
      <c r="QX332" s="41"/>
      <c r="QY332" s="41"/>
      <c r="QZ332" s="41"/>
      <c r="RA332" s="41"/>
      <c r="RB332" s="41"/>
      <c r="RC332" s="41"/>
      <c r="RD332" s="41"/>
      <c r="RE332" s="41"/>
      <c r="RF332" s="41"/>
      <c r="RG332" s="41"/>
      <c r="RH332" s="41"/>
      <c r="RI332" s="41"/>
      <c r="RJ332" s="41"/>
      <c r="RK332" s="41"/>
      <c r="RL332" s="41"/>
      <c r="RM332" s="41"/>
      <c r="RN332" s="41"/>
      <c r="RO332" s="41"/>
      <c r="RP332" s="41"/>
      <c r="RQ332" s="41"/>
      <c r="RR332" s="41"/>
      <c r="RS332" s="41"/>
      <c r="RT332" s="41"/>
      <c r="RU332" s="41"/>
      <c r="RV332" s="41"/>
      <c r="RW332" s="41"/>
      <c r="RX332" s="41"/>
      <c r="RY332" s="41"/>
      <c r="RZ332" s="41"/>
      <c r="SA332" s="41"/>
      <c r="SB332" s="41"/>
      <c r="SC332" s="41"/>
      <c r="SD332" s="41"/>
      <c r="SE332" s="41"/>
      <c r="SF332" s="41"/>
      <c r="SG332" s="41"/>
      <c r="SH332" s="41"/>
      <c r="SI332" s="41"/>
      <c r="SJ332" s="41"/>
      <c r="SK332" s="41"/>
      <c r="SL332" s="41"/>
      <c r="SM332" s="41"/>
      <c r="SN332" s="41"/>
      <c r="SO332" s="41"/>
      <c r="SP332" s="41"/>
      <c r="SQ332" s="41"/>
      <c r="SR332" s="41"/>
      <c r="SS332" s="41"/>
      <c r="ST332" s="41"/>
      <c r="SU332" s="41"/>
      <c r="SV332" s="41"/>
      <c r="SW332" s="41"/>
      <c r="SX332" s="41"/>
      <c r="SY332" s="41"/>
      <c r="SZ332" s="41"/>
      <c r="TA332" s="41"/>
      <c r="TB332" s="41"/>
      <c r="TC332" s="41"/>
      <c r="TD332" s="41"/>
      <c r="TE332" s="41"/>
      <c r="TF332" s="41"/>
      <c r="TG332" s="41"/>
      <c r="TH332" s="41"/>
      <c r="TI332" s="41"/>
      <c r="TJ332" s="41"/>
      <c r="TK332" s="41"/>
      <c r="TL332" s="41"/>
      <c r="TM332" s="41"/>
      <c r="TN332" s="41"/>
      <c r="TO332" s="41"/>
      <c r="TP332" s="41"/>
      <c r="TQ332" s="41"/>
      <c r="TR332" s="41"/>
      <c r="TS332" s="41"/>
      <c r="TT332" s="41"/>
      <c r="TU332" s="41"/>
      <c r="TV332" s="41"/>
      <c r="TW332" s="41"/>
      <c r="TX332" s="41"/>
      <c r="TY332" s="41"/>
      <c r="TZ332" s="41"/>
      <c r="UA332" s="41"/>
      <c r="UB332" s="41"/>
      <c r="UC332" s="41"/>
      <c r="UD332" s="41"/>
      <c r="UE332" s="41"/>
      <c r="UF332" s="41"/>
      <c r="UG332" s="41"/>
      <c r="UH332" s="41"/>
      <c r="UI332" s="41"/>
      <c r="UJ332" s="41"/>
      <c r="UK332" s="41"/>
      <c r="UL332" s="41"/>
      <c r="UM332" s="41"/>
      <c r="UN332" s="41"/>
      <c r="UO332" s="41"/>
      <c r="UP332" s="41"/>
      <c r="UQ332" s="41"/>
      <c r="UR332" s="41"/>
      <c r="US332" s="41"/>
      <c r="UT332" s="41"/>
      <c r="UU332" s="41"/>
      <c r="UV332" s="41"/>
      <c r="UW332" s="41"/>
      <c r="UX332" s="41"/>
      <c r="UY332" s="41"/>
      <c r="UZ332" s="41"/>
      <c r="VA332" s="41"/>
      <c r="VB332" s="41"/>
      <c r="VC332" s="41"/>
      <c r="VD332" s="41"/>
      <c r="VE332" s="41"/>
      <c r="VF332" s="41"/>
      <c r="VG332" s="41"/>
      <c r="VH332" s="41"/>
      <c r="VI332" s="41"/>
      <c r="VJ332" s="41"/>
      <c r="VK332" s="41"/>
      <c r="VL332" s="41"/>
      <c r="VM332" s="41"/>
      <c r="VN332" s="41"/>
      <c r="VO332" s="41"/>
      <c r="VP332" s="41"/>
      <c r="VQ332" s="41"/>
      <c r="VR332" s="41"/>
      <c r="VS332" s="41"/>
      <c r="VT332" s="41"/>
      <c r="VU332" s="41"/>
      <c r="VV332" s="41"/>
      <c r="VW332" s="41"/>
      <c r="VX332" s="41"/>
      <c r="VY332" s="41"/>
      <c r="VZ332" s="41"/>
      <c r="WA332" s="41"/>
      <c r="WB332" s="41"/>
      <c r="WC332" s="41"/>
      <c r="WD332" s="41"/>
      <c r="WE332" s="41"/>
      <c r="WF332" s="41"/>
      <c r="WG332" s="41"/>
      <c r="WH332" s="41"/>
      <c r="WI332" s="41"/>
      <c r="WJ332" s="41"/>
      <c r="WK332" s="41"/>
      <c r="WL332" s="41"/>
      <c r="WM332" s="41"/>
      <c r="WN332" s="41"/>
      <c r="WO332" s="41"/>
      <c r="WP332" s="41"/>
      <c r="WQ332" s="41"/>
      <c r="WR332" s="41"/>
      <c r="WS332" s="41"/>
      <c r="WT332" s="41"/>
      <c r="WU332" s="41"/>
      <c r="WV332" s="41"/>
      <c r="WW332" s="41"/>
      <c r="WX332" s="41"/>
      <c r="WY332" s="41"/>
      <c r="WZ332" s="41"/>
      <c r="XA332" s="41"/>
      <c r="XB332" s="41"/>
      <c r="XC332" s="41"/>
      <c r="XD332" s="41"/>
      <c r="XE332" s="41"/>
      <c r="XF332" s="41"/>
      <c r="XG332" s="41"/>
      <c r="XH332" s="41"/>
      <c r="XI332" s="41"/>
      <c r="XJ332" s="41"/>
      <c r="XK332" s="41"/>
      <c r="XL332" s="41"/>
      <c r="XM332" s="41"/>
      <c r="XN332" s="41"/>
      <c r="XO332" s="41"/>
      <c r="XP332" s="41"/>
      <c r="XQ332" s="41"/>
      <c r="XR332" s="41"/>
      <c r="XS332" s="41"/>
      <c r="XT332" s="41"/>
      <c r="XU332" s="41"/>
      <c r="XV332" s="41"/>
      <c r="XW332" s="41"/>
      <c r="XX332" s="41"/>
      <c r="XY332" s="41"/>
      <c r="XZ332" s="41"/>
      <c r="YA332" s="41"/>
      <c r="YB332" s="41"/>
      <c r="YC332" s="41"/>
      <c r="YD332" s="41"/>
      <c r="YE332" s="41"/>
      <c r="YF332" s="41"/>
      <c r="YG332" s="41"/>
      <c r="YH332" s="41"/>
      <c r="YI332" s="41"/>
      <c r="YJ332" s="41"/>
      <c r="YK332" s="41"/>
      <c r="YL332" s="41"/>
      <c r="YM332" s="41"/>
      <c r="YN332" s="41"/>
      <c r="YO332" s="41"/>
      <c r="YP332" s="41"/>
      <c r="YQ332" s="41"/>
      <c r="YR332" s="41"/>
      <c r="YS332" s="41"/>
      <c r="YT332" s="41"/>
      <c r="YU332" s="41"/>
      <c r="YV332" s="41"/>
      <c r="YW332" s="41"/>
      <c r="YX332" s="41"/>
      <c r="YY332" s="41"/>
      <c r="YZ332" s="41"/>
      <c r="ZA332" s="41"/>
      <c r="ZB332" s="41"/>
      <c r="ZC332" s="41"/>
      <c r="ZD332" s="41"/>
      <c r="ZE332" s="41"/>
      <c r="ZF332" s="41"/>
      <c r="ZG332" s="41"/>
      <c r="ZH332" s="41"/>
      <c r="ZI332" s="41"/>
      <c r="ZJ332" s="41"/>
      <c r="ZK332" s="41"/>
      <c r="ZL332" s="41"/>
      <c r="ZM332" s="41"/>
      <c r="ZN332" s="41"/>
      <c r="ZO332" s="41"/>
    </row>
    <row r="333" spans="31:691" ht="17.25" customHeight="1" x14ac:dyDescent="0.3">
      <c r="AE333" s="41"/>
      <c r="AF333" s="41"/>
      <c r="AG333" s="41"/>
      <c r="IZ333" s="41"/>
      <c r="JA333" s="41"/>
      <c r="JB333" s="41"/>
      <c r="JC333" s="41"/>
      <c r="JD333" s="41"/>
      <c r="JE333" s="41"/>
      <c r="JF333" s="41"/>
      <c r="JG333" s="41"/>
      <c r="JH333" s="41"/>
      <c r="JI333" s="41"/>
      <c r="JJ333" s="41"/>
      <c r="JK333" s="41"/>
      <c r="JL333" s="41"/>
      <c r="JM333" s="41"/>
      <c r="JN333" s="41"/>
      <c r="JO333" s="41"/>
      <c r="JP333" s="41"/>
      <c r="JQ333" s="41"/>
      <c r="JR333" s="41"/>
      <c r="JS333" s="41"/>
      <c r="JT333" s="41"/>
      <c r="JU333" s="41"/>
      <c r="JV333" s="41"/>
      <c r="JW333" s="41"/>
      <c r="JX333" s="41"/>
      <c r="JY333" s="41"/>
      <c r="JZ333" s="41"/>
      <c r="KA333" s="41"/>
      <c r="KB333" s="41"/>
      <c r="KC333" s="41"/>
      <c r="KD333" s="41"/>
      <c r="KE333" s="41"/>
      <c r="KF333" s="41"/>
      <c r="KG333" s="41"/>
      <c r="KH333" s="41"/>
      <c r="KI333" s="41"/>
      <c r="KJ333" s="41"/>
      <c r="KK333" s="41"/>
      <c r="KL333" s="41"/>
      <c r="KM333" s="41"/>
      <c r="KN333" s="41"/>
      <c r="KO333" s="41"/>
      <c r="KP333" s="41"/>
      <c r="KQ333" s="41"/>
      <c r="KR333" s="41"/>
      <c r="KS333" s="41"/>
      <c r="KT333" s="41"/>
      <c r="KU333" s="41"/>
      <c r="KV333" s="41"/>
      <c r="KW333" s="41"/>
      <c r="KX333" s="41"/>
      <c r="KY333" s="41"/>
      <c r="KZ333" s="41"/>
      <c r="LA333" s="41"/>
      <c r="LB333" s="41"/>
      <c r="LC333" s="41"/>
      <c r="LD333" s="41"/>
      <c r="LE333" s="41"/>
      <c r="LF333" s="41"/>
      <c r="LG333" s="41"/>
      <c r="LH333" s="41"/>
      <c r="LI333" s="41"/>
      <c r="LJ333" s="41"/>
      <c r="LK333" s="41"/>
      <c r="LL333" s="41"/>
      <c r="LM333" s="41"/>
      <c r="LN333" s="41"/>
      <c r="LO333" s="41"/>
      <c r="LP333" s="41"/>
      <c r="LQ333" s="41"/>
      <c r="LR333" s="41"/>
      <c r="LS333" s="41"/>
      <c r="LT333" s="41"/>
      <c r="LU333" s="41"/>
      <c r="LV333" s="41"/>
      <c r="LW333" s="41"/>
      <c r="LX333" s="41"/>
      <c r="LY333" s="41"/>
      <c r="LZ333" s="41"/>
      <c r="MA333" s="41"/>
      <c r="MB333" s="41"/>
      <c r="MC333" s="41"/>
      <c r="MD333" s="41"/>
      <c r="ME333" s="41"/>
      <c r="MF333" s="41"/>
      <c r="MG333" s="41"/>
      <c r="MH333" s="41"/>
      <c r="MI333" s="41"/>
      <c r="MJ333" s="41"/>
      <c r="MK333" s="41"/>
      <c r="ML333" s="41"/>
      <c r="MM333" s="41"/>
      <c r="MN333" s="41"/>
      <c r="MO333" s="41"/>
      <c r="MP333" s="41"/>
      <c r="MQ333" s="41"/>
      <c r="MR333" s="41"/>
      <c r="MS333" s="41"/>
      <c r="MT333" s="41"/>
      <c r="MU333" s="41"/>
      <c r="MV333" s="41"/>
      <c r="MW333" s="41"/>
      <c r="MX333" s="41"/>
      <c r="MY333" s="41"/>
      <c r="MZ333" s="41"/>
      <c r="NA333" s="41"/>
      <c r="NB333" s="41"/>
      <c r="NC333" s="41"/>
      <c r="ND333" s="41"/>
      <c r="NE333" s="41"/>
      <c r="NF333" s="41"/>
      <c r="NG333" s="41"/>
      <c r="NH333" s="41"/>
      <c r="NI333" s="41"/>
      <c r="NJ333" s="41"/>
      <c r="NK333" s="41"/>
      <c r="NL333" s="41"/>
      <c r="NM333" s="41"/>
      <c r="NN333" s="41"/>
      <c r="NO333" s="41"/>
      <c r="NP333" s="41"/>
      <c r="NQ333" s="41"/>
      <c r="NR333" s="41"/>
      <c r="NS333" s="41"/>
      <c r="NT333" s="41"/>
      <c r="NU333" s="41"/>
      <c r="NV333" s="41"/>
      <c r="NW333" s="41"/>
      <c r="NX333" s="41"/>
      <c r="NY333" s="41"/>
      <c r="NZ333" s="41"/>
      <c r="OA333" s="41"/>
      <c r="OB333" s="41"/>
      <c r="OC333" s="41"/>
      <c r="OD333" s="41"/>
      <c r="OE333" s="41"/>
      <c r="OF333" s="41"/>
      <c r="OG333" s="41"/>
      <c r="OH333" s="41"/>
      <c r="OI333" s="41"/>
      <c r="OJ333" s="41"/>
      <c r="OK333" s="41"/>
      <c r="OL333" s="41"/>
      <c r="OM333" s="41"/>
      <c r="ON333" s="41"/>
      <c r="OO333" s="41"/>
      <c r="OP333" s="41"/>
      <c r="OQ333" s="41"/>
      <c r="OR333" s="41"/>
      <c r="OS333" s="41"/>
      <c r="OT333" s="41"/>
      <c r="OU333" s="41"/>
      <c r="OV333" s="41"/>
      <c r="OW333" s="41"/>
      <c r="OX333" s="41"/>
      <c r="OY333" s="41"/>
      <c r="OZ333" s="41"/>
      <c r="PA333" s="41"/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1"/>
      <c r="PN333" s="41"/>
      <c r="PO333" s="41"/>
      <c r="PP333" s="41"/>
      <c r="PQ333" s="41"/>
      <c r="PR333" s="41"/>
      <c r="PS333" s="41"/>
      <c r="PT333" s="41"/>
      <c r="PU333" s="41"/>
      <c r="PV333" s="41"/>
      <c r="PW333" s="41"/>
      <c r="PX333" s="41"/>
      <c r="PY333" s="41"/>
      <c r="PZ333" s="41"/>
      <c r="QA333" s="41"/>
      <c r="QB333" s="41"/>
      <c r="QC333" s="41"/>
      <c r="QD333" s="41"/>
      <c r="QE333" s="41"/>
      <c r="QF333" s="41"/>
      <c r="QG333" s="41"/>
      <c r="QH333" s="41"/>
      <c r="QI333" s="41"/>
      <c r="QJ333" s="41"/>
      <c r="QK333" s="41"/>
      <c r="QL333" s="41"/>
      <c r="QM333" s="41"/>
      <c r="QN333" s="41"/>
      <c r="QO333" s="41"/>
      <c r="QP333" s="41"/>
      <c r="QQ333" s="41"/>
      <c r="QR333" s="41"/>
      <c r="QS333" s="41"/>
      <c r="QT333" s="41"/>
      <c r="QU333" s="41"/>
      <c r="QV333" s="41"/>
      <c r="QW333" s="41"/>
      <c r="QX333" s="41"/>
      <c r="QY333" s="41"/>
      <c r="QZ333" s="41"/>
      <c r="RA333" s="41"/>
      <c r="RB333" s="41"/>
      <c r="RC333" s="41"/>
      <c r="RD333" s="41"/>
      <c r="RE333" s="41"/>
      <c r="RF333" s="41"/>
      <c r="RG333" s="41"/>
      <c r="RH333" s="41"/>
      <c r="RI333" s="41"/>
      <c r="RJ333" s="41"/>
      <c r="RK333" s="41"/>
      <c r="RL333" s="41"/>
      <c r="RM333" s="41"/>
      <c r="RN333" s="41"/>
      <c r="RO333" s="41"/>
      <c r="RP333" s="41"/>
      <c r="RQ333" s="41"/>
      <c r="RR333" s="41"/>
      <c r="RS333" s="41"/>
      <c r="RT333" s="41"/>
      <c r="RU333" s="41"/>
      <c r="RV333" s="41"/>
      <c r="RW333" s="41"/>
      <c r="RX333" s="41"/>
      <c r="RY333" s="41"/>
      <c r="RZ333" s="41"/>
      <c r="SA333" s="41"/>
      <c r="SB333" s="41"/>
      <c r="SC333" s="41"/>
      <c r="SD333" s="41"/>
      <c r="SE333" s="41"/>
      <c r="SF333" s="41"/>
      <c r="SG333" s="41"/>
      <c r="SH333" s="41"/>
      <c r="SI333" s="41"/>
      <c r="SJ333" s="41"/>
      <c r="SK333" s="41"/>
      <c r="SL333" s="41"/>
      <c r="SM333" s="41"/>
      <c r="SN333" s="41"/>
      <c r="SO333" s="41"/>
      <c r="SP333" s="41"/>
      <c r="SQ333" s="41"/>
      <c r="SR333" s="41"/>
      <c r="SS333" s="41"/>
      <c r="ST333" s="41"/>
      <c r="SU333" s="41"/>
      <c r="SV333" s="41"/>
      <c r="SW333" s="41"/>
      <c r="SX333" s="41"/>
      <c r="SY333" s="41"/>
      <c r="SZ333" s="41"/>
      <c r="TA333" s="41"/>
      <c r="TB333" s="41"/>
      <c r="TC333" s="41"/>
      <c r="TD333" s="41"/>
      <c r="TE333" s="41"/>
      <c r="TF333" s="41"/>
      <c r="TG333" s="41"/>
      <c r="TH333" s="41"/>
      <c r="TI333" s="41"/>
      <c r="TJ333" s="41"/>
      <c r="TK333" s="41"/>
      <c r="TL333" s="41"/>
      <c r="TM333" s="41"/>
      <c r="TN333" s="41"/>
      <c r="TO333" s="41"/>
      <c r="TP333" s="41"/>
      <c r="TQ333" s="41"/>
      <c r="TR333" s="41"/>
      <c r="TS333" s="41"/>
      <c r="TT333" s="41"/>
      <c r="TU333" s="41"/>
      <c r="TV333" s="41"/>
      <c r="TW333" s="41"/>
      <c r="TX333" s="41"/>
      <c r="TY333" s="41"/>
      <c r="TZ333" s="41"/>
      <c r="UA333" s="41"/>
      <c r="UB333" s="41"/>
      <c r="UC333" s="41"/>
      <c r="UD333" s="41"/>
      <c r="UE333" s="41"/>
      <c r="UF333" s="41"/>
      <c r="UG333" s="41"/>
      <c r="UH333" s="41"/>
      <c r="UI333" s="41"/>
      <c r="UJ333" s="41"/>
      <c r="UK333" s="41"/>
      <c r="UL333" s="41"/>
      <c r="UM333" s="41"/>
      <c r="UN333" s="41"/>
      <c r="UO333" s="41"/>
      <c r="UP333" s="41"/>
      <c r="UQ333" s="41"/>
      <c r="UR333" s="41"/>
      <c r="US333" s="41"/>
      <c r="UT333" s="41"/>
      <c r="UU333" s="41"/>
      <c r="UV333" s="41"/>
      <c r="UW333" s="41"/>
      <c r="UX333" s="41"/>
      <c r="UY333" s="41"/>
      <c r="UZ333" s="41"/>
      <c r="VA333" s="41"/>
      <c r="VB333" s="41"/>
      <c r="VC333" s="41"/>
      <c r="VD333" s="41"/>
      <c r="VE333" s="41"/>
      <c r="VF333" s="41"/>
      <c r="VG333" s="41"/>
      <c r="VH333" s="41"/>
      <c r="VI333" s="41"/>
      <c r="VJ333" s="41"/>
      <c r="VK333" s="41"/>
      <c r="VL333" s="41"/>
      <c r="VM333" s="41"/>
      <c r="VN333" s="41"/>
      <c r="VO333" s="41"/>
      <c r="VP333" s="41"/>
      <c r="VQ333" s="41"/>
      <c r="VR333" s="41"/>
      <c r="VS333" s="41"/>
      <c r="VT333" s="41"/>
      <c r="VU333" s="41"/>
      <c r="VV333" s="41"/>
      <c r="VW333" s="41"/>
      <c r="VX333" s="41"/>
      <c r="VY333" s="41"/>
      <c r="VZ333" s="41"/>
      <c r="WA333" s="41"/>
      <c r="WB333" s="41"/>
      <c r="WC333" s="41"/>
      <c r="WD333" s="41"/>
      <c r="WE333" s="41"/>
      <c r="WF333" s="41"/>
      <c r="WG333" s="41"/>
      <c r="WH333" s="41"/>
      <c r="WI333" s="41"/>
      <c r="WJ333" s="41"/>
      <c r="WK333" s="41"/>
      <c r="WL333" s="41"/>
      <c r="WM333" s="41"/>
      <c r="WN333" s="41"/>
      <c r="WO333" s="41"/>
      <c r="WP333" s="41"/>
      <c r="WQ333" s="41"/>
      <c r="WR333" s="41"/>
      <c r="WS333" s="41"/>
      <c r="WT333" s="41"/>
      <c r="WU333" s="41"/>
      <c r="WV333" s="41"/>
      <c r="WW333" s="41"/>
      <c r="WX333" s="41"/>
      <c r="WY333" s="41"/>
      <c r="WZ333" s="41"/>
      <c r="XA333" s="41"/>
      <c r="XB333" s="41"/>
      <c r="XC333" s="41"/>
      <c r="XD333" s="41"/>
      <c r="XE333" s="41"/>
      <c r="XF333" s="41"/>
      <c r="XG333" s="41"/>
      <c r="XH333" s="41"/>
      <c r="XI333" s="41"/>
      <c r="XJ333" s="41"/>
      <c r="XK333" s="41"/>
      <c r="XL333" s="41"/>
      <c r="XM333" s="41"/>
      <c r="XN333" s="41"/>
      <c r="XO333" s="41"/>
      <c r="XP333" s="41"/>
      <c r="XQ333" s="41"/>
      <c r="XR333" s="41"/>
      <c r="XS333" s="41"/>
      <c r="XT333" s="41"/>
      <c r="XU333" s="41"/>
      <c r="XV333" s="41"/>
      <c r="XW333" s="41"/>
      <c r="XX333" s="41"/>
      <c r="XY333" s="41"/>
      <c r="XZ333" s="41"/>
      <c r="YA333" s="41"/>
      <c r="YB333" s="41"/>
      <c r="YC333" s="41"/>
      <c r="YD333" s="41"/>
      <c r="YE333" s="41"/>
      <c r="YF333" s="41"/>
      <c r="YG333" s="41"/>
      <c r="YH333" s="41"/>
      <c r="YI333" s="41"/>
      <c r="YJ333" s="41"/>
      <c r="YK333" s="41"/>
      <c r="YL333" s="41"/>
      <c r="YM333" s="41"/>
      <c r="YN333" s="41"/>
      <c r="YO333" s="41"/>
      <c r="YP333" s="41"/>
      <c r="YQ333" s="41"/>
      <c r="YR333" s="41"/>
      <c r="YS333" s="41"/>
      <c r="YT333" s="41"/>
      <c r="YU333" s="41"/>
      <c r="YV333" s="41"/>
      <c r="YW333" s="41"/>
      <c r="YX333" s="41"/>
      <c r="YY333" s="41"/>
      <c r="YZ333" s="41"/>
      <c r="ZA333" s="41"/>
      <c r="ZB333" s="41"/>
      <c r="ZC333" s="41"/>
      <c r="ZD333" s="41"/>
      <c r="ZE333" s="41"/>
      <c r="ZF333" s="41"/>
      <c r="ZG333" s="41"/>
      <c r="ZH333" s="41"/>
      <c r="ZI333" s="41"/>
      <c r="ZJ333" s="41"/>
      <c r="ZK333" s="41"/>
      <c r="ZL333" s="41"/>
      <c r="ZM333" s="41"/>
      <c r="ZN333" s="41"/>
      <c r="ZO333" s="41"/>
    </row>
    <row r="334" spans="31:691" ht="17.25" customHeight="1" x14ac:dyDescent="0.3">
      <c r="AE334" s="41"/>
      <c r="AF334" s="41"/>
      <c r="AG334" s="41"/>
      <c r="IZ334" s="41"/>
      <c r="JA334" s="41"/>
      <c r="JB334" s="41"/>
      <c r="JC334" s="41"/>
      <c r="JD334" s="41"/>
      <c r="JE334" s="41"/>
      <c r="JF334" s="41"/>
      <c r="JG334" s="41"/>
      <c r="JH334" s="41"/>
      <c r="JI334" s="41"/>
      <c r="JJ334" s="41"/>
      <c r="JK334" s="41"/>
      <c r="JL334" s="41"/>
      <c r="JM334" s="41"/>
      <c r="JN334" s="41"/>
      <c r="JO334" s="41"/>
      <c r="JP334" s="41"/>
      <c r="JQ334" s="41"/>
      <c r="JR334" s="41"/>
      <c r="JS334" s="41"/>
      <c r="JT334" s="41"/>
      <c r="JU334" s="41"/>
      <c r="JV334" s="41"/>
      <c r="JW334" s="41"/>
      <c r="JX334" s="41"/>
      <c r="JY334" s="41"/>
      <c r="JZ334" s="41"/>
      <c r="KA334" s="41"/>
      <c r="KB334" s="41"/>
      <c r="KC334" s="41"/>
      <c r="KD334" s="41"/>
      <c r="KE334" s="41"/>
      <c r="KF334" s="41"/>
      <c r="KG334" s="41"/>
      <c r="KH334" s="41"/>
      <c r="KI334" s="41"/>
      <c r="KJ334" s="41"/>
      <c r="KK334" s="41"/>
      <c r="KL334" s="41"/>
      <c r="KM334" s="41"/>
      <c r="KN334" s="41"/>
      <c r="KO334" s="41"/>
      <c r="KP334" s="41"/>
      <c r="KQ334" s="41"/>
      <c r="KR334" s="41"/>
      <c r="KS334" s="41"/>
      <c r="KT334" s="41"/>
      <c r="KU334" s="41"/>
      <c r="KV334" s="41"/>
      <c r="KW334" s="41"/>
      <c r="KX334" s="41"/>
      <c r="KY334" s="41"/>
      <c r="KZ334" s="41"/>
      <c r="LA334" s="41"/>
      <c r="LB334" s="41"/>
      <c r="LC334" s="41"/>
      <c r="LD334" s="41"/>
      <c r="LE334" s="41"/>
      <c r="LF334" s="41"/>
      <c r="LG334" s="41"/>
      <c r="LH334" s="41"/>
      <c r="LI334" s="41"/>
      <c r="LJ334" s="41"/>
      <c r="LK334" s="41"/>
      <c r="LL334" s="41"/>
      <c r="LM334" s="41"/>
      <c r="LN334" s="41"/>
      <c r="LO334" s="41"/>
      <c r="LP334" s="41"/>
      <c r="LQ334" s="41"/>
      <c r="LR334" s="41"/>
      <c r="LS334" s="41"/>
      <c r="LT334" s="41"/>
      <c r="LU334" s="41"/>
      <c r="LV334" s="41"/>
      <c r="LW334" s="41"/>
      <c r="LX334" s="41"/>
      <c r="LY334" s="41"/>
      <c r="LZ334" s="41"/>
      <c r="MA334" s="41"/>
      <c r="MB334" s="41"/>
      <c r="MC334" s="41"/>
      <c r="MD334" s="41"/>
      <c r="ME334" s="41"/>
      <c r="MF334" s="41"/>
      <c r="MG334" s="41"/>
      <c r="MH334" s="41"/>
      <c r="MI334" s="41"/>
      <c r="MJ334" s="41"/>
      <c r="MK334" s="41"/>
      <c r="ML334" s="41"/>
      <c r="MM334" s="41"/>
      <c r="MN334" s="41"/>
      <c r="MO334" s="41"/>
      <c r="MP334" s="41"/>
      <c r="MQ334" s="41"/>
      <c r="MR334" s="41"/>
      <c r="MS334" s="41"/>
      <c r="MT334" s="41"/>
      <c r="MU334" s="41"/>
      <c r="MV334" s="41"/>
      <c r="MW334" s="41"/>
      <c r="MX334" s="41"/>
      <c r="MY334" s="41"/>
      <c r="MZ334" s="41"/>
      <c r="NA334" s="41"/>
      <c r="NB334" s="41"/>
      <c r="NC334" s="41"/>
      <c r="ND334" s="41"/>
      <c r="NE334" s="41"/>
      <c r="NF334" s="41"/>
      <c r="NG334" s="41"/>
      <c r="NH334" s="41"/>
      <c r="NI334" s="41"/>
      <c r="NJ334" s="41"/>
      <c r="NK334" s="41"/>
      <c r="NL334" s="41"/>
      <c r="NM334" s="41"/>
      <c r="NN334" s="41"/>
      <c r="NO334" s="41"/>
      <c r="NP334" s="41"/>
      <c r="NQ334" s="41"/>
      <c r="NR334" s="41"/>
      <c r="NS334" s="41"/>
      <c r="NT334" s="41"/>
      <c r="NU334" s="41"/>
      <c r="NV334" s="41"/>
      <c r="NW334" s="41"/>
      <c r="NX334" s="41"/>
      <c r="NY334" s="41"/>
      <c r="NZ334" s="41"/>
      <c r="OA334" s="41"/>
      <c r="OB334" s="41"/>
      <c r="OC334" s="41"/>
      <c r="OD334" s="41"/>
      <c r="OE334" s="41"/>
      <c r="OF334" s="41"/>
      <c r="OG334" s="41"/>
      <c r="OH334" s="41"/>
      <c r="OI334" s="41"/>
      <c r="OJ334" s="41"/>
      <c r="OK334" s="41"/>
      <c r="OL334" s="41"/>
      <c r="OM334" s="41"/>
      <c r="ON334" s="41"/>
      <c r="OO334" s="41"/>
      <c r="OP334" s="41"/>
      <c r="OQ334" s="41"/>
      <c r="OR334" s="41"/>
      <c r="OS334" s="41"/>
      <c r="OT334" s="41"/>
      <c r="OU334" s="41"/>
      <c r="OV334" s="41"/>
      <c r="OW334" s="41"/>
      <c r="OX334" s="41"/>
      <c r="OY334" s="41"/>
      <c r="OZ334" s="41"/>
      <c r="PA334" s="41"/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1"/>
      <c r="PN334" s="41"/>
      <c r="PO334" s="41"/>
      <c r="PP334" s="41"/>
      <c r="PQ334" s="41"/>
      <c r="PR334" s="41"/>
      <c r="PS334" s="41"/>
      <c r="PT334" s="41"/>
      <c r="PU334" s="41"/>
      <c r="PV334" s="41"/>
      <c r="PW334" s="41"/>
      <c r="PX334" s="41"/>
      <c r="PY334" s="41"/>
      <c r="PZ334" s="41"/>
      <c r="QA334" s="41"/>
      <c r="QB334" s="41"/>
      <c r="QC334" s="41"/>
      <c r="QD334" s="41"/>
      <c r="QE334" s="41"/>
      <c r="QF334" s="41"/>
      <c r="QG334" s="41"/>
      <c r="QH334" s="41"/>
      <c r="QI334" s="41"/>
      <c r="QJ334" s="41"/>
      <c r="QK334" s="41"/>
      <c r="QL334" s="41"/>
      <c r="QM334" s="41"/>
      <c r="QN334" s="41"/>
      <c r="QO334" s="41"/>
      <c r="QP334" s="41"/>
      <c r="QQ334" s="41"/>
      <c r="QR334" s="41"/>
      <c r="QS334" s="41"/>
      <c r="QT334" s="41"/>
      <c r="QU334" s="41"/>
      <c r="QV334" s="41"/>
      <c r="QW334" s="41"/>
      <c r="QX334" s="41"/>
      <c r="QY334" s="41"/>
      <c r="QZ334" s="41"/>
      <c r="RA334" s="41"/>
      <c r="RB334" s="41"/>
      <c r="RC334" s="41"/>
      <c r="RD334" s="41"/>
      <c r="RE334" s="41"/>
      <c r="RF334" s="41"/>
      <c r="RG334" s="41"/>
      <c r="RH334" s="41"/>
      <c r="RI334" s="41"/>
      <c r="RJ334" s="41"/>
      <c r="RK334" s="41"/>
      <c r="RL334" s="41"/>
      <c r="RM334" s="41"/>
      <c r="RN334" s="41"/>
      <c r="RO334" s="41"/>
      <c r="RP334" s="41"/>
      <c r="RQ334" s="41"/>
      <c r="RR334" s="41"/>
      <c r="RS334" s="41"/>
      <c r="RT334" s="41"/>
      <c r="RU334" s="41"/>
      <c r="RV334" s="41"/>
      <c r="RW334" s="41"/>
      <c r="RX334" s="41"/>
      <c r="RY334" s="41"/>
      <c r="RZ334" s="41"/>
      <c r="SA334" s="41"/>
      <c r="SB334" s="41"/>
      <c r="SC334" s="41"/>
      <c r="SD334" s="41"/>
      <c r="SE334" s="41"/>
      <c r="SF334" s="41"/>
      <c r="SG334" s="41"/>
      <c r="SH334" s="41"/>
      <c r="SI334" s="41"/>
      <c r="SJ334" s="41"/>
      <c r="SK334" s="41"/>
      <c r="SL334" s="41"/>
      <c r="SM334" s="41"/>
      <c r="SN334" s="41"/>
      <c r="SO334" s="41"/>
      <c r="SP334" s="41"/>
      <c r="SQ334" s="41"/>
      <c r="SR334" s="41"/>
      <c r="SS334" s="41"/>
      <c r="ST334" s="41"/>
      <c r="SU334" s="41"/>
      <c r="SV334" s="41"/>
      <c r="SW334" s="41"/>
      <c r="SX334" s="41"/>
      <c r="SY334" s="41"/>
      <c r="SZ334" s="41"/>
      <c r="TA334" s="41"/>
      <c r="TB334" s="41"/>
      <c r="TC334" s="41"/>
      <c r="TD334" s="41"/>
      <c r="TE334" s="41"/>
      <c r="TF334" s="41"/>
      <c r="TG334" s="41"/>
      <c r="TH334" s="41"/>
      <c r="TI334" s="41"/>
      <c r="TJ334" s="41"/>
      <c r="TK334" s="41"/>
      <c r="TL334" s="41"/>
      <c r="TM334" s="41"/>
      <c r="TN334" s="41"/>
      <c r="TO334" s="41"/>
      <c r="TP334" s="41"/>
      <c r="TQ334" s="41"/>
      <c r="TR334" s="41"/>
      <c r="TS334" s="41"/>
      <c r="TT334" s="41"/>
      <c r="TU334" s="41"/>
      <c r="TV334" s="41"/>
      <c r="TW334" s="41"/>
      <c r="TX334" s="41"/>
      <c r="TY334" s="41"/>
      <c r="TZ334" s="41"/>
      <c r="UA334" s="41"/>
      <c r="UB334" s="41"/>
      <c r="UC334" s="41"/>
      <c r="UD334" s="41"/>
      <c r="UE334" s="41"/>
      <c r="UF334" s="41"/>
      <c r="UG334" s="41"/>
      <c r="UH334" s="41"/>
      <c r="UI334" s="41"/>
      <c r="UJ334" s="41"/>
      <c r="UK334" s="41"/>
      <c r="UL334" s="41"/>
      <c r="UM334" s="41"/>
      <c r="UN334" s="41"/>
      <c r="UO334" s="41"/>
      <c r="UP334" s="41"/>
      <c r="UQ334" s="41"/>
      <c r="UR334" s="41"/>
      <c r="US334" s="41"/>
      <c r="UT334" s="41"/>
      <c r="UU334" s="41"/>
      <c r="UV334" s="41"/>
      <c r="UW334" s="41"/>
      <c r="UX334" s="41"/>
      <c r="UY334" s="41"/>
      <c r="UZ334" s="41"/>
      <c r="VA334" s="41"/>
      <c r="VB334" s="41"/>
      <c r="VC334" s="41"/>
      <c r="VD334" s="41"/>
      <c r="VE334" s="41"/>
      <c r="VF334" s="41"/>
      <c r="VG334" s="41"/>
      <c r="VH334" s="41"/>
      <c r="VI334" s="41"/>
      <c r="VJ334" s="41"/>
      <c r="VK334" s="41"/>
      <c r="VL334" s="41"/>
      <c r="VM334" s="41"/>
      <c r="VN334" s="41"/>
      <c r="VO334" s="41"/>
      <c r="VP334" s="41"/>
      <c r="VQ334" s="41"/>
      <c r="VR334" s="41"/>
      <c r="VS334" s="41"/>
      <c r="VT334" s="41"/>
      <c r="VU334" s="41"/>
      <c r="VV334" s="41"/>
      <c r="VW334" s="41"/>
      <c r="VX334" s="41"/>
      <c r="VY334" s="41"/>
      <c r="VZ334" s="41"/>
      <c r="WA334" s="41"/>
      <c r="WB334" s="41"/>
      <c r="WC334" s="41"/>
      <c r="WD334" s="41"/>
      <c r="WE334" s="41"/>
      <c r="WF334" s="41"/>
      <c r="WG334" s="41"/>
      <c r="WH334" s="41"/>
      <c r="WI334" s="41"/>
      <c r="WJ334" s="41"/>
      <c r="WK334" s="41"/>
      <c r="WL334" s="41"/>
      <c r="WM334" s="41"/>
      <c r="WN334" s="41"/>
      <c r="WO334" s="41"/>
      <c r="WP334" s="41"/>
      <c r="WQ334" s="41"/>
      <c r="WR334" s="41"/>
      <c r="WS334" s="41"/>
      <c r="WT334" s="41"/>
      <c r="WU334" s="41"/>
      <c r="WV334" s="41"/>
      <c r="WW334" s="41"/>
      <c r="WX334" s="41"/>
      <c r="WY334" s="41"/>
      <c r="WZ334" s="41"/>
      <c r="XA334" s="41"/>
      <c r="XB334" s="41"/>
      <c r="XC334" s="41"/>
      <c r="XD334" s="41"/>
      <c r="XE334" s="41"/>
      <c r="XF334" s="41"/>
      <c r="XG334" s="41"/>
      <c r="XH334" s="41"/>
      <c r="XI334" s="41"/>
      <c r="XJ334" s="41"/>
      <c r="XK334" s="41"/>
      <c r="XL334" s="41"/>
      <c r="XM334" s="41"/>
      <c r="XN334" s="41"/>
      <c r="XO334" s="41"/>
      <c r="XP334" s="41"/>
      <c r="XQ334" s="41"/>
      <c r="XR334" s="41"/>
      <c r="XS334" s="41"/>
      <c r="XT334" s="41"/>
      <c r="XU334" s="41"/>
      <c r="XV334" s="41"/>
      <c r="XW334" s="41"/>
      <c r="XX334" s="41"/>
      <c r="XY334" s="41"/>
      <c r="XZ334" s="41"/>
      <c r="YA334" s="41"/>
      <c r="YB334" s="41"/>
      <c r="YC334" s="41"/>
      <c r="YD334" s="41"/>
      <c r="YE334" s="41"/>
      <c r="YF334" s="41"/>
      <c r="YG334" s="41"/>
      <c r="YH334" s="41"/>
      <c r="YI334" s="41"/>
      <c r="YJ334" s="41"/>
      <c r="YK334" s="41"/>
      <c r="YL334" s="41"/>
      <c r="YM334" s="41"/>
      <c r="YN334" s="41"/>
      <c r="YO334" s="41"/>
      <c r="YP334" s="41"/>
      <c r="YQ334" s="41"/>
      <c r="YR334" s="41"/>
      <c r="YS334" s="41"/>
      <c r="YT334" s="41"/>
      <c r="YU334" s="41"/>
      <c r="YV334" s="41"/>
      <c r="YW334" s="41"/>
      <c r="YX334" s="41"/>
      <c r="YY334" s="41"/>
      <c r="YZ334" s="41"/>
      <c r="ZA334" s="41"/>
      <c r="ZB334" s="41"/>
      <c r="ZC334" s="41"/>
      <c r="ZD334" s="41"/>
      <c r="ZE334" s="41"/>
      <c r="ZF334" s="41"/>
      <c r="ZG334" s="41"/>
      <c r="ZH334" s="41"/>
      <c r="ZI334" s="41"/>
      <c r="ZJ334" s="41"/>
      <c r="ZK334" s="41"/>
      <c r="ZL334" s="41"/>
      <c r="ZM334" s="41"/>
      <c r="ZN334" s="41"/>
      <c r="ZO334" s="41"/>
    </row>
    <row r="335" spans="31:691" ht="17.25" customHeight="1" x14ac:dyDescent="0.3">
      <c r="AE335" s="41"/>
      <c r="AF335" s="41"/>
      <c r="AG335" s="41"/>
      <c r="IZ335" s="41"/>
      <c r="JA335" s="41"/>
      <c r="JB335" s="41"/>
      <c r="JC335" s="41"/>
      <c r="JD335" s="41"/>
      <c r="JE335" s="41"/>
      <c r="JF335" s="41"/>
      <c r="JG335" s="41"/>
      <c r="JH335" s="41"/>
      <c r="JI335" s="41"/>
      <c r="JJ335" s="41"/>
      <c r="JK335" s="41"/>
      <c r="JL335" s="41"/>
      <c r="JM335" s="41"/>
      <c r="JN335" s="41"/>
      <c r="JO335" s="41"/>
      <c r="JP335" s="41"/>
      <c r="JQ335" s="41"/>
      <c r="JR335" s="41"/>
      <c r="JS335" s="41"/>
      <c r="JT335" s="41"/>
      <c r="JU335" s="41"/>
      <c r="JV335" s="41"/>
      <c r="JW335" s="41"/>
      <c r="JX335" s="41"/>
      <c r="JY335" s="41"/>
      <c r="JZ335" s="41"/>
      <c r="KA335" s="41"/>
      <c r="KB335" s="41"/>
      <c r="KC335" s="41"/>
      <c r="KD335" s="41"/>
      <c r="KE335" s="41"/>
      <c r="KF335" s="41"/>
      <c r="KG335" s="41"/>
      <c r="KH335" s="41"/>
      <c r="KI335" s="41"/>
      <c r="KJ335" s="41"/>
      <c r="KK335" s="41"/>
      <c r="KL335" s="41"/>
      <c r="KM335" s="41"/>
      <c r="KN335" s="41"/>
      <c r="KO335" s="41"/>
      <c r="KP335" s="41"/>
      <c r="KQ335" s="41"/>
      <c r="KR335" s="41"/>
      <c r="KS335" s="41"/>
      <c r="KT335" s="41"/>
      <c r="KU335" s="41"/>
      <c r="KV335" s="41"/>
      <c r="KW335" s="41"/>
      <c r="KX335" s="41"/>
      <c r="KY335" s="41"/>
      <c r="KZ335" s="41"/>
      <c r="LA335" s="41"/>
      <c r="LB335" s="41"/>
      <c r="LC335" s="41"/>
      <c r="LD335" s="41"/>
      <c r="LE335" s="41"/>
      <c r="LF335" s="41"/>
      <c r="LG335" s="41"/>
      <c r="LH335" s="41"/>
      <c r="LI335" s="41"/>
      <c r="LJ335" s="41"/>
      <c r="LK335" s="41"/>
      <c r="LL335" s="41"/>
      <c r="LM335" s="41"/>
      <c r="LN335" s="41"/>
      <c r="LO335" s="41"/>
      <c r="LP335" s="41"/>
      <c r="LQ335" s="41"/>
      <c r="LR335" s="41"/>
      <c r="LS335" s="41"/>
      <c r="LT335" s="41"/>
      <c r="LU335" s="41"/>
      <c r="LV335" s="41"/>
      <c r="LW335" s="41"/>
      <c r="LX335" s="41"/>
      <c r="LY335" s="41"/>
      <c r="LZ335" s="41"/>
      <c r="MA335" s="41"/>
      <c r="MB335" s="41"/>
      <c r="MC335" s="41"/>
      <c r="MD335" s="41"/>
      <c r="ME335" s="41"/>
      <c r="MF335" s="41"/>
      <c r="MG335" s="41"/>
      <c r="MH335" s="41"/>
      <c r="MI335" s="41"/>
      <c r="MJ335" s="41"/>
      <c r="MK335" s="41"/>
      <c r="ML335" s="41"/>
      <c r="MM335" s="41"/>
      <c r="MN335" s="41"/>
      <c r="MO335" s="41"/>
      <c r="MP335" s="41"/>
      <c r="MQ335" s="41"/>
      <c r="MR335" s="41"/>
      <c r="MS335" s="41"/>
      <c r="MT335" s="41"/>
      <c r="MU335" s="41"/>
      <c r="MV335" s="41"/>
      <c r="MW335" s="41"/>
      <c r="MX335" s="41"/>
      <c r="MY335" s="41"/>
      <c r="MZ335" s="41"/>
      <c r="NA335" s="41"/>
      <c r="NB335" s="41"/>
      <c r="NC335" s="41"/>
      <c r="ND335" s="41"/>
      <c r="NE335" s="41"/>
      <c r="NF335" s="41"/>
      <c r="NG335" s="41"/>
      <c r="NH335" s="41"/>
      <c r="NI335" s="41"/>
      <c r="NJ335" s="41"/>
      <c r="NK335" s="41"/>
      <c r="NL335" s="41"/>
      <c r="NM335" s="41"/>
      <c r="NN335" s="41"/>
      <c r="NO335" s="41"/>
      <c r="NP335" s="41"/>
      <c r="NQ335" s="41"/>
      <c r="NR335" s="41"/>
      <c r="NS335" s="41"/>
      <c r="NT335" s="41"/>
      <c r="NU335" s="41"/>
      <c r="NV335" s="41"/>
      <c r="NW335" s="41"/>
      <c r="NX335" s="41"/>
      <c r="NY335" s="41"/>
      <c r="NZ335" s="41"/>
      <c r="OA335" s="41"/>
      <c r="OB335" s="41"/>
      <c r="OC335" s="41"/>
      <c r="OD335" s="41"/>
      <c r="OE335" s="41"/>
      <c r="OF335" s="41"/>
      <c r="OG335" s="41"/>
      <c r="OH335" s="41"/>
      <c r="OI335" s="41"/>
      <c r="OJ335" s="41"/>
      <c r="OK335" s="41"/>
      <c r="OL335" s="41"/>
      <c r="OM335" s="41"/>
      <c r="ON335" s="41"/>
      <c r="OO335" s="41"/>
      <c r="OP335" s="41"/>
      <c r="OQ335" s="41"/>
      <c r="OR335" s="41"/>
      <c r="OS335" s="41"/>
      <c r="OT335" s="41"/>
      <c r="OU335" s="41"/>
      <c r="OV335" s="41"/>
      <c r="OW335" s="41"/>
      <c r="OX335" s="41"/>
      <c r="OY335" s="41"/>
      <c r="OZ335" s="41"/>
      <c r="PA335" s="41"/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1"/>
      <c r="PN335" s="41"/>
      <c r="PO335" s="41"/>
      <c r="PP335" s="41"/>
      <c r="PQ335" s="41"/>
      <c r="PR335" s="41"/>
      <c r="PS335" s="41"/>
      <c r="PT335" s="41"/>
      <c r="PU335" s="41"/>
      <c r="PV335" s="41"/>
      <c r="PW335" s="41"/>
      <c r="PX335" s="41"/>
      <c r="PY335" s="41"/>
      <c r="PZ335" s="41"/>
      <c r="QA335" s="41"/>
      <c r="QB335" s="41"/>
      <c r="QC335" s="41"/>
      <c r="QD335" s="41"/>
      <c r="QE335" s="41"/>
      <c r="QF335" s="41"/>
      <c r="QG335" s="41"/>
      <c r="QH335" s="41"/>
      <c r="QI335" s="41"/>
      <c r="QJ335" s="41"/>
      <c r="QK335" s="41"/>
      <c r="QL335" s="41"/>
      <c r="QM335" s="41"/>
      <c r="QN335" s="41"/>
      <c r="QO335" s="41"/>
      <c r="QP335" s="41"/>
      <c r="QQ335" s="41"/>
      <c r="QR335" s="41"/>
      <c r="QS335" s="41"/>
      <c r="QT335" s="41"/>
      <c r="QU335" s="41"/>
      <c r="QV335" s="41"/>
      <c r="QW335" s="41"/>
      <c r="QX335" s="41"/>
      <c r="QY335" s="41"/>
      <c r="QZ335" s="41"/>
      <c r="RA335" s="41"/>
      <c r="RB335" s="41"/>
      <c r="RC335" s="41"/>
      <c r="RD335" s="41"/>
      <c r="RE335" s="41"/>
      <c r="RF335" s="41"/>
      <c r="RG335" s="41"/>
      <c r="RH335" s="41"/>
      <c r="RI335" s="41"/>
      <c r="RJ335" s="41"/>
      <c r="RK335" s="41"/>
      <c r="RL335" s="41"/>
      <c r="RM335" s="41"/>
      <c r="RN335" s="41"/>
      <c r="RO335" s="41"/>
      <c r="RP335" s="41"/>
      <c r="RQ335" s="41"/>
      <c r="RR335" s="41"/>
      <c r="RS335" s="41"/>
      <c r="RT335" s="41"/>
      <c r="RU335" s="41"/>
      <c r="RV335" s="41"/>
      <c r="RW335" s="41"/>
      <c r="RX335" s="41"/>
      <c r="RY335" s="41"/>
      <c r="RZ335" s="41"/>
      <c r="SA335" s="41"/>
      <c r="SB335" s="41"/>
      <c r="SC335" s="41"/>
      <c r="SD335" s="41"/>
      <c r="SE335" s="41"/>
      <c r="SF335" s="41"/>
      <c r="SG335" s="41"/>
      <c r="SH335" s="41"/>
      <c r="SI335" s="41"/>
      <c r="SJ335" s="41"/>
      <c r="SK335" s="41"/>
      <c r="SL335" s="41"/>
      <c r="SM335" s="41"/>
      <c r="SN335" s="41"/>
      <c r="SO335" s="41"/>
      <c r="SP335" s="41"/>
      <c r="SQ335" s="41"/>
      <c r="SR335" s="41"/>
      <c r="SS335" s="41"/>
      <c r="ST335" s="41"/>
      <c r="SU335" s="41"/>
      <c r="SV335" s="41"/>
      <c r="SW335" s="41"/>
      <c r="SX335" s="41"/>
      <c r="SY335" s="41"/>
      <c r="SZ335" s="41"/>
      <c r="TA335" s="41"/>
      <c r="TB335" s="41"/>
      <c r="TC335" s="41"/>
      <c r="TD335" s="41"/>
      <c r="TE335" s="41"/>
      <c r="TF335" s="41"/>
      <c r="TG335" s="41"/>
      <c r="TH335" s="41"/>
      <c r="TI335" s="41"/>
      <c r="TJ335" s="41"/>
      <c r="TK335" s="41"/>
      <c r="TL335" s="41"/>
      <c r="TM335" s="41"/>
      <c r="TN335" s="41"/>
      <c r="TO335" s="41"/>
      <c r="TP335" s="41"/>
      <c r="TQ335" s="41"/>
      <c r="TR335" s="41"/>
      <c r="TS335" s="41"/>
      <c r="TT335" s="41"/>
      <c r="TU335" s="41"/>
      <c r="TV335" s="41"/>
      <c r="TW335" s="41"/>
      <c r="TX335" s="41"/>
      <c r="TY335" s="41"/>
      <c r="TZ335" s="41"/>
      <c r="UA335" s="41"/>
      <c r="UB335" s="41"/>
      <c r="UC335" s="41"/>
      <c r="UD335" s="41"/>
      <c r="UE335" s="41"/>
      <c r="UF335" s="41"/>
      <c r="UG335" s="41"/>
      <c r="UH335" s="41"/>
      <c r="UI335" s="41"/>
      <c r="UJ335" s="41"/>
      <c r="UK335" s="41"/>
      <c r="UL335" s="41"/>
      <c r="UM335" s="41"/>
      <c r="UN335" s="41"/>
      <c r="UO335" s="41"/>
      <c r="UP335" s="41"/>
      <c r="UQ335" s="41"/>
      <c r="UR335" s="41"/>
      <c r="US335" s="41"/>
      <c r="UT335" s="41"/>
      <c r="UU335" s="41"/>
      <c r="UV335" s="41"/>
      <c r="UW335" s="41"/>
      <c r="UX335" s="41"/>
      <c r="UY335" s="41"/>
      <c r="UZ335" s="41"/>
      <c r="VA335" s="41"/>
      <c r="VB335" s="41"/>
      <c r="VC335" s="41"/>
      <c r="VD335" s="41"/>
      <c r="VE335" s="41"/>
      <c r="VF335" s="41"/>
      <c r="VG335" s="41"/>
      <c r="VH335" s="41"/>
      <c r="VI335" s="41"/>
      <c r="VJ335" s="41"/>
      <c r="VK335" s="41"/>
      <c r="VL335" s="41"/>
      <c r="VM335" s="41"/>
      <c r="VN335" s="41"/>
      <c r="VO335" s="41"/>
      <c r="VP335" s="41"/>
      <c r="VQ335" s="41"/>
      <c r="VR335" s="41"/>
      <c r="VS335" s="41"/>
      <c r="VT335" s="41"/>
      <c r="VU335" s="41"/>
      <c r="VV335" s="41"/>
      <c r="VW335" s="41"/>
      <c r="VX335" s="41"/>
      <c r="VY335" s="41"/>
      <c r="VZ335" s="41"/>
      <c r="WA335" s="41"/>
      <c r="WB335" s="41"/>
      <c r="WC335" s="41"/>
      <c r="WD335" s="41"/>
      <c r="WE335" s="41"/>
      <c r="WF335" s="41"/>
      <c r="WG335" s="41"/>
      <c r="WH335" s="41"/>
      <c r="WI335" s="41"/>
      <c r="WJ335" s="41"/>
      <c r="WK335" s="41"/>
      <c r="WL335" s="41"/>
      <c r="WM335" s="41"/>
      <c r="WN335" s="41"/>
      <c r="WO335" s="41"/>
      <c r="WP335" s="41"/>
      <c r="WQ335" s="41"/>
      <c r="WR335" s="41"/>
      <c r="WS335" s="41"/>
      <c r="WT335" s="41"/>
      <c r="WU335" s="41"/>
      <c r="WV335" s="41"/>
      <c r="WW335" s="41"/>
      <c r="WX335" s="41"/>
      <c r="WY335" s="41"/>
      <c r="WZ335" s="41"/>
      <c r="XA335" s="41"/>
      <c r="XB335" s="41"/>
      <c r="XC335" s="41"/>
      <c r="XD335" s="41"/>
      <c r="XE335" s="41"/>
      <c r="XF335" s="41"/>
      <c r="XG335" s="41"/>
      <c r="XH335" s="41"/>
      <c r="XI335" s="41"/>
      <c r="XJ335" s="41"/>
      <c r="XK335" s="41"/>
      <c r="XL335" s="41"/>
      <c r="XM335" s="41"/>
      <c r="XN335" s="41"/>
      <c r="XO335" s="41"/>
      <c r="XP335" s="41"/>
      <c r="XQ335" s="41"/>
      <c r="XR335" s="41"/>
      <c r="XS335" s="41"/>
      <c r="XT335" s="41"/>
      <c r="XU335" s="41"/>
      <c r="XV335" s="41"/>
      <c r="XW335" s="41"/>
      <c r="XX335" s="41"/>
      <c r="XY335" s="41"/>
      <c r="XZ335" s="41"/>
      <c r="YA335" s="41"/>
      <c r="YB335" s="41"/>
      <c r="YC335" s="41"/>
      <c r="YD335" s="41"/>
      <c r="YE335" s="41"/>
      <c r="YF335" s="41"/>
      <c r="YG335" s="41"/>
      <c r="YH335" s="41"/>
      <c r="YI335" s="41"/>
      <c r="YJ335" s="41"/>
      <c r="YK335" s="41"/>
      <c r="YL335" s="41"/>
      <c r="YM335" s="41"/>
      <c r="YN335" s="41"/>
      <c r="YO335" s="41"/>
      <c r="YP335" s="41"/>
      <c r="YQ335" s="41"/>
      <c r="YR335" s="41"/>
      <c r="YS335" s="41"/>
      <c r="YT335" s="41"/>
      <c r="YU335" s="41"/>
      <c r="YV335" s="41"/>
      <c r="YW335" s="41"/>
      <c r="YX335" s="41"/>
      <c r="YY335" s="41"/>
      <c r="YZ335" s="41"/>
      <c r="ZA335" s="41"/>
      <c r="ZB335" s="41"/>
      <c r="ZC335" s="41"/>
      <c r="ZD335" s="41"/>
      <c r="ZE335" s="41"/>
      <c r="ZF335" s="41"/>
      <c r="ZG335" s="41"/>
      <c r="ZH335" s="41"/>
      <c r="ZI335" s="41"/>
      <c r="ZJ335" s="41"/>
      <c r="ZK335" s="41"/>
      <c r="ZL335" s="41"/>
      <c r="ZM335" s="41"/>
      <c r="ZN335" s="41"/>
      <c r="ZO335" s="41"/>
    </row>
    <row r="336" spans="31:691" ht="17.25" customHeight="1" x14ac:dyDescent="0.3">
      <c r="AE336" s="41"/>
      <c r="AF336" s="41"/>
      <c r="AG336" s="41"/>
      <c r="IZ336" s="41"/>
      <c r="JA336" s="41"/>
      <c r="JB336" s="41"/>
      <c r="JC336" s="41"/>
      <c r="JD336" s="41"/>
      <c r="JE336" s="41"/>
      <c r="JF336" s="41"/>
      <c r="JG336" s="41"/>
      <c r="JH336" s="41"/>
      <c r="JI336" s="41"/>
      <c r="JJ336" s="41"/>
      <c r="JK336" s="41"/>
      <c r="JL336" s="41"/>
      <c r="JM336" s="41"/>
      <c r="JN336" s="41"/>
      <c r="JO336" s="41"/>
      <c r="JP336" s="41"/>
      <c r="JQ336" s="41"/>
      <c r="JR336" s="41"/>
      <c r="JS336" s="41"/>
      <c r="JT336" s="41"/>
      <c r="JU336" s="41"/>
      <c r="JV336" s="41"/>
      <c r="JW336" s="41"/>
      <c r="JX336" s="41"/>
      <c r="JY336" s="41"/>
      <c r="JZ336" s="41"/>
      <c r="KA336" s="41"/>
      <c r="KB336" s="41"/>
      <c r="KC336" s="41"/>
      <c r="KD336" s="41"/>
      <c r="KE336" s="41"/>
      <c r="KF336" s="41"/>
      <c r="KG336" s="41"/>
      <c r="KH336" s="41"/>
      <c r="KI336" s="41"/>
      <c r="KJ336" s="41"/>
      <c r="KK336" s="41"/>
      <c r="KL336" s="41"/>
      <c r="KM336" s="41"/>
      <c r="KN336" s="41"/>
      <c r="KO336" s="41"/>
      <c r="KP336" s="41"/>
      <c r="KQ336" s="41"/>
      <c r="KR336" s="41"/>
      <c r="KS336" s="41"/>
      <c r="KT336" s="41"/>
      <c r="KU336" s="41"/>
      <c r="KV336" s="41"/>
      <c r="KW336" s="41"/>
      <c r="KX336" s="41"/>
      <c r="KY336" s="41"/>
      <c r="KZ336" s="41"/>
      <c r="LA336" s="41"/>
      <c r="LB336" s="41"/>
      <c r="LC336" s="41"/>
      <c r="LD336" s="41"/>
      <c r="LE336" s="41"/>
      <c r="LF336" s="41"/>
      <c r="LG336" s="41"/>
      <c r="LH336" s="41"/>
      <c r="LI336" s="41"/>
      <c r="LJ336" s="41"/>
      <c r="LK336" s="41"/>
      <c r="LL336" s="41"/>
      <c r="LM336" s="41"/>
      <c r="LN336" s="41"/>
      <c r="LO336" s="41"/>
      <c r="LP336" s="41"/>
      <c r="LQ336" s="41"/>
      <c r="LR336" s="41"/>
      <c r="LS336" s="41"/>
      <c r="LT336" s="41"/>
      <c r="LU336" s="41"/>
      <c r="LV336" s="41"/>
      <c r="LW336" s="41"/>
      <c r="LX336" s="41"/>
      <c r="LY336" s="41"/>
      <c r="LZ336" s="41"/>
      <c r="MA336" s="41"/>
      <c r="MB336" s="41"/>
      <c r="MC336" s="41"/>
      <c r="MD336" s="41"/>
      <c r="ME336" s="41"/>
      <c r="MF336" s="41"/>
      <c r="MG336" s="41"/>
      <c r="MH336" s="41"/>
      <c r="MI336" s="41"/>
      <c r="MJ336" s="41"/>
      <c r="MK336" s="41"/>
      <c r="ML336" s="41"/>
      <c r="MM336" s="41"/>
      <c r="MN336" s="41"/>
      <c r="MO336" s="41"/>
      <c r="MP336" s="41"/>
      <c r="MQ336" s="41"/>
      <c r="MR336" s="41"/>
      <c r="MS336" s="41"/>
      <c r="MT336" s="41"/>
      <c r="MU336" s="41"/>
      <c r="MV336" s="41"/>
      <c r="MW336" s="41"/>
      <c r="MX336" s="41"/>
      <c r="MY336" s="41"/>
      <c r="MZ336" s="41"/>
      <c r="NA336" s="41"/>
      <c r="NB336" s="41"/>
      <c r="NC336" s="41"/>
      <c r="ND336" s="41"/>
      <c r="NE336" s="41"/>
      <c r="NF336" s="41"/>
      <c r="NG336" s="41"/>
      <c r="NH336" s="41"/>
      <c r="NI336" s="41"/>
      <c r="NJ336" s="41"/>
      <c r="NK336" s="41"/>
      <c r="NL336" s="41"/>
      <c r="NM336" s="41"/>
      <c r="NN336" s="41"/>
      <c r="NO336" s="41"/>
      <c r="NP336" s="41"/>
      <c r="NQ336" s="41"/>
      <c r="NR336" s="41"/>
      <c r="NS336" s="41"/>
      <c r="NT336" s="41"/>
      <c r="NU336" s="41"/>
      <c r="NV336" s="41"/>
      <c r="NW336" s="41"/>
      <c r="NX336" s="41"/>
      <c r="NY336" s="41"/>
      <c r="NZ336" s="41"/>
      <c r="OA336" s="41"/>
      <c r="OB336" s="41"/>
      <c r="OC336" s="41"/>
      <c r="OD336" s="41"/>
      <c r="OE336" s="41"/>
      <c r="OF336" s="41"/>
      <c r="OG336" s="41"/>
      <c r="OH336" s="41"/>
      <c r="OI336" s="41"/>
      <c r="OJ336" s="41"/>
      <c r="OK336" s="41"/>
      <c r="OL336" s="41"/>
      <c r="OM336" s="41"/>
      <c r="ON336" s="41"/>
      <c r="OO336" s="41"/>
      <c r="OP336" s="41"/>
      <c r="OQ336" s="41"/>
      <c r="OR336" s="41"/>
      <c r="OS336" s="41"/>
      <c r="OT336" s="41"/>
      <c r="OU336" s="41"/>
      <c r="OV336" s="41"/>
      <c r="OW336" s="41"/>
      <c r="OX336" s="41"/>
      <c r="OY336" s="41"/>
      <c r="OZ336" s="41"/>
      <c r="PA336" s="41"/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1"/>
      <c r="PN336" s="41"/>
      <c r="PO336" s="41"/>
      <c r="PP336" s="41"/>
      <c r="PQ336" s="41"/>
      <c r="PR336" s="41"/>
      <c r="PS336" s="41"/>
      <c r="PT336" s="41"/>
      <c r="PU336" s="41"/>
      <c r="PV336" s="41"/>
      <c r="PW336" s="41"/>
      <c r="PX336" s="41"/>
      <c r="PY336" s="41"/>
      <c r="PZ336" s="41"/>
      <c r="QA336" s="41"/>
      <c r="QB336" s="41"/>
      <c r="QC336" s="41"/>
      <c r="QD336" s="41"/>
      <c r="QE336" s="41"/>
      <c r="QF336" s="41"/>
      <c r="QG336" s="41"/>
      <c r="QH336" s="41"/>
      <c r="QI336" s="41"/>
      <c r="QJ336" s="41"/>
      <c r="QK336" s="41"/>
      <c r="QL336" s="41"/>
      <c r="QM336" s="41"/>
      <c r="QN336" s="41"/>
      <c r="QO336" s="41"/>
      <c r="QP336" s="41"/>
      <c r="QQ336" s="41"/>
      <c r="QR336" s="41"/>
      <c r="QS336" s="41"/>
      <c r="QT336" s="41"/>
      <c r="QU336" s="41"/>
      <c r="QV336" s="41"/>
      <c r="QW336" s="41"/>
      <c r="QX336" s="41"/>
      <c r="QY336" s="41"/>
      <c r="QZ336" s="41"/>
      <c r="RA336" s="41"/>
      <c r="RB336" s="41"/>
      <c r="RC336" s="41"/>
      <c r="RD336" s="41"/>
      <c r="RE336" s="41"/>
      <c r="RF336" s="41"/>
      <c r="RG336" s="41"/>
      <c r="RH336" s="41"/>
      <c r="RI336" s="41"/>
      <c r="RJ336" s="41"/>
      <c r="RK336" s="41"/>
      <c r="RL336" s="41"/>
      <c r="RM336" s="41"/>
      <c r="RN336" s="41"/>
      <c r="RO336" s="41"/>
      <c r="RP336" s="41"/>
      <c r="RQ336" s="41"/>
      <c r="RR336" s="41"/>
      <c r="RS336" s="41"/>
      <c r="RT336" s="41"/>
      <c r="RU336" s="41"/>
      <c r="RV336" s="41"/>
      <c r="RW336" s="41"/>
      <c r="RX336" s="41"/>
      <c r="RY336" s="41"/>
      <c r="RZ336" s="41"/>
      <c r="SA336" s="41"/>
      <c r="SB336" s="41"/>
      <c r="SC336" s="41"/>
      <c r="SD336" s="41"/>
      <c r="SE336" s="41"/>
      <c r="SF336" s="41"/>
      <c r="SG336" s="41"/>
      <c r="SH336" s="41"/>
      <c r="SI336" s="41"/>
      <c r="SJ336" s="41"/>
      <c r="SK336" s="41"/>
      <c r="SL336" s="41"/>
      <c r="SM336" s="41"/>
      <c r="SN336" s="41"/>
      <c r="SO336" s="41"/>
      <c r="SP336" s="41"/>
      <c r="SQ336" s="41"/>
      <c r="SR336" s="41"/>
      <c r="SS336" s="41"/>
      <c r="ST336" s="41"/>
      <c r="SU336" s="41"/>
      <c r="SV336" s="41"/>
      <c r="SW336" s="41"/>
      <c r="SX336" s="41"/>
      <c r="SY336" s="41"/>
      <c r="SZ336" s="41"/>
      <c r="TA336" s="41"/>
      <c r="TB336" s="41"/>
      <c r="TC336" s="41"/>
      <c r="TD336" s="41"/>
      <c r="TE336" s="41"/>
      <c r="TF336" s="41"/>
      <c r="TG336" s="41"/>
      <c r="TH336" s="41"/>
      <c r="TI336" s="41"/>
      <c r="TJ336" s="41"/>
      <c r="TK336" s="41"/>
      <c r="TL336" s="41"/>
      <c r="TM336" s="41"/>
      <c r="TN336" s="41"/>
      <c r="TO336" s="41"/>
      <c r="TP336" s="41"/>
      <c r="TQ336" s="41"/>
      <c r="TR336" s="41"/>
      <c r="TS336" s="41"/>
      <c r="TT336" s="41"/>
      <c r="TU336" s="41"/>
      <c r="TV336" s="41"/>
      <c r="TW336" s="41"/>
      <c r="TX336" s="41"/>
      <c r="TY336" s="41"/>
      <c r="TZ336" s="41"/>
      <c r="UA336" s="41"/>
      <c r="UB336" s="41"/>
      <c r="UC336" s="41"/>
      <c r="UD336" s="41"/>
      <c r="UE336" s="41"/>
      <c r="UF336" s="41"/>
      <c r="UG336" s="41"/>
      <c r="UH336" s="41"/>
      <c r="UI336" s="41"/>
      <c r="UJ336" s="41"/>
      <c r="UK336" s="41"/>
      <c r="UL336" s="41"/>
      <c r="UM336" s="41"/>
      <c r="UN336" s="41"/>
      <c r="UO336" s="41"/>
      <c r="UP336" s="41"/>
      <c r="UQ336" s="41"/>
      <c r="UR336" s="41"/>
      <c r="US336" s="41"/>
      <c r="UT336" s="41"/>
      <c r="UU336" s="41"/>
      <c r="UV336" s="41"/>
      <c r="UW336" s="41"/>
      <c r="UX336" s="41"/>
      <c r="UY336" s="41"/>
      <c r="UZ336" s="41"/>
      <c r="VA336" s="41"/>
      <c r="VB336" s="41"/>
      <c r="VC336" s="41"/>
      <c r="VD336" s="41"/>
      <c r="VE336" s="41"/>
      <c r="VF336" s="41"/>
      <c r="VG336" s="41"/>
      <c r="VH336" s="41"/>
      <c r="VI336" s="41"/>
      <c r="VJ336" s="41"/>
      <c r="VK336" s="41"/>
      <c r="VL336" s="41"/>
      <c r="VM336" s="41"/>
      <c r="VN336" s="41"/>
      <c r="VO336" s="41"/>
      <c r="VP336" s="41"/>
      <c r="VQ336" s="41"/>
      <c r="VR336" s="41"/>
      <c r="VS336" s="41"/>
      <c r="VT336" s="41"/>
      <c r="VU336" s="41"/>
      <c r="VV336" s="41"/>
      <c r="VW336" s="41"/>
      <c r="VX336" s="41"/>
      <c r="VY336" s="41"/>
      <c r="VZ336" s="41"/>
      <c r="WA336" s="41"/>
      <c r="WB336" s="41"/>
      <c r="WC336" s="41"/>
      <c r="WD336" s="41"/>
      <c r="WE336" s="41"/>
      <c r="WF336" s="41"/>
      <c r="WG336" s="41"/>
      <c r="WH336" s="41"/>
      <c r="WI336" s="41"/>
      <c r="WJ336" s="41"/>
      <c r="WK336" s="41"/>
      <c r="WL336" s="41"/>
      <c r="WM336" s="41"/>
      <c r="WN336" s="41"/>
      <c r="WO336" s="41"/>
      <c r="WP336" s="41"/>
      <c r="WQ336" s="41"/>
      <c r="WR336" s="41"/>
      <c r="WS336" s="41"/>
      <c r="WT336" s="41"/>
      <c r="WU336" s="41"/>
      <c r="WV336" s="41"/>
      <c r="WW336" s="41"/>
      <c r="WX336" s="41"/>
      <c r="WY336" s="41"/>
      <c r="WZ336" s="41"/>
      <c r="XA336" s="41"/>
      <c r="XB336" s="41"/>
      <c r="XC336" s="41"/>
      <c r="XD336" s="41"/>
      <c r="XE336" s="41"/>
      <c r="XF336" s="41"/>
      <c r="XG336" s="41"/>
      <c r="XH336" s="41"/>
      <c r="XI336" s="41"/>
      <c r="XJ336" s="41"/>
      <c r="XK336" s="41"/>
      <c r="XL336" s="41"/>
      <c r="XM336" s="41"/>
      <c r="XN336" s="41"/>
      <c r="XO336" s="41"/>
      <c r="XP336" s="41"/>
      <c r="XQ336" s="41"/>
      <c r="XR336" s="41"/>
      <c r="XS336" s="41"/>
      <c r="XT336" s="41"/>
      <c r="XU336" s="41"/>
      <c r="XV336" s="41"/>
      <c r="XW336" s="41"/>
      <c r="XX336" s="41"/>
      <c r="XY336" s="41"/>
      <c r="XZ336" s="41"/>
      <c r="YA336" s="41"/>
      <c r="YB336" s="41"/>
      <c r="YC336" s="41"/>
      <c r="YD336" s="41"/>
      <c r="YE336" s="41"/>
      <c r="YF336" s="41"/>
      <c r="YG336" s="41"/>
      <c r="YH336" s="41"/>
      <c r="YI336" s="41"/>
      <c r="YJ336" s="41"/>
      <c r="YK336" s="41"/>
      <c r="YL336" s="41"/>
      <c r="YM336" s="41"/>
      <c r="YN336" s="41"/>
      <c r="YO336" s="41"/>
      <c r="YP336" s="41"/>
      <c r="YQ336" s="41"/>
      <c r="YR336" s="41"/>
      <c r="YS336" s="41"/>
      <c r="YT336" s="41"/>
      <c r="YU336" s="41"/>
      <c r="YV336" s="41"/>
      <c r="YW336" s="41"/>
      <c r="YX336" s="41"/>
      <c r="YY336" s="41"/>
      <c r="YZ336" s="41"/>
      <c r="ZA336" s="41"/>
      <c r="ZB336" s="41"/>
      <c r="ZC336" s="41"/>
      <c r="ZD336" s="41"/>
      <c r="ZE336" s="41"/>
      <c r="ZF336" s="41"/>
      <c r="ZG336" s="41"/>
      <c r="ZH336" s="41"/>
      <c r="ZI336" s="41"/>
      <c r="ZJ336" s="41"/>
      <c r="ZK336" s="41"/>
      <c r="ZL336" s="41"/>
      <c r="ZM336" s="41"/>
      <c r="ZN336" s="41"/>
      <c r="ZO336" s="41"/>
    </row>
    <row r="337" spans="31:691" ht="17.25" customHeight="1" x14ac:dyDescent="0.3">
      <c r="AE337" s="41"/>
      <c r="AF337" s="41"/>
      <c r="AG337" s="41"/>
      <c r="IZ337" s="41"/>
      <c r="JA337" s="41"/>
      <c r="JB337" s="41"/>
      <c r="JC337" s="41"/>
      <c r="JD337" s="41"/>
      <c r="JE337" s="41"/>
      <c r="JF337" s="41"/>
      <c r="JG337" s="41"/>
      <c r="JH337" s="41"/>
      <c r="JI337" s="41"/>
      <c r="JJ337" s="41"/>
      <c r="JK337" s="41"/>
      <c r="JL337" s="41"/>
      <c r="JM337" s="41"/>
      <c r="JN337" s="41"/>
      <c r="JO337" s="41"/>
      <c r="JP337" s="41"/>
      <c r="JQ337" s="41"/>
      <c r="JR337" s="41"/>
      <c r="JS337" s="41"/>
      <c r="JT337" s="41"/>
      <c r="JU337" s="41"/>
      <c r="JV337" s="41"/>
      <c r="JW337" s="41"/>
      <c r="JX337" s="41"/>
      <c r="JY337" s="41"/>
      <c r="JZ337" s="41"/>
      <c r="KA337" s="41"/>
      <c r="KB337" s="41"/>
      <c r="KC337" s="41"/>
      <c r="KD337" s="41"/>
      <c r="KE337" s="41"/>
      <c r="KF337" s="41"/>
      <c r="KG337" s="41"/>
      <c r="KH337" s="41"/>
      <c r="KI337" s="41"/>
      <c r="KJ337" s="41"/>
      <c r="KK337" s="41"/>
      <c r="KL337" s="41"/>
      <c r="KM337" s="41"/>
      <c r="KN337" s="41"/>
      <c r="KO337" s="41"/>
      <c r="KP337" s="41"/>
      <c r="KQ337" s="41"/>
      <c r="KR337" s="41"/>
      <c r="KS337" s="41"/>
      <c r="KT337" s="41"/>
      <c r="KU337" s="41"/>
      <c r="KV337" s="41"/>
      <c r="KW337" s="41"/>
      <c r="KX337" s="41"/>
      <c r="KY337" s="41"/>
      <c r="KZ337" s="41"/>
      <c r="LA337" s="41"/>
      <c r="LB337" s="41"/>
      <c r="LC337" s="41"/>
      <c r="LD337" s="41"/>
      <c r="LE337" s="41"/>
      <c r="LF337" s="41"/>
      <c r="LG337" s="41"/>
      <c r="LH337" s="41"/>
      <c r="LI337" s="41"/>
      <c r="LJ337" s="41"/>
      <c r="LK337" s="41"/>
      <c r="LL337" s="41"/>
      <c r="LM337" s="41"/>
      <c r="LN337" s="41"/>
      <c r="LO337" s="41"/>
      <c r="LP337" s="41"/>
      <c r="LQ337" s="41"/>
      <c r="LR337" s="41"/>
      <c r="LS337" s="41"/>
      <c r="LT337" s="41"/>
      <c r="LU337" s="41"/>
      <c r="LV337" s="41"/>
      <c r="LW337" s="41"/>
      <c r="LX337" s="41"/>
      <c r="LY337" s="41"/>
      <c r="LZ337" s="41"/>
      <c r="MA337" s="41"/>
      <c r="MB337" s="41"/>
      <c r="MC337" s="41"/>
      <c r="MD337" s="41"/>
      <c r="ME337" s="41"/>
      <c r="MF337" s="41"/>
      <c r="MG337" s="41"/>
      <c r="MH337" s="41"/>
      <c r="MI337" s="41"/>
      <c r="MJ337" s="41"/>
      <c r="MK337" s="41"/>
      <c r="ML337" s="41"/>
      <c r="MM337" s="41"/>
      <c r="MN337" s="41"/>
      <c r="MO337" s="41"/>
      <c r="MP337" s="41"/>
      <c r="MQ337" s="41"/>
      <c r="MR337" s="41"/>
      <c r="MS337" s="41"/>
      <c r="MT337" s="41"/>
      <c r="MU337" s="41"/>
      <c r="MV337" s="41"/>
      <c r="MW337" s="41"/>
      <c r="MX337" s="41"/>
      <c r="MY337" s="41"/>
      <c r="MZ337" s="41"/>
      <c r="NA337" s="41"/>
      <c r="NB337" s="41"/>
      <c r="NC337" s="41"/>
      <c r="ND337" s="41"/>
      <c r="NE337" s="41"/>
      <c r="NF337" s="41"/>
      <c r="NG337" s="41"/>
      <c r="NH337" s="41"/>
      <c r="NI337" s="41"/>
      <c r="NJ337" s="41"/>
      <c r="NK337" s="41"/>
      <c r="NL337" s="41"/>
      <c r="NM337" s="41"/>
      <c r="NN337" s="41"/>
      <c r="NO337" s="41"/>
      <c r="NP337" s="41"/>
      <c r="NQ337" s="41"/>
      <c r="NR337" s="41"/>
      <c r="NS337" s="41"/>
      <c r="NT337" s="41"/>
      <c r="NU337" s="41"/>
      <c r="NV337" s="41"/>
      <c r="NW337" s="41"/>
      <c r="NX337" s="41"/>
      <c r="NY337" s="41"/>
      <c r="NZ337" s="41"/>
      <c r="OA337" s="41"/>
      <c r="OB337" s="41"/>
      <c r="OC337" s="41"/>
      <c r="OD337" s="41"/>
      <c r="OE337" s="41"/>
      <c r="OF337" s="41"/>
      <c r="OG337" s="41"/>
      <c r="OH337" s="41"/>
      <c r="OI337" s="41"/>
      <c r="OJ337" s="41"/>
      <c r="OK337" s="41"/>
      <c r="OL337" s="41"/>
      <c r="OM337" s="41"/>
      <c r="ON337" s="41"/>
      <c r="OO337" s="41"/>
      <c r="OP337" s="41"/>
      <c r="OQ337" s="41"/>
      <c r="OR337" s="41"/>
      <c r="OS337" s="41"/>
      <c r="OT337" s="41"/>
      <c r="OU337" s="41"/>
      <c r="OV337" s="41"/>
      <c r="OW337" s="41"/>
      <c r="OX337" s="41"/>
      <c r="OY337" s="41"/>
      <c r="OZ337" s="41"/>
      <c r="PA337" s="41"/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1"/>
      <c r="PN337" s="41"/>
      <c r="PO337" s="41"/>
      <c r="PP337" s="41"/>
      <c r="PQ337" s="41"/>
      <c r="PR337" s="41"/>
      <c r="PS337" s="41"/>
      <c r="PT337" s="41"/>
      <c r="PU337" s="41"/>
      <c r="PV337" s="41"/>
      <c r="PW337" s="41"/>
      <c r="PX337" s="41"/>
      <c r="PY337" s="41"/>
      <c r="PZ337" s="41"/>
      <c r="QA337" s="41"/>
      <c r="QB337" s="41"/>
      <c r="QC337" s="41"/>
      <c r="QD337" s="41"/>
      <c r="QE337" s="41"/>
      <c r="QF337" s="41"/>
      <c r="QG337" s="41"/>
      <c r="QH337" s="41"/>
      <c r="QI337" s="41"/>
      <c r="QJ337" s="41"/>
      <c r="QK337" s="41"/>
      <c r="QL337" s="41"/>
      <c r="QM337" s="41"/>
      <c r="QN337" s="41"/>
      <c r="QO337" s="41"/>
      <c r="QP337" s="41"/>
      <c r="QQ337" s="41"/>
      <c r="QR337" s="41"/>
      <c r="QS337" s="41"/>
      <c r="QT337" s="41"/>
      <c r="QU337" s="41"/>
      <c r="QV337" s="41"/>
      <c r="QW337" s="41"/>
      <c r="QX337" s="41"/>
      <c r="QY337" s="41"/>
      <c r="QZ337" s="41"/>
      <c r="RA337" s="41"/>
      <c r="RB337" s="41"/>
      <c r="RC337" s="41"/>
      <c r="RD337" s="41"/>
      <c r="RE337" s="41"/>
      <c r="RF337" s="41"/>
      <c r="RG337" s="41"/>
      <c r="RH337" s="41"/>
      <c r="RI337" s="41"/>
      <c r="RJ337" s="41"/>
      <c r="RK337" s="41"/>
      <c r="RL337" s="41"/>
      <c r="RM337" s="41"/>
      <c r="RN337" s="41"/>
      <c r="RO337" s="41"/>
      <c r="RP337" s="41"/>
      <c r="RQ337" s="41"/>
      <c r="RR337" s="41"/>
      <c r="RS337" s="41"/>
      <c r="RT337" s="41"/>
      <c r="RU337" s="41"/>
      <c r="RV337" s="41"/>
      <c r="RW337" s="41"/>
      <c r="RX337" s="41"/>
      <c r="RY337" s="41"/>
      <c r="RZ337" s="41"/>
      <c r="SA337" s="41"/>
      <c r="SB337" s="41"/>
      <c r="SC337" s="41"/>
      <c r="SD337" s="41"/>
      <c r="SE337" s="41"/>
      <c r="SF337" s="41"/>
      <c r="SG337" s="41"/>
      <c r="SH337" s="41"/>
      <c r="SI337" s="41"/>
      <c r="SJ337" s="41"/>
      <c r="SK337" s="41"/>
      <c r="SL337" s="41"/>
      <c r="SM337" s="41"/>
      <c r="SN337" s="41"/>
      <c r="SO337" s="41"/>
      <c r="SP337" s="41"/>
      <c r="SQ337" s="41"/>
      <c r="SR337" s="41"/>
      <c r="SS337" s="41"/>
      <c r="ST337" s="41"/>
      <c r="SU337" s="41"/>
      <c r="SV337" s="41"/>
      <c r="SW337" s="41"/>
      <c r="SX337" s="41"/>
      <c r="SY337" s="41"/>
      <c r="SZ337" s="41"/>
      <c r="TA337" s="41"/>
      <c r="TB337" s="41"/>
      <c r="TC337" s="41"/>
      <c r="TD337" s="41"/>
      <c r="TE337" s="41"/>
      <c r="TF337" s="41"/>
      <c r="TG337" s="41"/>
      <c r="TH337" s="41"/>
      <c r="TI337" s="41"/>
      <c r="TJ337" s="41"/>
      <c r="TK337" s="41"/>
      <c r="TL337" s="41"/>
      <c r="TM337" s="41"/>
      <c r="TN337" s="41"/>
      <c r="TO337" s="41"/>
      <c r="TP337" s="41"/>
      <c r="TQ337" s="41"/>
      <c r="TR337" s="41"/>
      <c r="TS337" s="41"/>
      <c r="TT337" s="41"/>
      <c r="TU337" s="41"/>
      <c r="TV337" s="41"/>
      <c r="TW337" s="41"/>
      <c r="TX337" s="41"/>
      <c r="TY337" s="41"/>
      <c r="TZ337" s="41"/>
      <c r="UA337" s="41"/>
      <c r="UB337" s="41"/>
      <c r="UC337" s="41"/>
      <c r="UD337" s="41"/>
      <c r="UE337" s="41"/>
      <c r="UF337" s="41"/>
      <c r="UG337" s="41"/>
      <c r="UH337" s="41"/>
      <c r="UI337" s="41"/>
      <c r="UJ337" s="41"/>
      <c r="UK337" s="41"/>
      <c r="UL337" s="41"/>
      <c r="UM337" s="41"/>
      <c r="UN337" s="41"/>
      <c r="UO337" s="41"/>
      <c r="UP337" s="41"/>
      <c r="UQ337" s="41"/>
      <c r="UR337" s="41"/>
      <c r="US337" s="41"/>
      <c r="UT337" s="41"/>
      <c r="UU337" s="41"/>
      <c r="UV337" s="41"/>
      <c r="UW337" s="41"/>
      <c r="UX337" s="41"/>
      <c r="UY337" s="41"/>
      <c r="UZ337" s="41"/>
      <c r="VA337" s="41"/>
      <c r="VB337" s="41"/>
      <c r="VC337" s="41"/>
      <c r="VD337" s="41"/>
      <c r="VE337" s="41"/>
      <c r="VF337" s="41"/>
      <c r="VG337" s="41"/>
      <c r="VH337" s="41"/>
      <c r="VI337" s="41"/>
      <c r="VJ337" s="41"/>
      <c r="VK337" s="41"/>
      <c r="VL337" s="41"/>
      <c r="VM337" s="41"/>
      <c r="VN337" s="41"/>
      <c r="VO337" s="41"/>
      <c r="VP337" s="41"/>
      <c r="VQ337" s="41"/>
      <c r="VR337" s="41"/>
      <c r="VS337" s="41"/>
      <c r="VT337" s="41"/>
      <c r="VU337" s="41"/>
      <c r="VV337" s="41"/>
      <c r="VW337" s="41"/>
      <c r="VX337" s="41"/>
      <c r="VY337" s="41"/>
      <c r="VZ337" s="41"/>
      <c r="WA337" s="41"/>
      <c r="WB337" s="41"/>
      <c r="WC337" s="41"/>
      <c r="WD337" s="41"/>
      <c r="WE337" s="41"/>
      <c r="WF337" s="41"/>
      <c r="WG337" s="41"/>
      <c r="WH337" s="41"/>
      <c r="WI337" s="41"/>
      <c r="WJ337" s="41"/>
      <c r="WK337" s="41"/>
      <c r="WL337" s="41"/>
      <c r="WM337" s="41"/>
      <c r="WN337" s="41"/>
      <c r="WO337" s="41"/>
      <c r="WP337" s="41"/>
      <c r="WQ337" s="41"/>
      <c r="WR337" s="41"/>
      <c r="WS337" s="41"/>
      <c r="WT337" s="41"/>
      <c r="WU337" s="41"/>
      <c r="WV337" s="41"/>
      <c r="WW337" s="41"/>
      <c r="WX337" s="41"/>
      <c r="WY337" s="41"/>
      <c r="WZ337" s="41"/>
      <c r="XA337" s="41"/>
      <c r="XB337" s="41"/>
      <c r="XC337" s="41"/>
      <c r="XD337" s="41"/>
      <c r="XE337" s="41"/>
      <c r="XF337" s="41"/>
      <c r="XG337" s="41"/>
      <c r="XH337" s="41"/>
      <c r="XI337" s="41"/>
      <c r="XJ337" s="41"/>
      <c r="XK337" s="41"/>
      <c r="XL337" s="41"/>
      <c r="XM337" s="41"/>
      <c r="XN337" s="41"/>
      <c r="XO337" s="41"/>
      <c r="XP337" s="41"/>
      <c r="XQ337" s="41"/>
      <c r="XR337" s="41"/>
      <c r="XS337" s="41"/>
      <c r="XT337" s="41"/>
      <c r="XU337" s="41"/>
      <c r="XV337" s="41"/>
      <c r="XW337" s="41"/>
      <c r="XX337" s="41"/>
      <c r="XY337" s="41"/>
      <c r="XZ337" s="41"/>
      <c r="YA337" s="41"/>
      <c r="YB337" s="41"/>
      <c r="YC337" s="41"/>
      <c r="YD337" s="41"/>
      <c r="YE337" s="41"/>
      <c r="YF337" s="41"/>
      <c r="YG337" s="41"/>
      <c r="YH337" s="41"/>
      <c r="YI337" s="41"/>
      <c r="YJ337" s="41"/>
      <c r="YK337" s="41"/>
      <c r="YL337" s="41"/>
      <c r="YM337" s="41"/>
      <c r="YN337" s="41"/>
      <c r="YO337" s="41"/>
      <c r="YP337" s="41"/>
      <c r="YQ337" s="41"/>
      <c r="YR337" s="41"/>
      <c r="YS337" s="41"/>
      <c r="YT337" s="41"/>
      <c r="YU337" s="41"/>
      <c r="YV337" s="41"/>
      <c r="YW337" s="41"/>
      <c r="YX337" s="41"/>
      <c r="YY337" s="41"/>
      <c r="YZ337" s="41"/>
      <c r="ZA337" s="41"/>
      <c r="ZB337" s="41"/>
      <c r="ZC337" s="41"/>
      <c r="ZD337" s="41"/>
      <c r="ZE337" s="41"/>
      <c r="ZF337" s="41"/>
      <c r="ZG337" s="41"/>
      <c r="ZH337" s="41"/>
      <c r="ZI337" s="41"/>
      <c r="ZJ337" s="41"/>
      <c r="ZK337" s="41"/>
      <c r="ZL337" s="41"/>
      <c r="ZM337" s="41"/>
      <c r="ZN337" s="41"/>
      <c r="ZO337" s="41"/>
    </row>
    <row r="338" spans="31:691" ht="17.25" customHeight="1" x14ac:dyDescent="0.3">
      <c r="AE338" s="41"/>
      <c r="AF338" s="41"/>
      <c r="AG338" s="41"/>
      <c r="IZ338" s="41"/>
      <c r="JA338" s="41"/>
      <c r="JB338" s="41"/>
      <c r="JC338" s="41"/>
      <c r="JD338" s="41"/>
      <c r="JE338" s="41"/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/>
      <c r="KT338" s="41"/>
      <c r="KU338" s="41"/>
      <c r="KV338" s="41"/>
      <c r="KW338" s="41"/>
      <c r="KX338" s="41"/>
      <c r="KY338" s="41"/>
      <c r="KZ338" s="41"/>
      <c r="LA338" s="41"/>
      <c r="LB338" s="41"/>
      <c r="LC338" s="41"/>
      <c r="LD338" s="41"/>
      <c r="LE338" s="41"/>
      <c r="LF338" s="41"/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1"/>
      <c r="OT338" s="41"/>
      <c r="OU338" s="41"/>
      <c r="OV338" s="41"/>
      <c r="OW338" s="41"/>
      <c r="OX338" s="41"/>
      <c r="OY338" s="41"/>
      <c r="OZ338" s="41"/>
      <c r="PA338" s="41"/>
      <c r="PB338" s="41"/>
      <c r="PC338" s="41"/>
      <c r="PD338" s="41"/>
      <c r="PE338" s="41"/>
      <c r="PF338" s="41"/>
      <c r="PG338" s="41"/>
      <c r="PH338" s="41"/>
      <c r="PI338" s="41"/>
      <c r="PJ338" s="41"/>
      <c r="PK338" s="41"/>
      <c r="PL338" s="41"/>
      <c r="PM338" s="41"/>
      <c r="PN338" s="41"/>
      <c r="PO338" s="41"/>
      <c r="PP338" s="41"/>
      <c r="PQ338" s="41"/>
      <c r="PR338" s="41"/>
      <c r="PS338" s="41"/>
      <c r="PT338" s="41"/>
      <c r="PU338" s="41"/>
      <c r="PV338" s="41"/>
      <c r="PW338" s="41"/>
      <c r="PX338" s="41"/>
      <c r="PY338" s="41"/>
      <c r="PZ338" s="41"/>
      <c r="QA338" s="41"/>
      <c r="QB338" s="41"/>
      <c r="QC338" s="41"/>
      <c r="QD338" s="41"/>
      <c r="QE338" s="41"/>
      <c r="QF338" s="41"/>
      <c r="QG338" s="41"/>
      <c r="QH338" s="41"/>
      <c r="QI338" s="41"/>
      <c r="QJ338" s="41"/>
      <c r="QK338" s="41"/>
      <c r="QL338" s="41"/>
      <c r="QM338" s="41"/>
      <c r="QN338" s="41"/>
      <c r="QO338" s="41"/>
      <c r="QP338" s="41"/>
      <c r="QQ338" s="41"/>
      <c r="QR338" s="41"/>
      <c r="QS338" s="41"/>
      <c r="QT338" s="41"/>
      <c r="QU338" s="41"/>
      <c r="QV338" s="41"/>
      <c r="QW338" s="41"/>
      <c r="QX338" s="41"/>
      <c r="QY338" s="41"/>
      <c r="QZ338" s="41"/>
      <c r="RA338" s="41"/>
      <c r="RB338" s="41"/>
      <c r="RC338" s="41"/>
      <c r="RD338" s="41"/>
      <c r="RE338" s="41"/>
      <c r="RF338" s="41"/>
      <c r="RG338" s="41"/>
      <c r="RH338" s="41"/>
      <c r="RI338" s="41"/>
      <c r="RJ338" s="41"/>
      <c r="RK338" s="41"/>
      <c r="RL338" s="41"/>
      <c r="RM338" s="41"/>
      <c r="RN338" s="41"/>
      <c r="RO338" s="41"/>
      <c r="RP338" s="41"/>
      <c r="RQ338" s="41"/>
      <c r="RR338" s="41"/>
      <c r="RS338" s="41"/>
      <c r="RT338" s="41"/>
      <c r="RU338" s="41"/>
      <c r="RV338" s="41"/>
      <c r="RW338" s="41"/>
      <c r="RX338" s="41"/>
      <c r="RY338" s="41"/>
      <c r="RZ338" s="41"/>
      <c r="SA338" s="41"/>
      <c r="SB338" s="41"/>
      <c r="SC338" s="41"/>
      <c r="SD338" s="41"/>
      <c r="SE338" s="41"/>
      <c r="SF338" s="41"/>
      <c r="SG338" s="41"/>
      <c r="SH338" s="41"/>
      <c r="SI338" s="41"/>
      <c r="SJ338" s="41"/>
      <c r="SK338" s="41"/>
      <c r="SL338" s="41"/>
      <c r="SM338" s="41"/>
      <c r="SN338" s="41"/>
      <c r="SO338" s="41"/>
      <c r="SP338" s="41"/>
      <c r="SQ338" s="41"/>
      <c r="SR338" s="41"/>
      <c r="SS338" s="41"/>
      <c r="ST338" s="41"/>
      <c r="SU338" s="41"/>
      <c r="SV338" s="41"/>
      <c r="SW338" s="41"/>
      <c r="SX338" s="41"/>
      <c r="SY338" s="41"/>
      <c r="SZ338" s="41"/>
      <c r="TA338" s="41"/>
      <c r="TB338" s="41"/>
      <c r="TC338" s="41"/>
      <c r="TD338" s="41"/>
      <c r="TE338" s="41"/>
      <c r="TF338" s="41"/>
      <c r="TG338" s="41"/>
      <c r="TH338" s="41"/>
      <c r="TI338" s="41"/>
      <c r="TJ338" s="41"/>
      <c r="TK338" s="41"/>
      <c r="TL338" s="41"/>
      <c r="TM338" s="41"/>
      <c r="TN338" s="41"/>
      <c r="TO338" s="41"/>
      <c r="TP338" s="41"/>
      <c r="TQ338" s="41"/>
      <c r="TR338" s="41"/>
      <c r="TS338" s="41"/>
      <c r="TT338" s="41"/>
      <c r="TU338" s="41"/>
      <c r="TV338" s="41"/>
      <c r="TW338" s="41"/>
      <c r="TX338" s="41"/>
      <c r="TY338" s="41"/>
      <c r="TZ338" s="41"/>
      <c r="UA338" s="41"/>
      <c r="UB338" s="41"/>
      <c r="UC338" s="41"/>
      <c r="UD338" s="41"/>
      <c r="UE338" s="41"/>
      <c r="UF338" s="41"/>
      <c r="UG338" s="41"/>
      <c r="UH338" s="41"/>
      <c r="UI338" s="41"/>
      <c r="UJ338" s="41"/>
      <c r="UK338" s="41"/>
      <c r="UL338" s="41"/>
      <c r="UM338" s="41"/>
      <c r="UN338" s="41"/>
      <c r="UO338" s="41"/>
      <c r="UP338" s="41"/>
      <c r="UQ338" s="41"/>
      <c r="UR338" s="41"/>
      <c r="US338" s="41"/>
      <c r="UT338" s="41"/>
      <c r="UU338" s="41"/>
      <c r="UV338" s="41"/>
      <c r="UW338" s="41"/>
      <c r="UX338" s="41"/>
      <c r="UY338" s="41"/>
      <c r="UZ338" s="41"/>
      <c r="VA338" s="41"/>
      <c r="VB338" s="41"/>
      <c r="VC338" s="41"/>
      <c r="VD338" s="41"/>
      <c r="VE338" s="41"/>
      <c r="VF338" s="41"/>
      <c r="VG338" s="41"/>
      <c r="VH338" s="41"/>
      <c r="VI338" s="41"/>
      <c r="VJ338" s="41"/>
      <c r="VK338" s="41"/>
      <c r="VL338" s="41"/>
      <c r="VM338" s="41"/>
      <c r="VN338" s="41"/>
      <c r="VO338" s="41"/>
      <c r="VP338" s="41"/>
      <c r="VQ338" s="41"/>
      <c r="VR338" s="41"/>
      <c r="VS338" s="41"/>
      <c r="VT338" s="41"/>
      <c r="VU338" s="41"/>
      <c r="VV338" s="41"/>
      <c r="VW338" s="41"/>
      <c r="VX338" s="41"/>
      <c r="VY338" s="41"/>
      <c r="VZ338" s="41"/>
      <c r="WA338" s="41"/>
      <c r="WB338" s="41"/>
      <c r="WC338" s="41"/>
      <c r="WD338" s="41"/>
      <c r="WE338" s="41"/>
      <c r="WF338" s="41"/>
      <c r="WG338" s="41"/>
      <c r="WH338" s="41"/>
      <c r="WI338" s="41"/>
      <c r="WJ338" s="41"/>
      <c r="WK338" s="41"/>
      <c r="WL338" s="41"/>
      <c r="WM338" s="41"/>
      <c r="WN338" s="41"/>
      <c r="WO338" s="41"/>
      <c r="WP338" s="41"/>
      <c r="WQ338" s="41"/>
      <c r="WR338" s="41"/>
      <c r="WS338" s="41"/>
      <c r="WT338" s="41"/>
      <c r="WU338" s="41"/>
      <c r="WV338" s="41"/>
      <c r="WW338" s="41"/>
      <c r="WX338" s="41"/>
      <c r="WY338" s="41"/>
      <c r="WZ338" s="41"/>
      <c r="XA338" s="41"/>
      <c r="XB338" s="41"/>
      <c r="XC338" s="41"/>
      <c r="XD338" s="41"/>
      <c r="XE338" s="41"/>
      <c r="XF338" s="41"/>
      <c r="XG338" s="41"/>
      <c r="XH338" s="41"/>
      <c r="XI338" s="41"/>
      <c r="XJ338" s="41"/>
      <c r="XK338" s="41"/>
      <c r="XL338" s="41"/>
      <c r="XM338" s="41"/>
      <c r="XN338" s="41"/>
      <c r="XO338" s="41"/>
      <c r="XP338" s="41"/>
      <c r="XQ338" s="41"/>
      <c r="XR338" s="41"/>
      <c r="XS338" s="41"/>
      <c r="XT338" s="41"/>
      <c r="XU338" s="41"/>
      <c r="XV338" s="41"/>
      <c r="XW338" s="41"/>
      <c r="XX338" s="41"/>
      <c r="XY338" s="41"/>
      <c r="XZ338" s="41"/>
      <c r="YA338" s="41"/>
      <c r="YB338" s="41"/>
      <c r="YC338" s="41"/>
      <c r="YD338" s="41"/>
      <c r="YE338" s="41"/>
      <c r="YF338" s="41"/>
      <c r="YG338" s="41"/>
      <c r="YH338" s="41"/>
      <c r="YI338" s="41"/>
      <c r="YJ338" s="41"/>
      <c r="YK338" s="41"/>
      <c r="YL338" s="41"/>
      <c r="YM338" s="41"/>
      <c r="YN338" s="41"/>
      <c r="YO338" s="41"/>
      <c r="YP338" s="41"/>
      <c r="YQ338" s="41"/>
      <c r="YR338" s="41"/>
      <c r="YS338" s="41"/>
      <c r="YT338" s="41"/>
      <c r="YU338" s="41"/>
      <c r="YV338" s="41"/>
      <c r="YW338" s="41"/>
      <c r="YX338" s="41"/>
      <c r="YY338" s="41"/>
      <c r="YZ338" s="41"/>
      <c r="ZA338" s="41"/>
      <c r="ZB338" s="41"/>
      <c r="ZC338" s="41"/>
      <c r="ZD338" s="41"/>
      <c r="ZE338" s="41"/>
      <c r="ZF338" s="41"/>
      <c r="ZG338" s="41"/>
      <c r="ZH338" s="41"/>
      <c r="ZI338" s="41"/>
      <c r="ZJ338" s="41"/>
      <c r="ZK338" s="41"/>
      <c r="ZL338" s="41"/>
      <c r="ZM338" s="41"/>
      <c r="ZN338" s="41"/>
      <c r="ZO338" s="41"/>
    </row>
    <row r="339" spans="31:691" ht="17.25" customHeight="1" x14ac:dyDescent="0.3">
      <c r="AE339" s="41"/>
      <c r="AF339" s="41"/>
      <c r="AG339" s="41"/>
      <c r="IZ339" s="41"/>
      <c r="JA339" s="41"/>
      <c r="JB339" s="41"/>
      <c r="JC339" s="41"/>
      <c r="JD339" s="41"/>
      <c r="JE339" s="41"/>
      <c r="JF339" s="41"/>
      <c r="JG339" s="41"/>
      <c r="JH339" s="41"/>
      <c r="JI339" s="41"/>
      <c r="JJ339" s="41"/>
      <c r="JK339" s="41"/>
      <c r="JL339" s="41"/>
      <c r="JM339" s="41"/>
      <c r="JN339" s="41"/>
      <c r="JO339" s="41"/>
      <c r="JP339" s="41"/>
      <c r="JQ339" s="41"/>
      <c r="JR339" s="41"/>
      <c r="JS339" s="41"/>
      <c r="JT339" s="41"/>
      <c r="JU339" s="41"/>
      <c r="JV339" s="41"/>
      <c r="JW339" s="41"/>
      <c r="JX339" s="41"/>
      <c r="JY339" s="41"/>
      <c r="JZ339" s="41"/>
      <c r="KA339" s="41"/>
      <c r="KB339" s="41"/>
      <c r="KC339" s="41"/>
      <c r="KD339" s="41"/>
      <c r="KE339" s="41"/>
      <c r="KF339" s="41"/>
      <c r="KG339" s="41"/>
      <c r="KH339" s="41"/>
      <c r="KI339" s="41"/>
      <c r="KJ339" s="41"/>
      <c r="KK339" s="41"/>
      <c r="KL339" s="41"/>
      <c r="KM339" s="41"/>
      <c r="KN339" s="41"/>
      <c r="KO339" s="41"/>
      <c r="KP339" s="41"/>
      <c r="KQ339" s="41"/>
      <c r="KR339" s="41"/>
      <c r="KS339" s="41"/>
      <c r="KT339" s="41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41"/>
      <c r="LF339" s="41"/>
      <c r="LG339" s="41"/>
      <c r="LH339" s="41"/>
      <c r="LI339" s="41"/>
      <c r="LJ339" s="41"/>
      <c r="LK339" s="41"/>
      <c r="LL339" s="41"/>
      <c r="LM339" s="41"/>
      <c r="LN339" s="41"/>
      <c r="LO339" s="41"/>
      <c r="LP339" s="41"/>
      <c r="LQ339" s="41"/>
      <c r="LR339" s="41"/>
      <c r="LS339" s="41"/>
      <c r="LT339" s="41"/>
      <c r="LU339" s="41"/>
      <c r="LV339" s="41"/>
      <c r="LW339" s="41"/>
      <c r="LX339" s="41"/>
      <c r="LY339" s="41"/>
      <c r="LZ339" s="41"/>
      <c r="MA339" s="41"/>
      <c r="MB339" s="41"/>
      <c r="MC339" s="41"/>
      <c r="MD339" s="41"/>
      <c r="ME339" s="41"/>
      <c r="MF339" s="41"/>
      <c r="MG339" s="41"/>
      <c r="MH339" s="41"/>
      <c r="MI339" s="41"/>
      <c r="MJ339" s="41"/>
      <c r="MK339" s="41"/>
      <c r="ML339" s="41"/>
      <c r="MM339" s="41"/>
      <c r="MN339" s="41"/>
      <c r="MO339" s="41"/>
      <c r="MP339" s="41"/>
      <c r="MQ339" s="41"/>
      <c r="MR339" s="41"/>
      <c r="MS339" s="41"/>
      <c r="MT339" s="41"/>
      <c r="MU339" s="41"/>
      <c r="MV339" s="41"/>
      <c r="MW339" s="41"/>
      <c r="MX339" s="41"/>
      <c r="MY339" s="41"/>
      <c r="MZ339" s="41"/>
      <c r="NA339" s="41"/>
      <c r="NB339" s="41"/>
      <c r="NC339" s="41"/>
      <c r="ND339" s="41"/>
      <c r="NE339" s="41"/>
      <c r="NF339" s="41"/>
      <c r="NG339" s="41"/>
      <c r="NH339" s="41"/>
      <c r="NI339" s="41"/>
      <c r="NJ339" s="41"/>
      <c r="NK339" s="41"/>
      <c r="NL339" s="41"/>
      <c r="NM339" s="41"/>
      <c r="NN339" s="41"/>
      <c r="NO339" s="41"/>
      <c r="NP339" s="41"/>
      <c r="NQ339" s="41"/>
      <c r="NR339" s="41"/>
      <c r="NS339" s="41"/>
      <c r="NT339" s="41"/>
      <c r="NU339" s="41"/>
      <c r="NV339" s="41"/>
      <c r="NW339" s="41"/>
      <c r="NX339" s="41"/>
      <c r="NY339" s="41"/>
      <c r="NZ339" s="41"/>
      <c r="OA339" s="41"/>
      <c r="OB339" s="41"/>
      <c r="OC339" s="41"/>
      <c r="OD339" s="41"/>
      <c r="OE339" s="41"/>
      <c r="OF339" s="41"/>
      <c r="OG339" s="41"/>
      <c r="OH339" s="41"/>
      <c r="OI339" s="41"/>
      <c r="OJ339" s="41"/>
      <c r="OK339" s="41"/>
      <c r="OL339" s="41"/>
      <c r="OM339" s="41"/>
      <c r="ON339" s="41"/>
      <c r="OO339" s="41"/>
      <c r="OP339" s="41"/>
      <c r="OQ339" s="41"/>
      <c r="OR339" s="41"/>
      <c r="OS339" s="41"/>
      <c r="OT339" s="41"/>
      <c r="OU339" s="41"/>
      <c r="OV339" s="41"/>
      <c r="OW339" s="41"/>
      <c r="OX339" s="41"/>
      <c r="OY339" s="41"/>
      <c r="OZ339" s="41"/>
      <c r="PA339" s="41"/>
      <c r="PB339" s="41"/>
      <c r="PC339" s="41"/>
      <c r="PD339" s="41"/>
      <c r="PE339" s="41"/>
      <c r="PF339" s="41"/>
      <c r="PG339" s="41"/>
      <c r="PH339" s="41"/>
      <c r="PI339" s="41"/>
      <c r="PJ339" s="41"/>
      <c r="PK339" s="41"/>
      <c r="PL339" s="41"/>
      <c r="PM339" s="41"/>
      <c r="PN339" s="41"/>
      <c r="PO339" s="41"/>
      <c r="PP339" s="41"/>
      <c r="PQ339" s="41"/>
      <c r="PR339" s="41"/>
      <c r="PS339" s="41"/>
      <c r="PT339" s="41"/>
      <c r="PU339" s="41"/>
      <c r="PV339" s="41"/>
      <c r="PW339" s="41"/>
      <c r="PX339" s="41"/>
      <c r="PY339" s="41"/>
      <c r="PZ339" s="41"/>
      <c r="QA339" s="41"/>
      <c r="QB339" s="41"/>
      <c r="QC339" s="41"/>
      <c r="QD339" s="41"/>
      <c r="QE339" s="41"/>
      <c r="QF339" s="41"/>
      <c r="QG339" s="41"/>
      <c r="QH339" s="41"/>
      <c r="QI339" s="41"/>
      <c r="QJ339" s="41"/>
      <c r="QK339" s="41"/>
      <c r="QL339" s="41"/>
      <c r="QM339" s="41"/>
      <c r="QN339" s="41"/>
      <c r="QO339" s="41"/>
      <c r="QP339" s="41"/>
      <c r="QQ339" s="41"/>
      <c r="QR339" s="41"/>
      <c r="QS339" s="41"/>
      <c r="QT339" s="41"/>
      <c r="QU339" s="41"/>
      <c r="QV339" s="41"/>
      <c r="QW339" s="41"/>
      <c r="QX339" s="41"/>
      <c r="QY339" s="41"/>
      <c r="QZ339" s="41"/>
      <c r="RA339" s="41"/>
      <c r="RB339" s="41"/>
      <c r="RC339" s="41"/>
      <c r="RD339" s="41"/>
      <c r="RE339" s="41"/>
      <c r="RF339" s="41"/>
      <c r="RG339" s="41"/>
      <c r="RH339" s="41"/>
      <c r="RI339" s="41"/>
      <c r="RJ339" s="41"/>
      <c r="RK339" s="41"/>
      <c r="RL339" s="41"/>
      <c r="RM339" s="41"/>
      <c r="RN339" s="41"/>
      <c r="RO339" s="41"/>
      <c r="RP339" s="41"/>
      <c r="RQ339" s="41"/>
      <c r="RR339" s="41"/>
      <c r="RS339" s="41"/>
      <c r="RT339" s="41"/>
      <c r="RU339" s="41"/>
      <c r="RV339" s="41"/>
      <c r="RW339" s="41"/>
      <c r="RX339" s="41"/>
      <c r="RY339" s="41"/>
      <c r="RZ339" s="41"/>
      <c r="SA339" s="41"/>
      <c r="SB339" s="41"/>
      <c r="SC339" s="41"/>
      <c r="SD339" s="41"/>
      <c r="SE339" s="41"/>
      <c r="SF339" s="41"/>
      <c r="SG339" s="41"/>
      <c r="SH339" s="41"/>
      <c r="SI339" s="41"/>
      <c r="SJ339" s="41"/>
      <c r="SK339" s="41"/>
      <c r="SL339" s="41"/>
      <c r="SM339" s="41"/>
      <c r="SN339" s="41"/>
      <c r="SO339" s="41"/>
      <c r="SP339" s="41"/>
      <c r="SQ339" s="41"/>
      <c r="SR339" s="41"/>
      <c r="SS339" s="41"/>
      <c r="ST339" s="41"/>
      <c r="SU339" s="41"/>
      <c r="SV339" s="41"/>
      <c r="SW339" s="41"/>
      <c r="SX339" s="41"/>
      <c r="SY339" s="41"/>
      <c r="SZ339" s="41"/>
      <c r="TA339" s="41"/>
      <c r="TB339" s="41"/>
      <c r="TC339" s="41"/>
      <c r="TD339" s="41"/>
      <c r="TE339" s="41"/>
      <c r="TF339" s="41"/>
      <c r="TG339" s="41"/>
      <c r="TH339" s="41"/>
      <c r="TI339" s="41"/>
      <c r="TJ339" s="41"/>
      <c r="TK339" s="41"/>
      <c r="TL339" s="41"/>
      <c r="TM339" s="41"/>
      <c r="TN339" s="41"/>
      <c r="TO339" s="41"/>
      <c r="TP339" s="41"/>
      <c r="TQ339" s="41"/>
      <c r="TR339" s="41"/>
      <c r="TS339" s="41"/>
      <c r="TT339" s="41"/>
      <c r="TU339" s="41"/>
      <c r="TV339" s="41"/>
      <c r="TW339" s="41"/>
      <c r="TX339" s="41"/>
      <c r="TY339" s="41"/>
      <c r="TZ339" s="41"/>
      <c r="UA339" s="41"/>
      <c r="UB339" s="41"/>
      <c r="UC339" s="41"/>
      <c r="UD339" s="41"/>
      <c r="UE339" s="41"/>
      <c r="UF339" s="41"/>
      <c r="UG339" s="41"/>
      <c r="UH339" s="41"/>
      <c r="UI339" s="41"/>
      <c r="UJ339" s="41"/>
      <c r="UK339" s="41"/>
      <c r="UL339" s="41"/>
      <c r="UM339" s="41"/>
      <c r="UN339" s="41"/>
      <c r="UO339" s="41"/>
      <c r="UP339" s="41"/>
      <c r="UQ339" s="41"/>
      <c r="UR339" s="41"/>
      <c r="US339" s="41"/>
      <c r="UT339" s="41"/>
      <c r="UU339" s="41"/>
      <c r="UV339" s="41"/>
      <c r="UW339" s="41"/>
      <c r="UX339" s="41"/>
      <c r="UY339" s="41"/>
      <c r="UZ339" s="41"/>
      <c r="VA339" s="41"/>
      <c r="VB339" s="41"/>
      <c r="VC339" s="41"/>
      <c r="VD339" s="41"/>
      <c r="VE339" s="41"/>
      <c r="VF339" s="41"/>
      <c r="VG339" s="41"/>
      <c r="VH339" s="41"/>
      <c r="VI339" s="41"/>
      <c r="VJ339" s="41"/>
      <c r="VK339" s="41"/>
      <c r="VL339" s="41"/>
      <c r="VM339" s="41"/>
      <c r="VN339" s="41"/>
      <c r="VO339" s="41"/>
      <c r="VP339" s="41"/>
      <c r="VQ339" s="41"/>
      <c r="VR339" s="41"/>
      <c r="VS339" s="41"/>
      <c r="VT339" s="41"/>
      <c r="VU339" s="41"/>
      <c r="VV339" s="41"/>
      <c r="VW339" s="41"/>
      <c r="VX339" s="41"/>
      <c r="VY339" s="41"/>
      <c r="VZ339" s="41"/>
      <c r="WA339" s="41"/>
      <c r="WB339" s="41"/>
      <c r="WC339" s="41"/>
      <c r="WD339" s="41"/>
      <c r="WE339" s="41"/>
      <c r="WF339" s="41"/>
      <c r="WG339" s="41"/>
      <c r="WH339" s="41"/>
      <c r="WI339" s="41"/>
      <c r="WJ339" s="41"/>
      <c r="WK339" s="41"/>
      <c r="WL339" s="41"/>
      <c r="WM339" s="41"/>
      <c r="WN339" s="41"/>
      <c r="WO339" s="41"/>
      <c r="WP339" s="41"/>
      <c r="WQ339" s="41"/>
      <c r="WR339" s="41"/>
      <c r="WS339" s="41"/>
      <c r="WT339" s="41"/>
      <c r="WU339" s="41"/>
      <c r="WV339" s="41"/>
      <c r="WW339" s="41"/>
      <c r="WX339" s="41"/>
      <c r="WY339" s="41"/>
      <c r="WZ339" s="41"/>
      <c r="XA339" s="41"/>
      <c r="XB339" s="41"/>
      <c r="XC339" s="41"/>
      <c r="XD339" s="41"/>
      <c r="XE339" s="41"/>
      <c r="XF339" s="41"/>
      <c r="XG339" s="41"/>
      <c r="XH339" s="41"/>
      <c r="XI339" s="41"/>
      <c r="XJ339" s="41"/>
      <c r="XK339" s="41"/>
      <c r="XL339" s="41"/>
      <c r="XM339" s="41"/>
      <c r="XN339" s="41"/>
      <c r="XO339" s="41"/>
      <c r="XP339" s="41"/>
      <c r="XQ339" s="41"/>
      <c r="XR339" s="41"/>
      <c r="XS339" s="41"/>
      <c r="XT339" s="41"/>
      <c r="XU339" s="41"/>
      <c r="XV339" s="41"/>
      <c r="XW339" s="41"/>
      <c r="XX339" s="41"/>
      <c r="XY339" s="41"/>
      <c r="XZ339" s="41"/>
      <c r="YA339" s="41"/>
      <c r="YB339" s="41"/>
      <c r="YC339" s="41"/>
      <c r="YD339" s="41"/>
      <c r="YE339" s="41"/>
      <c r="YF339" s="41"/>
      <c r="YG339" s="41"/>
      <c r="YH339" s="41"/>
      <c r="YI339" s="41"/>
      <c r="YJ339" s="41"/>
      <c r="YK339" s="41"/>
      <c r="YL339" s="41"/>
      <c r="YM339" s="41"/>
      <c r="YN339" s="41"/>
      <c r="YO339" s="41"/>
      <c r="YP339" s="41"/>
      <c r="YQ339" s="41"/>
      <c r="YR339" s="41"/>
      <c r="YS339" s="41"/>
      <c r="YT339" s="41"/>
      <c r="YU339" s="41"/>
      <c r="YV339" s="41"/>
      <c r="YW339" s="41"/>
      <c r="YX339" s="41"/>
      <c r="YY339" s="41"/>
      <c r="YZ339" s="41"/>
      <c r="ZA339" s="41"/>
      <c r="ZB339" s="41"/>
      <c r="ZC339" s="41"/>
      <c r="ZD339" s="41"/>
      <c r="ZE339" s="41"/>
      <c r="ZF339" s="41"/>
      <c r="ZG339" s="41"/>
      <c r="ZH339" s="41"/>
      <c r="ZI339" s="41"/>
      <c r="ZJ339" s="41"/>
      <c r="ZK339" s="41"/>
      <c r="ZL339" s="41"/>
      <c r="ZM339" s="41"/>
      <c r="ZN339" s="41"/>
      <c r="ZO339" s="41"/>
    </row>
    <row r="340" spans="31:691" ht="17.25" customHeight="1" x14ac:dyDescent="0.3">
      <c r="AE340" s="41"/>
      <c r="AF340" s="41"/>
      <c r="AG340" s="41"/>
      <c r="IZ340" s="41"/>
      <c r="JA340" s="41"/>
      <c r="JB340" s="41"/>
      <c r="JC340" s="41"/>
      <c r="JD340" s="41"/>
      <c r="JE340" s="41"/>
      <c r="JF340" s="41"/>
      <c r="JG340" s="41"/>
      <c r="JH340" s="41"/>
      <c r="JI340" s="41"/>
      <c r="JJ340" s="41"/>
      <c r="JK340" s="41"/>
      <c r="JL340" s="41"/>
      <c r="JM340" s="41"/>
      <c r="JN340" s="41"/>
      <c r="JO340" s="41"/>
      <c r="JP340" s="41"/>
      <c r="JQ340" s="41"/>
      <c r="JR340" s="41"/>
      <c r="JS340" s="41"/>
      <c r="JT340" s="41"/>
      <c r="JU340" s="41"/>
      <c r="JV340" s="41"/>
      <c r="JW340" s="41"/>
      <c r="JX340" s="41"/>
      <c r="JY340" s="41"/>
      <c r="JZ340" s="41"/>
      <c r="KA340" s="41"/>
      <c r="KB340" s="41"/>
      <c r="KC340" s="41"/>
      <c r="KD340" s="41"/>
      <c r="KE340" s="41"/>
      <c r="KF340" s="41"/>
      <c r="KG340" s="41"/>
      <c r="KH340" s="41"/>
      <c r="KI340" s="41"/>
      <c r="KJ340" s="41"/>
      <c r="KK340" s="41"/>
      <c r="KL340" s="41"/>
      <c r="KM340" s="41"/>
      <c r="KN340" s="41"/>
      <c r="KO340" s="41"/>
      <c r="KP340" s="41"/>
      <c r="KQ340" s="41"/>
      <c r="KR340" s="41"/>
      <c r="KS340" s="41"/>
      <c r="KT340" s="41"/>
      <c r="KU340" s="41"/>
      <c r="KV340" s="41"/>
      <c r="KW340" s="41"/>
      <c r="KX340" s="41"/>
      <c r="KY340" s="41"/>
      <c r="KZ340" s="41"/>
      <c r="LA340" s="41"/>
      <c r="LB340" s="41"/>
      <c r="LC340" s="41"/>
      <c r="LD340" s="41"/>
      <c r="LE340" s="41"/>
      <c r="LF340" s="41"/>
      <c r="LG340" s="41"/>
      <c r="LH340" s="41"/>
      <c r="LI340" s="41"/>
      <c r="LJ340" s="41"/>
      <c r="LK340" s="41"/>
      <c r="LL340" s="41"/>
      <c r="LM340" s="41"/>
      <c r="LN340" s="41"/>
      <c r="LO340" s="41"/>
      <c r="LP340" s="41"/>
      <c r="LQ340" s="41"/>
      <c r="LR340" s="41"/>
      <c r="LS340" s="41"/>
      <c r="LT340" s="41"/>
      <c r="LU340" s="41"/>
      <c r="LV340" s="41"/>
      <c r="LW340" s="41"/>
      <c r="LX340" s="41"/>
      <c r="LY340" s="41"/>
      <c r="LZ340" s="41"/>
      <c r="MA340" s="41"/>
      <c r="MB340" s="41"/>
      <c r="MC340" s="41"/>
      <c r="MD340" s="41"/>
      <c r="ME340" s="41"/>
      <c r="MF340" s="41"/>
      <c r="MG340" s="41"/>
      <c r="MH340" s="41"/>
      <c r="MI340" s="41"/>
      <c r="MJ340" s="41"/>
      <c r="MK340" s="41"/>
      <c r="ML340" s="41"/>
      <c r="MM340" s="41"/>
      <c r="MN340" s="41"/>
      <c r="MO340" s="41"/>
      <c r="MP340" s="41"/>
      <c r="MQ340" s="41"/>
      <c r="MR340" s="41"/>
      <c r="MS340" s="41"/>
      <c r="MT340" s="41"/>
      <c r="MU340" s="41"/>
      <c r="MV340" s="41"/>
      <c r="MW340" s="41"/>
      <c r="MX340" s="41"/>
      <c r="MY340" s="41"/>
      <c r="MZ340" s="41"/>
      <c r="NA340" s="41"/>
      <c r="NB340" s="41"/>
      <c r="NC340" s="41"/>
      <c r="ND340" s="41"/>
      <c r="NE340" s="41"/>
      <c r="NF340" s="41"/>
      <c r="NG340" s="41"/>
      <c r="NH340" s="41"/>
      <c r="NI340" s="41"/>
      <c r="NJ340" s="41"/>
      <c r="NK340" s="41"/>
      <c r="NL340" s="41"/>
      <c r="NM340" s="41"/>
      <c r="NN340" s="41"/>
      <c r="NO340" s="41"/>
      <c r="NP340" s="41"/>
      <c r="NQ340" s="41"/>
      <c r="NR340" s="41"/>
      <c r="NS340" s="41"/>
      <c r="NT340" s="41"/>
      <c r="NU340" s="41"/>
      <c r="NV340" s="41"/>
      <c r="NW340" s="41"/>
      <c r="NX340" s="41"/>
      <c r="NY340" s="41"/>
      <c r="NZ340" s="41"/>
      <c r="OA340" s="41"/>
      <c r="OB340" s="41"/>
      <c r="OC340" s="41"/>
      <c r="OD340" s="41"/>
      <c r="OE340" s="41"/>
      <c r="OF340" s="41"/>
      <c r="OG340" s="41"/>
      <c r="OH340" s="41"/>
      <c r="OI340" s="41"/>
      <c r="OJ340" s="41"/>
      <c r="OK340" s="41"/>
      <c r="OL340" s="41"/>
      <c r="OM340" s="41"/>
      <c r="ON340" s="41"/>
      <c r="OO340" s="41"/>
      <c r="OP340" s="41"/>
      <c r="OQ340" s="41"/>
      <c r="OR340" s="41"/>
      <c r="OS340" s="41"/>
      <c r="OT340" s="41"/>
      <c r="OU340" s="41"/>
      <c r="OV340" s="41"/>
      <c r="OW340" s="41"/>
      <c r="OX340" s="41"/>
      <c r="OY340" s="41"/>
      <c r="OZ340" s="41"/>
      <c r="PA340" s="41"/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1"/>
      <c r="PN340" s="41"/>
      <c r="PO340" s="41"/>
      <c r="PP340" s="41"/>
      <c r="PQ340" s="41"/>
      <c r="PR340" s="41"/>
      <c r="PS340" s="41"/>
      <c r="PT340" s="41"/>
      <c r="PU340" s="41"/>
      <c r="PV340" s="41"/>
      <c r="PW340" s="41"/>
      <c r="PX340" s="41"/>
      <c r="PY340" s="41"/>
      <c r="PZ340" s="41"/>
      <c r="QA340" s="41"/>
      <c r="QB340" s="41"/>
      <c r="QC340" s="41"/>
      <c r="QD340" s="41"/>
      <c r="QE340" s="41"/>
      <c r="QF340" s="41"/>
      <c r="QG340" s="41"/>
      <c r="QH340" s="41"/>
      <c r="QI340" s="41"/>
      <c r="QJ340" s="41"/>
      <c r="QK340" s="41"/>
      <c r="QL340" s="41"/>
      <c r="QM340" s="41"/>
      <c r="QN340" s="41"/>
      <c r="QO340" s="41"/>
      <c r="QP340" s="41"/>
      <c r="QQ340" s="41"/>
      <c r="QR340" s="41"/>
      <c r="QS340" s="41"/>
      <c r="QT340" s="41"/>
      <c r="QU340" s="41"/>
      <c r="QV340" s="41"/>
      <c r="QW340" s="41"/>
      <c r="QX340" s="41"/>
      <c r="QY340" s="41"/>
      <c r="QZ340" s="41"/>
      <c r="RA340" s="41"/>
      <c r="RB340" s="41"/>
      <c r="RC340" s="41"/>
      <c r="RD340" s="41"/>
      <c r="RE340" s="41"/>
      <c r="RF340" s="41"/>
      <c r="RG340" s="41"/>
      <c r="RH340" s="41"/>
      <c r="RI340" s="41"/>
      <c r="RJ340" s="41"/>
      <c r="RK340" s="41"/>
      <c r="RL340" s="41"/>
      <c r="RM340" s="41"/>
      <c r="RN340" s="41"/>
      <c r="RO340" s="41"/>
      <c r="RP340" s="41"/>
      <c r="RQ340" s="41"/>
      <c r="RR340" s="41"/>
      <c r="RS340" s="41"/>
      <c r="RT340" s="41"/>
      <c r="RU340" s="41"/>
      <c r="RV340" s="41"/>
      <c r="RW340" s="41"/>
      <c r="RX340" s="41"/>
      <c r="RY340" s="41"/>
      <c r="RZ340" s="41"/>
      <c r="SA340" s="41"/>
      <c r="SB340" s="41"/>
      <c r="SC340" s="41"/>
      <c r="SD340" s="41"/>
      <c r="SE340" s="41"/>
      <c r="SF340" s="41"/>
      <c r="SG340" s="41"/>
      <c r="SH340" s="41"/>
      <c r="SI340" s="41"/>
      <c r="SJ340" s="41"/>
      <c r="SK340" s="41"/>
      <c r="SL340" s="41"/>
      <c r="SM340" s="41"/>
      <c r="SN340" s="41"/>
      <c r="SO340" s="41"/>
      <c r="SP340" s="41"/>
      <c r="SQ340" s="41"/>
      <c r="SR340" s="41"/>
      <c r="SS340" s="41"/>
      <c r="ST340" s="41"/>
      <c r="SU340" s="41"/>
      <c r="SV340" s="41"/>
      <c r="SW340" s="41"/>
      <c r="SX340" s="41"/>
      <c r="SY340" s="41"/>
      <c r="SZ340" s="41"/>
      <c r="TA340" s="41"/>
      <c r="TB340" s="41"/>
      <c r="TC340" s="41"/>
      <c r="TD340" s="41"/>
      <c r="TE340" s="41"/>
      <c r="TF340" s="41"/>
      <c r="TG340" s="41"/>
      <c r="TH340" s="41"/>
      <c r="TI340" s="41"/>
      <c r="TJ340" s="41"/>
      <c r="TK340" s="41"/>
      <c r="TL340" s="41"/>
      <c r="TM340" s="41"/>
      <c r="TN340" s="41"/>
      <c r="TO340" s="41"/>
      <c r="TP340" s="41"/>
      <c r="TQ340" s="41"/>
      <c r="TR340" s="41"/>
      <c r="TS340" s="41"/>
      <c r="TT340" s="41"/>
      <c r="TU340" s="41"/>
      <c r="TV340" s="41"/>
      <c r="TW340" s="41"/>
      <c r="TX340" s="41"/>
      <c r="TY340" s="41"/>
      <c r="TZ340" s="41"/>
      <c r="UA340" s="41"/>
      <c r="UB340" s="41"/>
      <c r="UC340" s="41"/>
      <c r="UD340" s="41"/>
      <c r="UE340" s="41"/>
      <c r="UF340" s="41"/>
      <c r="UG340" s="41"/>
      <c r="UH340" s="41"/>
      <c r="UI340" s="41"/>
      <c r="UJ340" s="41"/>
      <c r="UK340" s="41"/>
      <c r="UL340" s="41"/>
      <c r="UM340" s="41"/>
      <c r="UN340" s="41"/>
      <c r="UO340" s="41"/>
      <c r="UP340" s="41"/>
      <c r="UQ340" s="41"/>
      <c r="UR340" s="41"/>
      <c r="US340" s="41"/>
      <c r="UT340" s="41"/>
      <c r="UU340" s="41"/>
      <c r="UV340" s="41"/>
      <c r="UW340" s="41"/>
      <c r="UX340" s="41"/>
      <c r="UY340" s="41"/>
      <c r="UZ340" s="41"/>
      <c r="VA340" s="41"/>
      <c r="VB340" s="41"/>
      <c r="VC340" s="41"/>
      <c r="VD340" s="41"/>
      <c r="VE340" s="41"/>
      <c r="VF340" s="41"/>
      <c r="VG340" s="41"/>
      <c r="VH340" s="41"/>
      <c r="VI340" s="41"/>
      <c r="VJ340" s="41"/>
      <c r="VK340" s="41"/>
      <c r="VL340" s="41"/>
      <c r="VM340" s="41"/>
      <c r="VN340" s="41"/>
      <c r="VO340" s="41"/>
      <c r="VP340" s="41"/>
      <c r="VQ340" s="41"/>
      <c r="VR340" s="41"/>
      <c r="VS340" s="41"/>
      <c r="VT340" s="41"/>
      <c r="VU340" s="41"/>
      <c r="VV340" s="41"/>
      <c r="VW340" s="41"/>
      <c r="VX340" s="41"/>
      <c r="VY340" s="41"/>
      <c r="VZ340" s="41"/>
      <c r="WA340" s="41"/>
      <c r="WB340" s="41"/>
      <c r="WC340" s="41"/>
      <c r="WD340" s="41"/>
      <c r="WE340" s="41"/>
      <c r="WF340" s="41"/>
      <c r="WG340" s="41"/>
      <c r="WH340" s="41"/>
      <c r="WI340" s="41"/>
      <c r="WJ340" s="41"/>
      <c r="WK340" s="41"/>
      <c r="WL340" s="41"/>
      <c r="WM340" s="41"/>
      <c r="WN340" s="41"/>
      <c r="WO340" s="41"/>
      <c r="WP340" s="41"/>
      <c r="WQ340" s="41"/>
      <c r="WR340" s="41"/>
      <c r="WS340" s="41"/>
      <c r="WT340" s="41"/>
      <c r="WU340" s="41"/>
      <c r="WV340" s="41"/>
      <c r="WW340" s="41"/>
      <c r="WX340" s="41"/>
      <c r="WY340" s="41"/>
      <c r="WZ340" s="41"/>
      <c r="XA340" s="41"/>
      <c r="XB340" s="41"/>
      <c r="XC340" s="41"/>
      <c r="XD340" s="41"/>
      <c r="XE340" s="41"/>
      <c r="XF340" s="41"/>
      <c r="XG340" s="41"/>
      <c r="XH340" s="41"/>
      <c r="XI340" s="41"/>
      <c r="XJ340" s="41"/>
      <c r="XK340" s="41"/>
      <c r="XL340" s="41"/>
      <c r="XM340" s="41"/>
      <c r="XN340" s="41"/>
      <c r="XO340" s="41"/>
      <c r="XP340" s="41"/>
      <c r="XQ340" s="41"/>
      <c r="XR340" s="41"/>
      <c r="XS340" s="41"/>
      <c r="XT340" s="41"/>
      <c r="XU340" s="41"/>
      <c r="XV340" s="41"/>
      <c r="XW340" s="41"/>
      <c r="XX340" s="41"/>
      <c r="XY340" s="41"/>
      <c r="XZ340" s="41"/>
      <c r="YA340" s="41"/>
      <c r="YB340" s="41"/>
      <c r="YC340" s="41"/>
      <c r="YD340" s="41"/>
      <c r="YE340" s="41"/>
      <c r="YF340" s="41"/>
      <c r="YG340" s="41"/>
      <c r="YH340" s="41"/>
      <c r="YI340" s="41"/>
      <c r="YJ340" s="41"/>
      <c r="YK340" s="41"/>
      <c r="YL340" s="41"/>
      <c r="YM340" s="41"/>
      <c r="YN340" s="41"/>
      <c r="YO340" s="41"/>
      <c r="YP340" s="41"/>
      <c r="YQ340" s="41"/>
      <c r="YR340" s="41"/>
      <c r="YS340" s="41"/>
      <c r="YT340" s="41"/>
      <c r="YU340" s="41"/>
      <c r="YV340" s="41"/>
      <c r="YW340" s="41"/>
      <c r="YX340" s="41"/>
      <c r="YY340" s="41"/>
      <c r="YZ340" s="41"/>
      <c r="ZA340" s="41"/>
      <c r="ZB340" s="41"/>
      <c r="ZC340" s="41"/>
      <c r="ZD340" s="41"/>
      <c r="ZE340" s="41"/>
      <c r="ZF340" s="41"/>
      <c r="ZG340" s="41"/>
      <c r="ZH340" s="41"/>
      <c r="ZI340" s="41"/>
      <c r="ZJ340" s="41"/>
      <c r="ZK340" s="41"/>
      <c r="ZL340" s="41"/>
      <c r="ZM340" s="41"/>
      <c r="ZN340" s="41"/>
      <c r="ZO340" s="41"/>
    </row>
    <row r="341" spans="31:691" ht="17.25" customHeight="1" x14ac:dyDescent="0.3">
      <c r="AE341" s="41"/>
      <c r="AF341" s="41"/>
      <c r="AG341" s="41"/>
      <c r="IZ341" s="41"/>
      <c r="JA341" s="41"/>
      <c r="JB341" s="41"/>
      <c r="JC341" s="41"/>
      <c r="JD341" s="41"/>
      <c r="JE341" s="41"/>
      <c r="JF341" s="41"/>
      <c r="JG341" s="41"/>
      <c r="JH341" s="41"/>
      <c r="JI341" s="41"/>
      <c r="JJ341" s="41"/>
      <c r="JK341" s="41"/>
      <c r="JL341" s="41"/>
      <c r="JM341" s="41"/>
      <c r="JN341" s="41"/>
      <c r="JO341" s="41"/>
      <c r="JP341" s="41"/>
      <c r="JQ341" s="41"/>
      <c r="JR341" s="41"/>
      <c r="JS341" s="41"/>
      <c r="JT341" s="41"/>
      <c r="JU341" s="41"/>
      <c r="JV341" s="41"/>
      <c r="JW341" s="41"/>
      <c r="JX341" s="41"/>
      <c r="JY341" s="41"/>
      <c r="JZ341" s="41"/>
      <c r="KA341" s="41"/>
      <c r="KB341" s="41"/>
      <c r="KC341" s="41"/>
      <c r="KD341" s="41"/>
      <c r="KE341" s="41"/>
      <c r="KF341" s="41"/>
      <c r="KG341" s="41"/>
      <c r="KH341" s="41"/>
      <c r="KI341" s="41"/>
      <c r="KJ341" s="41"/>
      <c r="KK341" s="41"/>
      <c r="KL341" s="41"/>
      <c r="KM341" s="41"/>
      <c r="KN341" s="41"/>
      <c r="KO341" s="41"/>
      <c r="KP341" s="41"/>
      <c r="KQ341" s="41"/>
      <c r="KR341" s="41"/>
      <c r="KS341" s="41"/>
      <c r="KT341" s="41"/>
      <c r="KU341" s="41"/>
      <c r="KV341" s="41"/>
      <c r="KW341" s="41"/>
      <c r="KX341" s="41"/>
      <c r="KY341" s="41"/>
      <c r="KZ341" s="41"/>
      <c r="LA341" s="41"/>
      <c r="LB341" s="41"/>
      <c r="LC341" s="41"/>
      <c r="LD341" s="41"/>
      <c r="LE341" s="41"/>
      <c r="LF341" s="41"/>
      <c r="LG341" s="41"/>
      <c r="LH341" s="41"/>
      <c r="LI341" s="41"/>
      <c r="LJ341" s="41"/>
      <c r="LK341" s="41"/>
      <c r="LL341" s="41"/>
      <c r="LM341" s="41"/>
      <c r="LN341" s="41"/>
      <c r="LO341" s="41"/>
      <c r="LP341" s="41"/>
      <c r="LQ341" s="41"/>
      <c r="LR341" s="41"/>
      <c r="LS341" s="41"/>
      <c r="LT341" s="41"/>
      <c r="LU341" s="41"/>
      <c r="LV341" s="41"/>
      <c r="LW341" s="41"/>
      <c r="LX341" s="41"/>
      <c r="LY341" s="41"/>
      <c r="LZ341" s="41"/>
      <c r="MA341" s="41"/>
      <c r="MB341" s="41"/>
      <c r="MC341" s="41"/>
      <c r="MD341" s="41"/>
      <c r="ME341" s="41"/>
      <c r="MF341" s="41"/>
      <c r="MG341" s="41"/>
      <c r="MH341" s="41"/>
      <c r="MI341" s="41"/>
      <c r="MJ341" s="41"/>
      <c r="MK341" s="41"/>
      <c r="ML341" s="41"/>
      <c r="MM341" s="41"/>
      <c r="MN341" s="41"/>
      <c r="MO341" s="41"/>
      <c r="MP341" s="41"/>
      <c r="MQ341" s="41"/>
      <c r="MR341" s="41"/>
      <c r="MS341" s="41"/>
      <c r="MT341" s="41"/>
      <c r="MU341" s="41"/>
      <c r="MV341" s="41"/>
      <c r="MW341" s="41"/>
      <c r="MX341" s="41"/>
      <c r="MY341" s="41"/>
      <c r="MZ341" s="41"/>
      <c r="NA341" s="41"/>
      <c r="NB341" s="41"/>
      <c r="NC341" s="41"/>
      <c r="ND341" s="41"/>
      <c r="NE341" s="41"/>
      <c r="NF341" s="41"/>
      <c r="NG341" s="41"/>
      <c r="NH341" s="41"/>
      <c r="NI341" s="41"/>
      <c r="NJ341" s="41"/>
      <c r="NK341" s="41"/>
      <c r="NL341" s="41"/>
      <c r="NM341" s="41"/>
      <c r="NN341" s="41"/>
      <c r="NO341" s="41"/>
      <c r="NP341" s="41"/>
      <c r="NQ341" s="41"/>
      <c r="NR341" s="41"/>
      <c r="NS341" s="41"/>
      <c r="NT341" s="41"/>
      <c r="NU341" s="41"/>
      <c r="NV341" s="41"/>
      <c r="NW341" s="41"/>
      <c r="NX341" s="41"/>
      <c r="NY341" s="41"/>
      <c r="NZ341" s="41"/>
      <c r="OA341" s="41"/>
      <c r="OB341" s="41"/>
      <c r="OC341" s="41"/>
      <c r="OD341" s="41"/>
      <c r="OE341" s="41"/>
      <c r="OF341" s="41"/>
      <c r="OG341" s="41"/>
      <c r="OH341" s="41"/>
      <c r="OI341" s="41"/>
      <c r="OJ341" s="41"/>
      <c r="OK341" s="41"/>
      <c r="OL341" s="41"/>
      <c r="OM341" s="41"/>
      <c r="ON341" s="41"/>
      <c r="OO341" s="41"/>
      <c r="OP341" s="41"/>
      <c r="OQ341" s="41"/>
      <c r="OR341" s="41"/>
      <c r="OS341" s="41"/>
      <c r="OT341" s="41"/>
      <c r="OU341" s="41"/>
      <c r="OV341" s="41"/>
      <c r="OW341" s="41"/>
      <c r="OX341" s="41"/>
      <c r="OY341" s="41"/>
      <c r="OZ341" s="41"/>
      <c r="PA341" s="41"/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1"/>
      <c r="PN341" s="41"/>
      <c r="PO341" s="41"/>
      <c r="PP341" s="41"/>
      <c r="PQ341" s="41"/>
      <c r="PR341" s="41"/>
      <c r="PS341" s="41"/>
      <c r="PT341" s="41"/>
      <c r="PU341" s="41"/>
      <c r="PV341" s="41"/>
      <c r="PW341" s="41"/>
      <c r="PX341" s="41"/>
      <c r="PY341" s="41"/>
      <c r="PZ341" s="41"/>
      <c r="QA341" s="41"/>
      <c r="QB341" s="41"/>
      <c r="QC341" s="41"/>
      <c r="QD341" s="41"/>
      <c r="QE341" s="41"/>
      <c r="QF341" s="41"/>
      <c r="QG341" s="41"/>
      <c r="QH341" s="41"/>
      <c r="QI341" s="41"/>
      <c r="QJ341" s="41"/>
      <c r="QK341" s="41"/>
      <c r="QL341" s="41"/>
      <c r="QM341" s="41"/>
      <c r="QN341" s="41"/>
      <c r="QO341" s="41"/>
      <c r="QP341" s="41"/>
      <c r="QQ341" s="41"/>
      <c r="QR341" s="41"/>
      <c r="QS341" s="41"/>
      <c r="QT341" s="41"/>
      <c r="QU341" s="41"/>
      <c r="QV341" s="41"/>
      <c r="QW341" s="41"/>
      <c r="QX341" s="41"/>
      <c r="QY341" s="41"/>
      <c r="QZ341" s="41"/>
      <c r="RA341" s="41"/>
      <c r="RB341" s="41"/>
      <c r="RC341" s="41"/>
      <c r="RD341" s="41"/>
      <c r="RE341" s="41"/>
      <c r="RF341" s="41"/>
      <c r="RG341" s="41"/>
      <c r="RH341" s="41"/>
      <c r="RI341" s="41"/>
      <c r="RJ341" s="41"/>
      <c r="RK341" s="41"/>
      <c r="RL341" s="41"/>
      <c r="RM341" s="41"/>
      <c r="RN341" s="41"/>
      <c r="RO341" s="41"/>
      <c r="RP341" s="41"/>
      <c r="RQ341" s="41"/>
      <c r="RR341" s="41"/>
      <c r="RS341" s="41"/>
      <c r="RT341" s="41"/>
      <c r="RU341" s="41"/>
      <c r="RV341" s="41"/>
      <c r="RW341" s="41"/>
      <c r="RX341" s="41"/>
      <c r="RY341" s="41"/>
      <c r="RZ341" s="41"/>
      <c r="SA341" s="41"/>
      <c r="SB341" s="41"/>
      <c r="SC341" s="41"/>
      <c r="SD341" s="41"/>
      <c r="SE341" s="41"/>
      <c r="SF341" s="41"/>
      <c r="SG341" s="41"/>
      <c r="SH341" s="41"/>
      <c r="SI341" s="41"/>
      <c r="SJ341" s="41"/>
      <c r="SK341" s="41"/>
      <c r="SL341" s="41"/>
      <c r="SM341" s="41"/>
      <c r="SN341" s="41"/>
      <c r="SO341" s="41"/>
      <c r="SP341" s="41"/>
      <c r="SQ341" s="41"/>
      <c r="SR341" s="41"/>
      <c r="SS341" s="41"/>
      <c r="ST341" s="41"/>
      <c r="SU341" s="41"/>
      <c r="SV341" s="41"/>
      <c r="SW341" s="41"/>
      <c r="SX341" s="41"/>
      <c r="SY341" s="41"/>
      <c r="SZ341" s="41"/>
      <c r="TA341" s="41"/>
      <c r="TB341" s="41"/>
      <c r="TC341" s="41"/>
      <c r="TD341" s="41"/>
      <c r="TE341" s="41"/>
      <c r="TF341" s="41"/>
      <c r="TG341" s="41"/>
      <c r="TH341" s="41"/>
      <c r="TI341" s="41"/>
      <c r="TJ341" s="41"/>
      <c r="TK341" s="41"/>
      <c r="TL341" s="41"/>
      <c r="TM341" s="41"/>
      <c r="TN341" s="41"/>
      <c r="TO341" s="41"/>
      <c r="TP341" s="41"/>
      <c r="TQ341" s="41"/>
      <c r="TR341" s="41"/>
      <c r="TS341" s="41"/>
      <c r="TT341" s="41"/>
      <c r="TU341" s="41"/>
      <c r="TV341" s="41"/>
      <c r="TW341" s="41"/>
      <c r="TX341" s="41"/>
      <c r="TY341" s="41"/>
      <c r="TZ341" s="41"/>
      <c r="UA341" s="41"/>
      <c r="UB341" s="41"/>
      <c r="UC341" s="41"/>
      <c r="UD341" s="41"/>
      <c r="UE341" s="41"/>
      <c r="UF341" s="41"/>
      <c r="UG341" s="41"/>
      <c r="UH341" s="41"/>
      <c r="UI341" s="41"/>
      <c r="UJ341" s="41"/>
      <c r="UK341" s="41"/>
      <c r="UL341" s="41"/>
      <c r="UM341" s="41"/>
      <c r="UN341" s="41"/>
      <c r="UO341" s="41"/>
      <c r="UP341" s="41"/>
      <c r="UQ341" s="41"/>
      <c r="UR341" s="41"/>
      <c r="US341" s="41"/>
      <c r="UT341" s="41"/>
      <c r="UU341" s="41"/>
      <c r="UV341" s="41"/>
      <c r="UW341" s="41"/>
      <c r="UX341" s="41"/>
      <c r="UY341" s="41"/>
      <c r="UZ341" s="41"/>
      <c r="VA341" s="41"/>
      <c r="VB341" s="41"/>
      <c r="VC341" s="41"/>
      <c r="VD341" s="41"/>
      <c r="VE341" s="41"/>
      <c r="VF341" s="41"/>
      <c r="VG341" s="41"/>
      <c r="VH341" s="41"/>
      <c r="VI341" s="41"/>
      <c r="VJ341" s="41"/>
      <c r="VK341" s="41"/>
      <c r="VL341" s="41"/>
      <c r="VM341" s="41"/>
      <c r="VN341" s="41"/>
      <c r="VO341" s="41"/>
      <c r="VP341" s="41"/>
      <c r="VQ341" s="41"/>
      <c r="VR341" s="41"/>
      <c r="VS341" s="41"/>
      <c r="VT341" s="41"/>
      <c r="VU341" s="41"/>
      <c r="VV341" s="41"/>
      <c r="VW341" s="41"/>
      <c r="VX341" s="41"/>
      <c r="VY341" s="41"/>
      <c r="VZ341" s="41"/>
      <c r="WA341" s="41"/>
      <c r="WB341" s="41"/>
      <c r="WC341" s="41"/>
      <c r="WD341" s="41"/>
      <c r="WE341" s="41"/>
      <c r="WF341" s="41"/>
      <c r="WG341" s="41"/>
      <c r="WH341" s="41"/>
      <c r="WI341" s="41"/>
      <c r="WJ341" s="41"/>
      <c r="WK341" s="41"/>
      <c r="WL341" s="41"/>
      <c r="WM341" s="41"/>
      <c r="WN341" s="41"/>
      <c r="WO341" s="41"/>
      <c r="WP341" s="41"/>
      <c r="WQ341" s="41"/>
      <c r="WR341" s="41"/>
      <c r="WS341" s="41"/>
      <c r="WT341" s="41"/>
      <c r="WU341" s="41"/>
      <c r="WV341" s="41"/>
      <c r="WW341" s="41"/>
      <c r="WX341" s="41"/>
      <c r="WY341" s="41"/>
      <c r="WZ341" s="41"/>
      <c r="XA341" s="41"/>
      <c r="XB341" s="41"/>
      <c r="XC341" s="41"/>
      <c r="XD341" s="41"/>
      <c r="XE341" s="41"/>
      <c r="XF341" s="41"/>
      <c r="XG341" s="41"/>
      <c r="XH341" s="41"/>
      <c r="XI341" s="41"/>
      <c r="XJ341" s="41"/>
      <c r="XK341" s="41"/>
      <c r="XL341" s="41"/>
      <c r="XM341" s="41"/>
      <c r="XN341" s="41"/>
      <c r="XO341" s="41"/>
      <c r="XP341" s="41"/>
      <c r="XQ341" s="41"/>
      <c r="XR341" s="41"/>
      <c r="XS341" s="41"/>
      <c r="XT341" s="41"/>
      <c r="XU341" s="41"/>
      <c r="XV341" s="41"/>
      <c r="XW341" s="41"/>
      <c r="XX341" s="41"/>
      <c r="XY341" s="41"/>
      <c r="XZ341" s="41"/>
      <c r="YA341" s="41"/>
      <c r="YB341" s="41"/>
      <c r="YC341" s="41"/>
      <c r="YD341" s="41"/>
      <c r="YE341" s="41"/>
      <c r="YF341" s="41"/>
      <c r="YG341" s="41"/>
      <c r="YH341" s="41"/>
      <c r="YI341" s="41"/>
      <c r="YJ341" s="41"/>
      <c r="YK341" s="41"/>
      <c r="YL341" s="41"/>
      <c r="YM341" s="41"/>
      <c r="YN341" s="41"/>
      <c r="YO341" s="41"/>
      <c r="YP341" s="41"/>
      <c r="YQ341" s="41"/>
      <c r="YR341" s="41"/>
      <c r="YS341" s="41"/>
      <c r="YT341" s="41"/>
      <c r="YU341" s="41"/>
      <c r="YV341" s="41"/>
      <c r="YW341" s="41"/>
      <c r="YX341" s="41"/>
      <c r="YY341" s="41"/>
      <c r="YZ341" s="41"/>
      <c r="ZA341" s="41"/>
      <c r="ZB341" s="41"/>
      <c r="ZC341" s="41"/>
      <c r="ZD341" s="41"/>
      <c r="ZE341" s="41"/>
      <c r="ZF341" s="41"/>
      <c r="ZG341" s="41"/>
      <c r="ZH341" s="41"/>
      <c r="ZI341" s="41"/>
      <c r="ZJ341" s="41"/>
      <c r="ZK341" s="41"/>
      <c r="ZL341" s="41"/>
      <c r="ZM341" s="41"/>
      <c r="ZN341" s="41"/>
      <c r="ZO341" s="41"/>
    </row>
    <row r="342" spans="31:691" ht="17.25" customHeight="1" x14ac:dyDescent="0.3">
      <c r="AE342" s="41"/>
      <c r="AF342" s="41"/>
      <c r="AG342" s="41"/>
      <c r="IZ342" s="41"/>
      <c r="JA342" s="41"/>
      <c r="JB342" s="41"/>
      <c r="JC342" s="41"/>
      <c r="JD342" s="41"/>
      <c r="JE342" s="41"/>
      <c r="JF342" s="41"/>
      <c r="JG342" s="41"/>
      <c r="JH342" s="41"/>
      <c r="JI342" s="41"/>
      <c r="JJ342" s="41"/>
      <c r="JK342" s="41"/>
      <c r="JL342" s="41"/>
      <c r="JM342" s="41"/>
      <c r="JN342" s="41"/>
      <c r="JO342" s="41"/>
      <c r="JP342" s="41"/>
      <c r="JQ342" s="41"/>
      <c r="JR342" s="41"/>
      <c r="JS342" s="41"/>
      <c r="JT342" s="41"/>
      <c r="JU342" s="41"/>
      <c r="JV342" s="41"/>
      <c r="JW342" s="41"/>
      <c r="JX342" s="41"/>
      <c r="JY342" s="41"/>
      <c r="JZ342" s="41"/>
      <c r="KA342" s="41"/>
      <c r="KB342" s="41"/>
      <c r="KC342" s="41"/>
      <c r="KD342" s="41"/>
      <c r="KE342" s="41"/>
      <c r="KF342" s="41"/>
      <c r="KG342" s="41"/>
      <c r="KH342" s="41"/>
      <c r="KI342" s="41"/>
      <c r="KJ342" s="41"/>
      <c r="KK342" s="41"/>
      <c r="KL342" s="41"/>
      <c r="KM342" s="41"/>
      <c r="KN342" s="41"/>
      <c r="KO342" s="41"/>
      <c r="KP342" s="41"/>
      <c r="KQ342" s="41"/>
      <c r="KR342" s="41"/>
      <c r="KS342" s="41"/>
      <c r="KT342" s="41"/>
      <c r="KU342" s="41"/>
      <c r="KV342" s="41"/>
      <c r="KW342" s="41"/>
      <c r="KX342" s="41"/>
      <c r="KY342" s="41"/>
      <c r="KZ342" s="41"/>
      <c r="LA342" s="41"/>
      <c r="LB342" s="41"/>
      <c r="LC342" s="41"/>
      <c r="LD342" s="41"/>
      <c r="LE342" s="41"/>
      <c r="LF342" s="41"/>
      <c r="LG342" s="41"/>
      <c r="LH342" s="41"/>
      <c r="LI342" s="41"/>
      <c r="LJ342" s="41"/>
      <c r="LK342" s="41"/>
      <c r="LL342" s="41"/>
      <c r="LM342" s="41"/>
      <c r="LN342" s="41"/>
      <c r="LO342" s="41"/>
      <c r="LP342" s="41"/>
      <c r="LQ342" s="41"/>
      <c r="LR342" s="41"/>
      <c r="LS342" s="41"/>
      <c r="LT342" s="41"/>
      <c r="LU342" s="41"/>
      <c r="LV342" s="41"/>
      <c r="LW342" s="41"/>
      <c r="LX342" s="41"/>
      <c r="LY342" s="41"/>
      <c r="LZ342" s="41"/>
      <c r="MA342" s="41"/>
      <c r="MB342" s="41"/>
      <c r="MC342" s="41"/>
      <c r="MD342" s="41"/>
      <c r="ME342" s="41"/>
      <c r="MF342" s="41"/>
      <c r="MG342" s="41"/>
      <c r="MH342" s="41"/>
      <c r="MI342" s="41"/>
      <c r="MJ342" s="41"/>
      <c r="MK342" s="41"/>
      <c r="ML342" s="41"/>
      <c r="MM342" s="41"/>
      <c r="MN342" s="41"/>
      <c r="MO342" s="41"/>
      <c r="MP342" s="41"/>
      <c r="MQ342" s="41"/>
      <c r="MR342" s="41"/>
      <c r="MS342" s="41"/>
      <c r="MT342" s="41"/>
      <c r="MU342" s="41"/>
      <c r="MV342" s="41"/>
      <c r="MW342" s="41"/>
      <c r="MX342" s="41"/>
      <c r="MY342" s="41"/>
      <c r="MZ342" s="41"/>
      <c r="NA342" s="41"/>
      <c r="NB342" s="41"/>
      <c r="NC342" s="41"/>
      <c r="ND342" s="41"/>
      <c r="NE342" s="41"/>
      <c r="NF342" s="41"/>
      <c r="NG342" s="41"/>
      <c r="NH342" s="41"/>
      <c r="NI342" s="41"/>
      <c r="NJ342" s="41"/>
      <c r="NK342" s="41"/>
      <c r="NL342" s="41"/>
      <c r="NM342" s="41"/>
      <c r="NN342" s="41"/>
      <c r="NO342" s="41"/>
      <c r="NP342" s="41"/>
      <c r="NQ342" s="41"/>
      <c r="NR342" s="41"/>
      <c r="NS342" s="41"/>
      <c r="NT342" s="41"/>
      <c r="NU342" s="41"/>
      <c r="NV342" s="41"/>
      <c r="NW342" s="41"/>
      <c r="NX342" s="41"/>
      <c r="NY342" s="41"/>
      <c r="NZ342" s="41"/>
      <c r="OA342" s="41"/>
      <c r="OB342" s="41"/>
      <c r="OC342" s="41"/>
      <c r="OD342" s="41"/>
      <c r="OE342" s="41"/>
      <c r="OF342" s="41"/>
      <c r="OG342" s="41"/>
      <c r="OH342" s="41"/>
      <c r="OI342" s="41"/>
      <c r="OJ342" s="41"/>
      <c r="OK342" s="41"/>
      <c r="OL342" s="41"/>
      <c r="OM342" s="41"/>
      <c r="ON342" s="41"/>
      <c r="OO342" s="41"/>
      <c r="OP342" s="41"/>
      <c r="OQ342" s="41"/>
      <c r="OR342" s="41"/>
      <c r="OS342" s="41"/>
      <c r="OT342" s="41"/>
      <c r="OU342" s="41"/>
      <c r="OV342" s="41"/>
      <c r="OW342" s="41"/>
      <c r="OX342" s="41"/>
      <c r="OY342" s="41"/>
      <c r="OZ342" s="41"/>
      <c r="PA342" s="41"/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1"/>
      <c r="PN342" s="41"/>
      <c r="PO342" s="41"/>
      <c r="PP342" s="41"/>
      <c r="PQ342" s="41"/>
      <c r="PR342" s="41"/>
      <c r="PS342" s="41"/>
      <c r="PT342" s="41"/>
      <c r="PU342" s="41"/>
      <c r="PV342" s="41"/>
      <c r="PW342" s="41"/>
      <c r="PX342" s="41"/>
      <c r="PY342" s="41"/>
      <c r="PZ342" s="41"/>
      <c r="QA342" s="41"/>
      <c r="QB342" s="41"/>
      <c r="QC342" s="41"/>
      <c r="QD342" s="41"/>
      <c r="QE342" s="41"/>
      <c r="QF342" s="41"/>
      <c r="QG342" s="41"/>
      <c r="QH342" s="41"/>
      <c r="QI342" s="41"/>
      <c r="QJ342" s="41"/>
      <c r="QK342" s="41"/>
      <c r="QL342" s="41"/>
      <c r="QM342" s="41"/>
      <c r="QN342" s="41"/>
      <c r="QO342" s="41"/>
      <c r="QP342" s="41"/>
      <c r="QQ342" s="41"/>
      <c r="QR342" s="41"/>
      <c r="QS342" s="41"/>
      <c r="QT342" s="41"/>
      <c r="QU342" s="41"/>
      <c r="QV342" s="41"/>
      <c r="QW342" s="41"/>
      <c r="QX342" s="41"/>
      <c r="QY342" s="41"/>
      <c r="QZ342" s="41"/>
      <c r="RA342" s="41"/>
      <c r="RB342" s="41"/>
      <c r="RC342" s="41"/>
      <c r="RD342" s="41"/>
      <c r="RE342" s="41"/>
      <c r="RF342" s="41"/>
      <c r="RG342" s="41"/>
      <c r="RH342" s="41"/>
      <c r="RI342" s="41"/>
      <c r="RJ342" s="41"/>
      <c r="RK342" s="41"/>
      <c r="RL342" s="41"/>
      <c r="RM342" s="41"/>
      <c r="RN342" s="41"/>
      <c r="RO342" s="41"/>
      <c r="RP342" s="41"/>
      <c r="RQ342" s="41"/>
      <c r="RR342" s="41"/>
      <c r="RS342" s="41"/>
      <c r="RT342" s="41"/>
      <c r="RU342" s="41"/>
      <c r="RV342" s="41"/>
      <c r="RW342" s="41"/>
      <c r="RX342" s="41"/>
      <c r="RY342" s="41"/>
      <c r="RZ342" s="41"/>
      <c r="SA342" s="41"/>
      <c r="SB342" s="41"/>
      <c r="SC342" s="41"/>
      <c r="SD342" s="41"/>
      <c r="SE342" s="41"/>
      <c r="SF342" s="41"/>
      <c r="SG342" s="41"/>
      <c r="SH342" s="41"/>
      <c r="SI342" s="41"/>
      <c r="SJ342" s="41"/>
      <c r="SK342" s="41"/>
      <c r="SL342" s="41"/>
      <c r="SM342" s="41"/>
      <c r="SN342" s="41"/>
      <c r="SO342" s="41"/>
      <c r="SP342" s="41"/>
      <c r="SQ342" s="41"/>
      <c r="SR342" s="41"/>
      <c r="SS342" s="41"/>
      <c r="ST342" s="41"/>
      <c r="SU342" s="41"/>
      <c r="SV342" s="41"/>
      <c r="SW342" s="41"/>
      <c r="SX342" s="41"/>
      <c r="SY342" s="41"/>
      <c r="SZ342" s="41"/>
      <c r="TA342" s="41"/>
      <c r="TB342" s="41"/>
      <c r="TC342" s="41"/>
      <c r="TD342" s="41"/>
      <c r="TE342" s="41"/>
      <c r="TF342" s="41"/>
      <c r="TG342" s="41"/>
      <c r="TH342" s="41"/>
      <c r="TI342" s="41"/>
      <c r="TJ342" s="41"/>
      <c r="TK342" s="41"/>
      <c r="TL342" s="41"/>
      <c r="TM342" s="41"/>
      <c r="TN342" s="41"/>
      <c r="TO342" s="41"/>
      <c r="TP342" s="41"/>
      <c r="TQ342" s="41"/>
      <c r="TR342" s="41"/>
      <c r="TS342" s="41"/>
      <c r="TT342" s="41"/>
      <c r="TU342" s="41"/>
      <c r="TV342" s="41"/>
      <c r="TW342" s="41"/>
      <c r="TX342" s="41"/>
      <c r="TY342" s="41"/>
      <c r="TZ342" s="41"/>
      <c r="UA342" s="41"/>
      <c r="UB342" s="41"/>
      <c r="UC342" s="41"/>
      <c r="UD342" s="41"/>
      <c r="UE342" s="41"/>
      <c r="UF342" s="41"/>
      <c r="UG342" s="41"/>
      <c r="UH342" s="41"/>
      <c r="UI342" s="41"/>
      <c r="UJ342" s="41"/>
      <c r="UK342" s="41"/>
      <c r="UL342" s="41"/>
      <c r="UM342" s="41"/>
      <c r="UN342" s="41"/>
      <c r="UO342" s="41"/>
      <c r="UP342" s="41"/>
      <c r="UQ342" s="41"/>
      <c r="UR342" s="41"/>
      <c r="US342" s="41"/>
      <c r="UT342" s="41"/>
      <c r="UU342" s="41"/>
      <c r="UV342" s="41"/>
      <c r="UW342" s="41"/>
      <c r="UX342" s="41"/>
      <c r="UY342" s="41"/>
      <c r="UZ342" s="41"/>
      <c r="VA342" s="41"/>
      <c r="VB342" s="41"/>
      <c r="VC342" s="41"/>
      <c r="VD342" s="41"/>
      <c r="VE342" s="41"/>
      <c r="VF342" s="41"/>
      <c r="VG342" s="41"/>
      <c r="VH342" s="41"/>
      <c r="VI342" s="41"/>
      <c r="VJ342" s="41"/>
      <c r="VK342" s="41"/>
      <c r="VL342" s="41"/>
      <c r="VM342" s="41"/>
      <c r="VN342" s="41"/>
      <c r="VO342" s="41"/>
      <c r="VP342" s="41"/>
      <c r="VQ342" s="41"/>
      <c r="VR342" s="41"/>
      <c r="VS342" s="41"/>
      <c r="VT342" s="41"/>
      <c r="VU342" s="41"/>
      <c r="VV342" s="41"/>
      <c r="VW342" s="41"/>
      <c r="VX342" s="41"/>
      <c r="VY342" s="41"/>
      <c r="VZ342" s="41"/>
      <c r="WA342" s="41"/>
      <c r="WB342" s="41"/>
      <c r="WC342" s="41"/>
      <c r="WD342" s="41"/>
      <c r="WE342" s="41"/>
      <c r="WF342" s="41"/>
      <c r="WG342" s="41"/>
      <c r="WH342" s="41"/>
      <c r="WI342" s="41"/>
      <c r="WJ342" s="41"/>
      <c r="WK342" s="41"/>
      <c r="WL342" s="41"/>
      <c r="WM342" s="41"/>
      <c r="WN342" s="41"/>
      <c r="WO342" s="41"/>
      <c r="WP342" s="41"/>
      <c r="WQ342" s="41"/>
      <c r="WR342" s="41"/>
      <c r="WS342" s="41"/>
      <c r="WT342" s="41"/>
      <c r="WU342" s="41"/>
      <c r="WV342" s="41"/>
      <c r="WW342" s="41"/>
      <c r="WX342" s="41"/>
      <c r="WY342" s="41"/>
      <c r="WZ342" s="41"/>
      <c r="XA342" s="41"/>
      <c r="XB342" s="41"/>
      <c r="XC342" s="41"/>
      <c r="XD342" s="41"/>
      <c r="XE342" s="41"/>
      <c r="XF342" s="41"/>
      <c r="XG342" s="41"/>
      <c r="XH342" s="41"/>
      <c r="XI342" s="41"/>
      <c r="XJ342" s="41"/>
      <c r="XK342" s="41"/>
      <c r="XL342" s="41"/>
      <c r="XM342" s="41"/>
      <c r="XN342" s="41"/>
      <c r="XO342" s="41"/>
      <c r="XP342" s="41"/>
      <c r="XQ342" s="41"/>
      <c r="XR342" s="41"/>
      <c r="XS342" s="41"/>
      <c r="XT342" s="41"/>
      <c r="XU342" s="41"/>
      <c r="XV342" s="41"/>
      <c r="XW342" s="41"/>
      <c r="XX342" s="41"/>
      <c r="XY342" s="41"/>
      <c r="XZ342" s="41"/>
      <c r="YA342" s="41"/>
      <c r="YB342" s="41"/>
      <c r="YC342" s="41"/>
      <c r="YD342" s="41"/>
      <c r="YE342" s="41"/>
      <c r="YF342" s="41"/>
      <c r="YG342" s="41"/>
      <c r="YH342" s="41"/>
      <c r="YI342" s="41"/>
      <c r="YJ342" s="41"/>
      <c r="YK342" s="41"/>
      <c r="YL342" s="41"/>
      <c r="YM342" s="41"/>
      <c r="YN342" s="41"/>
      <c r="YO342" s="41"/>
      <c r="YP342" s="41"/>
      <c r="YQ342" s="41"/>
      <c r="YR342" s="41"/>
      <c r="YS342" s="41"/>
      <c r="YT342" s="41"/>
      <c r="YU342" s="41"/>
      <c r="YV342" s="41"/>
      <c r="YW342" s="41"/>
      <c r="YX342" s="41"/>
      <c r="YY342" s="41"/>
      <c r="YZ342" s="41"/>
      <c r="ZA342" s="41"/>
      <c r="ZB342" s="41"/>
      <c r="ZC342" s="41"/>
      <c r="ZD342" s="41"/>
      <c r="ZE342" s="41"/>
      <c r="ZF342" s="41"/>
      <c r="ZG342" s="41"/>
      <c r="ZH342" s="41"/>
      <c r="ZI342" s="41"/>
      <c r="ZJ342" s="41"/>
      <c r="ZK342" s="41"/>
      <c r="ZL342" s="41"/>
      <c r="ZM342" s="41"/>
      <c r="ZN342" s="41"/>
      <c r="ZO342" s="41"/>
    </row>
    <row r="343" spans="31:691" ht="17.25" customHeight="1" x14ac:dyDescent="0.3">
      <c r="AE343" s="41"/>
      <c r="AF343" s="41"/>
      <c r="AG343" s="41"/>
      <c r="IZ343" s="41"/>
      <c r="JA343" s="41"/>
      <c r="JB343" s="41"/>
      <c r="JC343" s="41"/>
      <c r="JD343" s="41"/>
      <c r="JE343" s="41"/>
      <c r="JF343" s="41"/>
      <c r="JG343" s="41"/>
      <c r="JH343" s="41"/>
      <c r="JI343" s="41"/>
      <c r="JJ343" s="41"/>
      <c r="JK343" s="41"/>
      <c r="JL343" s="41"/>
      <c r="JM343" s="41"/>
      <c r="JN343" s="41"/>
      <c r="JO343" s="41"/>
      <c r="JP343" s="41"/>
      <c r="JQ343" s="41"/>
      <c r="JR343" s="41"/>
      <c r="JS343" s="41"/>
      <c r="JT343" s="41"/>
      <c r="JU343" s="41"/>
      <c r="JV343" s="41"/>
      <c r="JW343" s="41"/>
      <c r="JX343" s="41"/>
      <c r="JY343" s="41"/>
      <c r="JZ343" s="41"/>
      <c r="KA343" s="41"/>
      <c r="KB343" s="41"/>
      <c r="KC343" s="41"/>
      <c r="KD343" s="41"/>
      <c r="KE343" s="41"/>
      <c r="KF343" s="41"/>
      <c r="KG343" s="41"/>
      <c r="KH343" s="41"/>
      <c r="KI343" s="41"/>
      <c r="KJ343" s="41"/>
      <c r="KK343" s="41"/>
      <c r="KL343" s="41"/>
      <c r="KM343" s="41"/>
      <c r="KN343" s="41"/>
      <c r="KO343" s="41"/>
      <c r="KP343" s="41"/>
      <c r="KQ343" s="41"/>
      <c r="KR343" s="41"/>
      <c r="KS343" s="41"/>
      <c r="KT343" s="41"/>
      <c r="KU343" s="41"/>
      <c r="KV343" s="41"/>
      <c r="KW343" s="41"/>
      <c r="KX343" s="41"/>
      <c r="KY343" s="41"/>
      <c r="KZ343" s="41"/>
      <c r="LA343" s="41"/>
      <c r="LB343" s="41"/>
      <c r="LC343" s="41"/>
      <c r="LD343" s="41"/>
      <c r="LE343" s="41"/>
      <c r="LF343" s="41"/>
      <c r="LG343" s="41"/>
      <c r="LH343" s="41"/>
      <c r="LI343" s="41"/>
      <c r="LJ343" s="41"/>
      <c r="LK343" s="41"/>
      <c r="LL343" s="41"/>
      <c r="LM343" s="41"/>
      <c r="LN343" s="41"/>
      <c r="LO343" s="41"/>
      <c r="LP343" s="41"/>
      <c r="LQ343" s="41"/>
      <c r="LR343" s="41"/>
      <c r="LS343" s="41"/>
      <c r="LT343" s="41"/>
      <c r="LU343" s="41"/>
      <c r="LV343" s="41"/>
      <c r="LW343" s="41"/>
      <c r="LX343" s="41"/>
      <c r="LY343" s="41"/>
      <c r="LZ343" s="41"/>
      <c r="MA343" s="41"/>
      <c r="MB343" s="41"/>
      <c r="MC343" s="41"/>
      <c r="MD343" s="41"/>
      <c r="ME343" s="41"/>
      <c r="MF343" s="41"/>
      <c r="MG343" s="41"/>
      <c r="MH343" s="41"/>
      <c r="MI343" s="41"/>
      <c r="MJ343" s="41"/>
      <c r="MK343" s="41"/>
      <c r="ML343" s="41"/>
      <c r="MM343" s="41"/>
      <c r="MN343" s="41"/>
      <c r="MO343" s="41"/>
      <c r="MP343" s="41"/>
      <c r="MQ343" s="41"/>
      <c r="MR343" s="41"/>
      <c r="MS343" s="41"/>
      <c r="MT343" s="41"/>
      <c r="MU343" s="41"/>
      <c r="MV343" s="41"/>
      <c r="MW343" s="41"/>
      <c r="MX343" s="41"/>
      <c r="MY343" s="41"/>
      <c r="MZ343" s="41"/>
      <c r="NA343" s="41"/>
      <c r="NB343" s="41"/>
      <c r="NC343" s="41"/>
      <c r="ND343" s="41"/>
      <c r="NE343" s="41"/>
      <c r="NF343" s="41"/>
      <c r="NG343" s="41"/>
      <c r="NH343" s="41"/>
      <c r="NI343" s="41"/>
      <c r="NJ343" s="41"/>
      <c r="NK343" s="41"/>
      <c r="NL343" s="41"/>
      <c r="NM343" s="41"/>
      <c r="NN343" s="41"/>
      <c r="NO343" s="41"/>
      <c r="NP343" s="41"/>
      <c r="NQ343" s="41"/>
      <c r="NR343" s="41"/>
      <c r="NS343" s="41"/>
      <c r="NT343" s="41"/>
      <c r="NU343" s="41"/>
      <c r="NV343" s="41"/>
      <c r="NW343" s="41"/>
      <c r="NX343" s="41"/>
      <c r="NY343" s="41"/>
      <c r="NZ343" s="41"/>
      <c r="OA343" s="41"/>
      <c r="OB343" s="41"/>
      <c r="OC343" s="41"/>
      <c r="OD343" s="41"/>
      <c r="OE343" s="41"/>
      <c r="OF343" s="41"/>
      <c r="OG343" s="41"/>
      <c r="OH343" s="41"/>
      <c r="OI343" s="41"/>
      <c r="OJ343" s="41"/>
      <c r="OK343" s="41"/>
      <c r="OL343" s="41"/>
      <c r="OM343" s="41"/>
      <c r="ON343" s="41"/>
      <c r="OO343" s="41"/>
      <c r="OP343" s="41"/>
      <c r="OQ343" s="41"/>
      <c r="OR343" s="41"/>
      <c r="OS343" s="41"/>
      <c r="OT343" s="41"/>
      <c r="OU343" s="41"/>
      <c r="OV343" s="41"/>
      <c r="OW343" s="41"/>
      <c r="OX343" s="41"/>
      <c r="OY343" s="41"/>
      <c r="OZ343" s="41"/>
      <c r="PA343" s="41"/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1"/>
      <c r="PN343" s="41"/>
      <c r="PO343" s="41"/>
      <c r="PP343" s="41"/>
      <c r="PQ343" s="41"/>
      <c r="PR343" s="41"/>
      <c r="PS343" s="41"/>
      <c r="PT343" s="41"/>
      <c r="PU343" s="41"/>
      <c r="PV343" s="41"/>
      <c r="PW343" s="41"/>
      <c r="PX343" s="41"/>
      <c r="PY343" s="41"/>
      <c r="PZ343" s="41"/>
      <c r="QA343" s="41"/>
      <c r="QB343" s="41"/>
      <c r="QC343" s="41"/>
      <c r="QD343" s="41"/>
      <c r="QE343" s="41"/>
      <c r="QF343" s="41"/>
      <c r="QG343" s="41"/>
      <c r="QH343" s="41"/>
      <c r="QI343" s="41"/>
      <c r="QJ343" s="41"/>
      <c r="QK343" s="41"/>
      <c r="QL343" s="41"/>
      <c r="QM343" s="41"/>
      <c r="QN343" s="41"/>
      <c r="QO343" s="41"/>
      <c r="QP343" s="41"/>
      <c r="QQ343" s="41"/>
      <c r="QR343" s="41"/>
      <c r="QS343" s="41"/>
      <c r="QT343" s="41"/>
      <c r="QU343" s="41"/>
      <c r="QV343" s="41"/>
      <c r="QW343" s="41"/>
      <c r="QX343" s="41"/>
      <c r="QY343" s="41"/>
      <c r="QZ343" s="41"/>
      <c r="RA343" s="41"/>
      <c r="RB343" s="41"/>
      <c r="RC343" s="41"/>
      <c r="RD343" s="41"/>
      <c r="RE343" s="41"/>
      <c r="RF343" s="41"/>
      <c r="RG343" s="41"/>
      <c r="RH343" s="41"/>
      <c r="RI343" s="41"/>
      <c r="RJ343" s="41"/>
      <c r="RK343" s="41"/>
      <c r="RL343" s="41"/>
      <c r="RM343" s="41"/>
      <c r="RN343" s="41"/>
      <c r="RO343" s="41"/>
      <c r="RP343" s="41"/>
      <c r="RQ343" s="41"/>
      <c r="RR343" s="41"/>
      <c r="RS343" s="41"/>
      <c r="RT343" s="41"/>
      <c r="RU343" s="41"/>
      <c r="RV343" s="41"/>
      <c r="RW343" s="41"/>
      <c r="RX343" s="41"/>
      <c r="RY343" s="41"/>
      <c r="RZ343" s="41"/>
      <c r="SA343" s="41"/>
      <c r="SB343" s="41"/>
      <c r="SC343" s="41"/>
      <c r="SD343" s="41"/>
      <c r="SE343" s="41"/>
      <c r="SF343" s="41"/>
      <c r="SG343" s="41"/>
      <c r="SH343" s="41"/>
      <c r="SI343" s="41"/>
      <c r="SJ343" s="41"/>
      <c r="SK343" s="41"/>
      <c r="SL343" s="41"/>
      <c r="SM343" s="41"/>
      <c r="SN343" s="41"/>
      <c r="SO343" s="41"/>
      <c r="SP343" s="41"/>
      <c r="SQ343" s="41"/>
      <c r="SR343" s="41"/>
      <c r="SS343" s="41"/>
      <c r="ST343" s="41"/>
      <c r="SU343" s="41"/>
      <c r="SV343" s="41"/>
      <c r="SW343" s="41"/>
      <c r="SX343" s="41"/>
      <c r="SY343" s="41"/>
      <c r="SZ343" s="41"/>
      <c r="TA343" s="41"/>
      <c r="TB343" s="41"/>
      <c r="TC343" s="41"/>
      <c r="TD343" s="41"/>
      <c r="TE343" s="41"/>
      <c r="TF343" s="41"/>
      <c r="TG343" s="41"/>
      <c r="TH343" s="41"/>
      <c r="TI343" s="41"/>
      <c r="TJ343" s="41"/>
      <c r="TK343" s="41"/>
      <c r="TL343" s="41"/>
      <c r="TM343" s="41"/>
      <c r="TN343" s="41"/>
      <c r="TO343" s="41"/>
      <c r="TP343" s="41"/>
      <c r="TQ343" s="41"/>
      <c r="TR343" s="41"/>
      <c r="TS343" s="41"/>
      <c r="TT343" s="41"/>
      <c r="TU343" s="41"/>
      <c r="TV343" s="41"/>
      <c r="TW343" s="41"/>
      <c r="TX343" s="41"/>
      <c r="TY343" s="41"/>
      <c r="TZ343" s="41"/>
      <c r="UA343" s="41"/>
      <c r="UB343" s="41"/>
      <c r="UC343" s="41"/>
      <c r="UD343" s="41"/>
      <c r="UE343" s="41"/>
      <c r="UF343" s="41"/>
      <c r="UG343" s="41"/>
      <c r="UH343" s="41"/>
      <c r="UI343" s="41"/>
      <c r="UJ343" s="41"/>
      <c r="UK343" s="41"/>
      <c r="UL343" s="41"/>
      <c r="UM343" s="41"/>
      <c r="UN343" s="41"/>
      <c r="UO343" s="41"/>
      <c r="UP343" s="41"/>
      <c r="UQ343" s="41"/>
      <c r="UR343" s="41"/>
      <c r="US343" s="41"/>
      <c r="UT343" s="41"/>
      <c r="UU343" s="41"/>
      <c r="UV343" s="41"/>
      <c r="UW343" s="41"/>
      <c r="UX343" s="41"/>
      <c r="UY343" s="41"/>
      <c r="UZ343" s="41"/>
      <c r="VA343" s="41"/>
      <c r="VB343" s="41"/>
      <c r="VC343" s="41"/>
      <c r="VD343" s="41"/>
      <c r="VE343" s="41"/>
      <c r="VF343" s="41"/>
      <c r="VG343" s="41"/>
      <c r="VH343" s="41"/>
      <c r="VI343" s="41"/>
      <c r="VJ343" s="41"/>
      <c r="VK343" s="41"/>
      <c r="VL343" s="41"/>
      <c r="VM343" s="41"/>
      <c r="VN343" s="41"/>
      <c r="VO343" s="41"/>
      <c r="VP343" s="41"/>
      <c r="VQ343" s="41"/>
      <c r="VR343" s="41"/>
      <c r="VS343" s="41"/>
      <c r="VT343" s="41"/>
      <c r="VU343" s="41"/>
      <c r="VV343" s="41"/>
      <c r="VW343" s="41"/>
      <c r="VX343" s="41"/>
      <c r="VY343" s="41"/>
      <c r="VZ343" s="41"/>
      <c r="WA343" s="41"/>
      <c r="WB343" s="41"/>
      <c r="WC343" s="41"/>
      <c r="WD343" s="41"/>
      <c r="WE343" s="41"/>
      <c r="WF343" s="41"/>
      <c r="WG343" s="41"/>
      <c r="WH343" s="41"/>
      <c r="WI343" s="41"/>
      <c r="WJ343" s="41"/>
      <c r="WK343" s="41"/>
      <c r="WL343" s="41"/>
      <c r="WM343" s="41"/>
      <c r="WN343" s="41"/>
      <c r="WO343" s="41"/>
      <c r="WP343" s="41"/>
      <c r="WQ343" s="41"/>
      <c r="WR343" s="41"/>
      <c r="WS343" s="41"/>
      <c r="WT343" s="41"/>
      <c r="WU343" s="41"/>
      <c r="WV343" s="41"/>
      <c r="WW343" s="41"/>
      <c r="WX343" s="41"/>
      <c r="WY343" s="41"/>
      <c r="WZ343" s="41"/>
      <c r="XA343" s="41"/>
      <c r="XB343" s="41"/>
      <c r="XC343" s="41"/>
      <c r="XD343" s="41"/>
      <c r="XE343" s="41"/>
      <c r="XF343" s="41"/>
      <c r="XG343" s="41"/>
      <c r="XH343" s="41"/>
      <c r="XI343" s="41"/>
      <c r="XJ343" s="41"/>
      <c r="XK343" s="41"/>
      <c r="XL343" s="41"/>
      <c r="XM343" s="41"/>
      <c r="XN343" s="41"/>
      <c r="XO343" s="41"/>
      <c r="XP343" s="41"/>
      <c r="XQ343" s="41"/>
      <c r="XR343" s="41"/>
      <c r="XS343" s="41"/>
      <c r="XT343" s="41"/>
      <c r="XU343" s="41"/>
      <c r="XV343" s="41"/>
      <c r="XW343" s="41"/>
      <c r="XX343" s="41"/>
      <c r="XY343" s="41"/>
      <c r="XZ343" s="41"/>
      <c r="YA343" s="41"/>
      <c r="YB343" s="41"/>
      <c r="YC343" s="41"/>
      <c r="YD343" s="41"/>
      <c r="YE343" s="41"/>
      <c r="YF343" s="41"/>
      <c r="YG343" s="41"/>
      <c r="YH343" s="41"/>
      <c r="YI343" s="41"/>
      <c r="YJ343" s="41"/>
      <c r="YK343" s="41"/>
      <c r="YL343" s="41"/>
      <c r="YM343" s="41"/>
      <c r="YN343" s="41"/>
      <c r="YO343" s="41"/>
      <c r="YP343" s="41"/>
      <c r="YQ343" s="41"/>
      <c r="YR343" s="41"/>
      <c r="YS343" s="41"/>
      <c r="YT343" s="41"/>
      <c r="YU343" s="41"/>
      <c r="YV343" s="41"/>
      <c r="YW343" s="41"/>
      <c r="YX343" s="41"/>
      <c r="YY343" s="41"/>
      <c r="YZ343" s="41"/>
      <c r="ZA343" s="41"/>
      <c r="ZB343" s="41"/>
      <c r="ZC343" s="41"/>
      <c r="ZD343" s="41"/>
      <c r="ZE343" s="41"/>
      <c r="ZF343" s="41"/>
      <c r="ZG343" s="41"/>
      <c r="ZH343" s="41"/>
      <c r="ZI343" s="41"/>
      <c r="ZJ343" s="41"/>
      <c r="ZK343" s="41"/>
      <c r="ZL343" s="41"/>
      <c r="ZM343" s="41"/>
      <c r="ZN343" s="41"/>
      <c r="ZO343" s="41"/>
    </row>
    <row r="344" spans="31:691" ht="17.25" customHeight="1" x14ac:dyDescent="0.3">
      <c r="AE344" s="41"/>
      <c r="AF344" s="41"/>
      <c r="AG344" s="41"/>
      <c r="IZ344" s="41"/>
      <c r="JA344" s="41"/>
      <c r="JB344" s="41"/>
      <c r="JC344" s="41"/>
      <c r="JD344" s="41"/>
      <c r="JE344" s="41"/>
      <c r="JF344" s="41"/>
      <c r="JG344" s="41"/>
      <c r="JH344" s="41"/>
      <c r="JI344" s="41"/>
      <c r="JJ344" s="41"/>
      <c r="JK344" s="41"/>
      <c r="JL344" s="41"/>
      <c r="JM344" s="41"/>
      <c r="JN344" s="41"/>
      <c r="JO344" s="41"/>
      <c r="JP344" s="41"/>
      <c r="JQ344" s="41"/>
      <c r="JR344" s="41"/>
      <c r="JS344" s="41"/>
      <c r="JT344" s="41"/>
      <c r="JU344" s="41"/>
      <c r="JV344" s="41"/>
      <c r="JW344" s="41"/>
      <c r="JX344" s="41"/>
      <c r="JY344" s="41"/>
      <c r="JZ344" s="41"/>
      <c r="KA344" s="41"/>
      <c r="KB344" s="41"/>
      <c r="KC344" s="41"/>
      <c r="KD344" s="41"/>
      <c r="KE344" s="41"/>
      <c r="KF344" s="41"/>
      <c r="KG344" s="41"/>
      <c r="KH344" s="41"/>
      <c r="KI344" s="41"/>
      <c r="KJ344" s="41"/>
      <c r="KK344" s="41"/>
      <c r="KL344" s="41"/>
      <c r="KM344" s="41"/>
      <c r="KN344" s="41"/>
      <c r="KO344" s="41"/>
      <c r="KP344" s="41"/>
      <c r="KQ344" s="41"/>
      <c r="KR344" s="41"/>
      <c r="KS344" s="41"/>
      <c r="KT344" s="41"/>
      <c r="KU344" s="41"/>
      <c r="KV344" s="41"/>
      <c r="KW344" s="41"/>
      <c r="KX344" s="41"/>
      <c r="KY344" s="41"/>
      <c r="KZ344" s="41"/>
      <c r="LA344" s="41"/>
      <c r="LB344" s="41"/>
      <c r="LC344" s="41"/>
      <c r="LD344" s="41"/>
      <c r="LE344" s="41"/>
      <c r="LF344" s="41"/>
      <c r="LG344" s="41"/>
      <c r="LH344" s="41"/>
      <c r="LI344" s="41"/>
      <c r="LJ344" s="41"/>
      <c r="LK344" s="41"/>
      <c r="LL344" s="41"/>
      <c r="LM344" s="41"/>
      <c r="LN344" s="41"/>
      <c r="LO344" s="41"/>
      <c r="LP344" s="41"/>
      <c r="LQ344" s="41"/>
      <c r="LR344" s="41"/>
      <c r="LS344" s="41"/>
      <c r="LT344" s="41"/>
      <c r="LU344" s="41"/>
      <c r="LV344" s="41"/>
      <c r="LW344" s="41"/>
      <c r="LX344" s="41"/>
      <c r="LY344" s="41"/>
      <c r="LZ344" s="41"/>
      <c r="MA344" s="41"/>
      <c r="MB344" s="41"/>
      <c r="MC344" s="41"/>
      <c r="MD344" s="41"/>
      <c r="ME344" s="41"/>
      <c r="MF344" s="41"/>
      <c r="MG344" s="41"/>
      <c r="MH344" s="41"/>
      <c r="MI344" s="41"/>
      <c r="MJ344" s="41"/>
      <c r="MK344" s="41"/>
      <c r="ML344" s="41"/>
      <c r="MM344" s="41"/>
      <c r="MN344" s="41"/>
      <c r="MO344" s="41"/>
      <c r="MP344" s="41"/>
      <c r="MQ344" s="41"/>
      <c r="MR344" s="41"/>
      <c r="MS344" s="41"/>
      <c r="MT344" s="41"/>
      <c r="MU344" s="41"/>
      <c r="MV344" s="41"/>
      <c r="MW344" s="41"/>
      <c r="MX344" s="41"/>
      <c r="MY344" s="41"/>
      <c r="MZ344" s="41"/>
      <c r="NA344" s="41"/>
      <c r="NB344" s="41"/>
      <c r="NC344" s="41"/>
      <c r="ND344" s="41"/>
      <c r="NE344" s="41"/>
      <c r="NF344" s="41"/>
      <c r="NG344" s="41"/>
      <c r="NH344" s="41"/>
      <c r="NI344" s="41"/>
      <c r="NJ344" s="41"/>
      <c r="NK344" s="41"/>
      <c r="NL344" s="41"/>
      <c r="NM344" s="41"/>
      <c r="NN344" s="41"/>
      <c r="NO344" s="41"/>
      <c r="NP344" s="41"/>
      <c r="NQ344" s="41"/>
      <c r="NR344" s="41"/>
      <c r="NS344" s="41"/>
      <c r="NT344" s="41"/>
      <c r="NU344" s="41"/>
      <c r="NV344" s="41"/>
      <c r="NW344" s="41"/>
      <c r="NX344" s="41"/>
      <c r="NY344" s="41"/>
      <c r="NZ344" s="41"/>
      <c r="OA344" s="41"/>
      <c r="OB344" s="41"/>
      <c r="OC344" s="41"/>
      <c r="OD344" s="41"/>
      <c r="OE344" s="41"/>
      <c r="OF344" s="41"/>
      <c r="OG344" s="41"/>
      <c r="OH344" s="41"/>
      <c r="OI344" s="41"/>
      <c r="OJ344" s="41"/>
      <c r="OK344" s="41"/>
      <c r="OL344" s="41"/>
      <c r="OM344" s="41"/>
      <c r="ON344" s="41"/>
      <c r="OO344" s="41"/>
      <c r="OP344" s="41"/>
      <c r="OQ344" s="41"/>
      <c r="OR344" s="41"/>
      <c r="OS344" s="41"/>
      <c r="OT344" s="41"/>
      <c r="OU344" s="41"/>
      <c r="OV344" s="41"/>
      <c r="OW344" s="41"/>
      <c r="OX344" s="41"/>
      <c r="OY344" s="41"/>
      <c r="OZ344" s="41"/>
      <c r="PA344" s="41"/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1"/>
      <c r="PN344" s="41"/>
      <c r="PO344" s="41"/>
      <c r="PP344" s="41"/>
      <c r="PQ344" s="41"/>
      <c r="PR344" s="41"/>
      <c r="PS344" s="41"/>
      <c r="PT344" s="41"/>
      <c r="PU344" s="41"/>
      <c r="PV344" s="41"/>
      <c r="PW344" s="41"/>
      <c r="PX344" s="41"/>
      <c r="PY344" s="41"/>
      <c r="PZ344" s="41"/>
      <c r="QA344" s="41"/>
      <c r="QB344" s="41"/>
      <c r="QC344" s="41"/>
      <c r="QD344" s="41"/>
      <c r="QE344" s="41"/>
      <c r="QF344" s="41"/>
      <c r="QG344" s="41"/>
      <c r="QH344" s="41"/>
      <c r="QI344" s="41"/>
      <c r="QJ344" s="41"/>
      <c r="QK344" s="41"/>
      <c r="QL344" s="41"/>
      <c r="QM344" s="41"/>
      <c r="QN344" s="41"/>
      <c r="QO344" s="41"/>
      <c r="QP344" s="41"/>
      <c r="QQ344" s="41"/>
      <c r="QR344" s="41"/>
      <c r="QS344" s="41"/>
      <c r="QT344" s="41"/>
      <c r="QU344" s="41"/>
      <c r="QV344" s="41"/>
      <c r="QW344" s="41"/>
      <c r="QX344" s="41"/>
      <c r="QY344" s="41"/>
      <c r="QZ344" s="41"/>
      <c r="RA344" s="41"/>
      <c r="RB344" s="41"/>
      <c r="RC344" s="41"/>
      <c r="RD344" s="41"/>
      <c r="RE344" s="41"/>
      <c r="RF344" s="41"/>
      <c r="RG344" s="41"/>
      <c r="RH344" s="41"/>
      <c r="RI344" s="41"/>
      <c r="RJ344" s="41"/>
      <c r="RK344" s="41"/>
      <c r="RL344" s="41"/>
      <c r="RM344" s="41"/>
      <c r="RN344" s="41"/>
      <c r="RO344" s="41"/>
      <c r="RP344" s="41"/>
      <c r="RQ344" s="41"/>
      <c r="RR344" s="41"/>
      <c r="RS344" s="41"/>
      <c r="RT344" s="41"/>
      <c r="RU344" s="41"/>
      <c r="RV344" s="41"/>
      <c r="RW344" s="41"/>
      <c r="RX344" s="41"/>
      <c r="RY344" s="41"/>
      <c r="RZ344" s="41"/>
      <c r="SA344" s="41"/>
      <c r="SB344" s="41"/>
      <c r="SC344" s="41"/>
      <c r="SD344" s="41"/>
      <c r="SE344" s="41"/>
      <c r="SF344" s="41"/>
      <c r="SG344" s="41"/>
      <c r="SH344" s="41"/>
      <c r="SI344" s="41"/>
      <c r="SJ344" s="41"/>
      <c r="SK344" s="41"/>
      <c r="SL344" s="41"/>
      <c r="SM344" s="41"/>
      <c r="SN344" s="41"/>
      <c r="SO344" s="41"/>
      <c r="SP344" s="41"/>
      <c r="SQ344" s="41"/>
      <c r="SR344" s="41"/>
      <c r="SS344" s="41"/>
      <c r="ST344" s="41"/>
      <c r="SU344" s="41"/>
      <c r="SV344" s="41"/>
      <c r="SW344" s="41"/>
      <c r="SX344" s="41"/>
      <c r="SY344" s="41"/>
      <c r="SZ344" s="41"/>
      <c r="TA344" s="41"/>
      <c r="TB344" s="41"/>
      <c r="TC344" s="41"/>
      <c r="TD344" s="41"/>
      <c r="TE344" s="41"/>
      <c r="TF344" s="41"/>
      <c r="TG344" s="41"/>
      <c r="TH344" s="41"/>
      <c r="TI344" s="41"/>
      <c r="TJ344" s="41"/>
      <c r="TK344" s="41"/>
      <c r="TL344" s="41"/>
      <c r="TM344" s="41"/>
      <c r="TN344" s="41"/>
      <c r="TO344" s="41"/>
      <c r="TP344" s="41"/>
      <c r="TQ344" s="41"/>
      <c r="TR344" s="41"/>
      <c r="TS344" s="41"/>
      <c r="TT344" s="41"/>
      <c r="TU344" s="41"/>
      <c r="TV344" s="41"/>
      <c r="TW344" s="41"/>
      <c r="TX344" s="41"/>
      <c r="TY344" s="41"/>
      <c r="TZ344" s="41"/>
      <c r="UA344" s="41"/>
      <c r="UB344" s="41"/>
      <c r="UC344" s="41"/>
      <c r="UD344" s="41"/>
      <c r="UE344" s="41"/>
      <c r="UF344" s="41"/>
      <c r="UG344" s="41"/>
      <c r="UH344" s="41"/>
      <c r="UI344" s="41"/>
      <c r="UJ344" s="41"/>
      <c r="UK344" s="41"/>
      <c r="UL344" s="41"/>
      <c r="UM344" s="41"/>
      <c r="UN344" s="41"/>
      <c r="UO344" s="41"/>
      <c r="UP344" s="41"/>
      <c r="UQ344" s="41"/>
      <c r="UR344" s="41"/>
      <c r="US344" s="41"/>
      <c r="UT344" s="41"/>
      <c r="UU344" s="41"/>
      <c r="UV344" s="41"/>
      <c r="UW344" s="41"/>
      <c r="UX344" s="41"/>
      <c r="UY344" s="41"/>
      <c r="UZ344" s="41"/>
      <c r="VA344" s="41"/>
      <c r="VB344" s="41"/>
      <c r="VC344" s="41"/>
      <c r="VD344" s="41"/>
      <c r="VE344" s="41"/>
      <c r="VF344" s="41"/>
      <c r="VG344" s="41"/>
      <c r="VH344" s="41"/>
      <c r="VI344" s="41"/>
      <c r="VJ344" s="41"/>
      <c r="VK344" s="41"/>
      <c r="VL344" s="41"/>
      <c r="VM344" s="41"/>
      <c r="VN344" s="41"/>
      <c r="VO344" s="41"/>
      <c r="VP344" s="41"/>
      <c r="VQ344" s="41"/>
      <c r="VR344" s="41"/>
      <c r="VS344" s="41"/>
      <c r="VT344" s="41"/>
      <c r="VU344" s="41"/>
      <c r="VV344" s="41"/>
      <c r="VW344" s="41"/>
      <c r="VX344" s="41"/>
      <c r="VY344" s="41"/>
      <c r="VZ344" s="41"/>
      <c r="WA344" s="41"/>
      <c r="WB344" s="41"/>
      <c r="WC344" s="41"/>
      <c r="WD344" s="41"/>
      <c r="WE344" s="41"/>
      <c r="WF344" s="41"/>
      <c r="WG344" s="41"/>
      <c r="WH344" s="41"/>
      <c r="WI344" s="41"/>
      <c r="WJ344" s="41"/>
      <c r="WK344" s="41"/>
      <c r="WL344" s="41"/>
      <c r="WM344" s="41"/>
      <c r="WN344" s="41"/>
      <c r="WO344" s="41"/>
      <c r="WP344" s="41"/>
      <c r="WQ344" s="41"/>
      <c r="WR344" s="41"/>
      <c r="WS344" s="41"/>
      <c r="WT344" s="41"/>
      <c r="WU344" s="41"/>
      <c r="WV344" s="41"/>
      <c r="WW344" s="41"/>
      <c r="WX344" s="41"/>
      <c r="WY344" s="41"/>
      <c r="WZ344" s="41"/>
      <c r="XA344" s="41"/>
      <c r="XB344" s="41"/>
      <c r="XC344" s="41"/>
      <c r="XD344" s="41"/>
      <c r="XE344" s="41"/>
      <c r="XF344" s="41"/>
      <c r="XG344" s="41"/>
      <c r="XH344" s="41"/>
      <c r="XI344" s="41"/>
      <c r="XJ344" s="41"/>
      <c r="XK344" s="41"/>
      <c r="XL344" s="41"/>
      <c r="XM344" s="41"/>
      <c r="XN344" s="41"/>
      <c r="XO344" s="41"/>
      <c r="XP344" s="41"/>
      <c r="XQ344" s="41"/>
      <c r="XR344" s="41"/>
      <c r="XS344" s="41"/>
      <c r="XT344" s="41"/>
      <c r="XU344" s="41"/>
      <c r="XV344" s="41"/>
      <c r="XW344" s="41"/>
      <c r="XX344" s="41"/>
      <c r="XY344" s="41"/>
      <c r="XZ344" s="41"/>
      <c r="YA344" s="41"/>
      <c r="YB344" s="41"/>
      <c r="YC344" s="41"/>
      <c r="YD344" s="41"/>
      <c r="YE344" s="41"/>
      <c r="YF344" s="41"/>
      <c r="YG344" s="41"/>
      <c r="YH344" s="41"/>
      <c r="YI344" s="41"/>
      <c r="YJ344" s="41"/>
      <c r="YK344" s="41"/>
      <c r="YL344" s="41"/>
      <c r="YM344" s="41"/>
      <c r="YN344" s="41"/>
      <c r="YO344" s="41"/>
      <c r="YP344" s="41"/>
      <c r="YQ344" s="41"/>
      <c r="YR344" s="41"/>
      <c r="YS344" s="41"/>
      <c r="YT344" s="41"/>
      <c r="YU344" s="41"/>
      <c r="YV344" s="41"/>
      <c r="YW344" s="41"/>
      <c r="YX344" s="41"/>
      <c r="YY344" s="41"/>
      <c r="YZ344" s="41"/>
      <c r="ZA344" s="41"/>
      <c r="ZB344" s="41"/>
      <c r="ZC344" s="41"/>
      <c r="ZD344" s="41"/>
      <c r="ZE344" s="41"/>
      <c r="ZF344" s="41"/>
      <c r="ZG344" s="41"/>
      <c r="ZH344" s="41"/>
      <c r="ZI344" s="41"/>
      <c r="ZJ344" s="41"/>
      <c r="ZK344" s="41"/>
      <c r="ZL344" s="41"/>
      <c r="ZM344" s="41"/>
      <c r="ZN344" s="41"/>
      <c r="ZO344" s="41"/>
    </row>
    <row r="345" spans="31:691" ht="17.25" customHeight="1" x14ac:dyDescent="0.3">
      <c r="AE345" s="41"/>
      <c r="AF345" s="41"/>
      <c r="AG345" s="41"/>
      <c r="IZ345" s="41"/>
      <c r="JA345" s="41"/>
      <c r="JB345" s="41"/>
      <c r="JC345" s="41"/>
      <c r="JD345" s="41"/>
      <c r="JE345" s="41"/>
      <c r="JF345" s="41"/>
      <c r="JG345" s="41"/>
      <c r="JH345" s="41"/>
      <c r="JI345" s="41"/>
      <c r="JJ345" s="41"/>
      <c r="JK345" s="41"/>
      <c r="JL345" s="41"/>
      <c r="JM345" s="41"/>
      <c r="JN345" s="41"/>
      <c r="JO345" s="41"/>
      <c r="JP345" s="41"/>
      <c r="JQ345" s="41"/>
      <c r="JR345" s="41"/>
      <c r="JS345" s="41"/>
      <c r="JT345" s="41"/>
      <c r="JU345" s="41"/>
      <c r="JV345" s="41"/>
      <c r="JW345" s="41"/>
      <c r="JX345" s="41"/>
      <c r="JY345" s="41"/>
      <c r="JZ345" s="41"/>
      <c r="KA345" s="41"/>
      <c r="KB345" s="41"/>
      <c r="KC345" s="41"/>
      <c r="KD345" s="41"/>
      <c r="KE345" s="41"/>
      <c r="KF345" s="41"/>
      <c r="KG345" s="41"/>
      <c r="KH345" s="41"/>
      <c r="KI345" s="41"/>
      <c r="KJ345" s="41"/>
      <c r="KK345" s="41"/>
      <c r="KL345" s="41"/>
      <c r="KM345" s="41"/>
      <c r="KN345" s="41"/>
      <c r="KO345" s="41"/>
      <c r="KP345" s="41"/>
      <c r="KQ345" s="41"/>
      <c r="KR345" s="41"/>
      <c r="KS345" s="41"/>
      <c r="KT345" s="41"/>
      <c r="KU345" s="41"/>
      <c r="KV345" s="41"/>
      <c r="KW345" s="41"/>
      <c r="KX345" s="41"/>
      <c r="KY345" s="41"/>
      <c r="KZ345" s="41"/>
      <c r="LA345" s="41"/>
      <c r="LB345" s="41"/>
      <c r="LC345" s="41"/>
      <c r="LD345" s="41"/>
      <c r="LE345" s="41"/>
      <c r="LF345" s="41"/>
      <c r="LG345" s="41"/>
      <c r="LH345" s="41"/>
      <c r="LI345" s="41"/>
      <c r="LJ345" s="41"/>
      <c r="LK345" s="41"/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/>
      <c r="LY345" s="41"/>
      <c r="LZ345" s="41"/>
      <c r="MA345" s="41"/>
      <c r="MB345" s="41"/>
      <c r="MC345" s="41"/>
      <c r="MD345" s="41"/>
      <c r="ME345" s="41"/>
      <c r="MF345" s="41"/>
      <c r="MG345" s="41"/>
      <c r="MH345" s="41"/>
      <c r="MI345" s="41"/>
      <c r="MJ345" s="41"/>
      <c r="MK345" s="41"/>
      <c r="ML345" s="41"/>
      <c r="MM345" s="41"/>
      <c r="MN345" s="41"/>
      <c r="MO345" s="41"/>
      <c r="MP345" s="41"/>
      <c r="MQ345" s="41"/>
      <c r="MR345" s="41"/>
      <c r="MS345" s="41"/>
      <c r="MT345" s="41"/>
      <c r="MU345" s="41"/>
      <c r="MV345" s="41"/>
      <c r="MW345" s="41"/>
      <c r="MX345" s="41"/>
      <c r="MY345" s="41"/>
      <c r="MZ345" s="41"/>
      <c r="NA345" s="41"/>
      <c r="NB345" s="41"/>
      <c r="NC345" s="41"/>
      <c r="ND345" s="41"/>
      <c r="NE345" s="41"/>
      <c r="NF345" s="41"/>
      <c r="NG345" s="41"/>
      <c r="NH345" s="41"/>
      <c r="NI345" s="41"/>
      <c r="NJ345" s="41"/>
      <c r="NK345" s="41"/>
      <c r="NL345" s="41"/>
      <c r="NM345" s="41"/>
      <c r="NN345" s="41"/>
      <c r="NO345" s="41"/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/>
      <c r="OF345" s="41"/>
      <c r="OG345" s="41"/>
      <c r="OH345" s="41"/>
      <c r="OI345" s="41"/>
      <c r="OJ345" s="41"/>
      <c r="OK345" s="41"/>
      <c r="OL345" s="41"/>
      <c r="OM345" s="41"/>
      <c r="ON345" s="41"/>
      <c r="OO345" s="41"/>
      <c r="OP345" s="41"/>
      <c r="OQ345" s="41"/>
      <c r="OR345" s="41"/>
      <c r="OS345" s="41"/>
      <c r="OT345" s="41"/>
      <c r="OU345" s="41"/>
      <c r="OV345" s="41"/>
      <c r="OW345" s="41"/>
      <c r="OX345" s="41"/>
      <c r="OY345" s="41"/>
      <c r="OZ345" s="41"/>
      <c r="PA345" s="41"/>
      <c r="PB345" s="41"/>
      <c r="PC345" s="41"/>
      <c r="PD345" s="41"/>
      <c r="PE345" s="41"/>
      <c r="PF345" s="41"/>
      <c r="PG345" s="41"/>
      <c r="PH345" s="41"/>
      <c r="PI345" s="41"/>
      <c r="PJ345" s="41"/>
      <c r="PK345" s="41"/>
      <c r="PL345" s="41"/>
      <c r="PM345" s="41"/>
      <c r="PN345" s="41"/>
      <c r="PO345" s="41"/>
      <c r="PP345" s="41"/>
      <c r="PQ345" s="41"/>
      <c r="PR345" s="41"/>
      <c r="PS345" s="41"/>
      <c r="PT345" s="41"/>
      <c r="PU345" s="41"/>
      <c r="PV345" s="41"/>
      <c r="PW345" s="41"/>
      <c r="PX345" s="41"/>
      <c r="PY345" s="41"/>
      <c r="PZ345" s="41"/>
      <c r="QA345" s="41"/>
      <c r="QB345" s="41"/>
      <c r="QC345" s="41"/>
      <c r="QD345" s="41"/>
      <c r="QE345" s="41"/>
      <c r="QF345" s="41"/>
      <c r="QG345" s="41"/>
      <c r="QH345" s="41"/>
      <c r="QI345" s="41"/>
      <c r="QJ345" s="41"/>
      <c r="QK345" s="41"/>
      <c r="QL345" s="41"/>
      <c r="QM345" s="41"/>
      <c r="QN345" s="41"/>
      <c r="QO345" s="41"/>
      <c r="QP345" s="41"/>
      <c r="QQ345" s="41"/>
      <c r="QR345" s="41"/>
      <c r="QS345" s="41"/>
      <c r="QT345" s="41"/>
      <c r="QU345" s="41"/>
      <c r="QV345" s="41"/>
      <c r="QW345" s="41"/>
      <c r="QX345" s="41"/>
      <c r="QY345" s="41"/>
      <c r="QZ345" s="41"/>
      <c r="RA345" s="41"/>
      <c r="RB345" s="41"/>
      <c r="RC345" s="41"/>
      <c r="RD345" s="41"/>
      <c r="RE345" s="41"/>
      <c r="RF345" s="41"/>
      <c r="RG345" s="41"/>
      <c r="RH345" s="41"/>
      <c r="RI345" s="41"/>
      <c r="RJ345" s="41"/>
      <c r="RK345" s="41"/>
      <c r="RL345" s="41"/>
      <c r="RM345" s="41"/>
      <c r="RN345" s="41"/>
      <c r="RO345" s="41"/>
      <c r="RP345" s="41"/>
      <c r="RQ345" s="41"/>
      <c r="RR345" s="41"/>
      <c r="RS345" s="41"/>
      <c r="RT345" s="41"/>
      <c r="RU345" s="41"/>
      <c r="RV345" s="41"/>
      <c r="RW345" s="41"/>
      <c r="RX345" s="41"/>
      <c r="RY345" s="41"/>
      <c r="RZ345" s="41"/>
      <c r="SA345" s="41"/>
      <c r="SB345" s="41"/>
      <c r="SC345" s="41"/>
      <c r="SD345" s="41"/>
      <c r="SE345" s="41"/>
      <c r="SF345" s="41"/>
      <c r="SG345" s="41"/>
      <c r="SH345" s="41"/>
      <c r="SI345" s="41"/>
      <c r="SJ345" s="41"/>
      <c r="SK345" s="41"/>
      <c r="SL345" s="41"/>
      <c r="SM345" s="41"/>
      <c r="SN345" s="41"/>
      <c r="SO345" s="41"/>
      <c r="SP345" s="41"/>
      <c r="SQ345" s="41"/>
      <c r="SR345" s="41"/>
      <c r="SS345" s="41"/>
      <c r="ST345" s="41"/>
      <c r="SU345" s="41"/>
      <c r="SV345" s="41"/>
      <c r="SW345" s="41"/>
      <c r="SX345" s="41"/>
      <c r="SY345" s="41"/>
      <c r="SZ345" s="41"/>
      <c r="TA345" s="41"/>
      <c r="TB345" s="41"/>
      <c r="TC345" s="41"/>
      <c r="TD345" s="41"/>
      <c r="TE345" s="41"/>
      <c r="TF345" s="41"/>
      <c r="TG345" s="41"/>
      <c r="TH345" s="41"/>
      <c r="TI345" s="41"/>
      <c r="TJ345" s="41"/>
      <c r="TK345" s="41"/>
      <c r="TL345" s="41"/>
      <c r="TM345" s="41"/>
      <c r="TN345" s="41"/>
      <c r="TO345" s="41"/>
      <c r="TP345" s="41"/>
      <c r="TQ345" s="41"/>
      <c r="TR345" s="41"/>
      <c r="TS345" s="41"/>
      <c r="TT345" s="41"/>
      <c r="TU345" s="41"/>
      <c r="TV345" s="41"/>
      <c r="TW345" s="41"/>
      <c r="TX345" s="41"/>
      <c r="TY345" s="41"/>
      <c r="TZ345" s="41"/>
      <c r="UA345" s="41"/>
      <c r="UB345" s="41"/>
      <c r="UC345" s="41"/>
      <c r="UD345" s="41"/>
      <c r="UE345" s="41"/>
      <c r="UF345" s="41"/>
      <c r="UG345" s="41"/>
      <c r="UH345" s="41"/>
      <c r="UI345" s="41"/>
      <c r="UJ345" s="41"/>
      <c r="UK345" s="41"/>
      <c r="UL345" s="41"/>
      <c r="UM345" s="41"/>
      <c r="UN345" s="41"/>
      <c r="UO345" s="41"/>
      <c r="UP345" s="41"/>
      <c r="UQ345" s="41"/>
      <c r="UR345" s="41"/>
      <c r="US345" s="41"/>
      <c r="UT345" s="41"/>
      <c r="UU345" s="41"/>
      <c r="UV345" s="41"/>
      <c r="UW345" s="41"/>
      <c r="UX345" s="41"/>
      <c r="UY345" s="41"/>
      <c r="UZ345" s="41"/>
      <c r="VA345" s="41"/>
      <c r="VB345" s="41"/>
      <c r="VC345" s="41"/>
      <c r="VD345" s="41"/>
      <c r="VE345" s="41"/>
      <c r="VF345" s="41"/>
      <c r="VG345" s="41"/>
      <c r="VH345" s="41"/>
      <c r="VI345" s="41"/>
      <c r="VJ345" s="41"/>
      <c r="VK345" s="41"/>
      <c r="VL345" s="41"/>
      <c r="VM345" s="41"/>
      <c r="VN345" s="41"/>
      <c r="VO345" s="41"/>
      <c r="VP345" s="41"/>
      <c r="VQ345" s="41"/>
      <c r="VR345" s="41"/>
      <c r="VS345" s="41"/>
      <c r="VT345" s="41"/>
      <c r="VU345" s="41"/>
      <c r="VV345" s="41"/>
      <c r="VW345" s="41"/>
      <c r="VX345" s="41"/>
      <c r="VY345" s="41"/>
      <c r="VZ345" s="41"/>
      <c r="WA345" s="41"/>
      <c r="WB345" s="41"/>
      <c r="WC345" s="41"/>
      <c r="WD345" s="41"/>
      <c r="WE345" s="41"/>
      <c r="WF345" s="41"/>
      <c r="WG345" s="41"/>
      <c r="WH345" s="41"/>
      <c r="WI345" s="41"/>
      <c r="WJ345" s="41"/>
      <c r="WK345" s="41"/>
      <c r="WL345" s="41"/>
      <c r="WM345" s="41"/>
      <c r="WN345" s="41"/>
      <c r="WO345" s="41"/>
      <c r="WP345" s="41"/>
      <c r="WQ345" s="41"/>
      <c r="WR345" s="41"/>
      <c r="WS345" s="41"/>
      <c r="WT345" s="41"/>
      <c r="WU345" s="41"/>
      <c r="WV345" s="41"/>
      <c r="WW345" s="41"/>
      <c r="WX345" s="41"/>
      <c r="WY345" s="41"/>
      <c r="WZ345" s="41"/>
      <c r="XA345" s="41"/>
      <c r="XB345" s="41"/>
      <c r="XC345" s="41"/>
      <c r="XD345" s="41"/>
      <c r="XE345" s="41"/>
      <c r="XF345" s="41"/>
      <c r="XG345" s="41"/>
      <c r="XH345" s="41"/>
      <c r="XI345" s="41"/>
      <c r="XJ345" s="41"/>
      <c r="XK345" s="41"/>
      <c r="XL345" s="41"/>
      <c r="XM345" s="41"/>
      <c r="XN345" s="41"/>
      <c r="XO345" s="41"/>
      <c r="XP345" s="41"/>
      <c r="XQ345" s="41"/>
      <c r="XR345" s="41"/>
      <c r="XS345" s="41"/>
      <c r="XT345" s="41"/>
      <c r="XU345" s="41"/>
      <c r="XV345" s="41"/>
      <c r="XW345" s="41"/>
      <c r="XX345" s="41"/>
      <c r="XY345" s="41"/>
      <c r="XZ345" s="41"/>
      <c r="YA345" s="41"/>
      <c r="YB345" s="41"/>
      <c r="YC345" s="41"/>
      <c r="YD345" s="41"/>
      <c r="YE345" s="41"/>
      <c r="YF345" s="41"/>
      <c r="YG345" s="41"/>
      <c r="YH345" s="41"/>
      <c r="YI345" s="41"/>
      <c r="YJ345" s="41"/>
      <c r="YK345" s="41"/>
      <c r="YL345" s="41"/>
      <c r="YM345" s="41"/>
      <c r="YN345" s="41"/>
      <c r="YO345" s="41"/>
      <c r="YP345" s="41"/>
      <c r="YQ345" s="41"/>
      <c r="YR345" s="41"/>
      <c r="YS345" s="41"/>
      <c r="YT345" s="41"/>
      <c r="YU345" s="41"/>
      <c r="YV345" s="41"/>
      <c r="YW345" s="41"/>
      <c r="YX345" s="41"/>
      <c r="YY345" s="41"/>
      <c r="YZ345" s="41"/>
      <c r="ZA345" s="41"/>
      <c r="ZB345" s="41"/>
      <c r="ZC345" s="41"/>
      <c r="ZD345" s="41"/>
      <c r="ZE345" s="41"/>
      <c r="ZF345" s="41"/>
      <c r="ZG345" s="41"/>
      <c r="ZH345" s="41"/>
      <c r="ZI345" s="41"/>
      <c r="ZJ345" s="41"/>
      <c r="ZK345" s="41"/>
      <c r="ZL345" s="41"/>
      <c r="ZM345" s="41"/>
      <c r="ZN345" s="41"/>
      <c r="ZO345" s="41"/>
    </row>
    <row r="346" spans="31:691" ht="17.25" customHeight="1" x14ac:dyDescent="0.3">
      <c r="AE346" s="41"/>
      <c r="AF346" s="41"/>
      <c r="AG346" s="41"/>
      <c r="IZ346" s="41"/>
      <c r="JA346" s="41"/>
      <c r="JB346" s="41"/>
      <c r="JC346" s="41"/>
      <c r="JD346" s="41"/>
      <c r="JE346" s="41"/>
      <c r="JF346" s="41"/>
      <c r="JG346" s="41"/>
      <c r="JH346" s="41"/>
      <c r="JI346" s="41"/>
      <c r="JJ346" s="41"/>
      <c r="JK346" s="41"/>
      <c r="JL346" s="41"/>
      <c r="JM346" s="41"/>
      <c r="JN346" s="41"/>
      <c r="JO346" s="41"/>
      <c r="JP346" s="41"/>
      <c r="JQ346" s="41"/>
      <c r="JR346" s="41"/>
      <c r="JS346" s="41"/>
      <c r="JT346" s="41"/>
      <c r="JU346" s="41"/>
      <c r="JV346" s="41"/>
      <c r="JW346" s="41"/>
      <c r="JX346" s="41"/>
      <c r="JY346" s="41"/>
      <c r="JZ346" s="41"/>
      <c r="KA346" s="41"/>
      <c r="KB346" s="41"/>
      <c r="KC346" s="41"/>
      <c r="KD346" s="41"/>
      <c r="KE346" s="41"/>
      <c r="KF346" s="41"/>
      <c r="KG346" s="41"/>
      <c r="KH346" s="41"/>
      <c r="KI346" s="41"/>
      <c r="KJ346" s="41"/>
      <c r="KK346" s="41"/>
      <c r="KL346" s="41"/>
      <c r="KM346" s="41"/>
      <c r="KN346" s="41"/>
      <c r="KO346" s="41"/>
      <c r="KP346" s="41"/>
      <c r="KQ346" s="41"/>
      <c r="KR346" s="41"/>
      <c r="KS346" s="41"/>
      <c r="KT346" s="41"/>
      <c r="KU346" s="41"/>
      <c r="KV346" s="41"/>
      <c r="KW346" s="41"/>
      <c r="KX346" s="41"/>
      <c r="KY346" s="41"/>
      <c r="KZ346" s="41"/>
      <c r="LA346" s="41"/>
      <c r="LB346" s="41"/>
      <c r="LC346" s="41"/>
      <c r="LD346" s="41"/>
      <c r="LE346" s="41"/>
      <c r="LF346" s="41"/>
      <c r="LG346" s="41"/>
      <c r="LH346" s="41"/>
      <c r="LI346" s="41"/>
      <c r="LJ346" s="41"/>
      <c r="LK346" s="41"/>
      <c r="LL346" s="41"/>
      <c r="LM346" s="41"/>
      <c r="LN346" s="41"/>
      <c r="LO346" s="41"/>
      <c r="LP346" s="41"/>
      <c r="LQ346" s="41"/>
      <c r="LR346" s="41"/>
      <c r="LS346" s="41"/>
      <c r="LT346" s="41"/>
      <c r="LU346" s="41"/>
      <c r="LV346" s="41"/>
      <c r="LW346" s="41"/>
      <c r="LX346" s="41"/>
      <c r="LY346" s="41"/>
      <c r="LZ346" s="41"/>
      <c r="MA346" s="41"/>
      <c r="MB346" s="41"/>
      <c r="MC346" s="41"/>
      <c r="MD346" s="41"/>
      <c r="ME346" s="41"/>
      <c r="MF346" s="41"/>
      <c r="MG346" s="41"/>
      <c r="MH346" s="41"/>
      <c r="MI346" s="41"/>
      <c r="MJ346" s="41"/>
      <c r="MK346" s="41"/>
      <c r="ML346" s="41"/>
      <c r="MM346" s="41"/>
      <c r="MN346" s="41"/>
      <c r="MO346" s="41"/>
      <c r="MP346" s="41"/>
      <c r="MQ346" s="41"/>
      <c r="MR346" s="41"/>
      <c r="MS346" s="41"/>
      <c r="MT346" s="41"/>
      <c r="MU346" s="41"/>
      <c r="MV346" s="41"/>
      <c r="MW346" s="41"/>
      <c r="MX346" s="41"/>
      <c r="MY346" s="41"/>
      <c r="MZ346" s="41"/>
      <c r="NA346" s="41"/>
      <c r="NB346" s="41"/>
      <c r="NC346" s="41"/>
      <c r="ND346" s="41"/>
      <c r="NE346" s="41"/>
      <c r="NF346" s="41"/>
      <c r="NG346" s="41"/>
      <c r="NH346" s="41"/>
      <c r="NI346" s="41"/>
      <c r="NJ346" s="41"/>
      <c r="NK346" s="41"/>
      <c r="NL346" s="41"/>
      <c r="NM346" s="41"/>
      <c r="NN346" s="41"/>
      <c r="NO346" s="41"/>
      <c r="NP346" s="41"/>
      <c r="NQ346" s="41"/>
      <c r="NR346" s="41"/>
      <c r="NS346" s="41"/>
      <c r="NT346" s="41"/>
      <c r="NU346" s="41"/>
      <c r="NV346" s="41"/>
      <c r="NW346" s="41"/>
      <c r="NX346" s="41"/>
      <c r="NY346" s="41"/>
      <c r="NZ346" s="41"/>
      <c r="OA346" s="41"/>
      <c r="OB346" s="41"/>
      <c r="OC346" s="41"/>
      <c r="OD346" s="41"/>
      <c r="OE346" s="41"/>
      <c r="OF346" s="41"/>
      <c r="OG346" s="41"/>
      <c r="OH346" s="41"/>
      <c r="OI346" s="41"/>
      <c r="OJ346" s="41"/>
      <c r="OK346" s="41"/>
      <c r="OL346" s="41"/>
      <c r="OM346" s="41"/>
      <c r="ON346" s="41"/>
      <c r="OO346" s="41"/>
      <c r="OP346" s="41"/>
      <c r="OQ346" s="41"/>
      <c r="OR346" s="41"/>
      <c r="OS346" s="41"/>
      <c r="OT346" s="41"/>
      <c r="OU346" s="41"/>
      <c r="OV346" s="41"/>
      <c r="OW346" s="41"/>
      <c r="OX346" s="41"/>
      <c r="OY346" s="41"/>
      <c r="OZ346" s="41"/>
      <c r="PA346" s="41"/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1"/>
      <c r="PN346" s="41"/>
      <c r="PO346" s="41"/>
      <c r="PP346" s="41"/>
      <c r="PQ346" s="41"/>
      <c r="PR346" s="41"/>
      <c r="PS346" s="41"/>
      <c r="PT346" s="41"/>
      <c r="PU346" s="41"/>
      <c r="PV346" s="41"/>
      <c r="PW346" s="41"/>
      <c r="PX346" s="41"/>
      <c r="PY346" s="41"/>
      <c r="PZ346" s="41"/>
      <c r="QA346" s="41"/>
      <c r="QB346" s="41"/>
      <c r="QC346" s="41"/>
      <c r="QD346" s="41"/>
      <c r="QE346" s="41"/>
      <c r="QF346" s="41"/>
      <c r="QG346" s="41"/>
      <c r="QH346" s="41"/>
      <c r="QI346" s="41"/>
      <c r="QJ346" s="41"/>
      <c r="QK346" s="41"/>
      <c r="QL346" s="41"/>
      <c r="QM346" s="41"/>
      <c r="QN346" s="41"/>
      <c r="QO346" s="41"/>
      <c r="QP346" s="41"/>
      <c r="QQ346" s="41"/>
      <c r="QR346" s="41"/>
      <c r="QS346" s="41"/>
      <c r="QT346" s="41"/>
      <c r="QU346" s="41"/>
      <c r="QV346" s="41"/>
      <c r="QW346" s="41"/>
      <c r="QX346" s="41"/>
      <c r="QY346" s="41"/>
      <c r="QZ346" s="41"/>
      <c r="RA346" s="41"/>
      <c r="RB346" s="41"/>
      <c r="RC346" s="41"/>
      <c r="RD346" s="41"/>
      <c r="RE346" s="41"/>
      <c r="RF346" s="41"/>
      <c r="RG346" s="41"/>
      <c r="RH346" s="41"/>
      <c r="RI346" s="41"/>
      <c r="RJ346" s="41"/>
      <c r="RK346" s="41"/>
      <c r="RL346" s="41"/>
      <c r="RM346" s="41"/>
      <c r="RN346" s="41"/>
      <c r="RO346" s="41"/>
      <c r="RP346" s="41"/>
      <c r="RQ346" s="41"/>
      <c r="RR346" s="41"/>
      <c r="RS346" s="41"/>
      <c r="RT346" s="41"/>
      <c r="RU346" s="41"/>
      <c r="RV346" s="41"/>
      <c r="RW346" s="41"/>
      <c r="RX346" s="41"/>
      <c r="RY346" s="41"/>
      <c r="RZ346" s="41"/>
      <c r="SA346" s="41"/>
      <c r="SB346" s="41"/>
      <c r="SC346" s="41"/>
      <c r="SD346" s="41"/>
      <c r="SE346" s="41"/>
      <c r="SF346" s="41"/>
      <c r="SG346" s="41"/>
      <c r="SH346" s="41"/>
      <c r="SI346" s="41"/>
      <c r="SJ346" s="41"/>
      <c r="SK346" s="41"/>
      <c r="SL346" s="41"/>
      <c r="SM346" s="41"/>
      <c r="SN346" s="41"/>
      <c r="SO346" s="41"/>
      <c r="SP346" s="41"/>
      <c r="SQ346" s="41"/>
      <c r="SR346" s="41"/>
      <c r="SS346" s="41"/>
      <c r="ST346" s="41"/>
      <c r="SU346" s="41"/>
      <c r="SV346" s="41"/>
      <c r="SW346" s="41"/>
      <c r="SX346" s="41"/>
      <c r="SY346" s="41"/>
      <c r="SZ346" s="41"/>
      <c r="TA346" s="41"/>
      <c r="TB346" s="41"/>
      <c r="TC346" s="41"/>
      <c r="TD346" s="41"/>
      <c r="TE346" s="41"/>
      <c r="TF346" s="41"/>
      <c r="TG346" s="41"/>
      <c r="TH346" s="41"/>
      <c r="TI346" s="41"/>
      <c r="TJ346" s="41"/>
      <c r="TK346" s="41"/>
      <c r="TL346" s="41"/>
      <c r="TM346" s="41"/>
      <c r="TN346" s="41"/>
      <c r="TO346" s="41"/>
      <c r="TP346" s="41"/>
      <c r="TQ346" s="41"/>
      <c r="TR346" s="41"/>
      <c r="TS346" s="41"/>
      <c r="TT346" s="41"/>
      <c r="TU346" s="41"/>
      <c r="TV346" s="41"/>
      <c r="TW346" s="41"/>
      <c r="TX346" s="41"/>
      <c r="TY346" s="41"/>
      <c r="TZ346" s="41"/>
      <c r="UA346" s="41"/>
      <c r="UB346" s="41"/>
      <c r="UC346" s="41"/>
      <c r="UD346" s="41"/>
      <c r="UE346" s="41"/>
      <c r="UF346" s="41"/>
      <c r="UG346" s="41"/>
      <c r="UH346" s="41"/>
      <c r="UI346" s="41"/>
      <c r="UJ346" s="41"/>
      <c r="UK346" s="41"/>
      <c r="UL346" s="41"/>
      <c r="UM346" s="41"/>
      <c r="UN346" s="41"/>
      <c r="UO346" s="41"/>
      <c r="UP346" s="41"/>
      <c r="UQ346" s="41"/>
      <c r="UR346" s="41"/>
      <c r="US346" s="41"/>
      <c r="UT346" s="41"/>
      <c r="UU346" s="41"/>
      <c r="UV346" s="41"/>
      <c r="UW346" s="41"/>
      <c r="UX346" s="41"/>
      <c r="UY346" s="41"/>
      <c r="UZ346" s="41"/>
      <c r="VA346" s="41"/>
      <c r="VB346" s="41"/>
      <c r="VC346" s="41"/>
      <c r="VD346" s="41"/>
      <c r="VE346" s="41"/>
      <c r="VF346" s="41"/>
      <c r="VG346" s="41"/>
      <c r="VH346" s="41"/>
      <c r="VI346" s="41"/>
      <c r="VJ346" s="41"/>
      <c r="VK346" s="41"/>
      <c r="VL346" s="41"/>
      <c r="VM346" s="41"/>
      <c r="VN346" s="41"/>
      <c r="VO346" s="41"/>
      <c r="VP346" s="41"/>
      <c r="VQ346" s="41"/>
      <c r="VR346" s="41"/>
      <c r="VS346" s="41"/>
      <c r="VT346" s="41"/>
      <c r="VU346" s="41"/>
      <c r="VV346" s="41"/>
      <c r="VW346" s="41"/>
      <c r="VX346" s="41"/>
      <c r="VY346" s="41"/>
      <c r="VZ346" s="41"/>
      <c r="WA346" s="41"/>
      <c r="WB346" s="41"/>
      <c r="WC346" s="41"/>
      <c r="WD346" s="41"/>
      <c r="WE346" s="41"/>
      <c r="WF346" s="41"/>
      <c r="WG346" s="41"/>
      <c r="WH346" s="41"/>
      <c r="WI346" s="41"/>
      <c r="WJ346" s="41"/>
      <c r="WK346" s="41"/>
      <c r="WL346" s="41"/>
      <c r="WM346" s="41"/>
      <c r="WN346" s="41"/>
      <c r="WO346" s="41"/>
      <c r="WP346" s="41"/>
      <c r="WQ346" s="41"/>
      <c r="WR346" s="41"/>
      <c r="WS346" s="41"/>
      <c r="WT346" s="41"/>
      <c r="WU346" s="41"/>
      <c r="WV346" s="41"/>
      <c r="WW346" s="41"/>
      <c r="WX346" s="41"/>
      <c r="WY346" s="41"/>
      <c r="WZ346" s="41"/>
      <c r="XA346" s="41"/>
      <c r="XB346" s="41"/>
      <c r="XC346" s="41"/>
      <c r="XD346" s="41"/>
      <c r="XE346" s="41"/>
      <c r="XF346" s="41"/>
      <c r="XG346" s="41"/>
      <c r="XH346" s="41"/>
      <c r="XI346" s="41"/>
      <c r="XJ346" s="41"/>
      <c r="XK346" s="41"/>
      <c r="XL346" s="41"/>
      <c r="XM346" s="41"/>
      <c r="XN346" s="41"/>
      <c r="XO346" s="41"/>
      <c r="XP346" s="41"/>
      <c r="XQ346" s="41"/>
      <c r="XR346" s="41"/>
      <c r="XS346" s="41"/>
      <c r="XT346" s="41"/>
      <c r="XU346" s="41"/>
      <c r="XV346" s="41"/>
      <c r="XW346" s="41"/>
      <c r="XX346" s="41"/>
      <c r="XY346" s="41"/>
      <c r="XZ346" s="41"/>
      <c r="YA346" s="41"/>
      <c r="YB346" s="41"/>
      <c r="YC346" s="41"/>
      <c r="YD346" s="41"/>
      <c r="YE346" s="41"/>
      <c r="YF346" s="41"/>
      <c r="YG346" s="41"/>
      <c r="YH346" s="41"/>
      <c r="YI346" s="41"/>
      <c r="YJ346" s="41"/>
      <c r="YK346" s="41"/>
      <c r="YL346" s="41"/>
      <c r="YM346" s="41"/>
      <c r="YN346" s="41"/>
      <c r="YO346" s="41"/>
      <c r="YP346" s="41"/>
      <c r="YQ346" s="41"/>
      <c r="YR346" s="41"/>
      <c r="YS346" s="41"/>
      <c r="YT346" s="41"/>
      <c r="YU346" s="41"/>
      <c r="YV346" s="41"/>
      <c r="YW346" s="41"/>
      <c r="YX346" s="41"/>
      <c r="YY346" s="41"/>
      <c r="YZ346" s="41"/>
      <c r="ZA346" s="41"/>
      <c r="ZB346" s="41"/>
      <c r="ZC346" s="41"/>
      <c r="ZD346" s="41"/>
      <c r="ZE346" s="41"/>
      <c r="ZF346" s="41"/>
      <c r="ZG346" s="41"/>
      <c r="ZH346" s="41"/>
      <c r="ZI346" s="41"/>
      <c r="ZJ346" s="41"/>
      <c r="ZK346" s="41"/>
      <c r="ZL346" s="41"/>
      <c r="ZM346" s="41"/>
      <c r="ZN346" s="41"/>
      <c r="ZO346" s="41"/>
    </row>
    <row r="347" spans="31:691" ht="17.25" customHeight="1" x14ac:dyDescent="0.3">
      <c r="AE347" s="41"/>
      <c r="AF347" s="41"/>
      <c r="AG347" s="41"/>
      <c r="IZ347" s="41"/>
      <c r="JA347" s="41"/>
      <c r="JB347" s="41"/>
      <c r="JC347" s="41"/>
      <c r="JD347" s="41"/>
      <c r="JE347" s="41"/>
      <c r="JF347" s="41"/>
      <c r="JG347" s="41"/>
      <c r="JH347" s="41"/>
      <c r="JI347" s="41"/>
      <c r="JJ347" s="41"/>
      <c r="JK347" s="41"/>
      <c r="JL347" s="41"/>
      <c r="JM347" s="41"/>
      <c r="JN347" s="41"/>
      <c r="JO347" s="41"/>
      <c r="JP347" s="41"/>
      <c r="JQ347" s="41"/>
      <c r="JR347" s="41"/>
      <c r="JS347" s="41"/>
      <c r="JT347" s="41"/>
      <c r="JU347" s="41"/>
      <c r="JV347" s="41"/>
      <c r="JW347" s="41"/>
      <c r="JX347" s="41"/>
      <c r="JY347" s="41"/>
      <c r="JZ347" s="41"/>
      <c r="KA347" s="41"/>
      <c r="KB347" s="41"/>
      <c r="KC347" s="41"/>
      <c r="KD347" s="41"/>
      <c r="KE347" s="41"/>
      <c r="KF347" s="41"/>
      <c r="KG347" s="41"/>
      <c r="KH347" s="41"/>
      <c r="KI347" s="41"/>
      <c r="KJ347" s="41"/>
      <c r="KK347" s="41"/>
      <c r="KL347" s="41"/>
      <c r="KM347" s="41"/>
      <c r="KN347" s="41"/>
      <c r="KO347" s="41"/>
      <c r="KP347" s="41"/>
      <c r="KQ347" s="41"/>
      <c r="KR347" s="41"/>
      <c r="KS347" s="41"/>
      <c r="KT347" s="41"/>
      <c r="KU347" s="41"/>
      <c r="KV347" s="41"/>
      <c r="KW347" s="41"/>
      <c r="KX347" s="41"/>
      <c r="KY347" s="41"/>
      <c r="KZ347" s="41"/>
      <c r="LA347" s="41"/>
      <c r="LB347" s="41"/>
      <c r="LC347" s="41"/>
      <c r="LD347" s="41"/>
      <c r="LE347" s="41"/>
      <c r="LF347" s="41"/>
      <c r="LG347" s="41"/>
      <c r="LH347" s="41"/>
      <c r="LI347" s="41"/>
      <c r="LJ347" s="41"/>
      <c r="LK347" s="41"/>
      <c r="LL347" s="41"/>
      <c r="LM347" s="41"/>
      <c r="LN347" s="41"/>
      <c r="LO347" s="41"/>
      <c r="LP347" s="41"/>
      <c r="LQ347" s="41"/>
      <c r="LR347" s="41"/>
      <c r="LS347" s="41"/>
      <c r="LT347" s="41"/>
      <c r="LU347" s="41"/>
      <c r="LV347" s="41"/>
      <c r="LW347" s="41"/>
      <c r="LX347" s="41"/>
      <c r="LY347" s="41"/>
      <c r="LZ347" s="41"/>
      <c r="MA347" s="41"/>
      <c r="MB347" s="41"/>
      <c r="MC347" s="41"/>
      <c r="MD347" s="41"/>
      <c r="ME347" s="41"/>
      <c r="MF347" s="41"/>
      <c r="MG347" s="41"/>
      <c r="MH347" s="41"/>
      <c r="MI347" s="41"/>
      <c r="MJ347" s="41"/>
      <c r="MK347" s="41"/>
      <c r="ML347" s="41"/>
      <c r="MM347" s="41"/>
      <c r="MN347" s="41"/>
      <c r="MO347" s="41"/>
      <c r="MP347" s="41"/>
      <c r="MQ347" s="41"/>
      <c r="MR347" s="41"/>
      <c r="MS347" s="41"/>
      <c r="MT347" s="41"/>
      <c r="MU347" s="41"/>
      <c r="MV347" s="41"/>
      <c r="MW347" s="41"/>
      <c r="MX347" s="41"/>
      <c r="MY347" s="41"/>
      <c r="MZ347" s="41"/>
      <c r="NA347" s="41"/>
      <c r="NB347" s="41"/>
      <c r="NC347" s="41"/>
      <c r="ND347" s="41"/>
      <c r="NE347" s="41"/>
      <c r="NF347" s="41"/>
      <c r="NG347" s="41"/>
      <c r="NH347" s="41"/>
      <c r="NI347" s="41"/>
      <c r="NJ347" s="41"/>
      <c r="NK347" s="41"/>
      <c r="NL347" s="41"/>
      <c r="NM347" s="41"/>
      <c r="NN347" s="41"/>
      <c r="NO347" s="41"/>
      <c r="NP347" s="41"/>
      <c r="NQ347" s="41"/>
      <c r="NR347" s="41"/>
      <c r="NS347" s="41"/>
      <c r="NT347" s="41"/>
      <c r="NU347" s="41"/>
      <c r="NV347" s="41"/>
      <c r="NW347" s="41"/>
      <c r="NX347" s="41"/>
      <c r="NY347" s="41"/>
      <c r="NZ347" s="41"/>
      <c r="OA347" s="41"/>
      <c r="OB347" s="41"/>
      <c r="OC347" s="41"/>
      <c r="OD347" s="41"/>
      <c r="OE347" s="41"/>
      <c r="OF347" s="41"/>
      <c r="OG347" s="41"/>
      <c r="OH347" s="41"/>
      <c r="OI347" s="41"/>
      <c r="OJ347" s="41"/>
      <c r="OK347" s="41"/>
      <c r="OL347" s="41"/>
      <c r="OM347" s="41"/>
      <c r="ON347" s="41"/>
      <c r="OO347" s="41"/>
      <c r="OP347" s="41"/>
      <c r="OQ347" s="41"/>
      <c r="OR347" s="41"/>
      <c r="OS347" s="41"/>
      <c r="OT347" s="41"/>
      <c r="OU347" s="41"/>
      <c r="OV347" s="41"/>
      <c r="OW347" s="41"/>
      <c r="OX347" s="41"/>
      <c r="OY347" s="41"/>
      <c r="OZ347" s="41"/>
      <c r="PA347" s="41"/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1"/>
      <c r="PN347" s="41"/>
      <c r="PO347" s="41"/>
      <c r="PP347" s="41"/>
      <c r="PQ347" s="41"/>
      <c r="PR347" s="41"/>
      <c r="PS347" s="41"/>
      <c r="PT347" s="41"/>
      <c r="PU347" s="41"/>
      <c r="PV347" s="41"/>
      <c r="PW347" s="41"/>
      <c r="PX347" s="41"/>
      <c r="PY347" s="41"/>
      <c r="PZ347" s="41"/>
      <c r="QA347" s="41"/>
      <c r="QB347" s="41"/>
      <c r="QC347" s="41"/>
      <c r="QD347" s="41"/>
      <c r="QE347" s="41"/>
      <c r="QF347" s="41"/>
      <c r="QG347" s="41"/>
      <c r="QH347" s="41"/>
      <c r="QI347" s="41"/>
      <c r="QJ347" s="41"/>
      <c r="QK347" s="41"/>
      <c r="QL347" s="41"/>
      <c r="QM347" s="41"/>
      <c r="QN347" s="41"/>
      <c r="QO347" s="41"/>
      <c r="QP347" s="41"/>
      <c r="QQ347" s="41"/>
      <c r="QR347" s="41"/>
      <c r="QS347" s="41"/>
      <c r="QT347" s="41"/>
      <c r="QU347" s="41"/>
      <c r="QV347" s="41"/>
      <c r="QW347" s="41"/>
      <c r="QX347" s="41"/>
      <c r="QY347" s="41"/>
      <c r="QZ347" s="41"/>
      <c r="RA347" s="41"/>
      <c r="RB347" s="41"/>
      <c r="RC347" s="41"/>
      <c r="RD347" s="41"/>
      <c r="RE347" s="41"/>
      <c r="RF347" s="41"/>
      <c r="RG347" s="41"/>
      <c r="RH347" s="41"/>
      <c r="RI347" s="41"/>
      <c r="RJ347" s="41"/>
      <c r="RK347" s="41"/>
      <c r="RL347" s="41"/>
      <c r="RM347" s="41"/>
      <c r="RN347" s="41"/>
      <c r="RO347" s="41"/>
      <c r="RP347" s="41"/>
      <c r="RQ347" s="41"/>
      <c r="RR347" s="41"/>
      <c r="RS347" s="41"/>
      <c r="RT347" s="41"/>
      <c r="RU347" s="41"/>
      <c r="RV347" s="41"/>
      <c r="RW347" s="41"/>
      <c r="RX347" s="41"/>
      <c r="RY347" s="41"/>
      <c r="RZ347" s="41"/>
      <c r="SA347" s="41"/>
      <c r="SB347" s="41"/>
      <c r="SC347" s="41"/>
      <c r="SD347" s="41"/>
      <c r="SE347" s="41"/>
      <c r="SF347" s="41"/>
      <c r="SG347" s="41"/>
      <c r="SH347" s="41"/>
      <c r="SI347" s="41"/>
      <c r="SJ347" s="41"/>
      <c r="SK347" s="41"/>
      <c r="SL347" s="41"/>
      <c r="SM347" s="41"/>
      <c r="SN347" s="41"/>
      <c r="SO347" s="41"/>
      <c r="SP347" s="41"/>
      <c r="SQ347" s="41"/>
      <c r="SR347" s="41"/>
      <c r="SS347" s="41"/>
      <c r="ST347" s="41"/>
      <c r="SU347" s="41"/>
      <c r="SV347" s="41"/>
      <c r="SW347" s="41"/>
      <c r="SX347" s="41"/>
      <c r="SY347" s="41"/>
      <c r="SZ347" s="41"/>
      <c r="TA347" s="41"/>
      <c r="TB347" s="41"/>
      <c r="TC347" s="41"/>
      <c r="TD347" s="41"/>
      <c r="TE347" s="41"/>
      <c r="TF347" s="41"/>
      <c r="TG347" s="41"/>
      <c r="TH347" s="41"/>
      <c r="TI347" s="41"/>
      <c r="TJ347" s="41"/>
      <c r="TK347" s="41"/>
      <c r="TL347" s="41"/>
      <c r="TM347" s="41"/>
      <c r="TN347" s="41"/>
      <c r="TO347" s="41"/>
      <c r="TP347" s="41"/>
      <c r="TQ347" s="41"/>
      <c r="TR347" s="41"/>
      <c r="TS347" s="41"/>
      <c r="TT347" s="41"/>
      <c r="TU347" s="41"/>
      <c r="TV347" s="41"/>
      <c r="TW347" s="41"/>
      <c r="TX347" s="41"/>
      <c r="TY347" s="41"/>
      <c r="TZ347" s="41"/>
      <c r="UA347" s="41"/>
      <c r="UB347" s="41"/>
      <c r="UC347" s="41"/>
      <c r="UD347" s="41"/>
      <c r="UE347" s="41"/>
      <c r="UF347" s="41"/>
      <c r="UG347" s="41"/>
      <c r="UH347" s="41"/>
      <c r="UI347" s="41"/>
      <c r="UJ347" s="41"/>
      <c r="UK347" s="41"/>
      <c r="UL347" s="41"/>
      <c r="UM347" s="41"/>
      <c r="UN347" s="41"/>
      <c r="UO347" s="41"/>
      <c r="UP347" s="41"/>
      <c r="UQ347" s="41"/>
      <c r="UR347" s="41"/>
      <c r="US347" s="41"/>
      <c r="UT347" s="41"/>
      <c r="UU347" s="41"/>
      <c r="UV347" s="41"/>
      <c r="UW347" s="41"/>
      <c r="UX347" s="41"/>
      <c r="UY347" s="41"/>
      <c r="UZ347" s="41"/>
      <c r="VA347" s="41"/>
      <c r="VB347" s="41"/>
      <c r="VC347" s="41"/>
      <c r="VD347" s="41"/>
      <c r="VE347" s="41"/>
      <c r="VF347" s="41"/>
      <c r="VG347" s="41"/>
      <c r="VH347" s="41"/>
      <c r="VI347" s="41"/>
      <c r="VJ347" s="41"/>
      <c r="VK347" s="41"/>
      <c r="VL347" s="41"/>
      <c r="VM347" s="41"/>
      <c r="VN347" s="41"/>
      <c r="VO347" s="41"/>
      <c r="VP347" s="41"/>
      <c r="VQ347" s="41"/>
      <c r="VR347" s="41"/>
      <c r="VS347" s="41"/>
      <c r="VT347" s="41"/>
      <c r="VU347" s="41"/>
      <c r="VV347" s="41"/>
      <c r="VW347" s="41"/>
      <c r="VX347" s="41"/>
      <c r="VY347" s="41"/>
      <c r="VZ347" s="41"/>
      <c r="WA347" s="41"/>
      <c r="WB347" s="41"/>
      <c r="WC347" s="41"/>
      <c r="WD347" s="41"/>
      <c r="WE347" s="41"/>
      <c r="WF347" s="41"/>
      <c r="WG347" s="41"/>
      <c r="WH347" s="41"/>
      <c r="WI347" s="41"/>
      <c r="WJ347" s="41"/>
      <c r="WK347" s="41"/>
      <c r="WL347" s="41"/>
      <c r="WM347" s="41"/>
      <c r="WN347" s="41"/>
      <c r="WO347" s="41"/>
      <c r="WP347" s="41"/>
      <c r="WQ347" s="41"/>
      <c r="WR347" s="41"/>
      <c r="WS347" s="41"/>
      <c r="WT347" s="41"/>
      <c r="WU347" s="41"/>
      <c r="WV347" s="41"/>
      <c r="WW347" s="41"/>
      <c r="WX347" s="41"/>
      <c r="WY347" s="41"/>
      <c r="WZ347" s="41"/>
      <c r="XA347" s="41"/>
      <c r="XB347" s="41"/>
      <c r="XC347" s="41"/>
      <c r="XD347" s="41"/>
      <c r="XE347" s="41"/>
      <c r="XF347" s="41"/>
      <c r="XG347" s="41"/>
      <c r="XH347" s="41"/>
      <c r="XI347" s="41"/>
      <c r="XJ347" s="41"/>
      <c r="XK347" s="41"/>
      <c r="XL347" s="41"/>
      <c r="XM347" s="41"/>
      <c r="XN347" s="41"/>
      <c r="XO347" s="41"/>
      <c r="XP347" s="41"/>
      <c r="XQ347" s="41"/>
      <c r="XR347" s="41"/>
      <c r="XS347" s="41"/>
      <c r="XT347" s="41"/>
      <c r="XU347" s="41"/>
      <c r="XV347" s="41"/>
      <c r="XW347" s="41"/>
      <c r="XX347" s="41"/>
      <c r="XY347" s="41"/>
      <c r="XZ347" s="41"/>
      <c r="YA347" s="41"/>
      <c r="YB347" s="41"/>
      <c r="YC347" s="41"/>
      <c r="YD347" s="41"/>
      <c r="YE347" s="41"/>
      <c r="YF347" s="41"/>
      <c r="YG347" s="41"/>
      <c r="YH347" s="41"/>
      <c r="YI347" s="41"/>
      <c r="YJ347" s="41"/>
      <c r="YK347" s="41"/>
      <c r="YL347" s="41"/>
      <c r="YM347" s="41"/>
      <c r="YN347" s="41"/>
      <c r="YO347" s="41"/>
      <c r="YP347" s="41"/>
      <c r="YQ347" s="41"/>
      <c r="YR347" s="41"/>
      <c r="YS347" s="41"/>
      <c r="YT347" s="41"/>
      <c r="YU347" s="41"/>
      <c r="YV347" s="41"/>
      <c r="YW347" s="41"/>
      <c r="YX347" s="41"/>
      <c r="YY347" s="41"/>
      <c r="YZ347" s="41"/>
      <c r="ZA347" s="41"/>
      <c r="ZB347" s="41"/>
      <c r="ZC347" s="41"/>
      <c r="ZD347" s="41"/>
      <c r="ZE347" s="41"/>
      <c r="ZF347" s="41"/>
      <c r="ZG347" s="41"/>
      <c r="ZH347" s="41"/>
      <c r="ZI347" s="41"/>
      <c r="ZJ347" s="41"/>
      <c r="ZK347" s="41"/>
      <c r="ZL347" s="41"/>
      <c r="ZM347" s="41"/>
      <c r="ZN347" s="41"/>
      <c r="ZO347" s="41"/>
    </row>
    <row r="348" spans="31:691" ht="17.25" customHeight="1" x14ac:dyDescent="0.3">
      <c r="AE348" s="41"/>
      <c r="AF348" s="41"/>
      <c r="AG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/>
      <c r="JQ348" s="41"/>
      <c r="JR348" s="41"/>
      <c r="JS348" s="41"/>
      <c r="JT348" s="41"/>
      <c r="JU348" s="41"/>
      <c r="JV348" s="41"/>
      <c r="JW348" s="41"/>
      <c r="JX348" s="41"/>
      <c r="JY348" s="41"/>
      <c r="JZ348" s="41"/>
      <c r="KA348" s="41"/>
      <c r="KB348" s="41"/>
      <c r="KC348" s="41"/>
      <c r="KD348" s="41"/>
      <c r="KE348" s="41"/>
      <c r="KF348" s="41"/>
      <c r="KG348" s="41"/>
      <c r="KH348" s="41"/>
      <c r="KI348" s="41"/>
      <c r="KJ348" s="41"/>
      <c r="KK348" s="41"/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/>
      <c r="KW348" s="41"/>
      <c r="KX348" s="41"/>
      <c r="KY348" s="41"/>
      <c r="KZ348" s="41"/>
      <c r="LA348" s="41"/>
      <c r="LB348" s="41"/>
      <c r="LC348" s="41"/>
      <c r="LD348" s="41"/>
      <c r="LE348" s="41"/>
      <c r="LF348" s="41"/>
      <c r="LG348" s="41"/>
      <c r="LH348" s="41"/>
      <c r="LI348" s="41"/>
      <c r="LJ348" s="41"/>
      <c r="LK348" s="41"/>
      <c r="LL348" s="41"/>
      <c r="LM348" s="41"/>
      <c r="LN348" s="41"/>
      <c r="LO348" s="41"/>
      <c r="LP348" s="41"/>
      <c r="LQ348" s="41"/>
      <c r="LR348" s="41"/>
      <c r="LS348" s="41"/>
      <c r="LT348" s="41"/>
      <c r="LU348" s="41"/>
      <c r="LV348" s="41"/>
      <c r="LW348" s="41"/>
      <c r="LX348" s="41"/>
      <c r="LY348" s="41"/>
      <c r="LZ348" s="41"/>
      <c r="MA348" s="41"/>
      <c r="MB348" s="41"/>
      <c r="MC348" s="41"/>
      <c r="MD348" s="41"/>
      <c r="ME348" s="41"/>
      <c r="MF348" s="41"/>
      <c r="MG348" s="41"/>
      <c r="MH348" s="41"/>
      <c r="MI348" s="41"/>
      <c r="MJ348" s="41"/>
      <c r="MK348" s="41"/>
      <c r="ML348" s="41"/>
      <c r="MM348" s="41"/>
      <c r="MN348" s="41"/>
      <c r="MO348" s="41"/>
      <c r="MP348" s="41"/>
      <c r="MQ348" s="41"/>
      <c r="MR348" s="41"/>
      <c r="MS348" s="41"/>
      <c r="MT348" s="41"/>
      <c r="MU348" s="41"/>
      <c r="MV348" s="41"/>
      <c r="MW348" s="41"/>
      <c r="MX348" s="41"/>
      <c r="MY348" s="41"/>
      <c r="MZ348" s="41"/>
      <c r="NA348" s="41"/>
      <c r="NB348" s="41"/>
      <c r="NC348" s="41"/>
      <c r="ND348" s="41"/>
      <c r="NE348" s="41"/>
      <c r="NF348" s="41"/>
      <c r="NG348" s="41"/>
      <c r="NH348" s="41"/>
      <c r="NI348" s="41"/>
      <c r="NJ348" s="41"/>
      <c r="NK348" s="41"/>
      <c r="NL348" s="41"/>
      <c r="NM348" s="41"/>
      <c r="NN348" s="41"/>
      <c r="NO348" s="41"/>
      <c r="NP348" s="41"/>
      <c r="NQ348" s="41"/>
      <c r="NR348" s="41"/>
      <c r="NS348" s="41"/>
      <c r="NT348" s="41"/>
      <c r="NU348" s="41"/>
      <c r="NV348" s="41"/>
      <c r="NW348" s="41"/>
      <c r="NX348" s="41"/>
      <c r="NY348" s="41"/>
      <c r="NZ348" s="41"/>
      <c r="OA348" s="41"/>
      <c r="OB348" s="41"/>
      <c r="OC348" s="41"/>
      <c r="OD348" s="41"/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/>
      <c r="OQ348" s="41"/>
      <c r="OR348" s="41"/>
      <c r="OS348" s="41"/>
      <c r="OT348" s="41"/>
      <c r="OU348" s="41"/>
      <c r="OV348" s="41"/>
      <c r="OW348" s="41"/>
      <c r="OX348" s="41"/>
      <c r="OY348" s="41"/>
      <c r="OZ348" s="41"/>
      <c r="PA348" s="41"/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1"/>
      <c r="PN348" s="41"/>
      <c r="PO348" s="41"/>
      <c r="PP348" s="41"/>
      <c r="PQ348" s="41"/>
      <c r="PR348" s="41"/>
      <c r="PS348" s="41"/>
      <c r="PT348" s="41"/>
      <c r="PU348" s="41"/>
      <c r="PV348" s="41"/>
      <c r="PW348" s="41"/>
      <c r="PX348" s="41"/>
      <c r="PY348" s="41"/>
      <c r="PZ348" s="41"/>
      <c r="QA348" s="41"/>
      <c r="QB348" s="41"/>
      <c r="QC348" s="41"/>
      <c r="QD348" s="41"/>
      <c r="QE348" s="41"/>
      <c r="QF348" s="41"/>
      <c r="QG348" s="41"/>
      <c r="QH348" s="41"/>
      <c r="QI348" s="41"/>
      <c r="QJ348" s="41"/>
      <c r="QK348" s="41"/>
      <c r="QL348" s="41"/>
      <c r="QM348" s="41"/>
      <c r="QN348" s="41"/>
      <c r="QO348" s="41"/>
      <c r="QP348" s="41"/>
      <c r="QQ348" s="41"/>
      <c r="QR348" s="41"/>
      <c r="QS348" s="41"/>
      <c r="QT348" s="41"/>
      <c r="QU348" s="41"/>
      <c r="QV348" s="41"/>
      <c r="QW348" s="41"/>
      <c r="QX348" s="41"/>
      <c r="QY348" s="41"/>
      <c r="QZ348" s="41"/>
      <c r="RA348" s="41"/>
      <c r="RB348" s="41"/>
      <c r="RC348" s="41"/>
      <c r="RD348" s="41"/>
      <c r="RE348" s="41"/>
      <c r="RF348" s="41"/>
      <c r="RG348" s="41"/>
      <c r="RH348" s="41"/>
      <c r="RI348" s="41"/>
      <c r="RJ348" s="41"/>
      <c r="RK348" s="41"/>
      <c r="RL348" s="41"/>
      <c r="RM348" s="41"/>
      <c r="RN348" s="41"/>
      <c r="RO348" s="41"/>
      <c r="RP348" s="41"/>
      <c r="RQ348" s="41"/>
      <c r="RR348" s="41"/>
      <c r="RS348" s="41"/>
      <c r="RT348" s="41"/>
      <c r="RU348" s="41"/>
      <c r="RV348" s="41"/>
      <c r="RW348" s="41"/>
      <c r="RX348" s="41"/>
      <c r="RY348" s="41"/>
      <c r="RZ348" s="41"/>
      <c r="SA348" s="41"/>
      <c r="SB348" s="41"/>
      <c r="SC348" s="41"/>
      <c r="SD348" s="41"/>
      <c r="SE348" s="41"/>
      <c r="SF348" s="41"/>
      <c r="SG348" s="41"/>
      <c r="SH348" s="41"/>
      <c r="SI348" s="41"/>
      <c r="SJ348" s="41"/>
      <c r="SK348" s="41"/>
      <c r="SL348" s="41"/>
      <c r="SM348" s="41"/>
      <c r="SN348" s="41"/>
      <c r="SO348" s="41"/>
      <c r="SP348" s="41"/>
      <c r="SQ348" s="41"/>
      <c r="SR348" s="41"/>
      <c r="SS348" s="41"/>
      <c r="ST348" s="41"/>
      <c r="SU348" s="41"/>
      <c r="SV348" s="41"/>
      <c r="SW348" s="41"/>
      <c r="SX348" s="41"/>
      <c r="SY348" s="41"/>
      <c r="SZ348" s="41"/>
      <c r="TA348" s="41"/>
      <c r="TB348" s="41"/>
      <c r="TC348" s="41"/>
      <c r="TD348" s="41"/>
      <c r="TE348" s="41"/>
      <c r="TF348" s="41"/>
      <c r="TG348" s="41"/>
      <c r="TH348" s="41"/>
      <c r="TI348" s="41"/>
      <c r="TJ348" s="41"/>
      <c r="TK348" s="41"/>
      <c r="TL348" s="41"/>
      <c r="TM348" s="41"/>
      <c r="TN348" s="41"/>
      <c r="TO348" s="41"/>
      <c r="TP348" s="41"/>
      <c r="TQ348" s="41"/>
      <c r="TR348" s="41"/>
      <c r="TS348" s="41"/>
      <c r="TT348" s="41"/>
      <c r="TU348" s="41"/>
      <c r="TV348" s="41"/>
      <c r="TW348" s="41"/>
      <c r="TX348" s="41"/>
      <c r="TY348" s="41"/>
      <c r="TZ348" s="41"/>
      <c r="UA348" s="41"/>
      <c r="UB348" s="41"/>
      <c r="UC348" s="41"/>
      <c r="UD348" s="41"/>
      <c r="UE348" s="41"/>
      <c r="UF348" s="41"/>
      <c r="UG348" s="41"/>
      <c r="UH348" s="41"/>
      <c r="UI348" s="41"/>
      <c r="UJ348" s="41"/>
      <c r="UK348" s="41"/>
      <c r="UL348" s="41"/>
      <c r="UM348" s="41"/>
      <c r="UN348" s="41"/>
      <c r="UO348" s="41"/>
      <c r="UP348" s="41"/>
      <c r="UQ348" s="41"/>
      <c r="UR348" s="41"/>
      <c r="US348" s="41"/>
      <c r="UT348" s="41"/>
      <c r="UU348" s="41"/>
      <c r="UV348" s="41"/>
      <c r="UW348" s="41"/>
      <c r="UX348" s="41"/>
      <c r="UY348" s="41"/>
      <c r="UZ348" s="41"/>
      <c r="VA348" s="41"/>
      <c r="VB348" s="41"/>
      <c r="VC348" s="41"/>
      <c r="VD348" s="41"/>
      <c r="VE348" s="41"/>
      <c r="VF348" s="41"/>
      <c r="VG348" s="41"/>
      <c r="VH348" s="41"/>
      <c r="VI348" s="41"/>
      <c r="VJ348" s="41"/>
      <c r="VK348" s="41"/>
      <c r="VL348" s="41"/>
      <c r="VM348" s="41"/>
      <c r="VN348" s="41"/>
      <c r="VO348" s="41"/>
      <c r="VP348" s="41"/>
      <c r="VQ348" s="41"/>
      <c r="VR348" s="41"/>
      <c r="VS348" s="41"/>
      <c r="VT348" s="41"/>
      <c r="VU348" s="41"/>
      <c r="VV348" s="41"/>
      <c r="VW348" s="41"/>
      <c r="VX348" s="41"/>
      <c r="VY348" s="41"/>
      <c r="VZ348" s="41"/>
      <c r="WA348" s="41"/>
      <c r="WB348" s="41"/>
      <c r="WC348" s="41"/>
      <c r="WD348" s="41"/>
      <c r="WE348" s="41"/>
      <c r="WF348" s="41"/>
      <c r="WG348" s="41"/>
      <c r="WH348" s="41"/>
      <c r="WI348" s="41"/>
      <c r="WJ348" s="41"/>
      <c r="WK348" s="41"/>
      <c r="WL348" s="41"/>
      <c r="WM348" s="41"/>
      <c r="WN348" s="41"/>
      <c r="WO348" s="41"/>
      <c r="WP348" s="41"/>
      <c r="WQ348" s="41"/>
      <c r="WR348" s="41"/>
      <c r="WS348" s="41"/>
      <c r="WT348" s="41"/>
      <c r="WU348" s="41"/>
      <c r="WV348" s="41"/>
      <c r="WW348" s="41"/>
      <c r="WX348" s="41"/>
      <c r="WY348" s="41"/>
      <c r="WZ348" s="41"/>
      <c r="XA348" s="41"/>
      <c r="XB348" s="41"/>
      <c r="XC348" s="41"/>
      <c r="XD348" s="41"/>
      <c r="XE348" s="41"/>
      <c r="XF348" s="41"/>
      <c r="XG348" s="41"/>
      <c r="XH348" s="41"/>
      <c r="XI348" s="41"/>
      <c r="XJ348" s="41"/>
      <c r="XK348" s="41"/>
      <c r="XL348" s="41"/>
      <c r="XM348" s="41"/>
      <c r="XN348" s="41"/>
      <c r="XO348" s="41"/>
      <c r="XP348" s="41"/>
      <c r="XQ348" s="41"/>
      <c r="XR348" s="41"/>
      <c r="XS348" s="41"/>
      <c r="XT348" s="41"/>
      <c r="XU348" s="41"/>
      <c r="XV348" s="41"/>
      <c r="XW348" s="41"/>
      <c r="XX348" s="41"/>
      <c r="XY348" s="41"/>
      <c r="XZ348" s="41"/>
      <c r="YA348" s="41"/>
      <c r="YB348" s="41"/>
      <c r="YC348" s="41"/>
      <c r="YD348" s="41"/>
      <c r="YE348" s="41"/>
      <c r="YF348" s="41"/>
      <c r="YG348" s="41"/>
      <c r="YH348" s="41"/>
      <c r="YI348" s="41"/>
      <c r="YJ348" s="41"/>
      <c r="YK348" s="41"/>
      <c r="YL348" s="41"/>
      <c r="YM348" s="41"/>
      <c r="YN348" s="41"/>
      <c r="YO348" s="41"/>
      <c r="YP348" s="41"/>
      <c r="YQ348" s="41"/>
      <c r="YR348" s="41"/>
      <c r="YS348" s="41"/>
      <c r="YT348" s="41"/>
      <c r="YU348" s="41"/>
      <c r="YV348" s="41"/>
      <c r="YW348" s="41"/>
      <c r="YX348" s="41"/>
      <c r="YY348" s="41"/>
      <c r="YZ348" s="41"/>
      <c r="ZA348" s="41"/>
      <c r="ZB348" s="41"/>
      <c r="ZC348" s="41"/>
      <c r="ZD348" s="41"/>
      <c r="ZE348" s="41"/>
      <c r="ZF348" s="41"/>
      <c r="ZG348" s="41"/>
      <c r="ZH348" s="41"/>
      <c r="ZI348" s="41"/>
      <c r="ZJ348" s="41"/>
      <c r="ZK348" s="41"/>
      <c r="ZL348" s="41"/>
      <c r="ZM348" s="41"/>
      <c r="ZN348" s="41"/>
      <c r="ZO348" s="41"/>
    </row>
    <row r="349" spans="31:691" ht="17.25" customHeight="1" x14ac:dyDescent="0.3">
      <c r="AE349" s="41"/>
      <c r="AF349" s="41"/>
      <c r="AG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/>
      <c r="MF349" s="41"/>
      <c r="MG349" s="41"/>
      <c r="MH349" s="41"/>
      <c r="MI349" s="41"/>
      <c r="MJ349" s="41"/>
      <c r="MK349" s="41"/>
      <c r="ML349" s="41"/>
      <c r="MM349" s="41"/>
      <c r="MN349" s="41"/>
      <c r="MO349" s="41"/>
      <c r="MP349" s="41"/>
      <c r="MQ349" s="41"/>
      <c r="MR349" s="41"/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/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/>
      <c r="OJ349" s="41"/>
      <c r="OK349" s="41"/>
      <c r="OL349" s="41"/>
      <c r="OM349" s="41"/>
      <c r="ON349" s="41"/>
      <c r="OO349" s="41"/>
      <c r="OP349" s="41"/>
      <c r="OQ349" s="41"/>
      <c r="OR349" s="41"/>
      <c r="OS349" s="41"/>
      <c r="OT349" s="41"/>
      <c r="OU349" s="41"/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1"/>
      <c r="PN349" s="41"/>
      <c r="PO349" s="41"/>
      <c r="PP349" s="41"/>
      <c r="PQ349" s="41"/>
      <c r="PR349" s="41"/>
      <c r="PS349" s="41"/>
      <c r="PT349" s="41"/>
      <c r="PU349" s="41"/>
      <c r="PV349" s="41"/>
      <c r="PW349" s="41"/>
      <c r="PX349" s="41"/>
      <c r="PY349" s="41"/>
      <c r="PZ349" s="41"/>
      <c r="QA349" s="41"/>
      <c r="QB349" s="41"/>
      <c r="QC349" s="41"/>
      <c r="QD349" s="41"/>
      <c r="QE349" s="41"/>
      <c r="QF349" s="41"/>
      <c r="QG349" s="41"/>
      <c r="QH349" s="41"/>
      <c r="QI349" s="41"/>
      <c r="QJ349" s="41"/>
      <c r="QK349" s="41"/>
      <c r="QL349" s="41"/>
      <c r="QM349" s="41"/>
      <c r="QN349" s="41"/>
      <c r="QO349" s="41"/>
      <c r="QP349" s="41"/>
      <c r="QQ349" s="41"/>
      <c r="QR349" s="41"/>
      <c r="QS349" s="41"/>
      <c r="QT349" s="41"/>
      <c r="QU349" s="41"/>
      <c r="QV349" s="41"/>
      <c r="QW349" s="41"/>
      <c r="QX349" s="41"/>
      <c r="QY349" s="41"/>
      <c r="QZ349" s="41"/>
      <c r="RA349" s="41"/>
      <c r="RB349" s="41"/>
      <c r="RC349" s="41"/>
      <c r="RD349" s="41"/>
      <c r="RE349" s="41"/>
      <c r="RF349" s="41"/>
      <c r="RG349" s="41"/>
      <c r="RH349" s="41"/>
      <c r="RI349" s="41"/>
      <c r="RJ349" s="41"/>
      <c r="RK349" s="41"/>
      <c r="RL349" s="41"/>
      <c r="RM349" s="41"/>
      <c r="RN349" s="41"/>
      <c r="RO349" s="41"/>
      <c r="RP349" s="41"/>
      <c r="RQ349" s="41"/>
      <c r="RR349" s="41"/>
      <c r="RS349" s="41"/>
      <c r="RT349" s="41"/>
      <c r="RU349" s="41"/>
      <c r="RV349" s="41"/>
      <c r="RW349" s="41"/>
      <c r="RX349" s="41"/>
      <c r="RY349" s="41"/>
      <c r="RZ349" s="41"/>
      <c r="SA349" s="41"/>
      <c r="SB349" s="41"/>
      <c r="SC349" s="41"/>
      <c r="SD349" s="41"/>
      <c r="SE349" s="41"/>
      <c r="SF349" s="41"/>
      <c r="SG349" s="41"/>
      <c r="SH349" s="41"/>
      <c r="SI349" s="41"/>
      <c r="SJ349" s="41"/>
      <c r="SK349" s="41"/>
      <c r="SL349" s="41"/>
      <c r="SM349" s="41"/>
      <c r="SN349" s="41"/>
      <c r="SO349" s="41"/>
      <c r="SP349" s="41"/>
      <c r="SQ349" s="41"/>
      <c r="SR349" s="41"/>
      <c r="SS349" s="41"/>
      <c r="ST349" s="41"/>
      <c r="SU349" s="41"/>
      <c r="SV349" s="41"/>
      <c r="SW349" s="41"/>
      <c r="SX349" s="41"/>
      <c r="SY349" s="41"/>
      <c r="SZ349" s="41"/>
      <c r="TA349" s="41"/>
      <c r="TB349" s="41"/>
      <c r="TC349" s="41"/>
      <c r="TD349" s="41"/>
      <c r="TE349" s="41"/>
      <c r="TF349" s="41"/>
      <c r="TG349" s="41"/>
      <c r="TH349" s="41"/>
      <c r="TI349" s="41"/>
      <c r="TJ349" s="41"/>
      <c r="TK349" s="41"/>
      <c r="TL349" s="41"/>
      <c r="TM349" s="41"/>
      <c r="TN349" s="41"/>
      <c r="TO349" s="41"/>
      <c r="TP349" s="41"/>
      <c r="TQ349" s="41"/>
      <c r="TR349" s="41"/>
      <c r="TS349" s="41"/>
      <c r="TT349" s="41"/>
      <c r="TU349" s="41"/>
      <c r="TV349" s="41"/>
      <c r="TW349" s="41"/>
      <c r="TX349" s="41"/>
      <c r="TY349" s="41"/>
      <c r="TZ349" s="41"/>
      <c r="UA349" s="41"/>
      <c r="UB349" s="41"/>
      <c r="UC349" s="41"/>
      <c r="UD349" s="41"/>
      <c r="UE349" s="41"/>
      <c r="UF349" s="41"/>
      <c r="UG349" s="41"/>
      <c r="UH349" s="41"/>
      <c r="UI349" s="41"/>
      <c r="UJ349" s="41"/>
      <c r="UK349" s="41"/>
      <c r="UL349" s="41"/>
      <c r="UM349" s="41"/>
      <c r="UN349" s="41"/>
      <c r="UO349" s="41"/>
      <c r="UP349" s="41"/>
      <c r="UQ349" s="41"/>
      <c r="UR349" s="41"/>
      <c r="US349" s="41"/>
      <c r="UT349" s="41"/>
      <c r="UU349" s="41"/>
      <c r="UV349" s="41"/>
      <c r="UW349" s="41"/>
      <c r="UX349" s="41"/>
      <c r="UY349" s="41"/>
      <c r="UZ349" s="41"/>
      <c r="VA349" s="41"/>
      <c r="VB349" s="41"/>
      <c r="VC349" s="41"/>
      <c r="VD349" s="41"/>
      <c r="VE349" s="41"/>
      <c r="VF349" s="41"/>
      <c r="VG349" s="41"/>
      <c r="VH349" s="41"/>
      <c r="VI349" s="41"/>
      <c r="VJ349" s="41"/>
      <c r="VK349" s="41"/>
      <c r="VL349" s="41"/>
      <c r="VM349" s="41"/>
      <c r="VN349" s="41"/>
      <c r="VO349" s="41"/>
      <c r="VP349" s="41"/>
      <c r="VQ349" s="41"/>
      <c r="VR349" s="41"/>
      <c r="VS349" s="41"/>
      <c r="VT349" s="41"/>
      <c r="VU349" s="41"/>
      <c r="VV349" s="41"/>
      <c r="VW349" s="41"/>
      <c r="VX349" s="41"/>
      <c r="VY349" s="41"/>
      <c r="VZ349" s="41"/>
      <c r="WA349" s="41"/>
      <c r="WB349" s="41"/>
      <c r="WC349" s="41"/>
      <c r="WD349" s="41"/>
      <c r="WE349" s="41"/>
      <c r="WF349" s="41"/>
      <c r="WG349" s="41"/>
      <c r="WH349" s="41"/>
      <c r="WI349" s="41"/>
      <c r="WJ349" s="41"/>
      <c r="WK349" s="41"/>
      <c r="WL349" s="41"/>
      <c r="WM349" s="41"/>
      <c r="WN349" s="41"/>
      <c r="WO349" s="41"/>
      <c r="WP349" s="41"/>
      <c r="WQ349" s="41"/>
      <c r="WR349" s="41"/>
      <c r="WS349" s="41"/>
      <c r="WT349" s="41"/>
      <c r="WU349" s="41"/>
      <c r="WV349" s="41"/>
      <c r="WW349" s="41"/>
      <c r="WX349" s="41"/>
      <c r="WY349" s="41"/>
      <c r="WZ349" s="41"/>
      <c r="XA349" s="41"/>
      <c r="XB349" s="41"/>
      <c r="XC349" s="41"/>
      <c r="XD349" s="41"/>
      <c r="XE349" s="41"/>
      <c r="XF349" s="41"/>
      <c r="XG349" s="41"/>
      <c r="XH349" s="41"/>
      <c r="XI349" s="41"/>
      <c r="XJ349" s="41"/>
      <c r="XK349" s="41"/>
      <c r="XL349" s="41"/>
      <c r="XM349" s="41"/>
      <c r="XN349" s="41"/>
      <c r="XO349" s="41"/>
      <c r="XP349" s="41"/>
      <c r="XQ349" s="41"/>
      <c r="XR349" s="41"/>
      <c r="XS349" s="41"/>
      <c r="XT349" s="41"/>
      <c r="XU349" s="41"/>
      <c r="XV349" s="41"/>
      <c r="XW349" s="41"/>
      <c r="XX349" s="41"/>
      <c r="XY349" s="41"/>
      <c r="XZ349" s="41"/>
      <c r="YA349" s="41"/>
      <c r="YB349" s="41"/>
      <c r="YC349" s="41"/>
      <c r="YD349" s="41"/>
      <c r="YE349" s="41"/>
      <c r="YF349" s="41"/>
      <c r="YG349" s="41"/>
      <c r="YH349" s="41"/>
      <c r="YI349" s="41"/>
      <c r="YJ349" s="41"/>
      <c r="YK349" s="41"/>
      <c r="YL349" s="41"/>
      <c r="YM349" s="41"/>
      <c r="YN349" s="41"/>
      <c r="YO349" s="41"/>
      <c r="YP349" s="41"/>
      <c r="YQ349" s="41"/>
      <c r="YR349" s="41"/>
      <c r="YS349" s="41"/>
      <c r="YT349" s="41"/>
      <c r="YU349" s="41"/>
      <c r="YV349" s="41"/>
      <c r="YW349" s="41"/>
      <c r="YX349" s="41"/>
      <c r="YY349" s="41"/>
      <c r="YZ349" s="41"/>
      <c r="ZA349" s="41"/>
      <c r="ZB349" s="41"/>
      <c r="ZC349" s="41"/>
      <c r="ZD349" s="41"/>
      <c r="ZE349" s="41"/>
      <c r="ZF349" s="41"/>
      <c r="ZG349" s="41"/>
      <c r="ZH349" s="41"/>
      <c r="ZI349" s="41"/>
      <c r="ZJ349" s="41"/>
      <c r="ZK349" s="41"/>
      <c r="ZL349" s="41"/>
      <c r="ZM349" s="41"/>
      <c r="ZN349" s="41"/>
      <c r="ZO349" s="41"/>
    </row>
    <row r="350" spans="31:691" ht="17.25" customHeight="1" x14ac:dyDescent="0.3">
      <c r="AE350" s="41"/>
      <c r="AF350" s="41"/>
      <c r="AG350" s="41"/>
      <c r="IZ350" s="41"/>
      <c r="JA350" s="41"/>
      <c r="JB350" s="41"/>
      <c r="JC350" s="41"/>
      <c r="JD350" s="41"/>
      <c r="JE350" s="41"/>
      <c r="JF350" s="41"/>
      <c r="JG350" s="41"/>
      <c r="JH350" s="41"/>
      <c r="JI350" s="41"/>
      <c r="JJ350" s="41"/>
      <c r="JK350" s="41"/>
      <c r="JL350" s="41"/>
      <c r="JM350" s="41"/>
      <c r="JN350" s="41"/>
      <c r="JO350" s="41"/>
      <c r="JP350" s="41"/>
      <c r="JQ350" s="41"/>
      <c r="JR350" s="41"/>
      <c r="JS350" s="41"/>
      <c r="JT350" s="41"/>
      <c r="JU350" s="41"/>
      <c r="JV350" s="41"/>
      <c r="JW350" s="41"/>
      <c r="JX350" s="41"/>
      <c r="JY350" s="41"/>
      <c r="JZ350" s="41"/>
      <c r="KA350" s="41"/>
      <c r="KB350" s="41"/>
      <c r="KC350" s="41"/>
      <c r="KD350" s="41"/>
      <c r="KE350" s="41"/>
      <c r="KF350" s="41"/>
      <c r="KG350" s="41"/>
      <c r="KH350" s="41"/>
      <c r="KI350" s="41"/>
      <c r="KJ350" s="41"/>
      <c r="KK350" s="41"/>
      <c r="KL350" s="41"/>
      <c r="KM350" s="41"/>
      <c r="KN350" s="41"/>
      <c r="KO350" s="41"/>
      <c r="KP350" s="41"/>
      <c r="KQ350" s="41"/>
      <c r="KR350" s="41"/>
      <c r="KS350" s="41"/>
      <c r="KT350" s="41"/>
      <c r="KU350" s="41"/>
      <c r="KV350" s="41"/>
      <c r="KW350" s="41"/>
      <c r="KX350" s="41"/>
      <c r="KY350" s="41"/>
      <c r="KZ350" s="41"/>
      <c r="LA350" s="41"/>
      <c r="LB350" s="41"/>
      <c r="LC350" s="41"/>
      <c r="LD350" s="41"/>
      <c r="LE350" s="41"/>
      <c r="LF350" s="41"/>
      <c r="LG350" s="41"/>
      <c r="LH350" s="41"/>
      <c r="LI350" s="41"/>
      <c r="LJ350" s="41"/>
      <c r="LK350" s="41"/>
      <c r="LL350" s="41"/>
      <c r="LM350" s="41"/>
      <c r="LN350" s="41"/>
      <c r="LO350" s="41"/>
      <c r="LP350" s="41"/>
      <c r="LQ350" s="41"/>
      <c r="LR350" s="41"/>
      <c r="LS350" s="41"/>
      <c r="LT350" s="41"/>
      <c r="LU350" s="41"/>
      <c r="LV350" s="41"/>
      <c r="LW350" s="41"/>
      <c r="LX350" s="41"/>
      <c r="LY350" s="41"/>
      <c r="LZ350" s="41"/>
      <c r="MA350" s="41"/>
      <c r="MB350" s="41"/>
      <c r="MC350" s="41"/>
      <c r="MD350" s="41"/>
      <c r="ME350" s="41"/>
      <c r="MF350" s="41"/>
      <c r="MG350" s="41"/>
      <c r="MH350" s="41"/>
      <c r="MI350" s="41"/>
      <c r="MJ350" s="41"/>
      <c r="MK350" s="41"/>
      <c r="ML350" s="41"/>
      <c r="MM350" s="41"/>
      <c r="MN350" s="41"/>
      <c r="MO350" s="41"/>
      <c r="MP350" s="41"/>
      <c r="MQ350" s="41"/>
      <c r="MR350" s="41"/>
      <c r="MS350" s="41"/>
      <c r="MT350" s="41"/>
      <c r="MU350" s="41"/>
      <c r="MV350" s="41"/>
      <c r="MW350" s="41"/>
      <c r="MX350" s="41"/>
      <c r="MY350" s="41"/>
      <c r="MZ350" s="41"/>
      <c r="NA350" s="41"/>
      <c r="NB350" s="41"/>
      <c r="NC350" s="41"/>
      <c r="ND350" s="41"/>
      <c r="NE350" s="41"/>
      <c r="NF350" s="41"/>
      <c r="NG350" s="41"/>
      <c r="NH350" s="41"/>
      <c r="NI350" s="41"/>
      <c r="NJ350" s="41"/>
      <c r="NK350" s="41"/>
      <c r="NL350" s="41"/>
      <c r="NM350" s="41"/>
      <c r="NN350" s="41"/>
      <c r="NO350" s="41"/>
      <c r="NP350" s="41"/>
      <c r="NQ350" s="41"/>
      <c r="NR350" s="41"/>
      <c r="NS350" s="41"/>
      <c r="NT350" s="41"/>
      <c r="NU350" s="41"/>
      <c r="NV350" s="41"/>
      <c r="NW350" s="41"/>
      <c r="NX350" s="41"/>
      <c r="NY350" s="41"/>
      <c r="NZ350" s="41"/>
      <c r="OA350" s="41"/>
      <c r="OB350" s="41"/>
      <c r="OC350" s="41"/>
      <c r="OD350" s="41"/>
      <c r="OE350" s="41"/>
      <c r="OF350" s="41"/>
      <c r="OG350" s="41"/>
      <c r="OH350" s="41"/>
      <c r="OI350" s="41"/>
      <c r="OJ350" s="41"/>
      <c r="OK350" s="41"/>
      <c r="OL350" s="41"/>
      <c r="OM350" s="41"/>
      <c r="ON350" s="41"/>
      <c r="OO350" s="41"/>
      <c r="OP350" s="41"/>
      <c r="OQ350" s="41"/>
      <c r="OR350" s="41"/>
      <c r="OS350" s="41"/>
      <c r="OT350" s="41"/>
      <c r="OU350" s="41"/>
      <c r="OV350" s="41"/>
      <c r="OW350" s="41"/>
      <c r="OX350" s="41"/>
      <c r="OY350" s="41"/>
      <c r="OZ350" s="41"/>
      <c r="PA350" s="41"/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1"/>
      <c r="PN350" s="41"/>
      <c r="PO350" s="41"/>
      <c r="PP350" s="41"/>
      <c r="PQ350" s="41"/>
      <c r="PR350" s="41"/>
      <c r="PS350" s="41"/>
      <c r="PT350" s="41"/>
      <c r="PU350" s="41"/>
      <c r="PV350" s="41"/>
      <c r="PW350" s="41"/>
      <c r="PX350" s="41"/>
      <c r="PY350" s="41"/>
      <c r="PZ350" s="41"/>
      <c r="QA350" s="41"/>
      <c r="QB350" s="41"/>
      <c r="QC350" s="41"/>
      <c r="QD350" s="41"/>
      <c r="QE350" s="41"/>
      <c r="QF350" s="41"/>
      <c r="QG350" s="41"/>
      <c r="QH350" s="41"/>
      <c r="QI350" s="41"/>
      <c r="QJ350" s="41"/>
      <c r="QK350" s="41"/>
      <c r="QL350" s="41"/>
      <c r="QM350" s="41"/>
      <c r="QN350" s="41"/>
      <c r="QO350" s="41"/>
      <c r="QP350" s="41"/>
      <c r="QQ350" s="41"/>
      <c r="QR350" s="41"/>
      <c r="QS350" s="41"/>
      <c r="QT350" s="41"/>
      <c r="QU350" s="41"/>
      <c r="QV350" s="41"/>
      <c r="QW350" s="41"/>
      <c r="QX350" s="41"/>
      <c r="QY350" s="41"/>
      <c r="QZ350" s="41"/>
      <c r="RA350" s="41"/>
      <c r="RB350" s="41"/>
      <c r="RC350" s="41"/>
      <c r="RD350" s="41"/>
      <c r="RE350" s="41"/>
      <c r="RF350" s="41"/>
      <c r="RG350" s="41"/>
      <c r="RH350" s="41"/>
      <c r="RI350" s="41"/>
      <c r="RJ350" s="41"/>
      <c r="RK350" s="41"/>
      <c r="RL350" s="41"/>
      <c r="RM350" s="41"/>
      <c r="RN350" s="41"/>
      <c r="RO350" s="41"/>
      <c r="RP350" s="41"/>
      <c r="RQ350" s="41"/>
      <c r="RR350" s="41"/>
      <c r="RS350" s="41"/>
      <c r="RT350" s="41"/>
      <c r="RU350" s="41"/>
      <c r="RV350" s="41"/>
      <c r="RW350" s="41"/>
      <c r="RX350" s="41"/>
      <c r="RY350" s="41"/>
      <c r="RZ350" s="41"/>
      <c r="SA350" s="41"/>
      <c r="SB350" s="41"/>
      <c r="SC350" s="41"/>
      <c r="SD350" s="41"/>
      <c r="SE350" s="41"/>
      <c r="SF350" s="41"/>
      <c r="SG350" s="41"/>
      <c r="SH350" s="41"/>
      <c r="SI350" s="41"/>
      <c r="SJ350" s="41"/>
      <c r="SK350" s="41"/>
      <c r="SL350" s="41"/>
      <c r="SM350" s="41"/>
      <c r="SN350" s="41"/>
      <c r="SO350" s="41"/>
      <c r="SP350" s="41"/>
      <c r="SQ350" s="41"/>
      <c r="SR350" s="41"/>
      <c r="SS350" s="41"/>
      <c r="ST350" s="41"/>
      <c r="SU350" s="41"/>
      <c r="SV350" s="41"/>
      <c r="SW350" s="41"/>
      <c r="SX350" s="41"/>
      <c r="SY350" s="41"/>
      <c r="SZ350" s="41"/>
      <c r="TA350" s="41"/>
      <c r="TB350" s="41"/>
      <c r="TC350" s="41"/>
      <c r="TD350" s="41"/>
      <c r="TE350" s="41"/>
      <c r="TF350" s="41"/>
      <c r="TG350" s="41"/>
      <c r="TH350" s="41"/>
      <c r="TI350" s="41"/>
      <c r="TJ350" s="41"/>
      <c r="TK350" s="41"/>
      <c r="TL350" s="41"/>
      <c r="TM350" s="41"/>
      <c r="TN350" s="41"/>
      <c r="TO350" s="41"/>
      <c r="TP350" s="41"/>
      <c r="TQ350" s="41"/>
      <c r="TR350" s="41"/>
      <c r="TS350" s="41"/>
      <c r="TT350" s="41"/>
      <c r="TU350" s="41"/>
      <c r="TV350" s="41"/>
      <c r="TW350" s="41"/>
      <c r="TX350" s="41"/>
      <c r="TY350" s="41"/>
      <c r="TZ350" s="41"/>
      <c r="UA350" s="41"/>
      <c r="UB350" s="41"/>
      <c r="UC350" s="41"/>
      <c r="UD350" s="41"/>
      <c r="UE350" s="41"/>
      <c r="UF350" s="41"/>
      <c r="UG350" s="41"/>
      <c r="UH350" s="41"/>
      <c r="UI350" s="41"/>
      <c r="UJ350" s="41"/>
      <c r="UK350" s="41"/>
      <c r="UL350" s="41"/>
      <c r="UM350" s="41"/>
      <c r="UN350" s="41"/>
      <c r="UO350" s="41"/>
      <c r="UP350" s="41"/>
      <c r="UQ350" s="41"/>
      <c r="UR350" s="41"/>
      <c r="US350" s="41"/>
      <c r="UT350" s="41"/>
      <c r="UU350" s="41"/>
      <c r="UV350" s="41"/>
      <c r="UW350" s="41"/>
      <c r="UX350" s="41"/>
      <c r="UY350" s="41"/>
      <c r="UZ350" s="41"/>
      <c r="VA350" s="41"/>
      <c r="VB350" s="41"/>
      <c r="VC350" s="41"/>
      <c r="VD350" s="41"/>
      <c r="VE350" s="41"/>
      <c r="VF350" s="41"/>
      <c r="VG350" s="41"/>
      <c r="VH350" s="41"/>
      <c r="VI350" s="41"/>
      <c r="VJ350" s="41"/>
      <c r="VK350" s="41"/>
      <c r="VL350" s="41"/>
      <c r="VM350" s="41"/>
      <c r="VN350" s="41"/>
      <c r="VO350" s="41"/>
      <c r="VP350" s="41"/>
      <c r="VQ350" s="41"/>
      <c r="VR350" s="41"/>
      <c r="VS350" s="41"/>
      <c r="VT350" s="41"/>
      <c r="VU350" s="41"/>
      <c r="VV350" s="41"/>
      <c r="VW350" s="41"/>
      <c r="VX350" s="41"/>
      <c r="VY350" s="41"/>
      <c r="VZ350" s="41"/>
      <c r="WA350" s="41"/>
      <c r="WB350" s="41"/>
      <c r="WC350" s="41"/>
      <c r="WD350" s="41"/>
      <c r="WE350" s="41"/>
      <c r="WF350" s="41"/>
      <c r="WG350" s="41"/>
      <c r="WH350" s="41"/>
      <c r="WI350" s="41"/>
      <c r="WJ350" s="41"/>
      <c r="WK350" s="41"/>
      <c r="WL350" s="41"/>
      <c r="WM350" s="41"/>
      <c r="WN350" s="41"/>
      <c r="WO350" s="41"/>
      <c r="WP350" s="41"/>
      <c r="WQ350" s="41"/>
      <c r="WR350" s="41"/>
      <c r="WS350" s="41"/>
      <c r="WT350" s="41"/>
      <c r="WU350" s="41"/>
      <c r="WV350" s="41"/>
      <c r="WW350" s="41"/>
      <c r="WX350" s="41"/>
      <c r="WY350" s="41"/>
      <c r="WZ350" s="41"/>
      <c r="XA350" s="41"/>
      <c r="XB350" s="41"/>
      <c r="XC350" s="41"/>
      <c r="XD350" s="41"/>
      <c r="XE350" s="41"/>
      <c r="XF350" s="41"/>
      <c r="XG350" s="41"/>
      <c r="XH350" s="41"/>
      <c r="XI350" s="41"/>
      <c r="XJ350" s="41"/>
      <c r="XK350" s="41"/>
      <c r="XL350" s="41"/>
      <c r="XM350" s="41"/>
      <c r="XN350" s="41"/>
      <c r="XO350" s="41"/>
      <c r="XP350" s="41"/>
      <c r="XQ350" s="41"/>
      <c r="XR350" s="41"/>
      <c r="XS350" s="41"/>
      <c r="XT350" s="41"/>
      <c r="XU350" s="41"/>
      <c r="XV350" s="41"/>
      <c r="XW350" s="41"/>
      <c r="XX350" s="41"/>
      <c r="XY350" s="41"/>
      <c r="XZ350" s="41"/>
      <c r="YA350" s="41"/>
      <c r="YB350" s="41"/>
      <c r="YC350" s="41"/>
      <c r="YD350" s="41"/>
      <c r="YE350" s="41"/>
      <c r="YF350" s="41"/>
      <c r="YG350" s="41"/>
      <c r="YH350" s="41"/>
      <c r="YI350" s="41"/>
      <c r="YJ350" s="41"/>
      <c r="YK350" s="41"/>
      <c r="YL350" s="41"/>
      <c r="YM350" s="41"/>
      <c r="YN350" s="41"/>
      <c r="YO350" s="41"/>
      <c r="YP350" s="41"/>
      <c r="YQ350" s="41"/>
      <c r="YR350" s="41"/>
      <c r="YS350" s="41"/>
      <c r="YT350" s="41"/>
      <c r="YU350" s="41"/>
      <c r="YV350" s="41"/>
      <c r="YW350" s="41"/>
      <c r="YX350" s="41"/>
      <c r="YY350" s="41"/>
      <c r="YZ350" s="41"/>
      <c r="ZA350" s="41"/>
      <c r="ZB350" s="41"/>
      <c r="ZC350" s="41"/>
      <c r="ZD350" s="41"/>
      <c r="ZE350" s="41"/>
      <c r="ZF350" s="41"/>
      <c r="ZG350" s="41"/>
      <c r="ZH350" s="41"/>
      <c r="ZI350" s="41"/>
      <c r="ZJ350" s="41"/>
      <c r="ZK350" s="41"/>
      <c r="ZL350" s="41"/>
      <c r="ZM350" s="41"/>
      <c r="ZN350" s="41"/>
      <c r="ZO350" s="41"/>
    </row>
    <row r="351" spans="31:691" ht="17.25" customHeight="1" x14ac:dyDescent="0.3">
      <c r="AE351" s="41"/>
      <c r="AF351" s="41"/>
      <c r="AG351" s="41"/>
      <c r="IZ351" s="41"/>
      <c r="JA351" s="41"/>
      <c r="JB351" s="41"/>
      <c r="JC351" s="41"/>
      <c r="JD351" s="41"/>
      <c r="JE351" s="41"/>
      <c r="JF351" s="41"/>
      <c r="JG351" s="41"/>
      <c r="JH351" s="41"/>
      <c r="JI351" s="41"/>
      <c r="JJ351" s="41"/>
      <c r="JK351" s="41"/>
      <c r="JL351" s="41"/>
      <c r="JM351" s="41"/>
      <c r="JN351" s="41"/>
      <c r="JO351" s="41"/>
      <c r="JP351" s="41"/>
      <c r="JQ351" s="41"/>
      <c r="JR351" s="41"/>
      <c r="JS351" s="41"/>
      <c r="JT351" s="41"/>
      <c r="JU351" s="41"/>
      <c r="JV351" s="41"/>
      <c r="JW351" s="41"/>
      <c r="JX351" s="41"/>
      <c r="JY351" s="41"/>
      <c r="JZ351" s="41"/>
      <c r="KA351" s="41"/>
      <c r="KB351" s="41"/>
      <c r="KC351" s="41"/>
      <c r="KD351" s="41"/>
      <c r="KE351" s="41"/>
      <c r="KF351" s="41"/>
      <c r="KG351" s="41"/>
      <c r="KH351" s="41"/>
      <c r="KI351" s="41"/>
      <c r="KJ351" s="41"/>
      <c r="KK351" s="41"/>
      <c r="KL351" s="41"/>
      <c r="KM351" s="41"/>
      <c r="KN351" s="41"/>
      <c r="KO351" s="41"/>
      <c r="KP351" s="41"/>
      <c r="KQ351" s="41"/>
      <c r="KR351" s="41"/>
      <c r="KS351" s="41"/>
      <c r="KT351" s="41"/>
      <c r="KU351" s="41"/>
      <c r="KV351" s="41"/>
      <c r="KW351" s="41"/>
      <c r="KX351" s="41"/>
      <c r="KY351" s="41"/>
      <c r="KZ351" s="41"/>
      <c r="LA351" s="41"/>
      <c r="LB351" s="41"/>
      <c r="LC351" s="41"/>
      <c r="LD351" s="41"/>
      <c r="LE351" s="41"/>
      <c r="LF351" s="41"/>
      <c r="LG351" s="41"/>
      <c r="LH351" s="41"/>
      <c r="LI351" s="41"/>
      <c r="LJ351" s="41"/>
      <c r="LK351" s="41"/>
      <c r="LL351" s="41"/>
      <c r="LM351" s="41"/>
      <c r="LN351" s="41"/>
      <c r="LO351" s="41"/>
      <c r="LP351" s="41"/>
      <c r="LQ351" s="41"/>
      <c r="LR351" s="41"/>
      <c r="LS351" s="41"/>
      <c r="LT351" s="41"/>
      <c r="LU351" s="41"/>
      <c r="LV351" s="41"/>
      <c r="LW351" s="41"/>
      <c r="LX351" s="41"/>
      <c r="LY351" s="41"/>
      <c r="LZ351" s="41"/>
      <c r="MA351" s="41"/>
      <c r="MB351" s="41"/>
      <c r="MC351" s="41"/>
      <c r="MD351" s="41"/>
      <c r="ME351" s="41"/>
      <c r="MF351" s="41"/>
      <c r="MG351" s="41"/>
      <c r="MH351" s="41"/>
      <c r="MI351" s="41"/>
      <c r="MJ351" s="41"/>
      <c r="MK351" s="41"/>
      <c r="ML351" s="41"/>
      <c r="MM351" s="41"/>
      <c r="MN351" s="41"/>
      <c r="MO351" s="41"/>
      <c r="MP351" s="41"/>
      <c r="MQ351" s="41"/>
      <c r="MR351" s="41"/>
      <c r="MS351" s="41"/>
      <c r="MT351" s="41"/>
      <c r="MU351" s="41"/>
      <c r="MV351" s="41"/>
      <c r="MW351" s="41"/>
      <c r="MX351" s="41"/>
      <c r="MY351" s="41"/>
      <c r="MZ351" s="41"/>
      <c r="NA351" s="41"/>
      <c r="NB351" s="41"/>
      <c r="NC351" s="41"/>
      <c r="ND351" s="41"/>
      <c r="NE351" s="41"/>
      <c r="NF351" s="41"/>
      <c r="NG351" s="41"/>
      <c r="NH351" s="41"/>
      <c r="NI351" s="41"/>
      <c r="NJ351" s="41"/>
      <c r="NK351" s="41"/>
      <c r="NL351" s="41"/>
      <c r="NM351" s="41"/>
      <c r="NN351" s="41"/>
      <c r="NO351" s="41"/>
      <c r="NP351" s="41"/>
      <c r="NQ351" s="41"/>
      <c r="NR351" s="41"/>
      <c r="NS351" s="41"/>
      <c r="NT351" s="41"/>
      <c r="NU351" s="41"/>
      <c r="NV351" s="41"/>
      <c r="NW351" s="41"/>
      <c r="NX351" s="41"/>
      <c r="NY351" s="41"/>
      <c r="NZ351" s="41"/>
      <c r="OA351" s="41"/>
      <c r="OB351" s="41"/>
      <c r="OC351" s="41"/>
      <c r="OD351" s="41"/>
      <c r="OE351" s="41"/>
      <c r="OF351" s="41"/>
      <c r="OG351" s="41"/>
      <c r="OH351" s="41"/>
      <c r="OI351" s="41"/>
      <c r="OJ351" s="41"/>
      <c r="OK351" s="41"/>
      <c r="OL351" s="41"/>
      <c r="OM351" s="41"/>
      <c r="ON351" s="41"/>
      <c r="OO351" s="41"/>
      <c r="OP351" s="41"/>
      <c r="OQ351" s="41"/>
      <c r="OR351" s="41"/>
      <c r="OS351" s="41"/>
      <c r="OT351" s="41"/>
      <c r="OU351" s="41"/>
      <c r="OV351" s="41"/>
      <c r="OW351" s="41"/>
      <c r="OX351" s="41"/>
      <c r="OY351" s="41"/>
      <c r="OZ351" s="41"/>
      <c r="PA351" s="41"/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1"/>
      <c r="PN351" s="41"/>
      <c r="PO351" s="41"/>
      <c r="PP351" s="41"/>
      <c r="PQ351" s="41"/>
      <c r="PR351" s="41"/>
      <c r="PS351" s="41"/>
      <c r="PT351" s="41"/>
      <c r="PU351" s="41"/>
      <c r="PV351" s="41"/>
      <c r="PW351" s="41"/>
      <c r="PX351" s="41"/>
      <c r="PY351" s="41"/>
      <c r="PZ351" s="41"/>
      <c r="QA351" s="41"/>
      <c r="QB351" s="41"/>
      <c r="QC351" s="41"/>
      <c r="QD351" s="41"/>
      <c r="QE351" s="41"/>
      <c r="QF351" s="41"/>
      <c r="QG351" s="41"/>
      <c r="QH351" s="41"/>
      <c r="QI351" s="41"/>
      <c r="QJ351" s="41"/>
      <c r="QK351" s="41"/>
      <c r="QL351" s="41"/>
      <c r="QM351" s="41"/>
      <c r="QN351" s="41"/>
      <c r="QO351" s="41"/>
      <c r="QP351" s="41"/>
      <c r="QQ351" s="41"/>
      <c r="QR351" s="41"/>
      <c r="QS351" s="41"/>
      <c r="QT351" s="41"/>
      <c r="QU351" s="41"/>
      <c r="QV351" s="41"/>
      <c r="QW351" s="41"/>
      <c r="QX351" s="41"/>
      <c r="QY351" s="41"/>
      <c r="QZ351" s="41"/>
      <c r="RA351" s="41"/>
      <c r="RB351" s="41"/>
      <c r="RC351" s="41"/>
      <c r="RD351" s="41"/>
      <c r="RE351" s="41"/>
      <c r="RF351" s="41"/>
      <c r="RG351" s="41"/>
      <c r="RH351" s="41"/>
      <c r="RI351" s="41"/>
      <c r="RJ351" s="41"/>
      <c r="RK351" s="41"/>
      <c r="RL351" s="41"/>
      <c r="RM351" s="41"/>
      <c r="RN351" s="41"/>
      <c r="RO351" s="41"/>
      <c r="RP351" s="41"/>
      <c r="RQ351" s="41"/>
      <c r="RR351" s="41"/>
      <c r="RS351" s="41"/>
      <c r="RT351" s="41"/>
      <c r="RU351" s="41"/>
      <c r="RV351" s="41"/>
      <c r="RW351" s="41"/>
      <c r="RX351" s="41"/>
      <c r="RY351" s="41"/>
      <c r="RZ351" s="41"/>
      <c r="SA351" s="41"/>
      <c r="SB351" s="41"/>
      <c r="SC351" s="41"/>
      <c r="SD351" s="41"/>
      <c r="SE351" s="41"/>
      <c r="SF351" s="41"/>
      <c r="SG351" s="41"/>
      <c r="SH351" s="41"/>
      <c r="SI351" s="41"/>
      <c r="SJ351" s="41"/>
      <c r="SK351" s="41"/>
      <c r="SL351" s="41"/>
      <c r="SM351" s="41"/>
      <c r="SN351" s="41"/>
      <c r="SO351" s="41"/>
      <c r="SP351" s="41"/>
      <c r="SQ351" s="41"/>
      <c r="SR351" s="41"/>
      <c r="SS351" s="41"/>
      <c r="ST351" s="41"/>
      <c r="SU351" s="41"/>
      <c r="SV351" s="41"/>
      <c r="SW351" s="41"/>
      <c r="SX351" s="41"/>
      <c r="SY351" s="41"/>
      <c r="SZ351" s="41"/>
      <c r="TA351" s="41"/>
      <c r="TB351" s="41"/>
      <c r="TC351" s="41"/>
      <c r="TD351" s="41"/>
      <c r="TE351" s="41"/>
      <c r="TF351" s="41"/>
      <c r="TG351" s="41"/>
      <c r="TH351" s="41"/>
      <c r="TI351" s="41"/>
      <c r="TJ351" s="41"/>
      <c r="TK351" s="41"/>
      <c r="TL351" s="41"/>
      <c r="TM351" s="41"/>
      <c r="TN351" s="41"/>
      <c r="TO351" s="41"/>
      <c r="TP351" s="41"/>
      <c r="TQ351" s="41"/>
      <c r="TR351" s="41"/>
      <c r="TS351" s="41"/>
      <c r="TT351" s="41"/>
      <c r="TU351" s="41"/>
      <c r="TV351" s="41"/>
      <c r="TW351" s="41"/>
      <c r="TX351" s="41"/>
      <c r="TY351" s="41"/>
      <c r="TZ351" s="41"/>
      <c r="UA351" s="41"/>
      <c r="UB351" s="41"/>
      <c r="UC351" s="41"/>
      <c r="UD351" s="41"/>
      <c r="UE351" s="41"/>
      <c r="UF351" s="41"/>
      <c r="UG351" s="41"/>
      <c r="UH351" s="41"/>
      <c r="UI351" s="41"/>
      <c r="UJ351" s="41"/>
      <c r="UK351" s="41"/>
      <c r="UL351" s="41"/>
      <c r="UM351" s="41"/>
      <c r="UN351" s="41"/>
      <c r="UO351" s="41"/>
      <c r="UP351" s="41"/>
      <c r="UQ351" s="41"/>
      <c r="UR351" s="41"/>
      <c r="US351" s="41"/>
      <c r="UT351" s="41"/>
      <c r="UU351" s="41"/>
      <c r="UV351" s="41"/>
      <c r="UW351" s="41"/>
      <c r="UX351" s="41"/>
      <c r="UY351" s="41"/>
      <c r="UZ351" s="41"/>
      <c r="VA351" s="41"/>
      <c r="VB351" s="41"/>
      <c r="VC351" s="41"/>
      <c r="VD351" s="41"/>
      <c r="VE351" s="41"/>
      <c r="VF351" s="41"/>
      <c r="VG351" s="41"/>
      <c r="VH351" s="41"/>
      <c r="VI351" s="41"/>
      <c r="VJ351" s="41"/>
      <c r="VK351" s="41"/>
      <c r="VL351" s="41"/>
      <c r="VM351" s="41"/>
      <c r="VN351" s="41"/>
      <c r="VO351" s="41"/>
      <c r="VP351" s="41"/>
      <c r="VQ351" s="41"/>
      <c r="VR351" s="41"/>
      <c r="VS351" s="41"/>
      <c r="VT351" s="41"/>
      <c r="VU351" s="41"/>
      <c r="VV351" s="41"/>
      <c r="VW351" s="41"/>
      <c r="VX351" s="41"/>
      <c r="VY351" s="41"/>
      <c r="VZ351" s="41"/>
      <c r="WA351" s="41"/>
      <c r="WB351" s="41"/>
      <c r="WC351" s="41"/>
      <c r="WD351" s="41"/>
      <c r="WE351" s="41"/>
      <c r="WF351" s="41"/>
      <c r="WG351" s="41"/>
      <c r="WH351" s="41"/>
      <c r="WI351" s="41"/>
      <c r="WJ351" s="41"/>
      <c r="WK351" s="41"/>
      <c r="WL351" s="41"/>
      <c r="WM351" s="41"/>
      <c r="WN351" s="41"/>
      <c r="WO351" s="41"/>
      <c r="WP351" s="41"/>
      <c r="WQ351" s="41"/>
      <c r="WR351" s="41"/>
      <c r="WS351" s="41"/>
      <c r="WT351" s="41"/>
      <c r="WU351" s="41"/>
      <c r="WV351" s="41"/>
      <c r="WW351" s="41"/>
      <c r="WX351" s="41"/>
      <c r="WY351" s="41"/>
      <c r="WZ351" s="41"/>
      <c r="XA351" s="41"/>
      <c r="XB351" s="41"/>
      <c r="XC351" s="41"/>
      <c r="XD351" s="41"/>
      <c r="XE351" s="41"/>
      <c r="XF351" s="41"/>
      <c r="XG351" s="41"/>
      <c r="XH351" s="41"/>
      <c r="XI351" s="41"/>
      <c r="XJ351" s="41"/>
      <c r="XK351" s="41"/>
      <c r="XL351" s="41"/>
      <c r="XM351" s="41"/>
      <c r="XN351" s="41"/>
      <c r="XO351" s="41"/>
      <c r="XP351" s="41"/>
      <c r="XQ351" s="41"/>
      <c r="XR351" s="41"/>
      <c r="XS351" s="41"/>
      <c r="XT351" s="41"/>
      <c r="XU351" s="41"/>
      <c r="XV351" s="41"/>
      <c r="XW351" s="41"/>
      <c r="XX351" s="41"/>
      <c r="XY351" s="41"/>
      <c r="XZ351" s="41"/>
      <c r="YA351" s="41"/>
      <c r="YB351" s="41"/>
      <c r="YC351" s="41"/>
      <c r="YD351" s="41"/>
      <c r="YE351" s="41"/>
      <c r="YF351" s="41"/>
      <c r="YG351" s="41"/>
      <c r="YH351" s="41"/>
      <c r="YI351" s="41"/>
      <c r="YJ351" s="41"/>
      <c r="YK351" s="41"/>
      <c r="YL351" s="41"/>
      <c r="YM351" s="41"/>
      <c r="YN351" s="41"/>
      <c r="YO351" s="41"/>
      <c r="YP351" s="41"/>
      <c r="YQ351" s="41"/>
      <c r="YR351" s="41"/>
      <c r="YS351" s="41"/>
      <c r="YT351" s="41"/>
      <c r="YU351" s="41"/>
      <c r="YV351" s="41"/>
      <c r="YW351" s="41"/>
      <c r="YX351" s="41"/>
      <c r="YY351" s="41"/>
      <c r="YZ351" s="41"/>
      <c r="ZA351" s="41"/>
      <c r="ZB351" s="41"/>
      <c r="ZC351" s="41"/>
      <c r="ZD351" s="41"/>
      <c r="ZE351" s="41"/>
      <c r="ZF351" s="41"/>
      <c r="ZG351" s="41"/>
      <c r="ZH351" s="41"/>
      <c r="ZI351" s="41"/>
      <c r="ZJ351" s="41"/>
      <c r="ZK351" s="41"/>
      <c r="ZL351" s="41"/>
      <c r="ZM351" s="41"/>
      <c r="ZN351" s="41"/>
      <c r="ZO351" s="41"/>
    </row>
    <row r="352" spans="31:691" ht="17.25" customHeight="1" x14ac:dyDescent="0.3">
      <c r="AE352" s="41"/>
      <c r="AF352" s="41"/>
      <c r="AG352" s="41"/>
      <c r="IZ352" s="41"/>
      <c r="JA352" s="41"/>
      <c r="JB352" s="41"/>
      <c r="JC352" s="41"/>
      <c r="JD352" s="41"/>
      <c r="JE352" s="41"/>
      <c r="JF352" s="41"/>
      <c r="JG352" s="41"/>
      <c r="JH352" s="41"/>
      <c r="JI352" s="41"/>
      <c r="JJ352" s="41"/>
      <c r="JK352" s="41"/>
      <c r="JL352" s="41"/>
      <c r="JM352" s="41"/>
      <c r="JN352" s="41"/>
      <c r="JO352" s="41"/>
      <c r="JP352" s="41"/>
      <c r="JQ352" s="41"/>
      <c r="JR352" s="41"/>
      <c r="JS352" s="41"/>
      <c r="JT352" s="41"/>
      <c r="JU352" s="41"/>
      <c r="JV352" s="41"/>
      <c r="JW352" s="41"/>
      <c r="JX352" s="41"/>
      <c r="JY352" s="41"/>
      <c r="JZ352" s="41"/>
      <c r="KA352" s="41"/>
      <c r="KB352" s="41"/>
      <c r="KC352" s="41"/>
      <c r="KD352" s="41"/>
      <c r="KE352" s="41"/>
      <c r="KF352" s="41"/>
      <c r="KG352" s="41"/>
      <c r="KH352" s="41"/>
      <c r="KI352" s="41"/>
      <c r="KJ352" s="41"/>
      <c r="KK352" s="41"/>
      <c r="KL352" s="41"/>
      <c r="KM352" s="41"/>
      <c r="KN352" s="41"/>
      <c r="KO352" s="41"/>
      <c r="KP352" s="41"/>
      <c r="KQ352" s="41"/>
      <c r="KR352" s="41"/>
      <c r="KS352" s="41"/>
      <c r="KT352" s="41"/>
      <c r="KU352" s="41"/>
      <c r="KV352" s="41"/>
      <c r="KW352" s="41"/>
      <c r="KX352" s="41"/>
      <c r="KY352" s="41"/>
      <c r="KZ352" s="41"/>
      <c r="LA352" s="41"/>
      <c r="LB352" s="41"/>
      <c r="LC352" s="41"/>
      <c r="LD352" s="41"/>
      <c r="LE352" s="41"/>
      <c r="LF352" s="41"/>
      <c r="LG352" s="41"/>
      <c r="LH352" s="41"/>
      <c r="LI352" s="41"/>
      <c r="LJ352" s="41"/>
      <c r="LK352" s="41"/>
      <c r="LL352" s="41"/>
      <c r="LM352" s="41"/>
      <c r="LN352" s="41"/>
      <c r="LO352" s="41"/>
      <c r="LP352" s="41"/>
      <c r="LQ352" s="41"/>
      <c r="LR352" s="41"/>
      <c r="LS352" s="41"/>
      <c r="LT352" s="41"/>
      <c r="LU352" s="41"/>
      <c r="LV352" s="41"/>
      <c r="LW352" s="41"/>
      <c r="LX352" s="41"/>
      <c r="LY352" s="41"/>
      <c r="LZ352" s="41"/>
      <c r="MA352" s="41"/>
      <c r="MB352" s="41"/>
      <c r="MC352" s="41"/>
      <c r="MD352" s="41"/>
      <c r="ME352" s="41"/>
      <c r="MF352" s="41"/>
      <c r="MG352" s="41"/>
      <c r="MH352" s="41"/>
      <c r="MI352" s="41"/>
      <c r="MJ352" s="41"/>
      <c r="MK352" s="41"/>
      <c r="ML352" s="41"/>
      <c r="MM352" s="41"/>
      <c r="MN352" s="41"/>
      <c r="MO352" s="41"/>
      <c r="MP352" s="41"/>
      <c r="MQ352" s="41"/>
      <c r="MR352" s="41"/>
      <c r="MS352" s="41"/>
      <c r="MT352" s="41"/>
      <c r="MU352" s="41"/>
      <c r="MV352" s="41"/>
      <c r="MW352" s="41"/>
      <c r="MX352" s="41"/>
      <c r="MY352" s="41"/>
      <c r="MZ352" s="41"/>
      <c r="NA352" s="41"/>
      <c r="NB352" s="41"/>
      <c r="NC352" s="41"/>
      <c r="ND352" s="41"/>
      <c r="NE352" s="41"/>
      <c r="NF352" s="41"/>
      <c r="NG352" s="41"/>
      <c r="NH352" s="41"/>
      <c r="NI352" s="41"/>
      <c r="NJ352" s="41"/>
      <c r="NK352" s="41"/>
      <c r="NL352" s="41"/>
      <c r="NM352" s="41"/>
      <c r="NN352" s="41"/>
      <c r="NO352" s="41"/>
      <c r="NP352" s="41"/>
      <c r="NQ352" s="41"/>
      <c r="NR352" s="41"/>
      <c r="NS352" s="41"/>
      <c r="NT352" s="41"/>
      <c r="NU352" s="41"/>
      <c r="NV352" s="41"/>
      <c r="NW352" s="41"/>
      <c r="NX352" s="41"/>
      <c r="NY352" s="41"/>
      <c r="NZ352" s="41"/>
      <c r="OA352" s="41"/>
      <c r="OB352" s="41"/>
      <c r="OC352" s="41"/>
      <c r="OD352" s="41"/>
      <c r="OE352" s="41"/>
      <c r="OF352" s="41"/>
      <c r="OG352" s="41"/>
      <c r="OH352" s="41"/>
      <c r="OI352" s="41"/>
      <c r="OJ352" s="41"/>
      <c r="OK352" s="41"/>
      <c r="OL352" s="41"/>
      <c r="OM352" s="41"/>
      <c r="ON352" s="41"/>
      <c r="OO352" s="41"/>
      <c r="OP352" s="41"/>
      <c r="OQ352" s="41"/>
      <c r="OR352" s="41"/>
      <c r="OS352" s="41"/>
      <c r="OT352" s="41"/>
      <c r="OU352" s="41"/>
      <c r="OV352" s="41"/>
      <c r="OW352" s="41"/>
      <c r="OX352" s="41"/>
      <c r="OY352" s="41"/>
      <c r="OZ352" s="41"/>
      <c r="PA352" s="41"/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1"/>
      <c r="PN352" s="41"/>
      <c r="PO352" s="41"/>
      <c r="PP352" s="41"/>
      <c r="PQ352" s="41"/>
      <c r="PR352" s="41"/>
      <c r="PS352" s="41"/>
      <c r="PT352" s="41"/>
      <c r="PU352" s="41"/>
      <c r="PV352" s="41"/>
      <c r="PW352" s="41"/>
      <c r="PX352" s="41"/>
      <c r="PY352" s="41"/>
      <c r="PZ352" s="41"/>
      <c r="QA352" s="41"/>
      <c r="QB352" s="41"/>
      <c r="QC352" s="41"/>
      <c r="QD352" s="41"/>
      <c r="QE352" s="41"/>
      <c r="QF352" s="41"/>
      <c r="QG352" s="41"/>
      <c r="QH352" s="41"/>
      <c r="QI352" s="41"/>
      <c r="QJ352" s="41"/>
      <c r="QK352" s="41"/>
      <c r="QL352" s="41"/>
      <c r="QM352" s="41"/>
      <c r="QN352" s="41"/>
      <c r="QO352" s="41"/>
      <c r="QP352" s="41"/>
      <c r="QQ352" s="41"/>
      <c r="QR352" s="41"/>
      <c r="QS352" s="41"/>
      <c r="QT352" s="41"/>
      <c r="QU352" s="41"/>
      <c r="QV352" s="41"/>
      <c r="QW352" s="41"/>
      <c r="QX352" s="41"/>
      <c r="QY352" s="41"/>
      <c r="QZ352" s="41"/>
      <c r="RA352" s="41"/>
      <c r="RB352" s="41"/>
      <c r="RC352" s="41"/>
      <c r="RD352" s="41"/>
      <c r="RE352" s="41"/>
      <c r="RF352" s="41"/>
      <c r="RG352" s="41"/>
      <c r="RH352" s="41"/>
      <c r="RI352" s="41"/>
      <c r="RJ352" s="41"/>
      <c r="RK352" s="41"/>
      <c r="RL352" s="41"/>
      <c r="RM352" s="41"/>
      <c r="RN352" s="41"/>
      <c r="RO352" s="41"/>
      <c r="RP352" s="41"/>
      <c r="RQ352" s="41"/>
      <c r="RR352" s="41"/>
      <c r="RS352" s="41"/>
      <c r="RT352" s="41"/>
      <c r="RU352" s="41"/>
      <c r="RV352" s="41"/>
      <c r="RW352" s="41"/>
      <c r="RX352" s="41"/>
      <c r="RY352" s="41"/>
      <c r="RZ352" s="41"/>
      <c r="SA352" s="41"/>
      <c r="SB352" s="41"/>
      <c r="SC352" s="41"/>
      <c r="SD352" s="41"/>
      <c r="SE352" s="41"/>
      <c r="SF352" s="41"/>
      <c r="SG352" s="41"/>
      <c r="SH352" s="41"/>
      <c r="SI352" s="41"/>
      <c r="SJ352" s="41"/>
      <c r="SK352" s="41"/>
      <c r="SL352" s="41"/>
      <c r="SM352" s="41"/>
      <c r="SN352" s="41"/>
      <c r="SO352" s="41"/>
      <c r="SP352" s="41"/>
      <c r="SQ352" s="41"/>
      <c r="SR352" s="41"/>
      <c r="SS352" s="41"/>
      <c r="ST352" s="41"/>
      <c r="SU352" s="41"/>
      <c r="SV352" s="41"/>
      <c r="SW352" s="41"/>
      <c r="SX352" s="41"/>
      <c r="SY352" s="41"/>
      <c r="SZ352" s="41"/>
      <c r="TA352" s="41"/>
      <c r="TB352" s="41"/>
      <c r="TC352" s="41"/>
      <c r="TD352" s="41"/>
      <c r="TE352" s="41"/>
      <c r="TF352" s="41"/>
      <c r="TG352" s="41"/>
      <c r="TH352" s="41"/>
      <c r="TI352" s="41"/>
      <c r="TJ352" s="41"/>
      <c r="TK352" s="41"/>
      <c r="TL352" s="41"/>
      <c r="TM352" s="41"/>
      <c r="TN352" s="41"/>
      <c r="TO352" s="41"/>
      <c r="TP352" s="41"/>
      <c r="TQ352" s="41"/>
      <c r="TR352" s="41"/>
      <c r="TS352" s="41"/>
      <c r="TT352" s="41"/>
      <c r="TU352" s="41"/>
      <c r="TV352" s="41"/>
      <c r="TW352" s="41"/>
      <c r="TX352" s="41"/>
      <c r="TY352" s="41"/>
      <c r="TZ352" s="41"/>
      <c r="UA352" s="41"/>
      <c r="UB352" s="41"/>
      <c r="UC352" s="41"/>
      <c r="UD352" s="41"/>
      <c r="UE352" s="41"/>
      <c r="UF352" s="41"/>
      <c r="UG352" s="41"/>
      <c r="UH352" s="41"/>
      <c r="UI352" s="41"/>
      <c r="UJ352" s="41"/>
      <c r="UK352" s="41"/>
      <c r="UL352" s="41"/>
      <c r="UM352" s="41"/>
      <c r="UN352" s="41"/>
      <c r="UO352" s="41"/>
      <c r="UP352" s="41"/>
      <c r="UQ352" s="41"/>
      <c r="UR352" s="41"/>
      <c r="US352" s="41"/>
      <c r="UT352" s="41"/>
      <c r="UU352" s="41"/>
      <c r="UV352" s="41"/>
      <c r="UW352" s="41"/>
      <c r="UX352" s="41"/>
      <c r="UY352" s="41"/>
      <c r="UZ352" s="41"/>
      <c r="VA352" s="41"/>
      <c r="VB352" s="41"/>
      <c r="VC352" s="41"/>
      <c r="VD352" s="41"/>
      <c r="VE352" s="41"/>
      <c r="VF352" s="41"/>
      <c r="VG352" s="41"/>
      <c r="VH352" s="41"/>
      <c r="VI352" s="41"/>
      <c r="VJ352" s="41"/>
      <c r="VK352" s="41"/>
      <c r="VL352" s="41"/>
      <c r="VM352" s="41"/>
      <c r="VN352" s="41"/>
      <c r="VO352" s="41"/>
      <c r="VP352" s="41"/>
      <c r="VQ352" s="41"/>
      <c r="VR352" s="41"/>
      <c r="VS352" s="41"/>
      <c r="VT352" s="41"/>
      <c r="VU352" s="41"/>
      <c r="VV352" s="41"/>
      <c r="VW352" s="41"/>
      <c r="VX352" s="41"/>
      <c r="VY352" s="41"/>
      <c r="VZ352" s="41"/>
      <c r="WA352" s="41"/>
      <c r="WB352" s="41"/>
      <c r="WC352" s="41"/>
      <c r="WD352" s="41"/>
      <c r="WE352" s="41"/>
      <c r="WF352" s="41"/>
      <c r="WG352" s="41"/>
      <c r="WH352" s="41"/>
      <c r="WI352" s="41"/>
      <c r="WJ352" s="41"/>
      <c r="WK352" s="41"/>
      <c r="WL352" s="41"/>
      <c r="WM352" s="41"/>
      <c r="WN352" s="41"/>
      <c r="WO352" s="41"/>
      <c r="WP352" s="41"/>
      <c r="WQ352" s="41"/>
      <c r="WR352" s="41"/>
      <c r="WS352" s="41"/>
      <c r="WT352" s="41"/>
      <c r="WU352" s="41"/>
      <c r="WV352" s="41"/>
      <c r="WW352" s="41"/>
      <c r="WX352" s="41"/>
      <c r="WY352" s="41"/>
      <c r="WZ352" s="41"/>
      <c r="XA352" s="41"/>
      <c r="XB352" s="41"/>
      <c r="XC352" s="41"/>
      <c r="XD352" s="41"/>
      <c r="XE352" s="41"/>
      <c r="XF352" s="41"/>
      <c r="XG352" s="41"/>
      <c r="XH352" s="41"/>
      <c r="XI352" s="41"/>
      <c r="XJ352" s="41"/>
      <c r="XK352" s="41"/>
      <c r="XL352" s="41"/>
      <c r="XM352" s="41"/>
      <c r="XN352" s="41"/>
      <c r="XO352" s="41"/>
      <c r="XP352" s="41"/>
      <c r="XQ352" s="41"/>
      <c r="XR352" s="41"/>
      <c r="XS352" s="41"/>
      <c r="XT352" s="41"/>
      <c r="XU352" s="41"/>
      <c r="XV352" s="41"/>
      <c r="XW352" s="41"/>
      <c r="XX352" s="41"/>
      <c r="XY352" s="41"/>
      <c r="XZ352" s="41"/>
      <c r="YA352" s="41"/>
      <c r="YB352" s="41"/>
      <c r="YC352" s="41"/>
      <c r="YD352" s="41"/>
      <c r="YE352" s="41"/>
      <c r="YF352" s="41"/>
      <c r="YG352" s="41"/>
      <c r="YH352" s="41"/>
      <c r="YI352" s="41"/>
      <c r="YJ352" s="41"/>
      <c r="YK352" s="41"/>
      <c r="YL352" s="41"/>
      <c r="YM352" s="41"/>
      <c r="YN352" s="41"/>
      <c r="YO352" s="41"/>
      <c r="YP352" s="41"/>
      <c r="YQ352" s="41"/>
      <c r="YR352" s="41"/>
      <c r="YS352" s="41"/>
      <c r="YT352" s="41"/>
      <c r="YU352" s="41"/>
      <c r="YV352" s="41"/>
      <c r="YW352" s="41"/>
      <c r="YX352" s="41"/>
      <c r="YY352" s="41"/>
      <c r="YZ352" s="41"/>
      <c r="ZA352" s="41"/>
      <c r="ZB352" s="41"/>
      <c r="ZC352" s="41"/>
      <c r="ZD352" s="41"/>
      <c r="ZE352" s="41"/>
      <c r="ZF352" s="41"/>
      <c r="ZG352" s="41"/>
      <c r="ZH352" s="41"/>
      <c r="ZI352" s="41"/>
      <c r="ZJ352" s="41"/>
      <c r="ZK352" s="41"/>
      <c r="ZL352" s="41"/>
      <c r="ZM352" s="41"/>
      <c r="ZN352" s="41"/>
      <c r="ZO352" s="41"/>
    </row>
    <row r="353" spans="31:691" ht="17.25" customHeight="1" x14ac:dyDescent="0.3">
      <c r="AE353" s="41"/>
      <c r="AF353" s="41"/>
      <c r="AG353" s="41"/>
      <c r="IZ353" s="41"/>
      <c r="JA353" s="41"/>
      <c r="JB353" s="41"/>
      <c r="JC353" s="41"/>
      <c r="JD353" s="41"/>
      <c r="JE353" s="41"/>
      <c r="JF353" s="41"/>
      <c r="JG353" s="41"/>
      <c r="JH353" s="41"/>
      <c r="JI353" s="41"/>
      <c r="JJ353" s="41"/>
      <c r="JK353" s="41"/>
      <c r="JL353" s="41"/>
      <c r="JM353" s="41"/>
      <c r="JN353" s="41"/>
      <c r="JO353" s="41"/>
      <c r="JP353" s="41"/>
      <c r="JQ353" s="41"/>
      <c r="JR353" s="41"/>
      <c r="JS353" s="41"/>
      <c r="JT353" s="41"/>
      <c r="JU353" s="41"/>
      <c r="JV353" s="41"/>
      <c r="JW353" s="41"/>
      <c r="JX353" s="41"/>
      <c r="JY353" s="41"/>
      <c r="JZ353" s="41"/>
      <c r="KA353" s="41"/>
      <c r="KB353" s="41"/>
      <c r="KC353" s="41"/>
      <c r="KD353" s="41"/>
      <c r="KE353" s="41"/>
      <c r="KF353" s="41"/>
      <c r="KG353" s="41"/>
      <c r="KH353" s="41"/>
      <c r="KI353" s="41"/>
      <c r="KJ353" s="41"/>
      <c r="KK353" s="41"/>
      <c r="KL353" s="41"/>
      <c r="KM353" s="41"/>
      <c r="KN353" s="41"/>
      <c r="KO353" s="41"/>
      <c r="KP353" s="41"/>
      <c r="KQ353" s="41"/>
      <c r="KR353" s="41"/>
      <c r="KS353" s="41"/>
      <c r="KT353" s="41"/>
      <c r="KU353" s="41"/>
      <c r="KV353" s="41"/>
      <c r="KW353" s="41"/>
      <c r="KX353" s="41"/>
      <c r="KY353" s="41"/>
      <c r="KZ353" s="41"/>
      <c r="LA353" s="41"/>
      <c r="LB353" s="41"/>
      <c r="LC353" s="41"/>
      <c r="LD353" s="41"/>
      <c r="LE353" s="41"/>
      <c r="LF353" s="41"/>
      <c r="LG353" s="41"/>
      <c r="LH353" s="41"/>
      <c r="LI353" s="41"/>
      <c r="LJ353" s="41"/>
      <c r="LK353" s="41"/>
      <c r="LL353" s="41"/>
      <c r="LM353" s="41"/>
      <c r="LN353" s="41"/>
      <c r="LO353" s="41"/>
      <c r="LP353" s="41"/>
      <c r="LQ353" s="41"/>
      <c r="LR353" s="41"/>
      <c r="LS353" s="41"/>
      <c r="LT353" s="41"/>
      <c r="LU353" s="41"/>
      <c r="LV353" s="41"/>
      <c r="LW353" s="41"/>
      <c r="LX353" s="41"/>
      <c r="LY353" s="41"/>
      <c r="LZ353" s="41"/>
      <c r="MA353" s="41"/>
      <c r="MB353" s="41"/>
      <c r="MC353" s="41"/>
      <c r="MD353" s="41"/>
      <c r="ME353" s="41"/>
      <c r="MF353" s="41"/>
      <c r="MG353" s="41"/>
      <c r="MH353" s="41"/>
      <c r="MI353" s="41"/>
      <c r="MJ353" s="41"/>
      <c r="MK353" s="41"/>
      <c r="ML353" s="41"/>
      <c r="MM353" s="41"/>
      <c r="MN353" s="41"/>
      <c r="MO353" s="41"/>
      <c r="MP353" s="41"/>
      <c r="MQ353" s="41"/>
      <c r="MR353" s="41"/>
      <c r="MS353" s="41"/>
      <c r="MT353" s="41"/>
      <c r="MU353" s="41"/>
      <c r="MV353" s="41"/>
      <c r="MW353" s="41"/>
      <c r="MX353" s="41"/>
      <c r="MY353" s="41"/>
      <c r="MZ353" s="41"/>
      <c r="NA353" s="41"/>
      <c r="NB353" s="41"/>
      <c r="NC353" s="41"/>
      <c r="ND353" s="41"/>
      <c r="NE353" s="41"/>
      <c r="NF353" s="41"/>
      <c r="NG353" s="41"/>
      <c r="NH353" s="41"/>
      <c r="NI353" s="41"/>
      <c r="NJ353" s="41"/>
      <c r="NK353" s="41"/>
      <c r="NL353" s="41"/>
      <c r="NM353" s="41"/>
      <c r="NN353" s="41"/>
      <c r="NO353" s="41"/>
      <c r="NP353" s="41"/>
      <c r="NQ353" s="41"/>
      <c r="NR353" s="41"/>
      <c r="NS353" s="41"/>
      <c r="NT353" s="41"/>
      <c r="NU353" s="41"/>
      <c r="NV353" s="41"/>
      <c r="NW353" s="41"/>
      <c r="NX353" s="41"/>
      <c r="NY353" s="41"/>
      <c r="NZ353" s="41"/>
      <c r="OA353" s="41"/>
      <c r="OB353" s="41"/>
      <c r="OC353" s="41"/>
      <c r="OD353" s="41"/>
      <c r="OE353" s="41"/>
      <c r="OF353" s="41"/>
      <c r="OG353" s="41"/>
      <c r="OH353" s="41"/>
      <c r="OI353" s="41"/>
      <c r="OJ353" s="41"/>
      <c r="OK353" s="41"/>
      <c r="OL353" s="41"/>
      <c r="OM353" s="41"/>
      <c r="ON353" s="41"/>
      <c r="OO353" s="41"/>
      <c r="OP353" s="41"/>
      <c r="OQ353" s="41"/>
      <c r="OR353" s="41"/>
      <c r="OS353" s="41"/>
      <c r="OT353" s="41"/>
      <c r="OU353" s="41"/>
      <c r="OV353" s="41"/>
      <c r="OW353" s="41"/>
      <c r="OX353" s="41"/>
      <c r="OY353" s="41"/>
      <c r="OZ353" s="41"/>
      <c r="PA353" s="41"/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1"/>
      <c r="PN353" s="41"/>
      <c r="PO353" s="41"/>
      <c r="PP353" s="41"/>
      <c r="PQ353" s="41"/>
      <c r="PR353" s="41"/>
      <c r="PS353" s="41"/>
      <c r="PT353" s="41"/>
      <c r="PU353" s="41"/>
      <c r="PV353" s="41"/>
      <c r="PW353" s="41"/>
      <c r="PX353" s="41"/>
      <c r="PY353" s="41"/>
      <c r="PZ353" s="41"/>
      <c r="QA353" s="41"/>
      <c r="QB353" s="41"/>
      <c r="QC353" s="41"/>
      <c r="QD353" s="41"/>
      <c r="QE353" s="41"/>
      <c r="QF353" s="41"/>
      <c r="QG353" s="41"/>
      <c r="QH353" s="41"/>
      <c r="QI353" s="41"/>
      <c r="QJ353" s="41"/>
      <c r="QK353" s="41"/>
      <c r="QL353" s="41"/>
      <c r="QM353" s="41"/>
      <c r="QN353" s="41"/>
      <c r="QO353" s="41"/>
      <c r="QP353" s="41"/>
      <c r="QQ353" s="41"/>
      <c r="QR353" s="41"/>
      <c r="QS353" s="41"/>
      <c r="QT353" s="41"/>
      <c r="QU353" s="41"/>
      <c r="QV353" s="41"/>
      <c r="QW353" s="41"/>
      <c r="QX353" s="41"/>
      <c r="QY353" s="41"/>
      <c r="QZ353" s="41"/>
      <c r="RA353" s="41"/>
      <c r="RB353" s="41"/>
      <c r="RC353" s="41"/>
      <c r="RD353" s="41"/>
      <c r="RE353" s="41"/>
      <c r="RF353" s="41"/>
      <c r="RG353" s="41"/>
      <c r="RH353" s="41"/>
      <c r="RI353" s="41"/>
      <c r="RJ353" s="41"/>
      <c r="RK353" s="41"/>
      <c r="RL353" s="41"/>
      <c r="RM353" s="41"/>
      <c r="RN353" s="41"/>
      <c r="RO353" s="41"/>
      <c r="RP353" s="41"/>
      <c r="RQ353" s="41"/>
      <c r="RR353" s="41"/>
      <c r="RS353" s="41"/>
      <c r="RT353" s="41"/>
      <c r="RU353" s="41"/>
      <c r="RV353" s="41"/>
      <c r="RW353" s="41"/>
      <c r="RX353" s="41"/>
      <c r="RY353" s="41"/>
      <c r="RZ353" s="41"/>
      <c r="SA353" s="41"/>
      <c r="SB353" s="41"/>
      <c r="SC353" s="41"/>
      <c r="SD353" s="41"/>
      <c r="SE353" s="41"/>
      <c r="SF353" s="41"/>
      <c r="SG353" s="41"/>
      <c r="SH353" s="41"/>
      <c r="SI353" s="41"/>
      <c r="SJ353" s="41"/>
      <c r="SK353" s="41"/>
      <c r="SL353" s="41"/>
      <c r="SM353" s="41"/>
      <c r="SN353" s="41"/>
      <c r="SO353" s="41"/>
      <c r="SP353" s="41"/>
      <c r="SQ353" s="41"/>
      <c r="SR353" s="41"/>
      <c r="SS353" s="41"/>
      <c r="ST353" s="41"/>
      <c r="SU353" s="41"/>
      <c r="SV353" s="41"/>
      <c r="SW353" s="41"/>
      <c r="SX353" s="41"/>
      <c r="SY353" s="41"/>
      <c r="SZ353" s="41"/>
      <c r="TA353" s="41"/>
      <c r="TB353" s="41"/>
      <c r="TC353" s="41"/>
      <c r="TD353" s="41"/>
      <c r="TE353" s="41"/>
      <c r="TF353" s="41"/>
      <c r="TG353" s="41"/>
      <c r="TH353" s="41"/>
      <c r="TI353" s="41"/>
      <c r="TJ353" s="41"/>
      <c r="TK353" s="41"/>
      <c r="TL353" s="41"/>
      <c r="TM353" s="41"/>
      <c r="TN353" s="41"/>
      <c r="TO353" s="41"/>
      <c r="TP353" s="41"/>
      <c r="TQ353" s="41"/>
      <c r="TR353" s="41"/>
      <c r="TS353" s="41"/>
      <c r="TT353" s="41"/>
      <c r="TU353" s="41"/>
      <c r="TV353" s="41"/>
      <c r="TW353" s="41"/>
      <c r="TX353" s="41"/>
      <c r="TY353" s="41"/>
      <c r="TZ353" s="41"/>
      <c r="UA353" s="41"/>
      <c r="UB353" s="41"/>
      <c r="UC353" s="41"/>
      <c r="UD353" s="41"/>
      <c r="UE353" s="41"/>
      <c r="UF353" s="41"/>
      <c r="UG353" s="41"/>
      <c r="UH353" s="41"/>
      <c r="UI353" s="41"/>
      <c r="UJ353" s="41"/>
      <c r="UK353" s="41"/>
      <c r="UL353" s="41"/>
      <c r="UM353" s="41"/>
      <c r="UN353" s="41"/>
      <c r="UO353" s="41"/>
      <c r="UP353" s="41"/>
      <c r="UQ353" s="41"/>
      <c r="UR353" s="41"/>
      <c r="US353" s="41"/>
      <c r="UT353" s="41"/>
      <c r="UU353" s="41"/>
      <c r="UV353" s="41"/>
      <c r="UW353" s="41"/>
      <c r="UX353" s="41"/>
      <c r="UY353" s="41"/>
      <c r="UZ353" s="41"/>
      <c r="VA353" s="41"/>
      <c r="VB353" s="41"/>
      <c r="VC353" s="41"/>
      <c r="VD353" s="41"/>
      <c r="VE353" s="41"/>
      <c r="VF353" s="41"/>
      <c r="VG353" s="41"/>
      <c r="VH353" s="41"/>
      <c r="VI353" s="41"/>
      <c r="VJ353" s="41"/>
      <c r="VK353" s="41"/>
      <c r="VL353" s="41"/>
      <c r="VM353" s="41"/>
      <c r="VN353" s="41"/>
      <c r="VO353" s="41"/>
      <c r="VP353" s="41"/>
      <c r="VQ353" s="41"/>
      <c r="VR353" s="41"/>
      <c r="VS353" s="41"/>
      <c r="VT353" s="41"/>
      <c r="VU353" s="41"/>
      <c r="VV353" s="41"/>
      <c r="VW353" s="41"/>
      <c r="VX353" s="41"/>
      <c r="VY353" s="41"/>
      <c r="VZ353" s="41"/>
      <c r="WA353" s="41"/>
      <c r="WB353" s="41"/>
      <c r="WC353" s="41"/>
      <c r="WD353" s="41"/>
      <c r="WE353" s="41"/>
      <c r="WF353" s="41"/>
      <c r="WG353" s="41"/>
      <c r="WH353" s="41"/>
      <c r="WI353" s="41"/>
      <c r="WJ353" s="41"/>
      <c r="WK353" s="41"/>
      <c r="WL353" s="41"/>
      <c r="WM353" s="41"/>
      <c r="WN353" s="41"/>
      <c r="WO353" s="41"/>
      <c r="WP353" s="41"/>
      <c r="WQ353" s="41"/>
      <c r="WR353" s="41"/>
      <c r="WS353" s="41"/>
      <c r="WT353" s="41"/>
      <c r="WU353" s="41"/>
      <c r="WV353" s="41"/>
      <c r="WW353" s="41"/>
      <c r="WX353" s="41"/>
      <c r="WY353" s="41"/>
      <c r="WZ353" s="41"/>
      <c r="XA353" s="41"/>
      <c r="XB353" s="41"/>
      <c r="XC353" s="41"/>
      <c r="XD353" s="41"/>
      <c r="XE353" s="41"/>
      <c r="XF353" s="41"/>
      <c r="XG353" s="41"/>
      <c r="XH353" s="41"/>
      <c r="XI353" s="41"/>
      <c r="XJ353" s="41"/>
      <c r="XK353" s="41"/>
      <c r="XL353" s="41"/>
      <c r="XM353" s="41"/>
      <c r="XN353" s="41"/>
      <c r="XO353" s="41"/>
      <c r="XP353" s="41"/>
      <c r="XQ353" s="41"/>
      <c r="XR353" s="41"/>
      <c r="XS353" s="41"/>
      <c r="XT353" s="41"/>
      <c r="XU353" s="41"/>
      <c r="XV353" s="41"/>
      <c r="XW353" s="41"/>
      <c r="XX353" s="41"/>
      <c r="XY353" s="41"/>
      <c r="XZ353" s="41"/>
      <c r="YA353" s="41"/>
      <c r="YB353" s="41"/>
      <c r="YC353" s="41"/>
      <c r="YD353" s="41"/>
      <c r="YE353" s="41"/>
      <c r="YF353" s="41"/>
      <c r="YG353" s="41"/>
      <c r="YH353" s="41"/>
      <c r="YI353" s="41"/>
      <c r="YJ353" s="41"/>
      <c r="YK353" s="41"/>
      <c r="YL353" s="41"/>
      <c r="YM353" s="41"/>
      <c r="YN353" s="41"/>
      <c r="YO353" s="41"/>
      <c r="YP353" s="41"/>
      <c r="YQ353" s="41"/>
      <c r="YR353" s="41"/>
      <c r="YS353" s="41"/>
      <c r="YT353" s="41"/>
      <c r="YU353" s="41"/>
      <c r="YV353" s="41"/>
      <c r="YW353" s="41"/>
      <c r="YX353" s="41"/>
      <c r="YY353" s="41"/>
      <c r="YZ353" s="41"/>
      <c r="ZA353" s="41"/>
      <c r="ZB353" s="41"/>
      <c r="ZC353" s="41"/>
      <c r="ZD353" s="41"/>
      <c r="ZE353" s="41"/>
      <c r="ZF353" s="41"/>
      <c r="ZG353" s="41"/>
      <c r="ZH353" s="41"/>
      <c r="ZI353" s="41"/>
      <c r="ZJ353" s="41"/>
      <c r="ZK353" s="41"/>
      <c r="ZL353" s="41"/>
      <c r="ZM353" s="41"/>
      <c r="ZN353" s="41"/>
      <c r="ZO353" s="41"/>
    </row>
    <row r="354" spans="31:691" ht="17.25" customHeight="1" x14ac:dyDescent="0.3">
      <c r="AE354" s="41"/>
      <c r="AF354" s="41"/>
      <c r="AG354" s="41"/>
      <c r="IZ354" s="41"/>
      <c r="JA354" s="41"/>
      <c r="JB354" s="41"/>
      <c r="JC354" s="41"/>
      <c r="JD354" s="41"/>
      <c r="JE354" s="41"/>
      <c r="JF354" s="41"/>
      <c r="JG354" s="41"/>
      <c r="JH354" s="41"/>
      <c r="JI354" s="41"/>
      <c r="JJ354" s="41"/>
      <c r="JK354" s="41"/>
      <c r="JL354" s="41"/>
      <c r="JM354" s="41"/>
      <c r="JN354" s="41"/>
      <c r="JO354" s="41"/>
      <c r="JP354" s="41"/>
      <c r="JQ354" s="41"/>
      <c r="JR354" s="41"/>
      <c r="JS354" s="41"/>
      <c r="JT354" s="41"/>
      <c r="JU354" s="41"/>
      <c r="JV354" s="41"/>
      <c r="JW354" s="41"/>
      <c r="JX354" s="41"/>
      <c r="JY354" s="41"/>
      <c r="JZ354" s="41"/>
      <c r="KA354" s="41"/>
      <c r="KB354" s="41"/>
      <c r="KC354" s="41"/>
      <c r="KD354" s="41"/>
      <c r="KE354" s="41"/>
      <c r="KF354" s="41"/>
      <c r="KG354" s="41"/>
      <c r="KH354" s="41"/>
      <c r="KI354" s="41"/>
      <c r="KJ354" s="41"/>
      <c r="KK354" s="41"/>
      <c r="KL354" s="41"/>
      <c r="KM354" s="41"/>
      <c r="KN354" s="41"/>
      <c r="KO354" s="41"/>
      <c r="KP354" s="41"/>
      <c r="KQ354" s="41"/>
      <c r="KR354" s="41"/>
      <c r="KS354" s="41"/>
      <c r="KT354" s="41"/>
      <c r="KU354" s="41"/>
      <c r="KV354" s="41"/>
      <c r="KW354" s="41"/>
      <c r="KX354" s="41"/>
      <c r="KY354" s="41"/>
      <c r="KZ354" s="41"/>
      <c r="LA354" s="41"/>
      <c r="LB354" s="41"/>
      <c r="LC354" s="41"/>
      <c r="LD354" s="41"/>
      <c r="LE354" s="41"/>
      <c r="LF354" s="41"/>
      <c r="LG354" s="41"/>
      <c r="LH354" s="41"/>
      <c r="LI354" s="41"/>
      <c r="LJ354" s="41"/>
      <c r="LK354" s="41"/>
      <c r="LL354" s="41"/>
      <c r="LM354" s="41"/>
      <c r="LN354" s="41"/>
      <c r="LO354" s="41"/>
      <c r="LP354" s="41"/>
      <c r="LQ354" s="41"/>
      <c r="LR354" s="41"/>
      <c r="LS354" s="41"/>
      <c r="LT354" s="41"/>
      <c r="LU354" s="41"/>
      <c r="LV354" s="41"/>
      <c r="LW354" s="41"/>
      <c r="LX354" s="41"/>
      <c r="LY354" s="41"/>
      <c r="LZ354" s="41"/>
      <c r="MA354" s="41"/>
      <c r="MB354" s="41"/>
      <c r="MC354" s="41"/>
      <c r="MD354" s="41"/>
      <c r="ME354" s="41"/>
      <c r="MF354" s="41"/>
      <c r="MG354" s="41"/>
      <c r="MH354" s="41"/>
      <c r="MI354" s="41"/>
      <c r="MJ354" s="41"/>
      <c r="MK354" s="41"/>
      <c r="ML354" s="41"/>
      <c r="MM354" s="41"/>
      <c r="MN354" s="41"/>
      <c r="MO354" s="41"/>
      <c r="MP354" s="41"/>
      <c r="MQ354" s="41"/>
      <c r="MR354" s="41"/>
      <c r="MS354" s="41"/>
      <c r="MT354" s="41"/>
      <c r="MU354" s="41"/>
      <c r="MV354" s="41"/>
      <c r="MW354" s="41"/>
      <c r="MX354" s="41"/>
      <c r="MY354" s="41"/>
      <c r="MZ354" s="41"/>
      <c r="NA354" s="41"/>
      <c r="NB354" s="41"/>
      <c r="NC354" s="41"/>
      <c r="ND354" s="41"/>
      <c r="NE354" s="41"/>
      <c r="NF354" s="41"/>
      <c r="NG354" s="41"/>
      <c r="NH354" s="41"/>
      <c r="NI354" s="41"/>
      <c r="NJ354" s="41"/>
      <c r="NK354" s="41"/>
      <c r="NL354" s="41"/>
      <c r="NM354" s="41"/>
      <c r="NN354" s="41"/>
      <c r="NO354" s="41"/>
      <c r="NP354" s="41"/>
      <c r="NQ354" s="41"/>
      <c r="NR354" s="41"/>
      <c r="NS354" s="41"/>
      <c r="NT354" s="41"/>
      <c r="NU354" s="41"/>
      <c r="NV354" s="41"/>
      <c r="NW354" s="41"/>
      <c r="NX354" s="41"/>
      <c r="NY354" s="41"/>
      <c r="NZ354" s="41"/>
      <c r="OA354" s="41"/>
      <c r="OB354" s="41"/>
      <c r="OC354" s="41"/>
      <c r="OD354" s="41"/>
      <c r="OE354" s="41"/>
      <c r="OF354" s="41"/>
      <c r="OG354" s="41"/>
      <c r="OH354" s="41"/>
      <c r="OI354" s="41"/>
      <c r="OJ354" s="41"/>
      <c r="OK354" s="41"/>
      <c r="OL354" s="41"/>
      <c r="OM354" s="41"/>
      <c r="ON354" s="41"/>
      <c r="OO354" s="41"/>
      <c r="OP354" s="41"/>
      <c r="OQ354" s="41"/>
      <c r="OR354" s="41"/>
      <c r="OS354" s="41"/>
      <c r="OT354" s="41"/>
      <c r="OU354" s="41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1"/>
      <c r="PN354" s="41"/>
      <c r="PO354" s="41"/>
      <c r="PP354" s="41"/>
      <c r="PQ354" s="41"/>
      <c r="PR354" s="41"/>
      <c r="PS354" s="41"/>
      <c r="PT354" s="41"/>
      <c r="PU354" s="41"/>
      <c r="PV354" s="41"/>
      <c r="PW354" s="41"/>
      <c r="PX354" s="41"/>
      <c r="PY354" s="41"/>
      <c r="PZ354" s="41"/>
      <c r="QA354" s="41"/>
      <c r="QB354" s="41"/>
      <c r="QC354" s="41"/>
      <c r="QD354" s="41"/>
      <c r="QE354" s="41"/>
      <c r="QF354" s="41"/>
      <c r="QG354" s="41"/>
      <c r="QH354" s="41"/>
      <c r="QI354" s="41"/>
      <c r="QJ354" s="41"/>
      <c r="QK354" s="41"/>
      <c r="QL354" s="41"/>
      <c r="QM354" s="41"/>
      <c r="QN354" s="41"/>
      <c r="QO354" s="41"/>
      <c r="QP354" s="41"/>
      <c r="QQ354" s="41"/>
      <c r="QR354" s="41"/>
      <c r="QS354" s="41"/>
      <c r="QT354" s="41"/>
      <c r="QU354" s="41"/>
      <c r="QV354" s="41"/>
      <c r="QW354" s="41"/>
      <c r="QX354" s="41"/>
      <c r="QY354" s="41"/>
      <c r="QZ354" s="41"/>
      <c r="RA354" s="41"/>
      <c r="RB354" s="41"/>
      <c r="RC354" s="41"/>
      <c r="RD354" s="41"/>
      <c r="RE354" s="41"/>
      <c r="RF354" s="41"/>
      <c r="RG354" s="41"/>
      <c r="RH354" s="41"/>
      <c r="RI354" s="41"/>
      <c r="RJ354" s="41"/>
      <c r="RK354" s="41"/>
      <c r="RL354" s="41"/>
      <c r="RM354" s="41"/>
      <c r="RN354" s="41"/>
      <c r="RO354" s="41"/>
      <c r="RP354" s="41"/>
      <c r="RQ354" s="41"/>
      <c r="RR354" s="41"/>
      <c r="RS354" s="41"/>
      <c r="RT354" s="41"/>
      <c r="RU354" s="41"/>
      <c r="RV354" s="41"/>
      <c r="RW354" s="41"/>
      <c r="RX354" s="41"/>
      <c r="RY354" s="41"/>
      <c r="RZ354" s="41"/>
      <c r="SA354" s="41"/>
      <c r="SB354" s="41"/>
      <c r="SC354" s="41"/>
      <c r="SD354" s="41"/>
      <c r="SE354" s="41"/>
      <c r="SF354" s="41"/>
      <c r="SG354" s="41"/>
      <c r="SH354" s="41"/>
      <c r="SI354" s="41"/>
      <c r="SJ354" s="41"/>
      <c r="SK354" s="41"/>
      <c r="SL354" s="41"/>
      <c r="SM354" s="41"/>
      <c r="SN354" s="41"/>
      <c r="SO354" s="41"/>
      <c r="SP354" s="41"/>
      <c r="SQ354" s="41"/>
      <c r="SR354" s="41"/>
      <c r="SS354" s="41"/>
      <c r="ST354" s="41"/>
      <c r="SU354" s="41"/>
      <c r="SV354" s="41"/>
      <c r="SW354" s="41"/>
      <c r="SX354" s="41"/>
      <c r="SY354" s="41"/>
      <c r="SZ354" s="41"/>
      <c r="TA354" s="41"/>
      <c r="TB354" s="41"/>
      <c r="TC354" s="41"/>
      <c r="TD354" s="41"/>
      <c r="TE354" s="41"/>
      <c r="TF354" s="41"/>
      <c r="TG354" s="41"/>
      <c r="TH354" s="41"/>
      <c r="TI354" s="41"/>
      <c r="TJ354" s="41"/>
      <c r="TK354" s="41"/>
      <c r="TL354" s="41"/>
      <c r="TM354" s="41"/>
      <c r="TN354" s="41"/>
      <c r="TO354" s="41"/>
      <c r="TP354" s="41"/>
      <c r="TQ354" s="41"/>
      <c r="TR354" s="41"/>
      <c r="TS354" s="41"/>
      <c r="TT354" s="41"/>
      <c r="TU354" s="41"/>
      <c r="TV354" s="41"/>
      <c r="TW354" s="41"/>
      <c r="TX354" s="41"/>
      <c r="TY354" s="41"/>
      <c r="TZ354" s="41"/>
      <c r="UA354" s="41"/>
      <c r="UB354" s="41"/>
      <c r="UC354" s="41"/>
      <c r="UD354" s="41"/>
      <c r="UE354" s="41"/>
      <c r="UF354" s="41"/>
      <c r="UG354" s="41"/>
      <c r="UH354" s="41"/>
      <c r="UI354" s="41"/>
      <c r="UJ354" s="41"/>
      <c r="UK354" s="41"/>
      <c r="UL354" s="41"/>
      <c r="UM354" s="41"/>
      <c r="UN354" s="41"/>
      <c r="UO354" s="41"/>
      <c r="UP354" s="41"/>
      <c r="UQ354" s="41"/>
      <c r="UR354" s="41"/>
      <c r="US354" s="41"/>
      <c r="UT354" s="41"/>
      <c r="UU354" s="41"/>
      <c r="UV354" s="41"/>
      <c r="UW354" s="41"/>
      <c r="UX354" s="41"/>
      <c r="UY354" s="41"/>
      <c r="UZ354" s="41"/>
      <c r="VA354" s="41"/>
      <c r="VB354" s="41"/>
      <c r="VC354" s="41"/>
      <c r="VD354" s="41"/>
      <c r="VE354" s="41"/>
      <c r="VF354" s="41"/>
      <c r="VG354" s="41"/>
      <c r="VH354" s="41"/>
      <c r="VI354" s="41"/>
      <c r="VJ354" s="41"/>
      <c r="VK354" s="41"/>
      <c r="VL354" s="41"/>
      <c r="VM354" s="41"/>
      <c r="VN354" s="41"/>
      <c r="VO354" s="41"/>
      <c r="VP354" s="41"/>
      <c r="VQ354" s="41"/>
      <c r="VR354" s="41"/>
      <c r="VS354" s="41"/>
      <c r="VT354" s="41"/>
      <c r="VU354" s="41"/>
      <c r="VV354" s="41"/>
      <c r="VW354" s="41"/>
      <c r="VX354" s="41"/>
      <c r="VY354" s="41"/>
      <c r="VZ354" s="41"/>
      <c r="WA354" s="41"/>
      <c r="WB354" s="41"/>
      <c r="WC354" s="41"/>
      <c r="WD354" s="41"/>
      <c r="WE354" s="41"/>
      <c r="WF354" s="41"/>
      <c r="WG354" s="41"/>
      <c r="WH354" s="41"/>
      <c r="WI354" s="41"/>
      <c r="WJ354" s="41"/>
      <c r="WK354" s="41"/>
      <c r="WL354" s="41"/>
      <c r="WM354" s="41"/>
      <c r="WN354" s="41"/>
      <c r="WO354" s="41"/>
      <c r="WP354" s="41"/>
      <c r="WQ354" s="41"/>
      <c r="WR354" s="41"/>
      <c r="WS354" s="41"/>
      <c r="WT354" s="41"/>
      <c r="WU354" s="41"/>
      <c r="WV354" s="41"/>
      <c r="WW354" s="41"/>
      <c r="WX354" s="41"/>
      <c r="WY354" s="41"/>
      <c r="WZ354" s="41"/>
      <c r="XA354" s="41"/>
      <c r="XB354" s="41"/>
      <c r="XC354" s="41"/>
      <c r="XD354" s="41"/>
      <c r="XE354" s="41"/>
      <c r="XF354" s="41"/>
      <c r="XG354" s="41"/>
      <c r="XH354" s="41"/>
      <c r="XI354" s="41"/>
      <c r="XJ354" s="41"/>
      <c r="XK354" s="41"/>
      <c r="XL354" s="41"/>
      <c r="XM354" s="41"/>
      <c r="XN354" s="41"/>
      <c r="XO354" s="41"/>
      <c r="XP354" s="41"/>
      <c r="XQ354" s="41"/>
      <c r="XR354" s="41"/>
      <c r="XS354" s="41"/>
      <c r="XT354" s="41"/>
      <c r="XU354" s="41"/>
      <c r="XV354" s="41"/>
      <c r="XW354" s="41"/>
      <c r="XX354" s="41"/>
      <c r="XY354" s="41"/>
      <c r="XZ354" s="41"/>
      <c r="YA354" s="41"/>
      <c r="YB354" s="41"/>
      <c r="YC354" s="41"/>
      <c r="YD354" s="41"/>
      <c r="YE354" s="41"/>
      <c r="YF354" s="41"/>
      <c r="YG354" s="41"/>
      <c r="YH354" s="41"/>
      <c r="YI354" s="41"/>
      <c r="YJ354" s="41"/>
      <c r="YK354" s="41"/>
      <c r="YL354" s="41"/>
      <c r="YM354" s="41"/>
      <c r="YN354" s="41"/>
      <c r="YO354" s="41"/>
      <c r="YP354" s="41"/>
      <c r="YQ354" s="41"/>
      <c r="YR354" s="41"/>
      <c r="YS354" s="41"/>
      <c r="YT354" s="41"/>
      <c r="YU354" s="41"/>
      <c r="YV354" s="41"/>
      <c r="YW354" s="41"/>
      <c r="YX354" s="41"/>
      <c r="YY354" s="41"/>
      <c r="YZ354" s="41"/>
      <c r="ZA354" s="41"/>
      <c r="ZB354" s="41"/>
      <c r="ZC354" s="41"/>
      <c r="ZD354" s="41"/>
      <c r="ZE354" s="41"/>
      <c r="ZF354" s="41"/>
      <c r="ZG354" s="41"/>
      <c r="ZH354" s="41"/>
      <c r="ZI354" s="41"/>
      <c r="ZJ354" s="41"/>
      <c r="ZK354" s="41"/>
      <c r="ZL354" s="41"/>
      <c r="ZM354" s="41"/>
      <c r="ZN354" s="41"/>
      <c r="ZO354" s="41"/>
    </row>
    <row r="355" spans="31:691" ht="17.25" customHeight="1" x14ac:dyDescent="0.3">
      <c r="AE355" s="41"/>
      <c r="AF355" s="41"/>
      <c r="AG355" s="41"/>
      <c r="IZ355" s="41"/>
      <c r="JA355" s="41"/>
      <c r="JB355" s="41"/>
      <c r="JC355" s="41"/>
      <c r="JD355" s="41"/>
      <c r="JE355" s="41"/>
      <c r="JF355" s="41"/>
      <c r="JG355" s="41"/>
      <c r="JH355" s="41"/>
      <c r="JI355" s="41"/>
      <c r="JJ355" s="41"/>
      <c r="JK355" s="41"/>
      <c r="JL355" s="41"/>
      <c r="JM355" s="41"/>
      <c r="JN355" s="41"/>
      <c r="JO355" s="41"/>
      <c r="JP355" s="41"/>
      <c r="JQ355" s="41"/>
      <c r="JR355" s="41"/>
      <c r="JS355" s="41"/>
      <c r="JT355" s="41"/>
      <c r="JU355" s="41"/>
      <c r="JV355" s="41"/>
      <c r="JW355" s="41"/>
      <c r="JX355" s="41"/>
      <c r="JY355" s="41"/>
      <c r="JZ355" s="41"/>
      <c r="KA355" s="41"/>
      <c r="KB355" s="41"/>
      <c r="KC355" s="41"/>
      <c r="KD355" s="41"/>
      <c r="KE355" s="41"/>
      <c r="KF355" s="41"/>
      <c r="KG355" s="41"/>
      <c r="KH355" s="41"/>
      <c r="KI355" s="41"/>
      <c r="KJ355" s="41"/>
      <c r="KK355" s="41"/>
      <c r="KL355" s="41"/>
      <c r="KM355" s="41"/>
      <c r="KN355" s="41"/>
      <c r="KO355" s="41"/>
      <c r="KP355" s="41"/>
      <c r="KQ355" s="41"/>
      <c r="KR355" s="41"/>
      <c r="KS355" s="41"/>
      <c r="KT355" s="41"/>
      <c r="KU355" s="41"/>
      <c r="KV355" s="41"/>
      <c r="KW355" s="41"/>
      <c r="KX355" s="41"/>
      <c r="KY355" s="41"/>
      <c r="KZ355" s="41"/>
      <c r="LA355" s="41"/>
      <c r="LB355" s="41"/>
      <c r="LC355" s="41"/>
      <c r="LD355" s="41"/>
      <c r="LE355" s="41"/>
      <c r="LF355" s="41"/>
      <c r="LG355" s="41"/>
      <c r="LH355" s="41"/>
      <c r="LI355" s="41"/>
      <c r="LJ355" s="41"/>
      <c r="LK355" s="41"/>
      <c r="LL355" s="41"/>
      <c r="LM355" s="41"/>
      <c r="LN355" s="41"/>
      <c r="LO355" s="41"/>
      <c r="LP355" s="41"/>
      <c r="LQ355" s="41"/>
      <c r="LR355" s="41"/>
      <c r="LS355" s="41"/>
      <c r="LT355" s="41"/>
      <c r="LU355" s="41"/>
      <c r="LV355" s="41"/>
      <c r="LW355" s="41"/>
      <c r="LX355" s="41"/>
      <c r="LY355" s="41"/>
      <c r="LZ355" s="41"/>
      <c r="MA355" s="41"/>
      <c r="MB355" s="41"/>
      <c r="MC355" s="41"/>
      <c r="MD355" s="41"/>
      <c r="ME355" s="41"/>
      <c r="MF355" s="41"/>
      <c r="MG355" s="41"/>
      <c r="MH355" s="41"/>
      <c r="MI355" s="41"/>
      <c r="MJ355" s="41"/>
      <c r="MK355" s="41"/>
      <c r="ML355" s="41"/>
      <c r="MM355" s="41"/>
      <c r="MN355" s="41"/>
      <c r="MO355" s="41"/>
      <c r="MP355" s="41"/>
      <c r="MQ355" s="41"/>
      <c r="MR355" s="41"/>
      <c r="MS355" s="41"/>
      <c r="MT355" s="41"/>
      <c r="MU355" s="41"/>
      <c r="MV355" s="41"/>
      <c r="MW355" s="41"/>
      <c r="MX355" s="41"/>
      <c r="MY355" s="41"/>
      <c r="MZ355" s="41"/>
      <c r="NA355" s="41"/>
      <c r="NB355" s="41"/>
      <c r="NC355" s="41"/>
      <c r="ND355" s="41"/>
      <c r="NE355" s="41"/>
      <c r="NF355" s="41"/>
      <c r="NG355" s="41"/>
      <c r="NH355" s="41"/>
      <c r="NI355" s="41"/>
      <c r="NJ355" s="41"/>
      <c r="NK355" s="41"/>
      <c r="NL355" s="41"/>
      <c r="NM355" s="41"/>
      <c r="NN355" s="41"/>
      <c r="NO355" s="41"/>
      <c r="NP355" s="41"/>
      <c r="NQ355" s="41"/>
      <c r="NR355" s="41"/>
      <c r="NS355" s="41"/>
      <c r="NT355" s="41"/>
      <c r="NU355" s="41"/>
      <c r="NV355" s="41"/>
      <c r="NW355" s="41"/>
      <c r="NX355" s="41"/>
      <c r="NY355" s="41"/>
      <c r="NZ355" s="41"/>
      <c r="OA355" s="41"/>
      <c r="OB355" s="41"/>
      <c r="OC355" s="41"/>
      <c r="OD355" s="41"/>
      <c r="OE355" s="41"/>
      <c r="OF355" s="41"/>
      <c r="OG355" s="41"/>
      <c r="OH355" s="41"/>
      <c r="OI355" s="41"/>
      <c r="OJ355" s="41"/>
      <c r="OK355" s="41"/>
      <c r="OL355" s="41"/>
      <c r="OM355" s="41"/>
      <c r="ON355" s="41"/>
      <c r="OO355" s="41"/>
      <c r="OP355" s="41"/>
      <c r="OQ355" s="41"/>
      <c r="OR355" s="41"/>
      <c r="OS355" s="41"/>
      <c r="OT355" s="41"/>
      <c r="OU355" s="41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1"/>
      <c r="PN355" s="41"/>
      <c r="PO355" s="41"/>
      <c r="PP355" s="41"/>
      <c r="PQ355" s="41"/>
      <c r="PR355" s="41"/>
      <c r="PS355" s="41"/>
      <c r="PT355" s="41"/>
      <c r="PU355" s="41"/>
      <c r="PV355" s="41"/>
      <c r="PW355" s="41"/>
      <c r="PX355" s="41"/>
      <c r="PY355" s="41"/>
      <c r="PZ355" s="41"/>
      <c r="QA355" s="41"/>
      <c r="QB355" s="41"/>
      <c r="QC355" s="41"/>
      <c r="QD355" s="41"/>
      <c r="QE355" s="41"/>
      <c r="QF355" s="41"/>
      <c r="QG355" s="41"/>
      <c r="QH355" s="41"/>
      <c r="QI355" s="41"/>
      <c r="QJ355" s="41"/>
      <c r="QK355" s="41"/>
      <c r="QL355" s="41"/>
      <c r="QM355" s="41"/>
      <c r="QN355" s="41"/>
      <c r="QO355" s="41"/>
      <c r="QP355" s="41"/>
      <c r="QQ355" s="41"/>
      <c r="QR355" s="41"/>
      <c r="QS355" s="41"/>
      <c r="QT355" s="41"/>
      <c r="QU355" s="41"/>
      <c r="QV355" s="41"/>
      <c r="QW355" s="41"/>
      <c r="QX355" s="41"/>
      <c r="QY355" s="41"/>
      <c r="QZ355" s="41"/>
      <c r="RA355" s="41"/>
      <c r="RB355" s="41"/>
      <c r="RC355" s="41"/>
      <c r="RD355" s="41"/>
      <c r="RE355" s="41"/>
      <c r="RF355" s="41"/>
      <c r="RG355" s="41"/>
      <c r="RH355" s="41"/>
      <c r="RI355" s="41"/>
      <c r="RJ355" s="41"/>
      <c r="RK355" s="41"/>
      <c r="RL355" s="41"/>
      <c r="RM355" s="41"/>
      <c r="RN355" s="41"/>
      <c r="RO355" s="41"/>
      <c r="RP355" s="41"/>
      <c r="RQ355" s="41"/>
      <c r="RR355" s="41"/>
      <c r="RS355" s="41"/>
      <c r="RT355" s="41"/>
      <c r="RU355" s="41"/>
      <c r="RV355" s="41"/>
      <c r="RW355" s="41"/>
      <c r="RX355" s="41"/>
      <c r="RY355" s="41"/>
      <c r="RZ355" s="41"/>
      <c r="SA355" s="41"/>
      <c r="SB355" s="41"/>
      <c r="SC355" s="41"/>
      <c r="SD355" s="41"/>
      <c r="SE355" s="41"/>
      <c r="SF355" s="41"/>
      <c r="SG355" s="41"/>
      <c r="SH355" s="41"/>
      <c r="SI355" s="41"/>
      <c r="SJ355" s="41"/>
      <c r="SK355" s="41"/>
      <c r="SL355" s="41"/>
      <c r="SM355" s="41"/>
      <c r="SN355" s="41"/>
      <c r="SO355" s="41"/>
      <c r="SP355" s="41"/>
      <c r="SQ355" s="41"/>
      <c r="SR355" s="41"/>
      <c r="SS355" s="41"/>
      <c r="ST355" s="41"/>
      <c r="SU355" s="41"/>
      <c r="SV355" s="41"/>
      <c r="SW355" s="41"/>
      <c r="SX355" s="41"/>
      <c r="SY355" s="41"/>
      <c r="SZ355" s="41"/>
      <c r="TA355" s="41"/>
      <c r="TB355" s="41"/>
      <c r="TC355" s="41"/>
      <c r="TD355" s="41"/>
      <c r="TE355" s="41"/>
      <c r="TF355" s="41"/>
      <c r="TG355" s="41"/>
      <c r="TH355" s="41"/>
      <c r="TI355" s="41"/>
      <c r="TJ355" s="41"/>
      <c r="TK355" s="41"/>
      <c r="TL355" s="41"/>
      <c r="TM355" s="41"/>
      <c r="TN355" s="41"/>
      <c r="TO355" s="41"/>
      <c r="TP355" s="41"/>
      <c r="TQ355" s="41"/>
      <c r="TR355" s="41"/>
      <c r="TS355" s="41"/>
      <c r="TT355" s="41"/>
      <c r="TU355" s="41"/>
      <c r="TV355" s="41"/>
      <c r="TW355" s="41"/>
      <c r="TX355" s="41"/>
      <c r="TY355" s="41"/>
      <c r="TZ355" s="41"/>
      <c r="UA355" s="41"/>
      <c r="UB355" s="41"/>
      <c r="UC355" s="41"/>
      <c r="UD355" s="41"/>
      <c r="UE355" s="41"/>
      <c r="UF355" s="41"/>
      <c r="UG355" s="41"/>
      <c r="UH355" s="41"/>
      <c r="UI355" s="41"/>
      <c r="UJ355" s="41"/>
      <c r="UK355" s="41"/>
      <c r="UL355" s="41"/>
      <c r="UM355" s="41"/>
      <c r="UN355" s="41"/>
      <c r="UO355" s="41"/>
      <c r="UP355" s="41"/>
      <c r="UQ355" s="41"/>
      <c r="UR355" s="41"/>
      <c r="US355" s="41"/>
      <c r="UT355" s="41"/>
      <c r="UU355" s="41"/>
      <c r="UV355" s="41"/>
      <c r="UW355" s="41"/>
      <c r="UX355" s="41"/>
      <c r="UY355" s="41"/>
      <c r="UZ355" s="41"/>
      <c r="VA355" s="41"/>
      <c r="VB355" s="41"/>
      <c r="VC355" s="41"/>
      <c r="VD355" s="41"/>
      <c r="VE355" s="41"/>
      <c r="VF355" s="41"/>
      <c r="VG355" s="41"/>
      <c r="VH355" s="41"/>
      <c r="VI355" s="41"/>
      <c r="VJ355" s="41"/>
      <c r="VK355" s="41"/>
      <c r="VL355" s="41"/>
      <c r="VM355" s="41"/>
      <c r="VN355" s="41"/>
      <c r="VO355" s="41"/>
      <c r="VP355" s="41"/>
      <c r="VQ355" s="41"/>
      <c r="VR355" s="41"/>
      <c r="VS355" s="41"/>
      <c r="VT355" s="41"/>
      <c r="VU355" s="41"/>
      <c r="VV355" s="41"/>
      <c r="VW355" s="41"/>
      <c r="VX355" s="41"/>
      <c r="VY355" s="41"/>
      <c r="VZ355" s="41"/>
      <c r="WA355" s="41"/>
      <c r="WB355" s="41"/>
      <c r="WC355" s="41"/>
      <c r="WD355" s="41"/>
      <c r="WE355" s="41"/>
      <c r="WF355" s="41"/>
      <c r="WG355" s="41"/>
      <c r="WH355" s="41"/>
      <c r="WI355" s="41"/>
      <c r="WJ355" s="41"/>
      <c r="WK355" s="41"/>
      <c r="WL355" s="41"/>
      <c r="WM355" s="41"/>
      <c r="WN355" s="41"/>
      <c r="WO355" s="41"/>
      <c r="WP355" s="41"/>
      <c r="WQ355" s="41"/>
      <c r="WR355" s="41"/>
      <c r="WS355" s="41"/>
      <c r="WT355" s="41"/>
      <c r="WU355" s="41"/>
      <c r="WV355" s="41"/>
      <c r="WW355" s="41"/>
      <c r="WX355" s="41"/>
      <c r="WY355" s="41"/>
      <c r="WZ355" s="41"/>
      <c r="XA355" s="41"/>
      <c r="XB355" s="41"/>
      <c r="XC355" s="41"/>
      <c r="XD355" s="41"/>
      <c r="XE355" s="41"/>
      <c r="XF355" s="41"/>
      <c r="XG355" s="41"/>
      <c r="XH355" s="41"/>
      <c r="XI355" s="41"/>
      <c r="XJ355" s="41"/>
      <c r="XK355" s="41"/>
      <c r="XL355" s="41"/>
      <c r="XM355" s="41"/>
      <c r="XN355" s="41"/>
      <c r="XO355" s="41"/>
      <c r="XP355" s="41"/>
      <c r="XQ355" s="41"/>
      <c r="XR355" s="41"/>
      <c r="XS355" s="41"/>
      <c r="XT355" s="41"/>
      <c r="XU355" s="41"/>
      <c r="XV355" s="41"/>
      <c r="XW355" s="41"/>
      <c r="XX355" s="41"/>
      <c r="XY355" s="41"/>
      <c r="XZ355" s="41"/>
      <c r="YA355" s="41"/>
      <c r="YB355" s="41"/>
      <c r="YC355" s="41"/>
      <c r="YD355" s="41"/>
      <c r="YE355" s="41"/>
      <c r="YF355" s="41"/>
      <c r="YG355" s="41"/>
      <c r="YH355" s="41"/>
      <c r="YI355" s="41"/>
      <c r="YJ355" s="41"/>
      <c r="YK355" s="41"/>
      <c r="YL355" s="41"/>
      <c r="YM355" s="41"/>
      <c r="YN355" s="41"/>
      <c r="YO355" s="41"/>
      <c r="YP355" s="41"/>
      <c r="YQ355" s="41"/>
      <c r="YR355" s="41"/>
      <c r="YS355" s="41"/>
      <c r="YT355" s="41"/>
      <c r="YU355" s="41"/>
      <c r="YV355" s="41"/>
      <c r="YW355" s="41"/>
      <c r="YX355" s="41"/>
      <c r="YY355" s="41"/>
      <c r="YZ355" s="41"/>
      <c r="ZA355" s="41"/>
      <c r="ZB355" s="41"/>
      <c r="ZC355" s="41"/>
      <c r="ZD355" s="41"/>
      <c r="ZE355" s="41"/>
      <c r="ZF355" s="41"/>
      <c r="ZG355" s="41"/>
      <c r="ZH355" s="41"/>
      <c r="ZI355" s="41"/>
      <c r="ZJ355" s="41"/>
      <c r="ZK355" s="41"/>
      <c r="ZL355" s="41"/>
      <c r="ZM355" s="41"/>
      <c r="ZN355" s="41"/>
      <c r="ZO355" s="41"/>
    </row>
    <row r="356" spans="31:691" ht="17.25" customHeight="1" x14ac:dyDescent="0.3">
      <c r="AE356" s="41"/>
      <c r="AF356" s="41"/>
      <c r="AG356" s="41"/>
      <c r="IZ356" s="41"/>
      <c r="JA356" s="41"/>
      <c r="JB356" s="41"/>
      <c r="JC356" s="41"/>
      <c r="JD356" s="41"/>
      <c r="JE356" s="41"/>
      <c r="JF356" s="41"/>
      <c r="JG356" s="41"/>
      <c r="JH356" s="41"/>
      <c r="JI356" s="41"/>
      <c r="JJ356" s="41"/>
      <c r="JK356" s="41"/>
      <c r="JL356" s="41"/>
      <c r="JM356" s="41"/>
      <c r="JN356" s="41"/>
      <c r="JO356" s="41"/>
      <c r="JP356" s="41"/>
      <c r="JQ356" s="41"/>
      <c r="JR356" s="41"/>
      <c r="JS356" s="41"/>
      <c r="JT356" s="41"/>
      <c r="JU356" s="41"/>
      <c r="JV356" s="41"/>
      <c r="JW356" s="41"/>
      <c r="JX356" s="41"/>
      <c r="JY356" s="41"/>
      <c r="JZ356" s="41"/>
      <c r="KA356" s="41"/>
      <c r="KB356" s="41"/>
      <c r="KC356" s="41"/>
      <c r="KD356" s="41"/>
      <c r="KE356" s="41"/>
      <c r="KF356" s="41"/>
      <c r="KG356" s="41"/>
      <c r="KH356" s="41"/>
      <c r="KI356" s="41"/>
      <c r="KJ356" s="41"/>
      <c r="KK356" s="41"/>
      <c r="KL356" s="41"/>
      <c r="KM356" s="41"/>
      <c r="KN356" s="41"/>
      <c r="KO356" s="41"/>
      <c r="KP356" s="41"/>
      <c r="KQ356" s="41"/>
      <c r="KR356" s="41"/>
      <c r="KS356" s="41"/>
      <c r="KT356" s="41"/>
      <c r="KU356" s="41"/>
      <c r="KV356" s="41"/>
      <c r="KW356" s="41"/>
      <c r="KX356" s="41"/>
      <c r="KY356" s="41"/>
      <c r="KZ356" s="41"/>
      <c r="LA356" s="41"/>
      <c r="LB356" s="41"/>
      <c r="LC356" s="41"/>
      <c r="LD356" s="41"/>
      <c r="LE356" s="41"/>
      <c r="LF356" s="41"/>
      <c r="LG356" s="41"/>
      <c r="LH356" s="41"/>
      <c r="LI356" s="41"/>
      <c r="LJ356" s="41"/>
      <c r="LK356" s="41"/>
      <c r="LL356" s="41"/>
      <c r="LM356" s="41"/>
      <c r="LN356" s="41"/>
      <c r="LO356" s="41"/>
      <c r="LP356" s="41"/>
      <c r="LQ356" s="41"/>
      <c r="LR356" s="41"/>
      <c r="LS356" s="41"/>
      <c r="LT356" s="41"/>
      <c r="LU356" s="41"/>
      <c r="LV356" s="41"/>
      <c r="LW356" s="41"/>
      <c r="LX356" s="41"/>
      <c r="LY356" s="41"/>
      <c r="LZ356" s="41"/>
      <c r="MA356" s="41"/>
      <c r="MB356" s="41"/>
      <c r="MC356" s="41"/>
      <c r="MD356" s="41"/>
      <c r="ME356" s="41"/>
      <c r="MF356" s="41"/>
      <c r="MG356" s="41"/>
      <c r="MH356" s="41"/>
      <c r="MI356" s="41"/>
      <c r="MJ356" s="41"/>
      <c r="MK356" s="41"/>
      <c r="ML356" s="41"/>
      <c r="MM356" s="41"/>
      <c r="MN356" s="41"/>
      <c r="MO356" s="41"/>
      <c r="MP356" s="41"/>
      <c r="MQ356" s="41"/>
      <c r="MR356" s="41"/>
      <c r="MS356" s="41"/>
      <c r="MT356" s="41"/>
      <c r="MU356" s="41"/>
      <c r="MV356" s="41"/>
      <c r="MW356" s="41"/>
      <c r="MX356" s="41"/>
      <c r="MY356" s="41"/>
      <c r="MZ356" s="41"/>
      <c r="NA356" s="41"/>
      <c r="NB356" s="41"/>
      <c r="NC356" s="41"/>
      <c r="ND356" s="41"/>
      <c r="NE356" s="41"/>
      <c r="NF356" s="41"/>
      <c r="NG356" s="41"/>
      <c r="NH356" s="41"/>
      <c r="NI356" s="41"/>
      <c r="NJ356" s="41"/>
      <c r="NK356" s="41"/>
      <c r="NL356" s="41"/>
      <c r="NM356" s="41"/>
      <c r="NN356" s="41"/>
      <c r="NO356" s="41"/>
      <c r="NP356" s="41"/>
      <c r="NQ356" s="41"/>
      <c r="NR356" s="41"/>
      <c r="NS356" s="41"/>
      <c r="NT356" s="41"/>
      <c r="NU356" s="41"/>
      <c r="NV356" s="41"/>
      <c r="NW356" s="41"/>
      <c r="NX356" s="41"/>
      <c r="NY356" s="41"/>
      <c r="NZ356" s="41"/>
      <c r="OA356" s="41"/>
      <c r="OB356" s="41"/>
      <c r="OC356" s="41"/>
      <c r="OD356" s="41"/>
      <c r="OE356" s="41"/>
      <c r="OF356" s="41"/>
      <c r="OG356" s="41"/>
      <c r="OH356" s="41"/>
      <c r="OI356" s="41"/>
      <c r="OJ356" s="41"/>
      <c r="OK356" s="41"/>
      <c r="OL356" s="41"/>
      <c r="OM356" s="41"/>
      <c r="ON356" s="41"/>
      <c r="OO356" s="41"/>
      <c r="OP356" s="41"/>
      <c r="OQ356" s="41"/>
      <c r="OR356" s="41"/>
      <c r="OS356" s="41"/>
      <c r="OT356" s="41"/>
      <c r="OU356" s="41"/>
      <c r="OV356" s="41"/>
      <c r="OW356" s="41"/>
      <c r="OX356" s="41"/>
      <c r="OY356" s="41"/>
      <c r="OZ356" s="41"/>
      <c r="PA356" s="41"/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1"/>
      <c r="PN356" s="41"/>
      <c r="PO356" s="41"/>
      <c r="PP356" s="41"/>
      <c r="PQ356" s="41"/>
      <c r="PR356" s="41"/>
      <c r="PS356" s="41"/>
      <c r="PT356" s="41"/>
      <c r="PU356" s="41"/>
      <c r="PV356" s="41"/>
      <c r="PW356" s="41"/>
      <c r="PX356" s="41"/>
      <c r="PY356" s="41"/>
      <c r="PZ356" s="41"/>
      <c r="QA356" s="41"/>
      <c r="QB356" s="41"/>
      <c r="QC356" s="41"/>
      <c r="QD356" s="41"/>
      <c r="QE356" s="41"/>
      <c r="QF356" s="41"/>
      <c r="QG356" s="41"/>
      <c r="QH356" s="41"/>
      <c r="QI356" s="41"/>
      <c r="QJ356" s="41"/>
      <c r="QK356" s="41"/>
      <c r="QL356" s="41"/>
      <c r="QM356" s="41"/>
      <c r="QN356" s="41"/>
      <c r="QO356" s="41"/>
      <c r="QP356" s="41"/>
      <c r="QQ356" s="41"/>
      <c r="QR356" s="41"/>
      <c r="QS356" s="41"/>
      <c r="QT356" s="41"/>
      <c r="QU356" s="41"/>
      <c r="QV356" s="41"/>
      <c r="QW356" s="41"/>
      <c r="QX356" s="41"/>
      <c r="QY356" s="41"/>
      <c r="QZ356" s="41"/>
      <c r="RA356" s="41"/>
      <c r="RB356" s="41"/>
      <c r="RC356" s="41"/>
      <c r="RD356" s="41"/>
      <c r="RE356" s="41"/>
      <c r="RF356" s="41"/>
      <c r="RG356" s="41"/>
      <c r="RH356" s="41"/>
      <c r="RI356" s="41"/>
      <c r="RJ356" s="41"/>
      <c r="RK356" s="41"/>
      <c r="RL356" s="41"/>
      <c r="RM356" s="41"/>
      <c r="RN356" s="41"/>
      <c r="RO356" s="41"/>
      <c r="RP356" s="41"/>
      <c r="RQ356" s="41"/>
      <c r="RR356" s="41"/>
      <c r="RS356" s="41"/>
      <c r="RT356" s="41"/>
      <c r="RU356" s="41"/>
      <c r="RV356" s="41"/>
      <c r="RW356" s="41"/>
      <c r="RX356" s="41"/>
      <c r="RY356" s="41"/>
      <c r="RZ356" s="41"/>
      <c r="SA356" s="41"/>
      <c r="SB356" s="41"/>
      <c r="SC356" s="41"/>
      <c r="SD356" s="41"/>
      <c r="SE356" s="41"/>
      <c r="SF356" s="41"/>
      <c r="SG356" s="41"/>
      <c r="SH356" s="41"/>
      <c r="SI356" s="41"/>
      <c r="SJ356" s="41"/>
      <c r="SK356" s="41"/>
      <c r="SL356" s="41"/>
      <c r="SM356" s="41"/>
      <c r="SN356" s="41"/>
      <c r="SO356" s="41"/>
      <c r="SP356" s="41"/>
      <c r="SQ356" s="41"/>
      <c r="SR356" s="41"/>
      <c r="SS356" s="41"/>
      <c r="ST356" s="41"/>
      <c r="SU356" s="41"/>
      <c r="SV356" s="41"/>
      <c r="SW356" s="41"/>
      <c r="SX356" s="41"/>
      <c r="SY356" s="41"/>
      <c r="SZ356" s="41"/>
      <c r="TA356" s="41"/>
      <c r="TB356" s="41"/>
      <c r="TC356" s="41"/>
      <c r="TD356" s="41"/>
      <c r="TE356" s="41"/>
      <c r="TF356" s="41"/>
      <c r="TG356" s="41"/>
      <c r="TH356" s="41"/>
      <c r="TI356" s="41"/>
      <c r="TJ356" s="41"/>
      <c r="TK356" s="41"/>
      <c r="TL356" s="41"/>
      <c r="TM356" s="41"/>
      <c r="TN356" s="41"/>
      <c r="TO356" s="41"/>
      <c r="TP356" s="41"/>
      <c r="TQ356" s="41"/>
      <c r="TR356" s="41"/>
      <c r="TS356" s="41"/>
      <c r="TT356" s="41"/>
      <c r="TU356" s="41"/>
      <c r="TV356" s="41"/>
      <c r="TW356" s="41"/>
      <c r="TX356" s="41"/>
      <c r="TY356" s="41"/>
      <c r="TZ356" s="41"/>
      <c r="UA356" s="41"/>
      <c r="UB356" s="41"/>
      <c r="UC356" s="41"/>
      <c r="UD356" s="41"/>
      <c r="UE356" s="41"/>
      <c r="UF356" s="41"/>
      <c r="UG356" s="41"/>
      <c r="UH356" s="41"/>
      <c r="UI356" s="41"/>
      <c r="UJ356" s="41"/>
      <c r="UK356" s="41"/>
      <c r="UL356" s="41"/>
      <c r="UM356" s="41"/>
      <c r="UN356" s="41"/>
      <c r="UO356" s="41"/>
      <c r="UP356" s="41"/>
      <c r="UQ356" s="41"/>
      <c r="UR356" s="41"/>
      <c r="US356" s="41"/>
      <c r="UT356" s="41"/>
      <c r="UU356" s="41"/>
      <c r="UV356" s="41"/>
      <c r="UW356" s="41"/>
      <c r="UX356" s="41"/>
      <c r="UY356" s="41"/>
      <c r="UZ356" s="41"/>
      <c r="VA356" s="41"/>
      <c r="VB356" s="41"/>
      <c r="VC356" s="41"/>
      <c r="VD356" s="41"/>
      <c r="VE356" s="41"/>
      <c r="VF356" s="41"/>
      <c r="VG356" s="41"/>
      <c r="VH356" s="41"/>
      <c r="VI356" s="41"/>
      <c r="VJ356" s="41"/>
      <c r="VK356" s="41"/>
      <c r="VL356" s="41"/>
      <c r="VM356" s="41"/>
      <c r="VN356" s="41"/>
      <c r="VO356" s="41"/>
      <c r="VP356" s="41"/>
      <c r="VQ356" s="41"/>
      <c r="VR356" s="41"/>
      <c r="VS356" s="41"/>
      <c r="VT356" s="41"/>
      <c r="VU356" s="41"/>
      <c r="VV356" s="41"/>
      <c r="VW356" s="41"/>
      <c r="VX356" s="41"/>
      <c r="VY356" s="41"/>
      <c r="VZ356" s="41"/>
      <c r="WA356" s="41"/>
      <c r="WB356" s="41"/>
      <c r="WC356" s="41"/>
      <c r="WD356" s="41"/>
      <c r="WE356" s="41"/>
      <c r="WF356" s="41"/>
      <c r="WG356" s="41"/>
      <c r="WH356" s="41"/>
      <c r="WI356" s="41"/>
      <c r="WJ356" s="41"/>
      <c r="WK356" s="41"/>
      <c r="WL356" s="41"/>
      <c r="WM356" s="41"/>
      <c r="WN356" s="41"/>
      <c r="WO356" s="41"/>
      <c r="WP356" s="41"/>
      <c r="WQ356" s="41"/>
      <c r="WR356" s="41"/>
      <c r="WS356" s="41"/>
      <c r="WT356" s="41"/>
      <c r="WU356" s="41"/>
      <c r="WV356" s="41"/>
      <c r="WW356" s="41"/>
      <c r="WX356" s="41"/>
      <c r="WY356" s="41"/>
      <c r="WZ356" s="41"/>
      <c r="XA356" s="41"/>
      <c r="XB356" s="41"/>
      <c r="XC356" s="41"/>
      <c r="XD356" s="41"/>
      <c r="XE356" s="41"/>
      <c r="XF356" s="41"/>
      <c r="XG356" s="41"/>
      <c r="XH356" s="41"/>
      <c r="XI356" s="41"/>
      <c r="XJ356" s="41"/>
      <c r="XK356" s="41"/>
      <c r="XL356" s="41"/>
      <c r="XM356" s="41"/>
      <c r="XN356" s="41"/>
      <c r="XO356" s="41"/>
      <c r="XP356" s="41"/>
      <c r="XQ356" s="41"/>
      <c r="XR356" s="41"/>
      <c r="XS356" s="41"/>
      <c r="XT356" s="41"/>
      <c r="XU356" s="41"/>
      <c r="XV356" s="41"/>
      <c r="XW356" s="41"/>
      <c r="XX356" s="41"/>
      <c r="XY356" s="41"/>
      <c r="XZ356" s="41"/>
      <c r="YA356" s="41"/>
      <c r="YB356" s="41"/>
      <c r="YC356" s="41"/>
      <c r="YD356" s="41"/>
      <c r="YE356" s="41"/>
      <c r="YF356" s="41"/>
      <c r="YG356" s="41"/>
      <c r="YH356" s="41"/>
      <c r="YI356" s="41"/>
      <c r="YJ356" s="41"/>
      <c r="YK356" s="41"/>
      <c r="YL356" s="41"/>
      <c r="YM356" s="41"/>
      <c r="YN356" s="41"/>
      <c r="YO356" s="41"/>
      <c r="YP356" s="41"/>
      <c r="YQ356" s="41"/>
      <c r="YR356" s="41"/>
      <c r="YS356" s="41"/>
      <c r="YT356" s="41"/>
      <c r="YU356" s="41"/>
      <c r="YV356" s="41"/>
      <c r="YW356" s="41"/>
      <c r="YX356" s="41"/>
      <c r="YY356" s="41"/>
      <c r="YZ356" s="41"/>
      <c r="ZA356" s="41"/>
      <c r="ZB356" s="41"/>
      <c r="ZC356" s="41"/>
      <c r="ZD356" s="41"/>
      <c r="ZE356" s="41"/>
      <c r="ZF356" s="41"/>
      <c r="ZG356" s="41"/>
      <c r="ZH356" s="41"/>
      <c r="ZI356" s="41"/>
      <c r="ZJ356" s="41"/>
      <c r="ZK356" s="41"/>
      <c r="ZL356" s="41"/>
      <c r="ZM356" s="41"/>
      <c r="ZN356" s="41"/>
      <c r="ZO356" s="41"/>
    </row>
    <row r="357" spans="31:691" ht="17.25" customHeight="1" x14ac:dyDescent="0.3">
      <c r="AE357" s="41"/>
      <c r="AF357" s="41"/>
      <c r="AG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/>
      <c r="JJ357" s="41"/>
      <c r="JK357" s="41"/>
      <c r="JL357" s="41"/>
      <c r="JM357" s="41"/>
      <c r="JN357" s="41"/>
      <c r="JO357" s="41"/>
      <c r="JP357" s="41"/>
      <c r="JQ357" s="41"/>
      <c r="JR357" s="41"/>
      <c r="JS357" s="41"/>
      <c r="JT357" s="41"/>
      <c r="JU357" s="41"/>
      <c r="JV357" s="41"/>
      <c r="JW357" s="41"/>
      <c r="JX357" s="41"/>
      <c r="JY357" s="41"/>
      <c r="JZ357" s="41"/>
      <c r="KA357" s="41"/>
      <c r="KB357" s="41"/>
      <c r="KC357" s="41"/>
      <c r="KD357" s="41"/>
      <c r="KE357" s="41"/>
      <c r="KF357" s="41"/>
      <c r="KG357" s="41"/>
      <c r="KH357" s="41"/>
      <c r="KI357" s="41"/>
      <c r="KJ357" s="41"/>
      <c r="KK357" s="41"/>
      <c r="KL357" s="41"/>
      <c r="KM357" s="41"/>
      <c r="KN357" s="41"/>
      <c r="KO357" s="41"/>
      <c r="KP357" s="41"/>
      <c r="KQ357" s="41"/>
      <c r="KR357" s="41"/>
      <c r="KS357" s="41"/>
      <c r="KT357" s="41"/>
      <c r="KU357" s="41"/>
      <c r="KV357" s="41"/>
      <c r="KW357" s="41"/>
      <c r="KX357" s="41"/>
      <c r="KY357" s="41"/>
      <c r="KZ357" s="41"/>
      <c r="LA357" s="41"/>
      <c r="LB357" s="41"/>
      <c r="LC357" s="41"/>
      <c r="LD357" s="41"/>
      <c r="LE357" s="41"/>
      <c r="LF357" s="41"/>
      <c r="LG357" s="41"/>
      <c r="LH357" s="41"/>
      <c r="LI357" s="41"/>
      <c r="LJ357" s="41"/>
      <c r="LK357" s="41"/>
      <c r="LL357" s="41"/>
      <c r="LM357" s="41"/>
      <c r="LN357" s="41"/>
      <c r="LO357" s="41"/>
      <c r="LP357" s="41"/>
      <c r="LQ357" s="41"/>
      <c r="LR357" s="41"/>
      <c r="LS357" s="41"/>
      <c r="LT357" s="41"/>
      <c r="LU357" s="41"/>
      <c r="LV357" s="41"/>
      <c r="LW357" s="41"/>
      <c r="LX357" s="41"/>
      <c r="LY357" s="41"/>
      <c r="LZ357" s="41"/>
      <c r="MA357" s="41"/>
      <c r="MB357" s="41"/>
      <c r="MC357" s="41"/>
      <c r="MD357" s="41"/>
      <c r="ME357" s="41"/>
      <c r="MF357" s="41"/>
      <c r="MG357" s="41"/>
      <c r="MH357" s="41"/>
      <c r="MI357" s="41"/>
      <c r="MJ357" s="41"/>
      <c r="MK357" s="41"/>
      <c r="ML357" s="41"/>
      <c r="MM357" s="41"/>
      <c r="MN357" s="41"/>
      <c r="MO357" s="41"/>
      <c r="MP357" s="41"/>
      <c r="MQ357" s="41"/>
      <c r="MR357" s="41"/>
      <c r="MS357" s="41"/>
      <c r="MT357" s="41"/>
      <c r="MU357" s="41"/>
      <c r="MV357" s="41"/>
      <c r="MW357" s="41"/>
      <c r="MX357" s="41"/>
      <c r="MY357" s="41"/>
      <c r="MZ357" s="41"/>
      <c r="NA357" s="41"/>
      <c r="NB357" s="41"/>
      <c r="NC357" s="41"/>
      <c r="ND357" s="41"/>
      <c r="NE357" s="41"/>
      <c r="NF357" s="41"/>
      <c r="NG357" s="41"/>
      <c r="NH357" s="41"/>
      <c r="NI357" s="41"/>
      <c r="NJ357" s="41"/>
      <c r="NK357" s="41"/>
      <c r="NL357" s="41"/>
      <c r="NM357" s="41"/>
      <c r="NN357" s="41"/>
      <c r="NO357" s="41"/>
      <c r="NP357" s="41"/>
      <c r="NQ357" s="41"/>
      <c r="NR357" s="41"/>
      <c r="NS357" s="41"/>
      <c r="NT357" s="41"/>
      <c r="NU357" s="41"/>
      <c r="NV357" s="41"/>
      <c r="NW357" s="41"/>
      <c r="NX357" s="41"/>
      <c r="NY357" s="41"/>
      <c r="NZ357" s="41"/>
      <c r="OA357" s="41"/>
      <c r="OB357" s="41"/>
      <c r="OC357" s="41"/>
      <c r="OD357" s="41"/>
      <c r="OE357" s="41"/>
      <c r="OF357" s="41"/>
      <c r="OG357" s="41"/>
      <c r="OH357" s="41"/>
      <c r="OI357" s="41"/>
      <c r="OJ357" s="41"/>
      <c r="OK357" s="41"/>
      <c r="OL357" s="41"/>
      <c r="OM357" s="41"/>
      <c r="ON357" s="41"/>
      <c r="OO357" s="41"/>
      <c r="OP357" s="41"/>
      <c r="OQ357" s="41"/>
      <c r="OR357" s="41"/>
      <c r="OS357" s="41"/>
      <c r="OT357" s="41"/>
      <c r="OU357" s="41"/>
      <c r="OV357" s="41"/>
      <c r="OW357" s="41"/>
      <c r="OX357" s="41"/>
      <c r="OY357" s="41"/>
      <c r="OZ357" s="41"/>
      <c r="PA357" s="41"/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1"/>
      <c r="PN357" s="41"/>
      <c r="PO357" s="41"/>
      <c r="PP357" s="41"/>
      <c r="PQ357" s="41"/>
      <c r="PR357" s="41"/>
      <c r="PS357" s="41"/>
      <c r="PT357" s="41"/>
      <c r="PU357" s="41"/>
      <c r="PV357" s="41"/>
      <c r="PW357" s="41"/>
      <c r="PX357" s="41"/>
      <c r="PY357" s="41"/>
      <c r="PZ357" s="41"/>
      <c r="QA357" s="41"/>
      <c r="QB357" s="41"/>
      <c r="QC357" s="41"/>
      <c r="QD357" s="41"/>
      <c r="QE357" s="41"/>
      <c r="QF357" s="41"/>
      <c r="QG357" s="41"/>
      <c r="QH357" s="41"/>
      <c r="QI357" s="41"/>
      <c r="QJ357" s="41"/>
      <c r="QK357" s="41"/>
      <c r="QL357" s="41"/>
      <c r="QM357" s="41"/>
      <c r="QN357" s="41"/>
      <c r="QO357" s="41"/>
      <c r="QP357" s="41"/>
      <c r="QQ357" s="41"/>
      <c r="QR357" s="41"/>
      <c r="QS357" s="41"/>
      <c r="QT357" s="41"/>
      <c r="QU357" s="41"/>
      <c r="QV357" s="41"/>
      <c r="QW357" s="41"/>
      <c r="QX357" s="41"/>
      <c r="QY357" s="41"/>
      <c r="QZ357" s="41"/>
      <c r="RA357" s="41"/>
      <c r="RB357" s="41"/>
      <c r="RC357" s="41"/>
      <c r="RD357" s="41"/>
      <c r="RE357" s="41"/>
      <c r="RF357" s="41"/>
      <c r="RG357" s="41"/>
      <c r="RH357" s="41"/>
      <c r="RI357" s="41"/>
      <c r="RJ357" s="41"/>
      <c r="RK357" s="41"/>
      <c r="RL357" s="41"/>
      <c r="RM357" s="41"/>
      <c r="RN357" s="41"/>
      <c r="RO357" s="41"/>
      <c r="RP357" s="41"/>
      <c r="RQ357" s="41"/>
      <c r="RR357" s="41"/>
      <c r="RS357" s="41"/>
      <c r="RT357" s="41"/>
      <c r="RU357" s="41"/>
      <c r="RV357" s="41"/>
      <c r="RW357" s="41"/>
      <c r="RX357" s="41"/>
      <c r="RY357" s="41"/>
      <c r="RZ357" s="41"/>
      <c r="SA357" s="41"/>
      <c r="SB357" s="41"/>
      <c r="SC357" s="41"/>
      <c r="SD357" s="41"/>
      <c r="SE357" s="41"/>
      <c r="SF357" s="41"/>
      <c r="SG357" s="41"/>
      <c r="SH357" s="41"/>
      <c r="SI357" s="41"/>
      <c r="SJ357" s="41"/>
      <c r="SK357" s="41"/>
      <c r="SL357" s="41"/>
      <c r="SM357" s="41"/>
      <c r="SN357" s="41"/>
      <c r="SO357" s="41"/>
      <c r="SP357" s="41"/>
      <c r="SQ357" s="41"/>
      <c r="SR357" s="41"/>
      <c r="SS357" s="41"/>
      <c r="ST357" s="41"/>
      <c r="SU357" s="41"/>
      <c r="SV357" s="41"/>
      <c r="SW357" s="41"/>
      <c r="SX357" s="41"/>
      <c r="SY357" s="41"/>
      <c r="SZ357" s="41"/>
      <c r="TA357" s="41"/>
      <c r="TB357" s="41"/>
      <c r="TC357" s="41"/>
      <c r="TD357" s="41"/>
      <c r="TE357" s="41"/>
      <c r="TF357" s="41"/>
      <c r="TG357" s="41"/>
      <c r="TH357" s="41"/>
      <c r="TI357" s="41"/>
      <c r="TJ357" s="41"/>
      <c r="TK357" s="41"/>
      <c r="TL357" s="41"/>
      <c r="TM357" s="41"/>
      <c r="TN357" s="41"/>
      <c r="TO357" s="41"/>
      <c r="TP357" s="41"/>
      <c r="TQ357" s="41"/>
      <c r="TR357" s="41"/>
      <c r="TS357" s="41"/>
      <c r="TT357" s="41"/>
      <c r="TU357" s="41"/>
      <c r="TV357" s="41"/>
      <c r="TW357" s="41"/>
      <c r="TX357" s="41"/>
      <c r="TY357" s="41"/>
      <c r="TZ357" s="41"/>
      <c r="UA357" s="41"/>
      <c r="UB357" s="41"/>
      <c r="UC357" s="41"/>
      <c r="UD357" s="41"/>
      <c r="UE357" s="41"/>
      <c r="UF357" s="41"/>
      <c r="UG357" s="41"/>
      <c r="UH357" s="41"/>
      <c r="UI357" s="41"/>
      <c r="UJ357" s="41"/>
      <c r="UK357" s="41"/>
      <c r="UL357" s="41"/>
      <c r="UM357" s="41"/>
      <c r="UN357" s="41"/>
      <c r="UO357" s="41"/>
      <c r="UP357" s="41"/>
      <c r="UQ357" s="41"/>
      <c r="UR357" s="41"/>
      <c r="US357" s="41"/>
      <c r="UT357" s="41"/>
      <c r="UU357" s="41"/>
      <c r="UV357" s="41"/>
      <c r="UW357" s="41"/>
      <c r="UX357" s="41"/>
      <c r="UY357" s="41"/>
      <c r="UZ357" s="41"/>
      <c r="VA357" s="41"/>
      <c r="VB357" s="41"/>
      <c r="VC357" s="41"/>
      <c r="VD357" s="41"/>
      <c r="VE357" s="41"/>
      <c r="VF357" s="41"/>
      <c r="VG357" s="41"/>
      <c r="VH357" s="41"/>
      <c r="VI357" s="41"/>
      <c r="VJ357" s="41"/>
      <c r="VK357" s="41"/>
      <c r="VL357" s="41"/>
      <c r="VM357" s="41"/>
      <c r="VN357" s="41"/>
      <c r="VO357" s="41"/>
      <c r="VP357" s="41"/>
      <c r="VQ357" s="41"/>
      <c r="VR357" s="41"/>
      <c r="VS357" s="41"/>
      <c r="VT357" s="41"/>
      <c r="VU357" s="41"/>
      <c r="VV357" s="41"/>
      <c r="VW357" s="41"/>
      <c r="VX357" s="41"/>
      <c r="VY357" s="41"/>
      <c r="VZ357" s="41"/>
      <c r="WA357" s="41"/>
      <c r="WB357" s="41"/>
      <c r="WC357" s="41"/>
      <c r="WD357" s="41"/>
      <c r="WE357" s="41"/>
      <c r="WF357" s="41"/>
      <c r="WG357" s="41"/>
      <c r="WH357" s="41"/>
      <c r="WI357" s="41"/>
      <c r="WJ357" s="41"/>
      <c r="WK357" s="41"/>
      <c r="WL357" s="41"/>
      <c r="WM357" s="41"/>
      <c r="WN357" s="41"/>
      <c r="WO357" s="41"/>
      <c r="WP357" s="41"/>
      <c r="WQ357" s="41"/>
      <c r="WR357" s="41"/>
      <c r="WS357" s="41"/>
      <c r="WT357" s="41"/>
      <c r="WU357" s="41"/>
      <c r="WV357" s="41"/>
      <c r="WW357" s="41"/>
      <c r="WX357" s="41"/>
      <c r="WY357" s="41"/>
      <c r="WZ357" s="41"/>
      <c r="XA357" s="41"/>
      <c r="XB357" s="41"/>
      <c r="XC357" s="41"/>
      <c r="XD357" s="41"/>
      <c r="XE357" s="41"/>
      <c r="XF357" s="41"/>
      <c r="XG357" s="41"/>
      <c r="XH357" s="41"/>
      <c r="XI357" s="41"/>
      <c r="XJ357" s="41"/>
      <c r="XK357" s="41"/>
      <c r="XL357" s="41"/>
      <c r="XM357" s="41"/>
      <c r="XN357" s="41"/>
      <c r="XO357" s="41"/>
      <c r="XP357" s="41"/>
      <c r="XQ357" s="41"/>
      <c r="XR357" s="41"/>
      <c r="XS357" s="41"/>
      <c r="XT357" s="41"/>
      <c r="XU357" s="41"/>
      <c r="XV357" s="41"/>
      <c r="XW357" s="41"/>
      <c r="XX357" s="41"/>
      <c r="XY357" s="41"/>
      <c r="XZ357" s="41"/>
      <c r="YA357" s="41"/>
      <c r="YB357" s="41"/>
      <c r="YC357" s="41"/>
      <c r="YD357" s="41"/>
      <c r="YE357" s="41"/>
      <c r="YF357" s="41"/>
      <c r="YG357" s="41"/>
      <c r="YH357" s="41"/>
      <c r="YI357" s="41"/>
      <c r="YJ357" s="41"/>
      <c r="YK357" s="41"/>
      <c r="YL357" s="41"/>
      <c r="YM357" s="41"/>
      <c r="YN357" s="41"/>
      <c r="YO357" s="41"/>
      <c r="YP357" s="41"/>
      <c r="YQ357" s="41"/>
      <c r="YR357" s="41"/>
      <c r="YS357" s="41"/>
      <c r="YT357" s="41"/>
      <c r="YU357" s="41"/>
      <c r="YV357" s="41"/>
      <c r="YW357" s="41"/>
      <c r="YX357" s="41"/>
      <c r="YY357" s="41"/>
      <c r="YZ357" s="41"/>
      <c r="ZA357" s="41"/>
      <c r="ZB357" s="41"/>
      <c r="ZC357" s="41"/>
      <c r="ZD357" s="41"/>
      <c r="ZE357" s="41"/>
      <c r="ZF357" s="41"/>
      <c r="ZG357" s="41"/>
      <c r="ZH357" s="41"/>
      <c r="ZI357" s="41"/>
      <c r="ZJ357" s="41"/>
      <c r="ZK357" s="41"/>
      <c r="ZL357" s="41"/>
      <c r="ZM357" s="41"/>
      <c r="ZN357" s="41"/>
      <c r="ZO357" s="41"/>
    </row>
    <row r="358" spans="31:691" ht="17.25" customHeight="1" x14ac:dyDescent="0.3">
      <c r="AE358" s="41"/>
      <c r="AF358" s="41"/>
      <c r="AG358" s="41"/>
      <c r="IZ358" s="41"/>
      <c r="JA358" s="41"/>
      <c r="JB358" s="41"/>
      <c r="JC358" s="41"/>
      <c r="JD358" s="41"/>
      <c r="JE358" s="41"/>
      <c r="JF358" s="41"/>
      <c r="JG358" s="41"/>
      <c r="JH358" s="41"/>
      <c r="JI358" s="41"/>
      <c r="JJ358" s="41"/>
      <c r="JK358" s="41"/>
      <c r="JL358" s="41"/>
      <c r="JM358" s="41"/>
      <c r="JN358" s="41"/>
      <c r="JO358" s="41"/>
      <c r="JP358" s="41"/>
      <c r="JQ358" s="41"/>
      <c r="JR358" s="41"/>
      <c r="JS358" s="41"/>
      <c r="JT358" s="41"/>
      <c r="JU358" s="41"/>
      <c r="JV358" s="41"/>
      <c r="JW358" s="41"/>
      <c r="JX358" s="41"/>
      <c r="JY358" s="41"/>
      <c r="JZ358" s="41"/>
      <c r="KA358" s="41"/>
      <c r="KB358" s="41"/>
      <c r="KC358" s="41"/>
      <c r="KD358" s="41"/>
      <c r="KE358" s="41"/>
      <c r="KF358" s="41"/>
      <c r="KG358" s="41"/>
      <c r="KH358" s="41"/>
      <c r="KI358" s="41"/>
      <c r="KJ358" s="41"/>
      <c r="KK358" s="41"/>
      <c r="KL358" s="41"/>
      <c r="KM358" s="41"/>
      <c r="KN358" s="41"/>
      <c r="KO358" s="41"/>
      <c r="KP358" s="41"/>
      <c r="KQ358" s="41"/>
      <c r="KR358" s="41"/>
      <c r="KS358" s="41"/>
      <c r="KT358" s="41"/>
      <c r="KU358" s="41"/>
      <c r="KV358" s="41"/>
      <c r="KW358" s="41"/>
      <c r="KX358" s="41"/>
      <c r="KY358" s="41"/>
      <c r="KZ358" s="41"/>
      <c r="LA358" s="41"/>
      <c r="LB358" s="41"/>
      <c r="LC358" s="41"/>
      <c r="LD358" s="41"/>
      <c r="LE358" s="41"/>
      <c r="LF358" s="41"/>
      <c r="LG358" s="41"/>
      <c r="LH358" s="41"/>
      <c r="LI358" s="41"/>
      <c r="LJ358" s="41"/>
      <c r="LK358" s="41"/>
      <c r="LL358" s="41"/>
      <c r="LM358" s="41"/>
      <c r="LN358" s="41"/>
      <c r="LO358" s="41"/>
      <c r="LP358" s="41"/>
      <c r="LQ358" s="41"/>
      <c r="LR358" s="41"/>
      <c r="LS358" s="41"/>
      <c r="LT358" s="41"/>
      <c r="LU358" s="41"/>
      <c r="LV358" s="41"/>
      <c r="LW358" s="41"/>
      <c r="LX358" s="41"/>
      <c r="LY358" s="41"/>
      <c r="LZ358" s="41"/>
      <c r="MA358" s="41"/>
      <c r="MB358" s="41"/>
      <c r="MC358" s="41"/>
      <c r="MD358" s="41"/>
      <c r="ME358" s="41"/>
      <c r="MF358" s="41"/>
      <c r="MG358" s="41"/>
      <c r="MH358" s="41"/>
      <c r="MI358" s="41"/>
      <c r="MJ358" s="41"/>
      <c r="MK358" s="41"/>
      <c r="ML358" s="41"/>
      <c r="MM358" s="41"/>
      <c r="MN358" s="41"/>
      <c r="MO358" s="41"/>
      <c r="MP358" s="41"/>
      <c r="MQ358" s="41"/>
      <c r="MR358" s="41"/>
      <c r="MS358" s="41"/>
      <c r="MT358" s="41"/>
      <c r="MU358" s="41"/>
      <c r="MV358" s="41"/>
      <c r="MW358" s="41"/>
      <c r="MX358" s="41"/>
      <c r="MY358" s="41"/>
      <c r="MZ358" s="41"/>
      <c r="NA358" s="41"/>
      <c r="NB358" s="41"/>
      <c r="NC358" s="41"/>
      <c r="ND358" s="41"/>
      <c r="NE358" s="41"/>
      <c r="NF358" s="41"/>
      <c r="NG358" s="41"/>
      <c r="NH358" s="41"/>
      <c r="NI358" s="41"/>
      <c r="NJ358" s="41"/>
      <c r="NK358" s="41"/>
      <c r="NL358" s="41"/>
      <c r="NM358" s="41"/>
      <c r="NN358" s="41"/>
      <c r="NO358" s="41"/>
      <c r="NP358" s="41"/>
      <c r="NQ358" s="41"/>
      <c r="NR358" s="41"/>
      <c r="NS358" s="41"/>
      <c r="NT358" s="41"/>
      <c r="NU358" s="41"/>
      <c r="NV358" s="41"/>
      <c r="NW358" s="41"/>
      <c r="NX358" s="41"/>
      <c r="NY358" s="41"/>
      <c r="NZ358" s="41"/>
      <c r="OA358" s="41"/>
      <c r="OB358" s="41"/>
      <c r="OC358" s="41"/>
      <c r="OD358" s="41"/>
      <c r="OE358" s="41"/>
      <c r="OF358" s="41"/>
      <c r="OG358" s="41"/>
      <c r="OH358" s="41"/>
      <c r="OI358" s="41"/>
      <c r="OJ358" s="41"/>
      <c r="OK358" s="41"/>
      <c r="OL358" s="41"/>
      <c r="OM358" s="41"/>
      <c r="ON358" s="41"/>
      <c r="OO358" s="41"/>
      <c r="OP358" s="41"/>
      <c r="OQ358" s="41"/>
      <c r="OR358" s="41"/>
      <c r="OS358" s="41"/>
      <c r="OT358" s="41"/>
      <c r="OU358" s="41"/>
      <c r="OV358" s="41"/>
      <c r="OW358" s="41"/>
      <c r="OX358" s="41"/>
      <c r="OY358" s="41"/>
      <c r="OZ358" s="41"/>
      <c r="PA358" s="41"/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1"/>
      <c r="PN358" s="41"/>
      <c r="PO358" s="41"/>
      <c r="PP358" s="41"/>
      <c r="PQ358" s="41"/>
      <c r="PR358" s="41"/>
      <c r="PS358" s="41"/>
      <c r="PT358" s="41"/>
      <c r="PU358" s="41"/>
      <c r="PV358" s="41"/>
      <c r="PW358" s="41"/>
      <c r="PX358" s="41"/>
      <c r="PY358" s="41"/>
      <c r="PZ358" s="41"/>
      <c r="QA358" s="41"/>
      <c r="QB358" s="41"/>
      <c r="QC358" s="41"/>
      <c r="QD358" s="41"/>
      <c r="QE358" s="41"/>
      <c r="QF358" s="41"/>
      <c r="QG358" s="41"/>
      <c r="QH358" s="41"/>
      <c r="QI358" s="41"/>
      <c r="QJ358" s="41"/>
      <c r="QK358" s="41"/>
      <c r="QL358" s="41"/>
      <c r="QM358" s="41"/>
      <c r="QN358" s="41"/>
      <c r="QO358" s="41"/>
      <c r="QP358" s="41"/>
      <c r="QQ358" s="41"/>
      <c r="QR358" s="41"/>
      <c r="QS358" s="41"/>
      <c r="QT358" s="41"/>
      <c r="QU358" s="41"/>
      <c r="QV358" s="41"/>
      <c r="QW358" s="41"/>
      <c r="QX358" s="41"/>
      <c r="QY358" s="41"/>
      <c r="QZ358" s="41"/>
      <c r="RA358" s="41"/>
      <c r="RB358" s="41"/>
      <c r="RC358" s="41"/>
      <c r="RD358" s="41"/>
      <c r="RE358" s="41"/>
      <c r="RF358" s="41"/>
      <c r="RG358" s="41"/>
      <c r="RH358" s="41"/>
      <c r="RI358" s="41"/>
      <c r="RJ358" s="41"/>
      <c r="RK358" s="41"/>
      <c r="RL358" s="41"/>
      <c r="RM358" s="41"/>
      <c r="RN358" s="41"/>
      <c r="RO358" s="41"/>
      <c r="RP358" s="41"/>
      <c r="RQ358" s="41"/>
      <c r="RR358" s="41"/>
      <c r="RS358" s="41"/>
      <c r="RT358" s="41"/>
      <c r="RU358" s="41"/>
      <c r="RV358" s="41"/>
      <c r="RW358" s="41"/>
      <c r="RX358" s="41"/>
      <c r="RY358" s="41"/>
      <c r="RZ358" s="41"/>
      <c r="SA358" s="41"/>
      <c r="SB358" s="41"/>
      <c r="SC358" s="41"/>
      <c r="SD358" s="41"/>
      <c r="SE358" s="41"/>
      <c r="SF358" s="41"/>
      <c r="SG358" s="41"/>
      <c r="SH358" s="41"/>
      <c r="SI358" s="41"/>
      <c r="SJ358" s="41"/>
      <c r="SK358" s="41"/>
      <c r="SL358" s="41"/>
      <c r="SM358" s="41"/>
      <c r="SN358" s="41"/>
      <c r="SO358" s="41"/>
      <c r="SP358" s="41"/>
      <c r="SQ358" s="41"/>
      <c r="SR358" s="41"/>
      <c r="SS358" s="41"/>
      <c r="ST358" s="41"/>
      <c r="SU358" s="41"/>
      <c r="SV358" s="41"/>
      <c r="SW358" s="41"/>
      <c r="SX358" s="41"/>
      <c r="SY358" s="41"/>
      <c r="SZ358" s="41"/>
      <c r="TA358" s="41"/>
      <c r="TB358" s="41"/>
      <c r="TC358" s="41"/>
      <c r="TD358" s="41"/>
      <c r="TE358" s="41"/>
      <c r="TF358" s="41"/>
      <c r="TG358" s="41"/>
      <c r="TH358" s="41"/>
      <c r="TI358" s="41"/>
      <c r="TJ358" s="41"/>
      <c r="TK358" s="41"/>
      <c r="TL358" s="41"/>
      <c r="TM358" s="41"/>
      <c r="TN358" s="41"/>
      <c r="TO358" s="41"/>
      <c r="TP358" s="41"/>
      <c r="TQ358" s="41"/>
      <c r="TR358" s="41"/>
      <c r="TS358" s="41"/>
      <c r="TT358" s="41"/>
      <c r="TU358" s="41"/>
      <c r="TV358" s="41"/>
      <c r="TW358" s="41"/>
      <c r="TX358" s="41"/>
      <c r="TY358" s="41"/>
      <c r="TZ358" s="41"/>
      <c r="UA358" s="41"/>
      <c r="UB358" s="41"/>
      <c r="UC358" s="41"/>
      <c r="UD358" s="41"/>
      <c r="UE358" s="41"/>
      <c r="UF358" s="41"/>
      <c r="UG358" s="41"/>
      <c r="UH358" s="41"/>
      <c r="UI358" s="41"/>
      <c r="UJ358" s="41"/>
      <c r="UK358" s="41"/>
      <c r="UL358" s="41"/>
      <c r="UM358" s="41"/>
      <c r="UN358" s="41"/>
      <c r="UO358" s="41"/>
      <c r="UP358" s="41"/>
      <c r="UQ358" s="41"/>
      <c r="UR358" s="41"/>
      <c r="US358" s="41"/>
      <c r="UT358" s="41"/>
      <c r="UU358" s="41"/>
      <c r="UV358" s="41"/>
      <c r="UW358" s="41"/>
      <c r="UX358" s="41"/>
      <c r="UY358" s="41"/>
      <c r="UZ358" s="41"/>
      <c r="VA358" s="41"/>
      <c r="VB358" s="41"/>
      <c r="VC358" s="41"/>
      <c r="VD358" s="41"/>
      <c r="VE358" s="41"/>
      <c r="VF358" s="41"/>
      <c r="VG358" s="41"/>
      <c r="VH358" s="41"/>
      <c r="VI358" s="41"/>
      <c r="VJ358" s="41"/>
      <c r="VK358" s="41"/>
      <c r="VL358" s="41"/>
      <c r="VM358" s="41"/>
      <c r="VN358" s="41"/>
      <c r="VO358" s="41"/>
      <c r="VP358" s="41"/>
      <c r="VQ358" s="41"/>
      <c r="VR358" s="41"/>
      <c r="VS358" s="41"/>
      <c r="VT358" s="41"/>
      <c r="VU358" s="41"/>
      <c r="VV358" s="41"/>
      <c r="VW358" s="41"/>
      <c r="VX358" s="41"/>
      <c r="VY358" s="41"/>
      <c r="VZ358" s="41"/>
      <c r="WA358" s="41"/>
      <c r="WB358" s="41"/>
      <c r="WC358" s="41"/>
      <c r="WD358" s="41"/>
      <c r="WE358" s="41"/>
      <c r="WF358" s="41"/>
      <c r="WG358" s="41"/>
      <c r="WH358" s="41"/>
      <c r="WI358" s="41"/>
      <c r="WJ358" s="41"/>
      <c r="WK358" s="41"/>
      <c r="WL358" s="41"/>
      <c r="WM358" s="41"/>
      <c r="WN358" s="41"/>
      <c r="WO358" s="41"/>
      <c r="WP358" s="41"/>
      <c r="WQ358" s="41"/>
      <c r="WR358" s="41"/>
      <c r="WS358" s="41"/>
      <c r="WT358" s="41"/>
      <c r="WU358" s="41"/>
      <c r="WV358" s="41"/>
      <c r="WW358" s="41"/>
      <c r="WX358" s="41"/>
      <c r="WY358" s="41"/>
      <c r="WZ358" s="41"/>
      <c r="XA358" s="41"/>
      <c r="XB358" s="41"/>
      <c r="XC358" s="41"/>
      <c r="XD358" s="41"/>
      <c r="XE358" s="41"/>
      <c r="XF358" s="41"/>
      <c r="XG358" s="41"/>
      <c r="XH358" s="41"/>
      <c r="XI358" s="41"/>
      <c r="XJ358" s="41"/>
      <c r="XK358" s="41"/>
      <c r="XL358" s="41"/>
      <c r="XM358" s="41"/>
      <c r="XN358" s="41"/>
      <c r="XO358" s="41"/>
      <c r="XP358" s="41"/>
      <c r="XQ358" s="41"/>
      <c r="XR358" s="41"/>
      <c r="XS358" s="41"/>
      <c r="XT358" s="41"/>
      <c r="XU358" s="41"/>
      <c r="XV358" s="41"/>
      <c r="XW358" s="41"/>
      <c r="XX358" s="41"/>
      <c r="XY358" s="41"/>
      <c r="XZ358" s="41"/>
      <c r="YA358" s="41"/>
      <c r="YB358" s="41"/>
      <c r="YC358" s="41"/>
      <c r="YD358" s="41"/>
      <c r="YE358" s="41"/>
      <c r="YF358" s="41"/>
      <c r="YG358" s="41"/>
      <c r="YH358" s="41"/>
      <c r="YI358" s="41"/>
      <c r="YJ358" s="41"/>
      <c r="YK358" s="41"/>
      <c r="YL358" s="41"/>
      <c r="YM358" s="41"/>
      <c r="YN358" s="41"/>
      <c r="YO358" s="41"/>
      <c r="YP358" s="41"/>
      <c r="YQ358" s="41"/>
      <c r="YR358" s="41"/>
      <c r="YS358" s="41"/>
      <c r="YT358" s="41"/>
      <c r="YU358" s="41"/>
      <c r="YV358" s="41"/>
      <c r="YW358" s="41"/>
      <c r="YX358" s="41"/>
      <c r="YY358" s="41"/>
      <c r="YZ358" s="41"/>
      <c r="ZA358" s="41"/>
      <c r="ZB358" s="41"/>
      <c r="ZC358" s="41"/>
      <c r="ZD358" s="41"/>
      <c r="ZE358" s="41"/>
      <c r="ZF358" s="41"/>
      <c r="ZG358" s="41"/>
      <c r="ZH358" s="41"/>
      <c r="ZI358" s="41"/>
      <c r="ZJ358" s="41"/>
      <c r="ZK358" s="41"/>
      <c r="ZL358" s="41"/>
      <c r="ZM358" s="41"/>
      <c r="ZN358" s="41"/>
      <c r="ZO358" s="41"/>
    </row>
    <row r="359" spans="31:691" ht="17.25" customHeight="1" x14ac:dyDescent="0.3">
      <c r="AE359" s="41"/>
      <c r="AF359" s="41"/>
      <c r="AG359" s="41"/>
      <c r="IZ359" s="41"/>
      <c r="JA359" s="41"/>
      <c r="JB359" s="41"/>
      <c r="JC359" s="41"/>
      <c r="JD359" s="41"/>
      <c r="JE359" s="41"/>
      <c r="JF359" s="41"/>
      <c r="JG359" s="41"/>
      <c r="JH359" s="41"/>
      <c r="JI359" s="41"/>
      <c r="JJ359" s="41"/>
      <c r="JK359" s="41"/>
      <c r="JL359" s="41"/>
      <c r="JM359" s="41"/>
      <c r="JN359" s="41"/>
      <c r="JO359" s="41"/>
      <c r="JP359" s="41"/>
      <c r="JQ359" s="41"/>
      <c r="JR359" s="41"/>
      <c r="JS359" s="41"/>
      <c r="JT359" s="41"/>
      <c r="JU359" s="41"/>
      <c r="JV359" s="41"/>
      <c r="JW359" s="41"/>
      <c r="JX359" s="41"/>
      <c r="JY359" s="41"/>
      <c r="JZ359" s="41"/>
      <c r="KA359" s="41"/>
      <c r="KB359" s="41"/>
      <c r="KC359" s="41"/>
      <c r="KD359" s="41"/>
      <c r="KE359" s="41"/>
      <c r="KF359" s="41"/>
      <c r="KG359" s="41"/>
      <c r="KH359" s="41"/>
      <c r="KI359" s="41"/>
      <c r="KJ359" s="41"/>
      <c r="KK359" s="41"/>
      <c r="KL359" s="41"/>
      <c r="KM359" s="41"/>
      <c r="KN359" s="41"/>
      <c r="KO359" s="41"/>
      <c r="KP359" s="41"/>
      <c r="KQ359" s="41"/>
      <c r="KR359" s="41"/>
      <c r="KS359" s="41"/>
      <c r="KT359" s="41"/>
      <c r="KU359" s="41"/>
      <c r="KV359" s="41"/>
      <c r="KW359" s="41"/>
      <c r="KX359" s="41"/>
      <c r="KY359" s="41"/>
      <c r="KZ359" s="41"/>
      <c r="LA359" s="41"/>
      <c r="LB359" s="41"/>
      <c r="LC359" s="41"/>
      <c r="LD359" s="41"/>
      <c r="LE359" s="41"/>
      <c r="LF359" s="41"/>
      <c r="LG359" s="41"/>
      <c r="LH359" s="41"/>
      <c r="LI359" s="41"/>
      <c r="LJ359" s="41"/>
      <c r="LK359" s="41"/>
      <c r="LL359" s="41"/>
      <c r="LM359" s="41"/>
      <c r="LN359" s="41"/>
      <c r="LO359" s="41"/>
      <c r="LP359" s="41"/>
      <c r="LQ359" s="41"/>
      <c r="LR359" s="41"/>
      <c r="LS359" s="41"/>
      <c r="LT359" s="41"/>
      <c r="LU359" s="41"/>
      <c r="LV359" s="41"/>
      <c r="LW359" s="41"/>
      <c r="LX359" s="41"/>
      <c r="LY359" s="41"/>
      <c r="LZ359" s="41"/>
      <c r="MA359" s="41"/>
      <c r="MB359" s="41"/>
      <c r="MC359" s="41"/>
      <c r="MD359" s="41"/>
      <c r="ME359" s="41"/>
      <c r="MF359" s="41"/>
      <c r="MG359" s="41"/>
      <c r="MH359" s="41"/>
      <c r="MI359" s="41"/>
      <c r="MJ359" s="41"/>
      <c r="MK359" s="41"/>
      <c r="ML359" s="41"/>
      <c r="MM359" s="41"/>
      <c r="MN359" s="41"/>
      <c r="MO359" s="41"/>
      <c r="MP359" s="41"/>
      <c r="MQ359" s="41"/>
      <c r="MR359" s="41"/>
      <c r="MS359" s="41"/>
      <c r="MT359" s="41"/>
      <c r="MU359" s="41"/>
      <c r="MV359" s="41"/>
      <c r="MW359" s="41"/>
      <c r="MX359" s="41"/>
      <c r="MY359" s="41"/>
      <c r="MZ359" s="41"/>
      <c r="NA359" s="41"/>
      <c r="NB359" s="41"/>
      <c r="NC359" s="41"/>
      <c r="ND359" s="41"/>
      <c r="NE359" s="41"/>
      <c r="NF359" s="41"/>
      <c r="NG359" s="41"/>
      <c r="NH359" s="41"/>
      <c r="NI359" s="41"/>
      <c r="NJ359" s="41"/>
      <c r="NK359" s="41"/>
      <c r="NL359" s="41"/>
      <c r="NM359" s="41"/>
      <c r="NN359" s="41"/>
      <c r="NO359" s="41"/>
      <c r="NP359" s="41"/>
      <c r="NQ359" s="41"/>
      <c r="NR359" s="41"/>
      <c r="NS359" s="41"/>
      <c r="NT359" s="41"/>
      <c r="NU359" s="41"/>
      <c r="NV359" s="41"/>
      <c r="NW359" s="41"/>
      <c r="NX359" s="41"/>
      <c r="NY359" s="41"/>
      <c r="NZ359" s="41"/>
      <c r="OA359" s="41"/>
      <c r="OB359" s="41"/>
      <c r="OC359" s="41"/>
      <c r="OD359" s="41"/>
      <c r="OE359" s="41"/>
      <c r="OF359" s="41"/>
      <c r="OG359" s="41"/>
      <c r="OH359" s="41"/>
      <c r="OI359" s="41"/>
      <c r="OJ359" s="41"/>
      <c r="OK359" s="41"/>
      <c r="OL359" s="41"/>
      <c r="OM359" s="41"/>
      <c r="ON359" s="41"/>
      <c r="OO359" s="41"/>
      <c r="OP359" s="41"/>
      <c r="OQ359" s="41"/>
      <c r="OR359" s="41"/>
      <c r="OS359" s="41"/>
      <c r="OT359" s="41"/>
      <c r="OU359" s="41"/>
      <c r="OV359" s="41"/>
      <c r="OW359" s="41"/>
      <c r="OX359" s="41"/>
      <c r="OY359" s="41"/>
      <c r="OZ359" s="41"/>
      <c r="PA359" s="41"/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1"/>
      <c r="PN359" s="41"/>
      <c r="PO359" s="41"/>
      <c r="PP359" s="41"/>
      <c r="PQ359" s="41"/>
      <c r="PR359" s="41"/>
      <c r="PS359" s="41"/>
      <c r="PT359" s="41"/>
      <c r="PU359" s="41"/>
      <c r="PV359" s="41"/>
      <c r="PW359" s="41"/>
      <c r="PX359" s="41"/>
      <c r="PY359" s="41"/>
      <c r="PZ359" s="41"/>
      <c r="QA359" s="41"/>
      <c r="QB359" s="41"/>
      <c r="QC359" s="41"/>
      <c r="QD359" s="41"/>
      <c r="QE359" s="41"/>
      <c r="QF359" s="41"/>
      <c r="QG359" s="41"/>
      <c r="QH359" s="41"/>
      <c r="QI359" s="41"/>
      <c r="QJ359" s="41"/>
      <c r="QK359" s="41"/>
      <c r="QL359" s="41"/>
      <c r="QM359" s="41"/>
      <c r="QN359" s="41"/>
      <c r="QO359" s="41"/>
      <c r="QP359" s="41"/>
      <c r="QQ359" s="41"/>
      <c r="QR359" s="41"/>
      <c r="QS359" s="41"/>
      <c r="QT359" s="41"/>
      <c r="QU359" s="41"/>
      <c r="QV359" s="41"/>
      <c r="QW359" s="41"/>
      <c r="QX359" s="41"/>
      <c r="QY359" s="41"/>
      <c r="QZ359" s="41"/>
      <c r="RA359" s="41"/>
      <c r="RB359" s="41"/>
      <c r="RC359" s="41"/>
      <c r="RD359" s="41"/>
      <c r="RE359" s="41"/>
      <c r="RF359" s="41"/>
      <c r="RG359" s="41"/>
      <c r="RH359" s="41"/>
      <c r="RI359" s="41"/>
      <c r="RJ359" s="41"/>
      <c r="RK359" s="41"/>
      <c r="RL359" s="41"/>
      <c r="RM359" s="41"/>
      <c r="RN359" s="41"/>
      <c r="RO359" s="41"/>
      <c r="RP359" s="41"/>
      <c r="RQ359" s="41"/>
      <c r="RR359" s="41"/>
      <c r="RS359" s="41"/>
      <c r="RT359" s="41"/>
      <c r="RU359" s="41"/>
      <c r="RV359" s="41"/>
      <c r="RW359" s="41"/>
      <c r="RX359" s="41"/>
      <c r="RY359" s="41"/>
      <c r="RZ359" s="41"/>
      <c r="SA359" s="41"/>
      <c r="SB359" s="41"/>
      <c r="SC359" s="41"/>
      <c r="SD359" s="41"/>
      <c r="SE359" s="41"/>
      <c r="SF359" s="41"/>
      <c r="SG359" s="41"/>
      <c r="SH359" s="41"/>
      <c r="SI359" s="41"/>
      <c r="SJ359" s="41"/>
      <c r="SK359" s="41"/>
      <c r="SL359" s="41"/>
      <c r="SM359" s="41"/>
      <c r="SN359" s="41"/>
      <c r="SO359" s="41"/>
      <c r="SP359" s="41"/>
      <c r="SQ359" s="41"/>
      <c r="SR359" s="41"/>
      <c r="SS359" s="41"/>
      <c r="ST359" s="41"/>
      <c r="SU359" s="41"/>
      <c r="SV359" s="41"/>
      <c r="SW359" s="41"/>
      <c r="SX359" s="41"/>
      <c r="SY359" s="41"/>
      <c r="SZ359" s="41"/>
      <c r="TA359" s="41"/>
      <c r="TB359" s="41"/>
      <c r="TC359" s="41"/>
      <c r="TD359" s="41"/>
      <c r="TE359" s="41"/>
      <c r="TF359" s="41"/>
      <c r="TG359" s="41"/>
      <c r="TH359" s="41"/>
      <c r="TI359" s="41"/>
      <c r="TJ359" s="41"/>
      <c r="TK359" s="41"/>
      <c r="TL359" s="41"/>
      <c r="TM359" s="41"/>
      <c r="TN359" s="41"/>
      <c r="TO359" s="41"/>
      <c r="TP359" s="41"/>
      <c r="TQ359" s="41"/>
      <c r="TR359" s="41"/>
      <c r="TS359" s="41"/>
      <c r="TT359" s="41"/>
      <c r="TU359" s="41"/>
      <c r="TV359" s="41"/>
      <c r="TW359" s="41"/>
      <c r="TX359" s="41"/>
      <c r="TY359" s="41"/>
      <c r="TZ359" s="41"/>
      <c r="UA359" s="41"/>
      <c r="UB359" s="41"/>
      <c r="UC359" s="41"/>
      <c r="UD359" s="41"/>
      <c r="UE359" s="41"/>
      <c r="UF359" s="41"/>
      <c r="UG359" s="41"/>
      <c r="UH359" s="41"/>
      <c r="UI359" s="41"/>
      <c r="UJ359" s="41"/>
      <c r="UK359" s="41"/>
      <c r="UL359" s="41"/>
      <c r="UM359" s="41"/>
      <c r="UN359" s="41"/>
      <c r="UO359" s="41"/>
      <c r="UP359" s="41"/>
      <c r="UQ359" s="41"/>
      <c r="UR359" s="41"/>
      <c r="US359" s="41"/>
      <c r="UT359" s="41"/>
      <c r="UU359" s="41"/>
      <c r="UV359" s="41"/>
      <c r="UW359" s="41"/>
      <c r="UX359" s="41"/>
      <c r="UY359" s="41"/>
      <c r="UZ359" s="41"/>
      <c r="VA359" s="41"/>
      <c r="VB359" s="41"/>
      <c r="VC359" s="41"/>
      <c r="VD359" s="41"/>
      <c r="VE359" s="41"/>
      <c r="VF359" s="41"/>
      <c r="VG359" s="41"/>
      <c r="VH359" s="41"/>
      <c r="VI359" s="41"/>
      <c r="VJ359" s="41"/>
      <c r="VK359" s="41"/>
      <c r="VL359" s="41"/>
      <c r="VM359" s="41"/>
      <c r="VN359" s="41"/>
      <c r="VO359" s="41"/>
      <c r="VP359" s="41"/>
      <c r="VQ359" s="41"/>
      <c r="VR359" s="41"/>
      <c r="VS359" s="41"/>
      <c r="VT359" s="41"/>
      <c r="VU359" s="41"/>
      <c r="VV359" s="41"/>
      <c r="VW359" s="41"/>
      <c r="VX359" s="41"/>
      <c r="VY359" s="41"/>
      <c r="VZ359" s="41"/>
      <c r="WA359" s="41"/>
      <c r="WB359" s="41"/>
      <c r="WC359" s="41"/>
      <c r="WD359" s="41"/>
      <c r="WE359" s="41"/>
      <c r="WF359" s="41"/>
      <c r="WG359" s="41"/>
      <c r="WH359" s="41"/>
      <c r="WI359" s="41"/>
      <c r="WJ359" s="41"/>
      <c r="WK359" s="41"/>
      <c r="WL359" s="41"/>
      <c r="WM359" s="41"/>
      <c r="WN359" s="41"/>
      <c r="WO359" s="41"/>
      <c r="WP359" s="41"/>
      <c r="WQ359" s="41"/>
      <c r="WR359" s="41"/>
      <c r="WS359" s="41"/>
      <c r="WT359" s="41"/>
      <c r="WU359" s="41"/>
      <c r="WV359" s="41"/>
      <c r="WW359" s="41"/>
      <c r="WX359" s="41"/>
      <c r="WY359" s="41"/>
      <c r="WZ359" s="41"/>
      <c r="XA359" s="41"/>
      <c r="XB359" s="41"/>
      <c r="XC359" s="41"/>
      <c r="XD359" s="41"/>
      <c r="XE359" s="41"/>
      <c r="XF359" s="41"/>
      <c r="XG359" s="41"/>
      <c r="XH359" s="41"/>
      <c r="XI359" s="41"/>
      <c r="XJ359" s="41"/>
      <c r="XK359" s="41"/>
      <c r="XL359" s="41"/>
      <c r="XM359" s="41"/>
      <c r="XN359" s="41"/>
      <c r="XO359" s="41"/>
      <c r="XP359" s="41"/>
      <c r="XQ359" s="41"/>
      <c r="XR359" s="41"/>
      <c r="XS359" s="41"/>
      <c r="XT359" s="41"/>
      <c r="XU359" s="41"/>
      <c r="XV359" s="41"/>
      <c r="XW359" s="41"/>
      <c r="XX359" s="41"/>
      <c r="XY359" s="41"/>
      <c r="XZ359" s="41"/>
      <c r="YA359" s="41"/>
      <c r="YB359" s="41"/>
      <c r="YC359" s="41"/>
      <c r="YD359" s="41"/>
      <c r="YE359" s="41"/>
      <c r="YF359" s="41"/>
      <c r="YG359" s="41"/>
      <c r="YH359" s="41"/>
      <c r="YI359" s="41"/>
      <c r="YJ359" s="41"/>
      <c r="YK359" s="41"/>
      <c r="YL359" s="41"/>
      <c r="YM359" s="41"/>
      <c r="YN359" s="41"/>
      <c r="YO359" s="41"/>
      <c r="YP359" s="41"/>
      <c r="YQ359" s="41"/>
      <c r="YR359" s="41"/>
      <c r="YS359" s="41"/>
      <c r="YT359" s="41"/>
      <c r="YU359" s="41"/>
      <c r="YV359" s="41"/>
      <c r="YW359" s="41"/>
      <c r="YX359" s="41"/>
      <c r="YY359" s="41"/>
      <c r="YZ359" s="41"/>
      <c r="ZA359" s="41"/>
      <c r="ZB359" s="41"/>
      <c r="ZC359" s="41"/>
      <c r="ZD359" s="41"/>
      <c r="ZE359" s="41"/>
      <c r="ZF359" s="41"/>
      <c r="ZG359" s="41"/>
      <c r="ZH359" s="41"/>
      <c r="ZI359" s="41"/>
      <c r="ZJ359" s="41"/>
      <c r="ZK359" s="41"/>
      <c r="ZL359" s="41"/>
      <c r="ZM359" s="41"/>
      <c r="ZN359" s="41"/>
      <c r="ZO359" s="41"/>
    </row>
    <row r="360" spans="31:691" ht="17.25" customHeight="1" x14ac:dyDescent="0.3">
      <c r="AE360" s="41"/>
      <c r="AF360" s="41"/>
      <c r="AG360" s="41"/>
      <c r="IZ360" s="41"/>
      <c r="JA360" s="41"/>
      <c r="JB360" s="41"/>
      <c r="JC360" s="41"/>
      <c r="JD360" s="41"/>
      <c r="JE360" s="41"/>
      <c r="JF360" s="41"/>
      <c r="JG360" s="41"/>
      <c r="JH360" s="41"/>
      <c r="JI360" s="41"/>
      <c r="JJ360" s="41"/>
      <c r="JK360" s="41"/>
      <c r="JL360" s="41"/>
      <c r="JM360" s="41"/>
      <c r="JN360" s="41"/>
      <c r="JO360" s="41"/>
      <c r="JP360" s="41"/>
      <c r="JQ360" s="41"/>
      <c r="JR360" s="41"/>
      <c r="JS360" s="41"/>
      <c r="JT360" s="41"/>
      <c r="JU360" s="41"/>
      <c r="JV360" s="41"/>
      <c r="JW360" s="41"/>
      <c r="JX360" s="41"/>
      <c r="JY360" s="41"/>
      <c r="JZ360" s="41"/>
      <c r="KA360" s="41"/>
      <c r="KB360" s="41"/>
      <c r="KC360" s="41"/>
      <c r="KD360" s="41"/>
      <c r="KE360" s="41"/>
      <c r="KF360" s="41"/>
      <c r="KG360" s="41"/>
      <c r="KH360" s="41"/>
      <c r="KI360" s="41"/>
      <c r="KJ360" s="41"/>
      <c r="KK360" s="41"/>
      <c r="KL360" s="41"/>
      <c r="KM360" s="41"/>
      <c r="KN360" s="41"/>
      <c r="KO360" s="41"/>
      <c r="KP360" s="41"/>
      <c r="KQ360" s="41"/>
      <c r="KR360" s="41"/>
      <c r="KS360" s="41"/>
      <c r="KT360" s="41"/>
      <c r="KU360" s="41"/>
      <c r="KV360" s="41"/>
      <c r="KW360" s="41"/>
      <c r="KX360" s="41"/>
      <c r="KY360" s="41"/>
      <c r="KZ360" s="41"/>
      <c r="LA360" s="41"/>
      <c r="LB360" s="41"/>
      <c r="LC360" s="41"/>
      <c r="LD360" s="41"/>
      <c r="LE360" s="41"/>
      <c r="LF360" s="41"/>
      <c r="LG360" s="41"/>
      <c r="LH360" s="41"/>
      <c r="LI360" s="41"/>
      <c r="LJ360" s="41"/>
      <c r="LK360" s="41"/>
      <c r="LL360" s="41"/>
      <c r="LM360" s="41"/>
      <c r="LN360" s="41"/>
      <c r="LO360" s="41"/>
      <c r="LP360" s="41"/>
      <c r="LQ360" s="41"/>
      <c r="LR360" s="41"/>
      <c r="LS360" s="41"/>
      <c r="LT360" s="41"/>
      <c r="LU360" s="41"/>
      <c r="LV360" s="41"/>
      <c r="LW360" s="41"/>
      <c r="LX360" s="41"/>
      <c r="LY360" s="41"/>
      <c r="LZ360" s="41"/>
      <c r="MA360" s="41"/>
      <c r="MB360" s="41"/>
      <c r="MC360" s="41"/>
      <c r="MD360" s="41"/>
      <c r="ME360" s="41"/>
      <c r="MF360" s="41"/>
      <c r="MG360" s="41"/>
      <c r="MH360" s="41"/>
      <c r="MI360" s="41"/>
      <c r="MJ360" s="41"/>
      <c r="MK360" s="41"/>
      <c r="ML360" s="41"/>
      <c r="MM360" s="41"/>
      <c r="MN360" s="41"/>
      <c r="MO360" s="41"/>
      <c r="MP360" s="41"/>
      <c r="MQ360" s="41"/>
      <c r="MR360" s="41"/>
      <c r="MS360" s="41"/>
      <c r="MT360" s="41"/>
      <c r="MU360" s="41"/>
      <c r="MV360" s="41"/>
      <c r="MW360" s="41"/>
      <c r="MX360" s="41"/>
      <c r="MY360" s="41"/>
      <c r="MZ360" s="41"/>
      <c r="NA360" s="41"/>
      <c r="NB360" s="41"/>
      <c r="NC360" s="41"/>
      <c r="ND360" s="41"/>
      <c r="NE360" s="41"/>
      <c r="NF360" s="41"/>
      <c r="NG360" s="41"/>
      <c r="NH360" s="41"/>
      <c r="NI360" s="41"/>
      <c r="NJ360" s="41"/>
      <c r="NK360" s="41"/>
      <c r="NL360" s="41"/>
      <c r="NM360" s="41"/>
      <c r="NN360" s="41"/>
      <c r="NO360" s="41"/>
      <c r="NP360" s="41"/>
      <c r="NQ360" s="41"/>
      <c r="NR360" s="41"/>
      <c r="NS360" s="41"/>
      <c r="NT360" s="41"/>
      <c r="NU360" s="41"/>
      <c r="NV360" s="41"/>
      <c r="NW360" s="41"/>
      <c r="NX360" s="41"/>
      <c r="NY360" s="41"/>
      <c r="NZ360" s="41"/>
      <c r="OA360" s="41"/>
      <c r="OB360" s="41"/>
      <c r="OC360" s="41"/>
      <c r="OD360" s="41"/>
      <c r="OE360" s="41"/>
      <c r="OF360" s="41"/>
      <c r="OG360" s="41"/>
      <c r="OH360" s="41"/>
      <c r="OI360" s="41"/>
      <c r="OJ360" s="41"/>
      <c r="OK360" s="41"/>
      <c r="OL360" s="41"/>
      <c r="OM360" s="41"/>
      <c r="ON360" s="41"/>
      <c r="OO360" s="41"/>
      <c r="OP360" s="41"/>
      <c r="OQ360" s="41"/>
      <c r="OR360" s="41"/>
      <c r="OS360" s="41"/>
      <c r="OT360" s="41"/>
      <c r="OU360" s="41"/>
      <c r="OV360" s="41"/>
      <c r="OW360" s="41"/>
      <c r="OX360" s="41"/>
      <c r="OY360" s="41"/>
      <c r="OZ360" s="41"/>
      <c r="PA360" s="41"/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1"/>
      <c r="PN360" s="41"/>
      <c r="PO360" s="41"/>
      <c r="PP360" s="41"/>
      <c r="PQ360" s="41"/>
      <c r="PR360" s="41"/>
      <c r="PS360" s="41"/>
      <c r="PT360" s="41"/>
      <c r="PU360" s="41"/>
      <c r="PV360" s="41"/>
      <c r="PW360" s="41"/>
      <c r="PX360" s="41"/>
      <c r="PY360" s="41"/>
      <c r="PZ360" s="41"/>
      <c r="QA360" s="41"/>
      <c r="QB360" s="41"/>
      <c r="QC360" s="41"/>
      <c r="QD360" s="41"/>
      <c r="QE360" s="41"/>
      <c r="QF360" s="41"/>
      <c r="QG360" s="41"/>
      <c r="QH360" s="41"/>
      <c r="QI360" s="41"/>
      <c r="QJ360" s="41"/>
      <c r="QK360" s="41"/>
      <c r="QL360" s="41"/>
      <c r="QM360" s="41"/>
      <c r="QN360" s="41"/>
      <c r="QO360" s="41"/>
      <c r="QP360" s="41"/>
      <c r="QQ360" s="41"/>
      <c r="QR360" s="41"/>
      <c r="QS360" s="41"/>
      <c r="QT360" s="41"/>
      <c r="QU360" s="41"/>
      <c r="QV360" s="41"/>
      <c r="QW360" s="41"/>
      <c r="QX360" s="41"/>
      <c r="QY360" s="41"/>
      <c r="QZ360" s="41"/>
      <c r="RA360" s="41"/>
      <c r="RB360" s="41"/>
      <c r="RC360" s="41"/>
      <c r="RD360" s="41"/>
      <c r="RE360" s="41"/>
      <c r="RF360" s="41"/>
      <c r="RG360" s="41"/>
      <c r="RH360" s="41"/>
      <c r="RI360" s="41"/>
      <c r="RJ360" s="41"/>
      <c r="RK360" s="41"/>
      <c r="RL360" s="41"/>
      <c r="RM360" s="41"/>
      <c r="RN360" s="41"/>
      <c r="RO360" s="41"/>
      <c r="RP360" s="41"/>
      <c r="RQ360" s="41"/>
      <c r="RR360" s="41"/>
      <c r="RS360" s="41"/>
      <c r="RT360" s="41"/>
      <c r="RU360" s="41"/>
      <c r="RV360" s="41"/>
      <c r="RW360" s="41"/>
      <c r="RX360" s="41"/>
      <c r="RY360" s="41"/>
      <c r="RZ360" s="41"/>
      <c r="SA360" s="41"/>
      <c r="SB360" s="41"/>
      <c r="SC360" s="41"/>
      <c r="SD360" s="41"/>
      <c r="SE360" s="41"/>
      <c r="SF360" s="41"/>
      <c r="SG360" s="41"/>
      <c r="SH360" s="41"/>
      <c r="SI360" s="41"/>
      <c r="SJ360" s="41"/>
      <c r="SK360" s="41"/>
      <c r="SL360" s="41"/>
      <c r="SM360" s="41"/>
      <c r="SN360" s="41"/>
      <c r="SO360" s="41"/>
      <c r="SP360" s="41"/>
      <c r="SQ360" s="41"/>
      <c r="SR360" s="41"/>
      <c r="SS360" s="41"/>
      <c r="ST360" s="41"/>
      <c r="SU360" s="41"/>
      <c r="SV360" s="41"/>
      <c r="SW360" s="41"/>
      <c r="SX360" s="41"/>
      <c r="SY360" s="41"/>
      <c r="SZ360" s="41"/>
      <c r="TA360" s="41"/>
      <c r="TB360" s="41"/>
      <c r="TC360" s="41"/>
      <c r="TD360" s="41"/>
      <c r="TE360" s="41"/>
      <c r="TF360" s="41"/>
      <c r="TG360" s="41"/>
      <c r="TH360" s="41"/>
      <c r="TI360" s="41"/>
      <c r="TJ360" s="41"/>
      <c r="TK360" s="41"/>
      <c r="TL360" s="41"/>
      <c r="TM360" s="41"/>
      <c r="TN360" s="41"/>
      <c r="TO360" s="41"/>
      <c r="TP360" s="41"/>
      <c r="TQ360" s="41"/>
      <c r="TR360" s="41"/>
      <c r="TS360" s="41"/>
      <c r="TT360" s="41"/>
      <c r="TU360" s="41"/>
      <c r="TV360" s="41"/>
      <c r="TW360" s="41"/>
      <c r="TX360" s="41"/>
      <c r="TY360" s="41"/>
      <c r="TZ360" s="41"/>
      <c r="UA360" s="41"/>
      <c r="UB360" s="41"/>
      <c r="UC360" s="41"/>
      <c r="UD360" s="41"/>
      <c r="UE360" s="41"/>
      <c r="UF360" s="41"/>
      <c r="UG360" s="41"/>
      <c r="UH360" s="41"/>
      <c r="UI360" s="41"/>
      <c r="UJ360" s="41"/>
      <c r="UK360" s="41"/>
      <c r="UL360" s="41"/>
      <c r="UM360" s="41"/>
      <c r="UN360" s="41"/>
      <c r="UO360" s="41"/>
      <c r="UP360" s="41"/>
      <c r="UQ360" s="41"/>
      <c r="UR360" s="41"/>
      <c r="US360" s="41"/>
      <c r="UT360" s="41"/>
      <c r="UU360" s="41"/>
      <c r="UV360" s="41"/>
      <c r="UW360" s="41"/>
      <c r="UX360" s="41"/>
      <c r="UY360" s="41"/>
      <c r="UZ360" s="41"/>
      <c r="VA360" s="41"/>
      <c r="VB360" s="41"/>
      <c r="VC360" s="41"/>
      <c r="VD360" s="41"/>
      <c r="VE360" s="41"/>
      <c r="VF360" s="41"/>
      <c r="VG360" s="41"/>
      <c r="VH360" s="41"/>
      <c r="VI360" s="41"/>
      <c r="VJ360" s="41"/>
      <c r="VK360" s="41"/>
      <c r="VL360" s="41"/>
      <c r="VM360" s="41"/>
      <c r="VN360" s="41"/>
      <c r="VO360" s="41"/>
      <c r="VP360" s="41"/>
      <c r="VQ360" s="41"/>
      <c r="VR360" s="41"/>
      <c r="VS360" s="41"/>
      <c r="VT360" s="41"/>
      <c r="VU360" s="41"/>
      <c r="VV360" s="41"/>
      <c r="VW360" s="41"/>
      <c r="VX360" s="41"/>
      <c r="VY360" s="41"/>
      <c r="VZ360" s="41"/>
      <c r="WA360" s="41"/>
      <c r="WB360" s="41"/>
      <c r="WC360" s="41"/>
      <c r="WD360" s="41"/>
      <c r="WE360" s="41"/>
      <c r="WF360" s="41"/>
      <c r="WG360" s="41"/>
      <c r="WH360" s="41"/>
      <c r="WI360" s="41"/>
      <c r="WJ360" s="41"/>
      <c r="WK360" s="41"/>
      <c r="WL360" s="41"/>
      <c r="WM360" s="41"/>
      <c r="WN360" s="41"/>
      <c r="WO360" s="41"/>
      <c r="WP360" s="41"/>
      <c r="WQ360" s="41"/>
      <c r="WR360" s="41"/>
      <c r="WS360" s="41"/>
      <c r="WT360" s="41"/>
      <c r="WU360" s="41"/>
      <c r="WV360" s="41"/>
      <c r="WW360" s="41"/>
      <c r="WX360" s="41"/>
      <c r="WY360" s="41"/>
      <c r="WZ360" s="41"/>
      <c r="XA360" s="41"/>
      <c r="XB360" s="41"/>
      <c r="XC360" s="41"/>
      <c r="XD360" s="41"/>
      <c r="XE360" s="41"/>
      <c r="XF360" s="41"/>
      <c r="XG360" s="41"/>
      <c r="XH360" s="41"/>
      <c r="XI360" s="41"/>
      <c r="XJ360" s="41"/>
      <c r="XK360" s="41"/>
      <c r="XL360" s="41"/>
      <c r="XM360" s="41"/>
      <c r="XN360" s="41"/>
      <c r="XO360" s="41"/>
      <c r="XP360" s="41"/>
      <c r="XQ360" s="41"/>
      <c r="XR360" s="41"/>
      <c r="XS360" s="41"/>
      <c r="XT360" s="41"/>
      <c r="XU360" s="41"/>
      <c r="XV360" s="41"/>
      <c r="XW360" s="41"/>
      <c r="XX360" s="41"/>
      <c r="XY360" s="41"/>
      <c r="XZ360" s="41"/>
      <c r="YA360" s="41"/>
      <c r="YB360" s="41"/>
      <c r="YC360" s="41"/>
      <c r="YD360" s="41"/>
      <c r="YE360" s="41"/>
      <c r="YF360" s="41"/>
      <c r="YG360" s="41"/>
      <c r="YH360" s="41"/>
      <c r="YI360" s="41"/>
      <c r="YJ360" s="41"/>
      <c r="YK360" s="41"/>
      <c r="YL360" s="41"/>
      <c r="YM360" s="41"/>
      <c r="YN360" s="41"/>
      <c r="YO360" s="41"/>
      <c r="YP360" s="41"/>
      <c r="YQ360" s="41"/>
      <c r="YR360" s="41"/>
      <c r="YS360" s="41"/>
      <c r="YT360" s="41"/>
      <c r="YU360" s="41"/>
      <c r="YV360" s="41"/>
      <c r="YW360" s="41"/>
      <c r="YX360" s="41"/>
      <c r="YY360" s="41"/>
      <c r="YZ360" s="41"/>
      <c r="ZA360" s="41"/>
      <c r="ZB360" s="41"/>
      <c r="ZC360" s="41"/>
      <c r="ZD360" s="41"/>
      <c r="ZE360" s="41"/>
      <c r="ZF360" s="41"/>
      <c r="ZG360" s="41"/>
      <c r="ZH360" s="41"/>
      <c r="ZI360" s="41"/>
      <c r="ZJ360" s="41"/>
      <c r="ZK360" s="41"/>
      <c r="ZL360" s="41"/>
      <c r="ZM360" s="41"/>
      <c r="ZN360" s="41"/>
      <c r="ZO360" s="41"/>
    </row>
    <row r="361" spans="31:691" ht="17.25" customHeight="1" x14ac:dyDescent="0.3">
      <c r="AE361" s="41"/>
      <c r="AF361" s="41"/>
      <c r="AG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1"/>
      <c r="OT361" s="41"/>
      <c r="OU361" s="41"/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1"/>
      <c r="PN361" s="41"/>
      <c r="PO361" s="41"/>
      <c r="PP361" s="41"/>
      <c r="PQ361" s="41"/>
      <c r="PR361" s="41"/>
      <c r="PS361" s="41"/>
      <c r="PT361" s="41"/>
      <c r="PU361" s="41"/>
      <c r="PV361" s="41"/>
      <c r="PW361" s="41"/>
      <c r="PX361" s="41"/>
      <c r="PY361" s="41"/>
      <c r="PZ361" s="41"/>
      <c r="QA361" s="41"/>
      <c r="QB361" s="41"/>
      <c r="QC361" s="41"/>
      <c r="QD361" s="41"/>
      <c r="QE361" s="41"/>
      <c r="QF361" s="41"/>
      <c r="QG361" s="41"/>
      <c r="QH361" s="41"/>
      <c r="QI361" s="41"/>
      <c r="QJ361" s="41"/>
      <c r="QK361" s="41"/>
      <c r="QL361" s="41"/>
      <c r="QM361" s="41"/>
      <c r="QN361" s="41"/>
      <c r="QO361" s="41"/>
      <c r="QP361" s="41"/>
      <c r="QQ361" s="41"/>
      <c r="QR361" s="41"/>
      <c r="QS361" s="41"/>
      <c r="QT361" s="41"/>
      <c r="QU361" s="41"/>
      <c r="QV361" s="41"/>
      <c r="QW361" s="41"/>
      <c r="QX361" s="41"/>
      <c r="QY361" s="41"/>
      <c r="QZ361" s="41"/>
      <c r="RA361" s="41"/>
      <c r="RB361" s="41"/>
      <c r="RC361" s="41"/>
      <c r="RD361" s="41"/>
      <c r="RE361" s="41"/>
      <c r="RF361" s="41"/>
      <c r="RG361" s="41"/>
      <c r="RH361" s="41"/>
      <c r="RI361" s="41"/>
      <c r="RJ361" s="41"/>
      <c r="RK361" s="41"/>
      <c r="RL361" s="41"/>
      <c r="RM361" s="41"/>
      <c r="RN361" s="41"/>
      <c r="RO361" s="41"/>
      <c r="RP361" s="41"/>
      <c r="RQ361" s="41"/>
      <c r="RR361" s="41"/>
      <c r="RS361" s="41"/>
      <c r="RT361" s="41"/>
      <c r="RU361" s="41"/>
      <c r="RV361" s="41"/>
      <c r="RW361" s="41"/>
      <c r="RX361" s="41"/>
      <c r="RY361" s="41"/>
      <c r="RZ361" s="41"/>
      <c r="SA361" s="41"/>
      <c r="SB361" s="41"/>
      <c r="SC361" s="41"/>
      <c r="SD361" s="41"/>
      <c r="SE361" s="41"/>
      <c r="SF361" s="41"/>
      <c r="SG361" s="41"/>
      <c r="SH361" s="41"/>
      <c r="SI361" s="41"/>
      <c r="SJ361" s="41"/>
      <c r="SK361" s="41"/>
      <c r="SL361" s="41"/>
      <c r="SM361" s="41"/>
      <c r="SN361" s="41"/>
      <c r="SO361" s="41"/>
      <c r="SP361" s="41"/>
      <c r="SQ361" s="41"/>
      <c r="SR361" s="41"/>
      <c r="SS361" s="41"/>
      <c r="ST361" s="41"/>
      <c r="SU361" s="41"/>
      <c r="SV361" s="41"/>
      <c r="SW361" s="41"/>
      <c r="SX361" s="41"/>
      <c r="SY361" s="41"/>
      <c r="SZ361" s="41"/>
      <c r="TA361" s="41"/>
      <c r="TB361" s="41"/>
      <c r="TC361" s="41"/>
      <c r="TD361" s="41"/>
      <c r="TE361" s="41"/>
      <c r="TF361" s="41"/>
      <c r="TG361" s="41"/>
      <c r="TH361" s="41"/>
      <c r="TI361" s="41"/>
      <c r="TJ361" s="41"/>
      <c r="TK361" s="41"/>
      <c r="TL361" s="41"/>
      <c r="TM361" s="41"/>
      <c r="TN361" s="41"/>
      <c r="TO361" s="41"/>
      <c r="TP361" s="41"/>
      <c r="TQ361" s="41"/>
      <c r="TR361" s="41"/>
      <c r="TS361" s="41"/>
      <c r="TT361" s="41"/>
      <c r="TU361" s="41"/>
      <c r="TV361" s="41"/>
      <c r="TW361" s="41"/>
      <c r="TX361" s="41"/>
      <c r="TY361" s="41"/>
      <c r="TZ361" s="41"/>
      <c r="UA361" s="41"/>
      <c r="UB361" s="41"/>
      <c r="UC361" s="41"/>
      <c r="UD361" s="41"/>
      <c r="UE361" s="41"/>
      <c r="UF361" s="41"/>
      <c r="UG361" s="41"/>
      <c r="UH361" s="41"/>
      <c r="UI361" s="41"/>
      <c r="UJ361" s="41"/>
      <c r="UK361" s="41"/>
      <c r="UL361" s="41"/>
      <c r="UM361" s="41"/>
      <c r="UN361" s="41"/>
      <c r="UO361" s="41"/>
      <c r="UP361" s="41"/>
      <c r="UQ361" s="41"/>
      <c r="UR361" s="41"/>
      <c r="US361" s="41"/>
      <c r="UT361" s="41"/>
      <c r="UU361" s="41"/>
      <c r="UV361" s="41"/>
      <c r="UW361" s="41"/>
      <c r="UX361" s="41"/>
      <c r="UY361" s="41"/>
      <c r="UZ361" s="41"/>
      <c r="VA361" s="41"/>
      <c r="VB361" s="41"/>
      <c r="VC361" s="41"/>
      <c r="VD361" s="41"/>
      <c r="VE361" s="41"/>
      <c r="VF361" s="41"/>
      <c r="VG361" s="41"/>
      <c r="VH361" s="41"/>
      <c r="VI361" s="41"/>
      <c r="VJ361" s="41"/>
      <c r="VK361" s="41"/>
      <c r="VL361" s="41"/>
      <c r="VM361" s="41"/>
      <c r="VN361" s="41"/>
      <c r="VO361" s="41"/>
      <c r="VP361" s="41"/>
      <c r="VQ361" s="41"/>
      <c r="VR361" s="41"/>
      <c r="VS361" s="41"/>
      <c r="VT361" s="41"/>
      <c r="VU361" s="41"/>
      <c r="VV361" s="41"/>
      <c r="VW361" s="41"/>
      <c r="VX361" s="41"/>
      <c r="VY361" s="41"/>
      <c r="VZ361" s="41"/>
      <c r="WA361" s="41"/>
      <c r="WB361" s="41"/>
      <c r="WC361" s="41"/>
      <c r="WD361" s="41"/>
      <c r="WE361" s="41"/>
      <c r="WF361" s="41"/>
      <c r="WG361" s="41"/>
      <c r="WH361" s="41"/>
      <c r="WI361" s="41"/>
      <c r="WJ361" s="41"/>
      <c r="WK361" s="41"/>
      <c r="WL361" s="41"/>
      <c r="WM361" s="41"/>
      <c r="WN361" s="41"/>
      <c r="WO361" s="41"/>
      <c r="WP361" s="41"/>
      <c r="WQ361" s="41"/>
      <c r="WR361" s="41"/>
      <c r="WS361" s="41"/>
      <c r="WT361" s="41"/>
      <c r="WU361" s="41"/>
      <c r="WV361" s="41"/>
      <c r="WW361" s="41"/>
      <c r="WX361" s="41"/>
      <c r="WY361" s="41"/>
      <c r="WZ361" s="41"/>
      <c r="XA361" s="41"/>
      <c r="XB361" s="41"/>
      <c r="XC361" s="41"/>
      <c r="XD361" s="41"/>
      <c r="XE361" s="41"/>
      <c r="XF361" s="41"/>
      <c r="XG361" s="41"/>
      <c r="XH361" s="41"/>
      <c r="XI361" s="41"/>
      <c r="XJ361" s="41"/>
      <c r="XK361" s="41"/>
      <c r="XL361" s="41"/>
      <c r="XM361" s="41"/>
      <c r="XN361" s="41"/>
      <c r="XO361" s="41"/>
      <c r="XP361" s="41"/>
      <c r="XQ361" s="41"/>
      <c r="XR361" s="41"/>
      <c r="XS361" s="41"/>
      <c r="XT361" s="41"/>
      <c r="XU361" s="41"/>
      <c r="XV361" s="41"/>
      <c r="XW361" s="41"/>
      <c r="XX361" s="41"/>
      <c r="XY361" s="41"/>
      <c r="XZ361" s="41"/>
      <c r="YA361" s="41"/>
      <c r="YB361" s="41"/>
      <c r="YC361" s="41"/>
      <c r="YD361" s="41"/>
      <c r="YE361" s="41"/>
      <c r="YF361" s="41"/>
      <c r="YG361" s="41"/>
      <c r="YH361" s="41"/>
      <c r="YI361" s="41"/>
      <c r="YJ361" s="41"/>
      <c r="YK361" s="41"/>
      <c r="YL361" s="41"/>
      <c r="YM361" s="41"/>
      <c r="YN361" s="41"/>
      <c r="YO361" s="41"/>
      <c r="YP361" s="41"/>
      <c r="YQ361" s="41"/>
      <c r="YR361" s="41"/>
      <c r="YS361" s="41"/>
      <c r="YT361" s="41"/>
      <c r="YU361" s="41"/>
      <c r="YV361" s="41"/>
      <c r="YW361" s="41"/>
      <c r="YX361" s="41"/>
      <c r="YY361" s="41"/>
      <c r="YZ361" s="41"/>
      <c r="ZA361" s="41"/>
      <c r="ZB361" s="41"/>
      <c r="ZC361" s="41"/>
      <c r="ZD361" s="41"/>
      <c r="ZE361" s="41"/>
      <c r="ZF361" s="41"/>
      <c r="ZG361" s="41"/>
      <c r="ZH361" s="41"/>
      <c r="ZI361" s="41"/>
      <c r="ZJ361" s="41"/>
      <c r="ZK361" s="41"/>
      <c r="ZL361" s="41"/>
      <c r="ZM361" s="41"/>
      <c r="ZN361" s="41"/>
      <c r="ZO361" s="41"/>
    </row>
    <row r="362" spans="31:691" ht="17.25" customHeight="1" x14ac:dyDescent="0.3">
      <c r="AE362" s="41"/>
      <c r="AF362" s="41"/>
      <c r="AG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/>
      <c r="JJ362" s="41"/>
      <c r="JK362" s="41"/>
      <c r="JL362" s="41"/>
      <c r="JM362" s="41"/>
      <c r="JN362" s="41"/>
      <c r="JO362" s="41"/>
      <c r="JP362" s="41"/>
      <c r="JQ362" s="41"/>
      <c r="JR362" s="41"/>
      <c r="JS362" s="41"/>
      <c r="JT362" s="41"/>
      <c r="JU362" s="41"/>
      <c r="JV362" s="41"/>
      <c r="JW362" s="41"/>
      <c r="JX362" s="41"/>
      <c r="JY362" s="41"/>
      <c r="JZ362" s="41"/>
      <c r="KA362" s="41"/>
      <c r="KB362" s="41"/>
      <c r="KC362" s="41"/>
      <c r="KD362" s="41"/>
      <c r="KE362" s="41"/>
      <c r="KF362" s="41"/>
      <c r="KG362" s="41"/>
      <c r="KH362" s="41"/>
      <c r="KI362" s="41"/>
      <c r="KJ362" s="41"/>
      <c r="KK362" s="41"/>
      <c r="KL362" s="41"/>
      <c r="KM362" s="41"/>
      <c r="KN362" s="41"/>
      <c r="KO362" s="41"/>
      <c r="KP362" s="41"/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/>
      <c r="LC362" s="41"/>
      <c r="LD362" s="41"/>
      <c r="LE362" s="41"/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/>
      <c r="LY362" s="41"/>
      <c r="LZ362" s="41"/>
      <c r="MA362" s="41"/>
      <c r="MB362" s="41"/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/>
      <c r="MN362" s="41"/>
      <c r="MO362" s="41"/>
      <c r="MP362" s="41"/>
      <c r="MQ362" s="41"/>
      <c r="MR362" s="41"/>
      <c r="MS362" s="41"/>
      <c r="MT362" s="41"/>
      <c r="MU362" s="41"/>
      <c r="MV362" s="41"/>
      <c r="MW362" s="41"/>
      <c r="MX362" s="41"/>
      <c r="MY362" s="41"/>
      <c r="MZ362" s="41"/>
      <c r="NA362" s="41"/>
      <c r="NB362" s="41"/>
      <c r="NC362" s="41"/>
      <c r="ND362" s="41"/>
      <c r="NE362" s="41"/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/>
      <c r="OH362" s="41"/>
      <c r="OI362" s="41"/>
      <c r="OJ362" s="41"/>
      <c r="OK362" s="41"/>
      <c r="OL362" s="41"/>
      <c r="OM362" s="41"/>
      <c r="ON362" s="41"/>
      <c r="OO362" s="41"/>
      <c r="OP362" s="41"/>
      <c r="OQ362" s="41"/>
      <c r="OR362" s="41"/>
      <c r="OS362" s="41"/>
      <c r="OT362" s="41"/>
      <c r="OU362" s="41"/>
      <c r="OV362" s="41"/>
      <c r="OW362" s="41"/>
      <c r="OX362" s="41"/>
      <c r="OY362" s="41"/>
      <c r="OZ362" s="41"/>
      <c r="PA362" s="41"/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1"/>
      <c r="PN362" s="41"/>
      <c r="PO362" s="41"/>
      <c r="PP362" s="41"/>
      <c r="PQ362" s="41"/>
      <c r="PR362" s="41"/>
      <c r="PS362" s="41"/>
      <c r="PT362" s="41"/>
      <c r="PU362" s="41"/>
      <c r="PV362" s="41"/>
      <c r="PW362" s="41"/>
      <c r="PX362" s="41"/>
      <c r="PY362" s="41"/>
      <c r="PZ362" s="41"/>
      <c r="QA362" s="41"/>
      <c r="QB362" s="41"/>
      <c r="QC362" s="41"/>
      <c r="QD362" s="41"/>
      <c r="QE362" s="41"/>
      <c r="QF362" s="41"/>
      <c r="QG362" s="41"/>
      <c r="QH362" s="41"/>
      <c r="QI362" s="41"/>
      <c r="QJ362" s="41"/>
      <c r="QK362" s="41"/>
      <c r="QL362" s="41"/>
      <c r="QM362" s="41"/>
      <c r="QN362" s="41"/>
      <c r="QO362" s="41"/>
      <c r="QP362" s="41"/>
      <c r="QQ362" s="41"/>
      <c r="QR362" s="41"/>
      <c r="QS362" s="41"/>
      <c r="QT362" s="41"/>
      <c r="QU362" s="41"/>
      <c r="QV362" s="41"/>
      <c r="QW362" s="41"/>
      <c r="QX362" s="41"/>
      <c r="QY362" s="41"/>
      <c r="QZ362" s="41"/>
      <c r="RA362" s="41"/>
      <c r="RB362" s="41"/>
      <c r="RC362" s="41"/>
      <c r="RD362" s="41"/>
      <c r="RE362" s="41"/>
      <c r="RF362" s="41"/>
      <c r="RG362" s="41"/>
      <c r="RH362" s="41"/>
      <c r="RI362" s="41"/>
      <c r="RJ362" s="41"/>
      <c r="RK362" s="41"/>
      <c r="RL362" s="41"/>
      <c r="RM362" s="41"/>
      <c r="RN362" s="41"/>
      <c r="RO362" s="41"/>
      <c r="RP362" s="41"/>
      <c r="RQ362" s="41"/>
      <c r="RR362" s="41"/>
      <c r="RS362" s="41"/>
      <c r="RT362" s="41"/>
      <c r="RU362" s="41"/>
      <c r="RV362" s="41"/>
      <c r="RW362" s="41"/>
      <c r="RX362" s="41"/>
      <c r="RY362" s="41"/>
      <c r="RZ362" s="41"/>
      <c r="SA362" s="41"/>
      <c r="SB362" s="41"/>
      <c r="SC362" s="41"/>
      <c r="SD362" s="41"/>
      <c r="SE362" s="41"/>
      <c r="SF362" s="41"/>
      <c r="SG362" s="41"/>
      <c r="SH362" s="41"/>
      <c r="SI362" s="41"/>
      <c r="SJ362" s="41"/>
      <c r="SK362" s="41"/>
      <c r="SL362" s="41"/>
      <c r="SM362" s="41"/>
      <c r="SN362" s="41"/>
      <c r="SO362" s="41"/>
      <c r="SP362" s="41"/>
      <c r="SQ362" s="41"/>
      <c r="SR362" s="41"/>
      <c r="SS362" s="41"/>
      <c r="ST362" s="41"/>
      <c r="SU362" s="41"/>
      <c r="SV362" s="41"/>
      <c r="SW362" s="41"/>
      <c r="SX362" s="41"/>
      <c r="SY362" s="41"/>
      <c r="SZ362" s="41"/>
      <c r="TA362" s="41"/>
      <c r="TB362" s="41"/>
      <c r="TC362" s="41"/>
      <c r="TD362" s="41"/>
      <c r="TE362" s="41"/>
      <c r="TF362" s="41"/>
      <c r="TG362" s="41"/>
      <c r="TH362" s="41"/>
      <c r="TI362" s="41"/>
      <c r="TJ362" s="41"/>
      <c r="TK362" s="41"/>
      <c r="TL362" s="41"/>
      <c r="TM362" s="41"/>
      <c r="TN362" s="41"/>
      <c r="TO362" s="41"/>
      <c r="TP362" s="41"/>
      <c r="TQ362" s="41"/>
      <c r="TR362" s="41"/>
      <c r="TS362" s="41"/>
      <c r="TT362" s="41"/>
      <c r="TU362" s="41"/>
      <c r="TV362" s="41"/>
      <c r="TW362" s="41"/>
      <c r="TX362" s="41"/>
      <c r="TY362" s="41"/>
      <c r="TZ362" s="41"/>
      <c r="UA362" s="41"/>
      <c r="UB362" s="41"/>
      <c r="UC362" s="41"/>
      <c r="UD362" s="41"/>
      <c r="UE362" s="41"/>
      <c r="UF362" s="41"/>
      <c r="UG362" s="41"/>
      <c r="UH362" s="41"/>
      <c r="UI362" s="41"/>
      <c r="UJ362" s="41"/>
      <c r="UK362" s="41"/>
      <c r="UL362" s="41"/>
      <c r="UM362" s="41"/>
      <c r="UN362" s="41"/>
      <c r="UO362" s="41"/>
      <c r="UP362" s="41"/>
      <c r="UQ362" s="41"/>
      <c r="UR362" s="41"/>
      <c r="US362" s="41"/>
      <c r="UT362" s="41"/>
      <c r="UU362" s="41"/>
      <c r="UV362" s="41"/>
      <c r="UW362" s="41"/>
      <c r="UX362" s="41"/>
      <c r="UY362" s="41"/>
      <c r="UZ362" s="41"/>
      <c r="VA362" s="41"/>
      <c r="VB362" s="41"/>
      <c r="VC362" s="41"/>
      <c r="VD362" s="41"/>
      <c r="VE362" s="41"/>
      <c r="VF362" s="41"/>
      <c r="VG362" s="41"/>
      <c r="VH362" s="41"/>
      <c r="VI362" s="41"/>
      <c r="VJ362" s="41"/>
      <c r="VK362" s="41"/>
      <c r="VL362" s="41"/>
      <c r="VM362" s="41"/>
      <c r="VN362" s="41"/>
      <c r="VO362" s="41"/>
      <c r="VP362" s="41"/>
      <c r="VQ362" s="41"/>
      <c r="VR362" s="41"/>
      <c r="VS362" s="41"/>
      <c r="VT362" s="41"/>
      <c r="VU362" s="41"/>
      <c r="VV362" s="41"/>
      <c r="VW362" s="41"/>
      <c r="VX362" s="41"/>
      <c r="VY362" s="41"/>
      <c r="VZ362" s="41"/>
      <c r="WA362" s="41"/>
      <c r="WB362" s="41"/>
      <c r="WC362" s="41"/>
      <c r="WD362" s="41"/>
      <c r="WE362" s="41"/>
      <c r="WF362" s="41"/>
      <c r="WG362" s="41"/>
      <c r="WH362" s="41"/>
      <c r="WI362" s="41"/>
      <c r="WJ362" s="41"/>
      <c r="WK362" s="41"/>
      <c r="WL362" s="41"/>
      <c r="WM362" s="41"/>
      <c r="WN362" s="41"/>
      <c r="WO362" s="41"/>
      <c r="WP362" s="41"/>
      <c r="WQ362" s="41"/>
      <c r="WR362" s="41"/>
      <c r="WS362" s="41"/>
      <c r="WT362" s="41"/>
      <c r="WU362" s="41"/>
      <c r="WV362" s="41"/>
      <c r="WW362" s="41"/>
      <c r="WX362" s="41"/>
      <c r="WY362" s="41"/>
      <c r="WZ362" s="41"/>
      <c r="XA362" s="41"/>
      <c r="XB362" s="41"/>
      <c r="XC362" s="41"/>
      <c r="XD362" s="41"/>
      <c r="XE362" s="41"/>
      <c r="XF362" s="41"/>
      <c r="XG362" s="41"/>
      <c r="XH362" s="41"/>
      <c r="XI362" s="41"/>
      <c r="XJ362" s="41"/>
      <c r="XK362" s="41"/>
      <c r="XL362" s="41"/>
      <c r="XM362" s="41"/>
      <c r="XN362" s="41"/>
      <c r="XO362" s="41"/>
      <c r="XP362" s="41"/>
      <c r="XQ362" s="41"/>
      <c r="XR362" s="41"/>
      <c r="XS362" s="41"/>
      <c r="XT362" s="41"/>
      <c r="XU362" s="41"/>
      <c r="XV362" s="41"/>
      <c r="XW362" s="41"/>
      <c r="XX362" s="41"/>
      <c r="XY362" s="41"/>
      <c r="XZ362" s="41"/>
      <c r="YA362" s="41"/>
      <c r="YB362" s="41"/>
      <c r="YC362" s="41"/>
      <c r="YD362" s="41"/>
      <c r="YE362" s="41"/>
      <c r="YF362" s="41"/>
      <c r="YG362" s="41"/>
      <c r="YH362" s="41"/>
      <c r="YI362" s="41"/>
      <c r="YJ362" s="41"/>
      <c r="YK362" s="41"/>
      <c r="YL362" s="41"/>
      <c r="YM362" s="41"/>
      <c r="YN362" s="41"/>
      <c r="YO362" s="41"/>
      <c r="YP362" s="41"/>
      <c r="YQ362" s="41"/>
      <c r="YR362" s="41"/>
      <c r="YS362" s="41"/>
      <c r="YT362" s="41"/>
      <c r="YU362" s="41"/>
      <c r="YV362" s="41"/>
      <c r="YW362" s="41"/>
      <c r="YX362" s="41"/>
      <c r="YY362" s="41"/>
      <c r="YZ362" s="41"/>
      <c r="ZA362" s="41"/>
      <c r="ZB362" s="41"/>
      <c r="ZC362" s="41"/>
      <c r="ZD362" s="41"/>
      <c r="ZE362" s="41"/>
      <c r="ZF362" s="41"/>
      <c r="ZG362" s="41"/>
      <c r="ZH362" s="41"/>
      <c r="ZI362" s="41"/>
      <c r="ZJ362" s="41"/>
      <c r="ZK362" s="41"/>
      <c r="ZL362" s="41"/>
      <c r="ZM362" s="41"/>
      <c r="ZN362" s="41"/>
      <c r="ZO362" s="41"/>
    </row>
    <row r="363" spans="31:691" ht="17.25" customHeight="1" x14ac:dyDescent="0.3">
      <c r="AE363" s="41"/>
      <c r="AF363" s="41"/>
      <c r="AG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/>
      <c r="JQ363" s="41"/>
      <c r="JR363" s="41"/>
      <c r="JS363" s="41"/>
      <c r="JT363" s="41"/>
      <c r="JU363" s="41"/>
      <c r="JV363" s="41"/>
      <c r="JW363" s="41"/>
      <c r="JX363" s="41"/>
      <c r="JY363" s="41"/>
      <c r="JZ363" s="41"/>
      <c r="KA363" s="41"/>
      <c r="KB363" s="41"/>
      <c r="KC363" s="41"/>
      <c r="KD363" s="41"/>
      <c r="KE363" s="41"/>
      <c r="KF363" s="41"/>
      <c r="KG363" s="41"/>
      <c r="KH363" s="41"/>
      <c r="KI363" s="41"/>
      <c r="KJ363" s="41"/>
      <c r="KK363" s="41"/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/>
      <c r="LI363" s="41"/>
      <c r="LJ363" s="41"/>
      <c r="LK363" s="41"/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/>
      <c r="MM363" s="41"/>
      <c r="MN363" s="41"/>
      <c r="MO363" s="41"/>
      <c r="MP363" s="41"/>
      <c r="MQ363" s="41"/>
      <c r="MR363" s="41"/>
      <c r="MS363" s="41"/>
      <c r="MT363" s="41"/>
      <c r="MU363" s="41"/>
      <c r="MV363" s="41"/>
      <c r="MW363" s="41"/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/>
      <c r="NL363" s="41"/>
      <c r="NM363" s="41"/>
      <c r="NN363" s="41"/>
      <c r="NO363" s="41"/>
      <c r="NP363" s="41"/>
      <c r="NQ363" s="41"/>
      <c r="NR363" s="41"/>
      <c r="NS363" s="41"/>
      <c r="NT363" s="41"/>
      <c r="NU363" s="41"/>
      <c r="NV363" s="41"/>
      <c r="NW363" s="41"/>
      <c r="NX363" s="41"/>
      <c r="NY363" s="41"/>
      <c r="NZ363" s="41"/>
      <c r="OA363" s="41"/>
      <c r="OB363" s="41"/>
      <c r="OC363" s="41"/>
      <c r="OD363" s="41"/>
      <c r="OE363" s="41"/>
      <c r="OF363" s="41"/>
      <c r="OG363" s="41"/>
      <c r="OH363" s="41"/>
      <c r="OI363" s="41"/>
      <c r="OJ363" s="41"/>
      <c r="OK363" s="41"/>
      <c r="OL363" s="41"/>
      <c r="OM363" s="41"/>
      <c r="ON363" s="41"/>
      <c r="OO363" s="41"/>
      <c r="OP363" s="41"/>
      <c r="OQ363" s="41"/>
      <c r="OR363" s="41"/>
      <c r="OS363" s="41"/>
      <c r="OT363" s="41"/>
      <c r="OU363" s="41"/>
      <c r="OV363" s="41"/>
      <c r="OW363" s="41"/>
      <c r="OX363" s="41"/>
      <c r="OY363" s="41"/>
      <c r="OZ363" s="41"/>
      <c r="PA363" s="41"/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1"/>
      <c r="PN363" s="41"/>
      <c r="PO363" s="41"/>
      <c r="PP363" s="41"/>
      <c r="PQ363" s="41"/>
      <c r="PR363" s="41"/>
      <c r="PS363" s="41"/>
      <c r="PT363" s="41"/>
      <c r="PU363" s="41"/>
      <c r="PV363" s="41"/>
      <c r="PW363" s="41"/>
      <c r="PX363" s="41"/>
      <c r="PY363" s="41"/>
      <c r="PZ363" s="41"/>
      <c r="QA363" s="41"/>
      <c r="QB363" s="41"/>
      <c r="QC363" s="41"/>
      <c r="QD363" s="41"/>
      <c r="QE363" s="41"/>
      <c r="QF363" s="41"/>
      <c r="QG363" s="41"/>
      <c r="QH363" s="41"/>
      <c r="QI363" s="41"/>
      <c r="QJ363" s="41"/>
      <c r="QK363" s="41"/>
      <c r="QL363" s="41"/>
      <c r="QM363" s="41"/>
      <c r="QN363" s="41"/>
      <c r="QO363" s="41"/>
      <c r="QP363" s="41"/>
      <c r="QQ363" s="41"/>
      <c r="QR363" s="41"/>
      <c r="QS363" s="41"/>
      <c r="QT363" s="41"/>
      <c r="QU363" s="41"/>
      <c r="QV363" s="41"/>
      <c r="QW363" s="41"/>
      <c r="QX363" s="41"/>
      <c r="QY363" s="41"/>
      <c r="QZ363" s="41"/>
      <c r="RA363" s="41"/>
      <c r="RB363" s="41"/>
      <c r="RC363" s="41"/>
      <c r="RD363" s="41"/>
      <c r="RE363" s="41"/>
      <c r="RF363" s="41"/>
      <c r="RG363" s="41"/>
      <c r="RH363" s="41"/>
      <c r="RI363" s="41"/>
      <c r="RJ363" s="41"/>
      <c r="RK363" s="41"/>
      <c r="RL363" s="41"/>
      <c r="RM363" s="41"/>
      <c r="RN363" s="41"/>
      <c r="RO363" s="41"/>
      <c r="RP363" s="41"/>
      <c r="RQ363" s="41"/>
      <c r="RR363" s="41"/>
      <c r="RS363" s="41"/>
      <c r="RT363" s="41"/>
      <c r="RU363" s="41"/>
      <c r="RV363" s="41"/>
      <c r="RW363" s="41"/>
      <c r="RX363" s="41"/>
      <c r="RY363" s="41"/>
      <c r="RZ363" s="41"/>
      <c r="SA363" s="41"/>
      <c r="SB363" s="41"/>
      <c r="SC363" s="41"/>
      <c r="SD363" s="41"/>
      <c r="SE363" s="41"/>
      <c r="SF363" s="41"/>
      <c r="SG363" s="41"/>
      <c r="SH363" s="41"/>
      <c r="SI363" s="41"/>
      <c r="SJ363" s="41"/>
      <c r="SK363" s="41"/>
      <c r="SL363" s="41"/>
      <c r="SM363" s="41"/>
      <c r="SN363" s="41"/>
      <c r="SO363" s="41"/>
      <c r="SP363" s="41"/>
      <c r="SQ363" s="41"/>
      <c r="SR363" s="41"/>
      <c r="SS363" s="41"/>
      <c r="ST363" s="41"/>
      <c r="SU363" s="41"/>
      <c r="SV363" s="41"/>
      <c r="SW363" s="41"/>
      <c r="SX363" s="41"/>
      <c r="SY363" s="41"/>
      <c r="SZ363" s="41"/>
      <c r="TA363" s="41"/>
      <c r="TB363" s="41"/>
      <c r="TC363" s="41"/>
      <c r="TD363" s="41"/>
      <c r="TE363" s="41"/>
      <c r="TF363" s="41"/>
      <c r="TG363" s="41"/>
      <c r="TH363" s="41"/>
      <c r="TI363" s="41"/>
      <c r="TJ363" s="41"/>
      <c r="TK363" s="41"/>
      <c r="TL363" s="41"/>
      <c r="TM363" s="41"/>
      <c r="TN363" s="41"/>
      <c r="TO363" s="41"/>
      <c r="TP363" s="41"/>
      <c r="TQ363" s="41"/>
      <c r="TR363" s="41"/>
      <c r="TS363" s="41"/>
      <c r="TT363" s="41"/>
      <c r="TU363" s="41"/>
      <c r="TV363" s="41"/>
      <c r="TW363" s="41"/>
      <c r="TX363" s="41"/>
      <c r="TY363" s="41"/>
      <c r="TZ363" s="41"/>
      <c r="UA363" s="41"/>
      <c r="UB363" s="41"/>
      <c r="UC363" s="41"/>
      <c r="UD363" s="41"/>
      <c r="UE363" s="41"/>
      <c r="UF363" s="41"/>
      <c r="UG363" s="41"/>
      <c r="UH363" s="41"/>
      <c r="UI363" s="41"/>
      <c r="UJ363" s="41"/>
      <c r="UK363" s="41"/>
      <c r="UL363" s="41"/>
      <c r="UM363" s="41"/>
      <c r="UN363" s="41"/>
      <c r="UO363" s="41"/>
      <c r="UP363" s="41"/>
      <c r="UQ363" s="41"/>
      <c r="UR363" s="41"/>
      <c r="US363" s="41"/>
      <c r="UT363" s="41"/>
      <c r="UU363" s="41"/>
      <c r="UV363" s="41"/>
      <c r="UW363" s="41"/>
      <c r="UX363" s="41"/>
      <c r="UY363" s="41"/>
      <c r="UZ363" s="41"/>
      <c r="VA363" s="41"/>
      <c r="VB363" s="41"/>
      <c r="VC363" s="41"/>
      <c r="VD363" s="41"/>
      <c r="VE363" s="41"/>
      <c r="VF363" s="41"/>
      <c r="VG363" s="41"/>
      <c r="VH363" s="41"/>
      <c r="VI363" s="41"/>
      <c r="VJ363" s="41"/>
      <c r="VK363" s="41"/>
      <c r="VL363" s="41"/>
      <c r="VM363" s="41"/>
      <c r="VN363" s="41"/>
      <c r="VO363" s="41"/>
      <c r="VP363" s="41"/>
      <c r="VQ363" s="41"/>
      <c r="VR363" s="41"/>
      <c r="VS363" s="41"/>
      <c r="VT363" s="41"/>
      <c r="VU363" s="41"/>
      <c r="VV363" s="41"/>
      <c r="VW363" s="41"/>
      <c r="VX363" s="41"/>
      <c r="VY363" s="41"/>
      <c r="VZ363" s="41"/>
      <c r="WA363" s="41"/>
      <c r="WB363" s="41"/>
      <c r="WC363" s="41"/>
      <c r="WD363" s="41"/>
      <c r="WE363" s="41"/>
      <c r="WF363" s="41"/>
      <c r="WG363" s="41"/>
      <c r="WH363" s="41"/>
      <c r="WI363" s="41"/>
      <c r="WJ363" s="41"/>
      <c r="WK363" s="41"/>
      <c r="WL363" s="41"/>
      <c r="WM363" s="41"/>
      <c r="WN363" s="41"/>
      <c r="WO363" s="41"/>
      <c r="WP363" s="41"/>
      <c r="WQ363" s="41"/>
      <c r="WR363" s="41"/>
      <c r="WS363" s="41"/>
      <c r="WT363" s="41"/>
      <c r="WU363" s="41"/>
      <c r="WV363" s="41"/>
      <c r="WW363" s="41"/>
      <c r="WX363" s="41"/>
      <c r="WY363" s="41"/>
      <c r="WZ363" s="41"/>
      <c r="XA363" s="41"/>
      <c r="XB363" s="41"/>
      <c r="XC363" s="41"/>
      <c r="XD363" s="41"/>
      <c r="XE363" s="41"/>
      <c r="XF363" s="41"/>
      <c r="XG363" s="41"/>
      <c r="XH363" s="41"/>
      <c r="XI363" s="41"/>
      <c r="XJ363" s="41"/>
      <c r="XK363" s="41"/>
      <c r="XL363" s="41"/>
      <c r="XM363" s="41"/>
      <c r="XN363" s="41"/>
      <c r="XO363" s="41"/>
      <c r="XP363" s="41"/>
      <c r="XQ363" s="41"/>
      <c r="XR363" s="41"/>
      <c r="XS363" s="41"/>
      <c r="XT363" s="41"/>
      <c r="XU363" s="41"/>
      <c r="XV363" s="41"/>
      <c r="XW363" s="41"/>
      <c r="XX363" s="41"/>
      <c r="XY363" s="41"/>
      <c r="XZ363" s="41"/>
      <c r="YA363" s="41"/>
      <c r="YB363" s="41"/>
      <c r="YC363" s="41"/>
      <c r="YD363" s="41"/>
      <c r="YE363" s="41"/>
      <c r="YF363" s="41"/>
      <c r="YG363" s="41"/>
      <c r="YH363" s="41"/>
      <c r="YI363" s="41"/>
      <c r="YJ363" s="41"/>
      <c r="YK363" s="41"/>
      <c r="YL363" s="41"/>
      <c r="YM363" s="41"/>
      <c r="YN363" s="41"/>
      <c r="YO363" s="41"/>
      <c r="YP363" s="41"/>
      <c r="YQ363" s="41"/>
      <c r="YR363" s="41"/>
      <c r="YS363" s="41"/>
      <c r="YT363" s="41"/>
      <c r="YU363" s="41"/>
      <c r="YV363" s="41"/>
      <c r="YW363" s="41"/>
      <c r="YX363" s="41"/>
      <c r="YY363" s="41"/>
      <c r="YZ363" s="41"/>
      <c r="ZA363" s="41"/>
      <c r="ZB363" s="41"/>
      <c r="ZC363" s="41"/>
      <c r="ZD363" s="41"/>
      <c r="ZE363" s="41"/>
      <c r="ZF363" s="41"/>
      <c r="ZG363" s="41"/>
      <c r="ZH363" s="41"/>
      <c r="ZI363" s="41"/>
      <c r="ZJ363" s="41"/>
      <c r="ZK363" s="41"/>
      <c r="ZL363" s="41"/>
      <c r="ZM363" s="41"/>
      <c r="ZN363" s="41"/>
      <c r="ZO363" s="41"/>
    </row>
    <row r="364" spans="31:691" ht="17.25" customHeight="1" x14ac:dyDescent="0.3">
      <c r="AE364" s="41"/>
      <c r="AF364" s="41"/>
      <c r="AG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/>
      <c r="OK364" s="41"/>
      <c r="OL364" s="41"/>
      <c r="OM364" s="41"/>
      <c r="ON364" s="41"/>
      <c r="OO364" s="41"/>
      <c r="OP364" s="41"/>
      <c r="OQ364" s="41"/>
      <c r="OR364" s="41"/>
      <c r="OS364" s="41"/>
      <c r="OT364" s="41"/>
      <c r="OU364" s="41"/>
      <c r="OV364" s="41"/>
      <c r="OW364" s="41"/>
      <c r="OX364" s="41"/>
      <c r="OY364" s="41"/>
      <c r="OZ364" s="41"/>
      <c r="PA364" s="41"/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1"/>
      <c r="PN364" s="41"/>
      <c r="PO364" s="41"/>
      <c r="PP364" s="41"/>
      <c r="PQ364" s="41"/>
      <c r="PR364" s="41"/>
      <c r="PS364" s="41"/>
      <c r="PT364" s="41"/>
      <c r="PU364" s="41"/>
      <c r="PV364" s="41"/>
      <c r="PW364" s="41"/>
      <c r="PX364" s="41"/>
      <c r="PY364" s="41"/>
      <c r="PZ364" s="41"/>
      <c r="QA364" s="41"/>
      <c r="QB364" s="41"/>
      <c r="QC364" s="41"/>
      <c r="QD364" s="41"/>
      <c r="QE364" s="41"/>
      <c r="QF364" s="41"/>
      <c r="QG364" s="41"/>
      <c r="QH364" s="41"/>
      <c r="QI364" s="41"/>
      <c r="QJ364" s="41"/>
      <c r="QK364" s="41"/>
      <c r="QL364" s="41"/>
      <c r="QM364" s="41"/>
      <c r="QN364" s="41"/>
      <c r="QO364" s="41"/>
      <c r="QP364" s="41"/>
      <c r="QQ364" s="41"/>
      <c r="QR364" s="41"/>
      <c r="QS364" s="41"/>
      <c r="QT364" s="41"/>
      <c r="QU364" s="41"/>
      <c r="QV364" s="41"/>
      <c r="QW364" s="41"/>
      <c r="QX364" s="41"/>
      <c r="QY364" s="41"/>
      <c r="QZ364" s="41"/>
      <c r="RA364" s="41"/>
      <c r="RB364" s="41"/>
      <c r="RC364" s="41"/>
      <c r="RD364" s="41"/>
      <c r="RE364" s="41"/>
      <c r="RF364" s="41"/>
      <c r="RG364" s="41"/>
      <c r="RH364" s="41"/>
      <c r="RI364" s="41"/>
      <c r="RJ364" s="41"/>
      <c r="RK364" s="41"/>
      <c r="RL364" s="41"/>
      <c r="RM364" s="41"/>
      <c r="RN364" s="41"/>
      <c r="RO364" s="41"/>
      <c r="RP364" s="41"/>
      <c r="RQ364" s="41"/>
      <c r="RR364" s="41"/>
      <c r="RS364" s="41"/>
      <c r="RT364" s="41"/>
      <c r="RU364" s="41"/>
      <c r="RV364" s="41"/>
      <c r="RW364" s="41"/>
      <c r="RX364" s="41"/>
      <c r="RY364" s="41"/>
      <c r="RZ364" s="41"/>
      <c r="SA364" s="41"/>
      <c r="SB364" s="41"/>
      <c r="SC364" s="41"/>
      <c r="SD364" s="41"/>
      <c r="SE364" s="41"/>
      <c r="SF364" s="41"/>
      <c r="SG364" s="41"/>
      <c r="SH364" s="41"/>
      <c r="SI364" s="41"/>
      <c r="SJ364" s="41"/>
      <c r="SK364" s="41"/>
      <c r="SL364" s="41"/>
      <c r="SM364" s="41"/>
      <c r="SN364" s="41"/>
      <c r="SO364" s="41"/>
      <c r="SP364" s="41"/>
      <c r="SQ364" s="41"/>
      <c r="SR364" s="41"/>
      <c r="SS364" s="41"/>
      <c r="ST364" s="41"/>
      <c r="SU364" s="41"/>
      <c r="SV364" s="41"/>
      <c r="SW364" s="41"/>
      <c r="SX364" s="41"/>
      <c r="SY364" s="41"/>
      <c r="SZ364" s="41"/>
      <c r="TA364" s="41"/>
      <c r="TB364" s="41"/>
      <c r="TC364" s="41"/>
      <c r="TD364" s="41"/>
      <c r="TE364" s="41"/>
      <c r="TF364" s="41"/>
      <c r="TG364" s="41"/>
      <c r="TH364" s="41"/>
      <c r="TI364" s="41"/>
      <c r="TJ364" s="41"/>
      <c r="TK364" s="41"/>
      <c r="TL364" s="41"/>
      <c r="TM364" s="41"/>
      <c r="TN364" s="41"/>
      <c r="TO364" s="41"/>
      <c r="TP364" s="41"/>
      <c r="TQ364" s="41"/>
      <c r="TR364" s="41"/>
      <c r="TS364" s="41"/>
      <c r="TT364" s="41"/>
      <c r="TU364" s="41"/>
      <c r="TV364" s="41"/>
      <c r="TW364" s="41"/>
      <c r="TX364" s="41"/>
      <c r="TY364" s="41"/>
      <c r="TZ364" s="41"/>
      <c r="UA364" s="41"/>
      <c r="UB364" s="41"/>
      <c r="UC364" s="41"/>
      <c r="UD364" s="41"/>
      <c r="UE364" s="41"/>
      <c r="UF364" s="41"/>
      <c r="UG364" s="41"/>
      <c r="UH364" s="41"/>
      <c r="UI364" s="41"/>
      <c r="UJ364" s="41"/>
      <c r="UK364" s="41"/>
      <c r="UL364" s="41"/>
      <c r="UM364" s="41"/>
      <c r="UN364" s="41"/>
      <c r="UO364" s="41"/>
      <c r="UP364" s="41"/>
      <c r="UQ364" s="41"/>
      <c r="UR364" s="41"/>
      <c r="US364" s="41"/>
      <c r="UT364" s="41"/>
      <c r="UU364" s="41"/>
      <c r="UV364" s="41"/>
      <c r="UW364" s="41"/>
      <c r="UX364" s="41"/>
      <c r="UY364" s="41"/>
      <c r="UZ364" s="41"/>
      <c r="VA364" s="41"/>
      <c r="VB364" s="41"/>
      <c r="VC364" s="41"/>
      <c r="VD364" s="41"/>
      <c r="VE364" s="41"/>
      <c r="VF364" s="41"/>
      <c r="VG364" s="41"/>
      <c r="VH364" s="41"/>
      <c r="VI364" s="41"/>
      <c r="VJ364" s="41"/>
      <c r="VK364" s="41"/>
      <c r="VL364" s="41"/>
      <c r="VM364" s="41"/>
      <c r="VN364" s="41"/>
      <c r="VO364" s="41"/>
      <c r="VP364" s="41"/>
      <c r="VQ364" s="41"/>
      <c r="VR364" s="41"/>
      <c r="VS364" s="41"/>
      <c r="VT364" s="41"/>
      <c r="VU364" s="41"/>
      <c r="VV364" s="41"/>
      <c r="VW364" s="41"/>
      <c r="VX364" s="41"/>
      <c r="VY364" s="41"/>
      <c r="VZ364" s="41"/>
      <c r="WA364" s="41"/>
      <c r="WB364" s="41"/>
      <c r="WC364" s="41"/>
      <c r="WD364" s="41"/>
      <c r="WE364" s="41"/>
      <c r="WF364" s="41"/>
      <c r="WG364" s="41"/>
      <c r="WH364" s="41"/>
      <c r="WI364" s="41"/>
      <c r="WJ364" s="41"/>
      <c r="WK364" s="41"/>
      <c r="WL364" s="41"/>
      <c r="WM364" s="41"/>
      <c r="WN364" s="41"/>
      <c r="WO364" s="41"/>
      <c r="WP364" s="41"/>
      <c r="WQ364" s="41"/>
      <c r="WR364" s="41"/>
      <c r="WS364" s="41"/>
      <c r="WT364" s="41"/>
      <c r="WU364" s="41"/>
      <c r="WV364" s="41"/>
      <c r="WW364" s="41"/>
      <c r="WX364" s="41"/>
      <c r="WY364" s="41"/>
      <c r="WZ364" s="41"/>
      <c r="XA364" s="41"/>
      <c r="XB364" s="41"/>
      <c r="XC364" s="41"/>
      <c r="XD364" s="41"/>
      <c r="XE364" s="41"/>
      <c r="XF364" s="41"/>
      <c r="XG364" s="41"/>
      <c r="XH364" s="41"/>
      <c r="XI364" s="41"/>
      <c r="XJ364" s="41"/>
      <c r="XK364" s="41"/>
      <c r="XL364" s="41"/>
      <c r="XM364" s="41"/>
      <c r="XN364" s="41"/>
      <c r="XO364" s="41"/>
      <c r="XP364" s="41"/>
      <c r="XQ364" s="41"/>
      <c r="XR364" s="41"/>
      <c r="XS364" s="41"/>
      <c r="XT364" s="41"/>
      <c r="XU364" s="41"/>
      <c r="XV364" s="41"/>
      <c r="XW364" s="41"/>
      <c r="XX364" s="41"/>
      <c r="XY364" s="41"/>
      <c r="XZ364" s="41"/>
      <c r="YA364" s="41"/>
      <c r="YB364" s="41"/>
      <c r="YC364" s="41"/>
      <c r="YD364" s="41"/>
      <c r="YE364" s="41"/>
      <c r="YF364" s="41"/>
      <c r="YG364" s="41"/>
      <c r="YH364" s="41"/>
      <c r="YI364" s="41"/>
      <c r="YJ364" s="41"/>
      <c r="YK364" s="41"/>
      <c r="YL364" s="41"/>
      <c r="YM364" s="41"/>
      <c r="YN364" s="41"/>
      <c r="YO364" s="41"/>
      <c r="YP364" s="41"/>
      <c r="YQ364" s="41"/>
      <c r="YR364" s="41"/>
      <c r="YS364" s="41"/>
      <c r="YT364" s="41"/>
      <c r="YU364" s="41"/>
      <c r="YV364" s="41"/>
      <c r="YW364" s="41"/>
      <c r="YX364" s="41"/>
      <c r="YY364" s="41"/>
      <c r="YZ364" s="41"/>
      <c r="ZA364" s="41"/>
      <c r="ZB364" s="41"/>
      <c r="ZC364" s="41"/>
      <c r="ZD364" s="41"/>
      <c r="ZE364" s="41"/>
      <c r="ZF364" s="41"/>
      <c r="ZG364" s="41"/>
      <c r="ZH364" s="41"/>
      <c r="ZI364" s="41"/>
      <c r="ZJ364" s="41"/>
      <c r="ZK364" s="41"/>
      <c r="ZL364" s="41"/>
      <c r="ZM364" s="41"/>
      <c r="ZN364" s="41"/>
      <c r="ZO364" s="41"/>
    </row>
    <row r="365" spans="31:691" ht="17.25" customHeight="1" x14ac:dyDescent="0.3">
      <c r="AE365" s="41"/>
      <c r="AF365" s="41"/>
      <c r="AG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/>
      <c r="OK365" s="41"/>
      <c r="OL365" s="41"/>
      <c r="OM365" s="41"/>
      <c r="ON365" s="41"/>
      <c r="OO365" s="41"/>
      <c r="OP365" s="41"/>
      <c r="OQ365" s="41"/>
      <c r="OR365" s="41"/>
      <c r="OS365" s="41"/>
      <c r="OT365" s="41"/>
      <c r="OU365" s="41"/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1"/>
      <c r="PN365" s="41"/>
      <c r="PO365" s="41"/>
      <c r="PP365" s="41"/>
      <c r="PQ365" s="41"/>
      <c r="PR365" s="41"/>
      <c r="PS365" s="41"/>
      <c r="PT365" s="41"/>
      <c r="PU365" s="41"/>
      <c r="PV365" s="41"/>
      <c r="PW365" s="41"/>
      <c r="PX365" s="41"/>
      <c r="PY365" s="41"/>
      <c r="PZ365" s="41"/>
      <c r="QA365" s="41"/>
      <c r="QB365" s="41"/>
      <c r="QC365" s="41"/>
      <c r="QD365" s="41"/>
      <c r="QE365" s="41"/>
      <c r="QF365" s="41"/>
      <c r="QG365" s="41"/>
      <c r="QH365" s="41"/>
      <c r="QI365" s="41"/>
      <c r="QJ365" s="41"/>
      <c r="QK365" s="41"/>
      <c r="QL365" s="41"/>
      <c r="QM365" s="41"/>
      <c r="QN365" s="41"/>
      <c r="QO365" s="41"/>
      <c r="QP365" s="41"/>
      <c r="QQ365" s="41"/>
      <c r="QR365" s="41"/>
      <c r="QS365" s="41"/>
      <c r="QT365" s="41"/>
      <c r="QU365" s="41"/>
      <c r="QV365" s="41"/>
      <c r="QW365" s="41"/>
      <c r="QX365" s="41"/>
      <c r="QY365" s="41"/>
      <c r="QZ365" s="41"/>
      <c r="RA365" s="41"/>
      <c r="RB365" s="41"/>
      <c r="RC365" s="41"/>
      <c r="RD365" s="41"/>
      <c r="RE365" s="41"/>
      <c r="RF365" s="41"/>
      <c r="RG365" s="41"/>
      <c r="RH365" s="41"/>
      <c r="RI365" s="41"/>
      <c r="RJ365" s="41"/>
      <c r="RK365" s="41"/>
      <c r="RL365" s="41"/>
      <c r="RM365" s="41"/>
      <c r="RN365" s="41"/>
      <c r="RO365" s="41"/>
      <c r="RP365" s="41"/>
      <c r="RQ365" s="41"/>
      <c r="RR365" s="41"/>
      <c r="RS365" s="41"/>
      <c r="RT365" s="41"/>
      <c r="RU365" s="41"/>
      <c r="RV365" s="41"/>
      <c r="RW365" s="41"/>
      <c r="RX365" s="41"/>
      <c r="RY365" s="41"/>
      <c r="RZ365" s="41"/>
      <c r="SA365" s="41"/>
      <c r="SB365" s="41"/>
      <c r="SC365" s="41"/>
      <c r="SD365" s="41"/>
      <c r="SE365" s="41"/>
      <c r="SF365" s="41"/>
      <c r="SG365" s="41"/>
      <c r="SH365" s="41"/>
      <c r="SI365" s="41"/>
      <c r="SJ365" s="41"/>
      <c r="SK365" s="41"/>
      <c r="SL365" s="41"/>
      <c r="SM365" s="41"/>
      <c r="SN365" s="41"/>
      <c r="SO365" s="41"/>
      <c r="SP365" s="41"/>
      <c r="SQ365" s="41"/>
      <c r="SR365" s="41"/>
      <c r="SS365" s="41"/>
      <c r="ST365" s="41"/>
      <c r="SU365" s="41"/>
      <c r="SV365" s="41"/>
      <c r="SW365" s="41"/>
      <c r="SX365" s="41"/>
      <c r="SY365" s="41"/>
      <c r="SZ365" s="41"/>
      <c r="TA365" s="41"/>
      <c r="TB365" s="41"/>
      <c r="TC365" s="41"/>
      <c r="TD365" s="41"/>
      <c r="TE365" s="41"/>
      <c r="TF365" s="41"/>
      <c r="TG365" s="41"/>
      <c r="TH365" s="41"/>
      <c r="TI365" s="41"/>
      <c r="TJ365" s="41"/>
      <c r="TK365" s="41"/>
      <c r="TL365" s="41"/>
      <c r="TM365" s="41"/>
      <c r="TN365" s="41"/>
      <c r="TO365" s="41"/>
      <c r="TP365" s="41"/>
      <c r="TQ365" s="41"/>
      <c r="TR365" s="41"/>
      <c r="TS365" s="41"/>
      <c r="TT365" s="41"/>
      <c r="TU365" s="41"/>
      <c r="TV365" s="41"/>
      <c r="TW365" s="41"/>
      <c r="TX365" s="41"/>
      <c r="TY365" s="41"/>
      <c r="TZ365" s="41"/>
      <c r="UA365" s="41"/>
      <c r="UB365" s="41"/>
      <c r="UC365" s="41"/>
      <c r="UD365" s="41"/>
      <c r="UE365" s="41"/>
      <c r="UF365" s="41"/>
      <c r="UG365" s="41"/>
      <c r="UH365" s="41"/>
      <c r="UI365" s="41"/>
      <c r="UJ365" s="41"/>
      <c r="UK365" s="41"/>
      <c r="UL365" s="41"/>
      <c r="UM365" s="41"/>
      <c r="UN365" s="41"/>
      <c r="UO365" s="41"/>
      <c r="UP365" s="41"/>
      <c r="UQ365" s="41"/>
      <c r="UR365" s="41"/>
      <c r="US365" s="41"/>
      <c r="UT365" s="41"/>
      <c r="UU365" s="41"/>
      <c r="UV365" s="41"/>
      <c r="UW365" s="41"/>
      <c r="UX365" s="41"/>
      <c r="UY365" s="41"/>
      <c r="UZ365" s="41"/>
      <c r="VA365" s="41"/>
      <c r="VB365" s="41"/>
      <c r="VC365" s="41"/>
      <c r="VD365" s="41"/>
      <c r="VE365" s="41"/>
      <c r="VF365" s="41"/>
      <c r="VG365" s="41"/>
      <c r="VH365" s="41"/>
      <c r="VI365" s="41"/>
      <c r="VJ365" s="41"/>
      <c r="VK365" s="41"/>
      <c r="VL365" s="41"/>
      <c r="VM365" s="41"/>
      <c r="VN365" s="41"/>
      <c r="VO365" s="41"/>
      <c r="VP365" s="41"/>
      <c r="VQ365" s="41"/>
      <c r="VR365" s="41"/>
      <c r="VS365" s="41"/>
      <c r="VT365" s="41"/>
      <c r="VU365" s="41"/>
      <c r="VV365" s="41"/>
      <c r="VW365" s="41"/>
      <c r="VX365" s="41"/>
      <c r="VY365" s="41"/>
      <c r="VZ365" s="41"/>
      <c r="WA365" s="41"/>
      <c r="WB365" s="41"/>
      <c r="WC365" s="41"/>
      <c r="WD365" s="41"/>
      <c r="WE365" s="41"/>
      <c r="WF365" s="41"/>
      <c r="WG365" s="41"/>
      <c r="WH365" s="41"/>
      <c r="WI365" s="41"/>
      <c r="WJ365" s="41"/>
      <c r="WK365" s="41"/>
      <c r="WL365" s="41"/>
      <c r="WM365" s="41"/>
      <c r="WN365" s="41"/>
      <c r="WO365" s="41"/>
      <c r="WP365" s="41"/>
      <c r="WQ365" s="41"/>
      <c r="WR365" s="41"/>
      <c r="WS365" s="41"/>
      <c r="WT365" s="41"/>
      <c r="WU365" s="41"/>
      <c r="WV365" s="41"/>
      <c r="WW365" s="41"/>
      <c r="WX365" s="41"/>
      <c r="WY365" s="41"/>
      <c r="WZ365" s="41"/>
      <c r="XA365" s="41"/>
      <c r="XB365" s="41"/>
      <c r="XC365" s="41"/>
      <c r="XD365" s="41"/>
      <c r="XE365" s="41"/>
      <c r="XF365" s="41"/>
      <c r="XG365" s="41"/>
      <c r="XH365" s="41"/>
      <c r="XI365" s="41"/>
      <c r="XJ365" s="41"/>
      <c r="XK365" s="41"/>
      <c r="XL365" s="41"/>
      <c r="XM365" s="41"/>
      <c r="XN365" s="41"/>
      <c r="XO365" s="41"/>
      <c r="XP365" s="41"/>
      <c r="XQ365" s="41"/>
      <c r="XR365" s="41"/>
      <c r="XS365" s="41"/>
      <c r="XT365" s="41"/>
      <c r="XU365" s="41"/>
      <c r="XV365" s="41"/>
      <c r="XW365" s="41"/>
      <c r="XX365" s="41"/>
      <c r="XY365" s="41"/>
      <c r="XZ365" s="41"/>
      <c r="YA365" s="41"/>
      <c r="YB365" s="41"/>
      <c r="YC365" s="41"/>
      <c r="YD365" s="41"/>
      <c r="YE365" s="41"/>
      <c r="YF365" s="41"/>
      <c r="YG365" s="41"/>
      <c r="YH365" s="41"/>
      <c r="YI365" s="41"/>
      <c r="YJ365" s="41"/>
      <c r="YK365" s="41"/>
      <c r="YL365" s="41"/>
      <c r="YM365" s="41"/>
      <c r="YN365" s="41"/>
      <c r="YO365" s="41"/>
      <c r="YP365" s="41"/>
      <c r="YQ365" s="41"/>
      <c r="YR365" s="41"/>
      <c r="YS365" s="41"/>
      <c r="YT365" s="41"/>
      <c r="YU365" s="41"/>
      <c r="YV365" s="41"/>
      <c r="YW365" s="41"/>
      <c r="YX365" s="41"/>
      <c r="YY365" s="41"/>
      <c r="YZ365" s="41"/>
      <c r="ZA365" s="41"/>
      <c r="ZB365" s="41"/>
      <c r="ZC365" s="41"/>
      <c r="ZD365" s="41"/>
      <c r="ZE365" s="41"/>
      <c r="ZF365" s="41"/>
      <c r="ZG365" s="41"/>
      <c r="ZH365" s="41"/>
      <c r="ZI365" s="41"/>
      <c r="ZJ365" s="41"/>
      <c r="ZK365" s="41"/>
      <c r="ZL365" s="41"/>
      <c r="ZM365" s="41"/>
      <c r="ZN365" s="41"/>
      <c r="ZO365" s="41"/>
    </row>
    <row r="366" spans="31:691" ht="17.25" customHeight="1" x14ac:dyDescent="0.3">
      <c r="AE366" s="41"/>
      <c r="AF366" s="41"/>
      <c r="AG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/>
      <c r="OK366" s="41"/>
      <c r="OL366" s="41"/>
      <c r="OM366" s="41"/>
      <c r="ON366" s="41"/>
      <c r="OO366" s="41"/>
      <c r="OP366" s="41"/>
      <c r="OQ366" s="41"/>
      <c r="OR366" s="41"/>
      <c r="OS366" s="41"/>
      <c r="OT366" s="41"/>
      <c r="OU366" s="41"/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1"/>
      <c r="PN366" s="41"/>
      <c r="PO366" s="41"/>
      <c r="PP366" s="41"/>
      <c r="PQ366" s="41"/>
      <c r="PR366" s="41"/>
      <c r="PS366" s="41"/>
      <c r="PT366" s="41"/>
      <c r="PU366" s="41"/>
      <c r="PV366" s="41"/>
      <c r="PW366" s="41"/>
      <c r="PX366" s="41"/>
      <c r="PY366" s="41"/>
      <c r="PZ366" s="41"/>
      <c r="QA366" s="41"/>
      <c r="QB366" s="41"/>
      <c r="QC366" s="41"/>
      <c r="QD366" s="41"/>
      <c r="QE366" s="41"/>
      <c r="QF366" s="41"/>
      <c r="QG366" s="41"/>
      <c r="QH366" s="41"/>
      <c r="QI366" s="41"/>
      <c r="QJ366" s="41"/>
      <c r="QK366" s="41"/>
      <c r="QL366" s="41"/>
      <c r="QM366" s="41"/>
      <c r="QN366" s="41"/>
      <c r="QO366" s="41"/>
      <c r="QP366" s="41"/>
      <c r="QQ366" s="41"/>
      <c r="QR366" s="41"/>
      <c r="QS366" s="41"/>
      <c r="QT366" s="41"/>
      <c r="QU366" s="41"/>
      <c r="QV366" s="41"/>
      <c r="QW366" s="41"/>
      <c r="QX366" s="41"/>
      <c r="QY366" s="41"/>
      <c r="QZ366" s="41"/>
      <c r="RA366" s="41"/>
      <c r="RB366" s="41"/>
      <c r="RC366" s="41"/>
      <c r="RD366" s="41"/>
      <c r="RE366" s="41"/>
      <c r="RF366" s="41"/>
      <c r="RG366" s="41"/>
      <c r="RH366" s="41"/>
      <c r="RI366" s="41"/>
      <c r="RJ366" s="41"/>
      <c r="RK366" s="41"/>
      <c r="RL366" s="41"/>
      <c r="RM366" s="41"/>
      <c r="RN366" s="41"/>
      <c r="RO366" s="41"/>
      <c r="RP366" s="41"/>
      <c r="RQ366" s="41"/>
      <c r="RR366" s="41"/>
      <c r="RS366" s="41"/>
      <c r="RT366" s="41"/>
      <c r="RU366" s="41"/>
      <c r="RV366" s="41"/>
      <c r="RW366" s="41"/>
      <c r="RX366" s="41"/>
      <c r="RY366" s="41"/>
      <c r="RZ366" s="41"/>
      <c r="SA366" s="41"/>
      <c r="SB366" s="41"/>
      <c r="SC366" s="41"/>
      <c r="SD366" s="41"/>
      <c r="SE366" s="41"/>
      <c r="SF366" s="41"/>
      <c r="SG366" s="41"/>
      <c r="SH366" s="41"/>
      <c r="SI366" s="41"/>
      <c r="SJ366" s="41"/>
      <c r="SK366" s="41"/>
      <c r="SL366" s="41"/>
      <c r="SM366" s="41"/>
      <c r="SN366" s="41"/>
      <c r="SO366" s="41"/>
      <c r="SP366" s="41"/>
      <c r="SQ366" s="41"/>
      <c r="SR366" s="41"/>
      <c r="SS366" s="41"/>
      <c r="ST366" s="41"/>
      <c r="SU366" s="41"/>
      <c r="SV366" s="41"/>
      <c r="SW366" s="41"/>
      <c r="SX366" s="41"/>
      <c r="SY366" s="41"/>
      <c r="SZ366" s="41"/>
      <c r="TA366" s="41"/>
      <c r="TB366" s="41"/>
      <c r="TC366" s="41"/>
      <c r="TD366" s="41"/>
      <c r="TE366" s="41"/>
      <c r="TF366" s="41"/>
      <c r="TG366" s="41"/>
      <c r="TH366" s="41"/>
      <c r="TI366" s="41"/>
      <c r="TJ366" s="41"/>
      <c r="TK366" s="41"/>
      <c r="TL366" s="41"/>
      <c r="TM366" s="41"/>
      <c r="TN366" s="41"/>
      <c r="TO366" s="41"/>
      <c r="TP366" s="41"/>
      <c r="TQ366" s="41"/>
      <c r="TR366" s="41"/>
      <c r="TS366" s="41"/>
      <c r="TT366" s="41"/>
      <c r="TU366" s="41"/>
      <c r="TV366" s="41"/>
      <c r="TW366" s="41"/>
      <c r="TX366" s="41"/>
      <c r="TY366" s="41"/>
      <c r="TZ366" s="41"/>
      <c r="UA366" s="41"/>
      <c r="UB366" s="41"/>
      <c r="UC366" s="41"/>
      <c r="UD366" s="41"/>
      <c r="UE366" s="41"/>
      <c r="UF366" s="41"/>
      <c r="UG366" s="41"/>
      <c r="UH366" s="41"/>
      <c r="UI366" s="41"/>
      <c r="UJ366" s="41"/>
      <c r="UK366" s="41"/>
      <c r="UL366" s="41"/>
      <c r="UM366" s="41"/>
      <c r="UN366" s="41"/>
      <c r="UO366" s="41"/>
      <c r="UP366" s="41"/>
      <c r="UQ366" s="41"/>
      <c r="UR366" s="41"/>
      <c r="US366" s="41"/>
      <c r="UT366" s="41"/>
      <c r="UU366" s="41"/>
      <c r="UV366" s="41"/>
      <c r="UW366" s="41"/>
      <c r="UX366" s="41"/>
      <c r="UY366" s="41"/>
      <c r="UZ366" s="41"/>
      <c r="VA366" s="41"/>
      <c r="VB366" s="41"/>
      <c r="VC366" s="41"/>
      <c r="VD366" s="41"/>
      <c r="VE366" s="41"/>
      <c r="VF366" s="41"/>
      <c r="VG366" s="41"/>
      <c r="VH366" s="41"/>
      <c r="VI366" s="41"/>
      <c r="VJ366" s="41"/>
      <c r="VK366" s="41"/>
      <c r="VL366" s="41"/>
      <c r="VM366" s="41"/>
      <c r="VN366" s="41"/>
      <c r="VO366" s="41"/>
      <c r="VP366" s="41"/>
      <c r="VQ366" s="41"/>
      <c r="VR366" s="41"/>
      <c r="VS366" s="41"/>
      <c r="VT366" s="41"/>
      <c r="VU366" s="41"/>
      <c r="VV366" s="41"/>
      <c r="VW366" s="41"/>
      <c r="VX366" s="41"/>
      <c r="VY366" s="41"/>
      <c r="VZ366" s="41"/>
      <c r="WA366" s="41"/>
      <c r="WB366" s="41"/>
      <c r="WC366" s="41"/>
      <c r="WD366" s="41"/>
      <c r="WE366" s="41"/>
      <c r="WF366" s="41"/>
      <c r="WG366" s="41"/>
      <c r="WH366" s="41"/>
      <c r="WI366" s="41"/>
      <c r="WJ366" s="41"/>
      <c r="WK366" s="41"/>
      <c r="WL366" s="41"/>
      <c r="WM366" s="41"/>
      <c r="WN366" s="41"/>
      <c r="WO366" s="41"/>
      <c r="WP366" s="41"/>
      <c r="WQ366" s="41"/>
      <c r="WR366" s="41"/>
      <c r="WS366" s="41"/>
      <c r="WT366" s="41"/>
      <c r="WU366" s="41"/>
      <c r="WV366" s="41"/>
      <c r="WW366" s="41"/>
      <c r="WX366" s="41"/>
      <c r="WY366" s="41"/>
      <c r="WZ366" s="41"/>
      <c r="XA366" s="41"/>
      <c r="XB366" s="41"/>
      <c r="XC366" s="41"/>
      <c r="XD366" s="41"/>
      <c r="XE366" s="41"/>
      <c r="XF366" s="41"/>
      <c r="XG366" s="41"/>
      <c r="XH366" s="41"/>
      <c r="XI366" s="41"/>
      <c r="XJ366" s="41"/>
      <c r="XK366" s="41"/>
      <c r="XL366" s="41"/>
      <c r="XM366" s="41"/>
      <c r="XN366" s="41"/>
      <c r="XO366" s="41"/>
      <c r="XP366" s="41"/>
      <c r="XQ366" s="41"/>
      <c r="XR366" s="41"/>
      <c r="XS366" s="41"/>
      <c r="XT366" s="41"/>
      <c r="XU366" s="41"/>
      <c r="XV366" s="41"/>
      <c r="XW366" s="41"/>
      <c r="XX366" s="41"/>
      <c r="XY366" s="41"/>
      <c r="XZ366" s="41"/>
      <c r="YA366" s="41"/>
      <c r="YB366" s="41"/>
      <c r="YC366" s="41"/>
      <c r="YD366" s="41"/>
      <c r="YE366" s="41"/>
      <c r="YF366" s="41"/>
      <c r="YG366" s="41"/>
      <c r="YH366" s="41"/>
      <c r="YI366" s="41"/>
      <c r="YJ366" s="41"/>
      <c r="YK366" s="41"/>
      <c r="YL366" s="41"/>
      <c r="YM366" s="41"/>
      <c r="YN366" s="41"/>
      <c r="YO366" s="41"/>
      <c r="YP366" s="41"/>
      <c r="YQ366" s="41"/>
      <c r="YR366" s="41"/>
      <c r="YS366" s="41"/>
      <c r="YT366" s="41"/>
      <c r="YU366" s="41"/>
      <c r="YV366" s="41"/>
      <c r="YW366" s="41"/>
      <c r="YX366" s="41"/>
      <c r="YY366" s="41"/>
      <c r="YZ366" s="41"/>
      <c r="ZA366" s="41"/>
      <c r="ZB366" s="41"/>
      <c r="ZC366" s="41"/>
      <c r="ZD366" s="41"/>
      <c r="ZE366" s="41"/>
      <c r="ZF366" s="41"/>
      <c r="ZG366" s="41"/>
      <c r="ZH366" s="41"/>
      <c r="ZI366" s="41"/>
      <c r="ZJ366" s="41"/>
      <c r="ZK366" s="41"/>
      <c r="ZL366" s="41"/>
      <c r="ZM366" s="41"/>
      <c r="ZN366" s="41"/>
      <c r="ZO366" s="41"/>
    </row>
    <row r="367" spans="31:691" ht="17.25" customHeight="1" x14ac:dyDescent="0.3">
      <c r="AE367" s="41"/>
      <c r="AF367" s="41"/>
      <c r="AG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/>
      <c r="OK367" s="41"/>
      <c r="OL367" s="41"/>
      <c r="OM367" s="41"/>
      <c r="ON367" s="41"/>
      <c r="OO367" s="41"/>
      <c r="OP367" s="41"/>
      <c r="OQ367" s="41"/>
      <c r="OR367" s="41"/>
      <c r="OS367" s="41"/>
      <c r="OT367" s="41"/>
      <c r="OU367" s="41"/>
      <c r="OV367" s="41"/>
      <c r="OW367" s="41"/>
      <c r="OX367" s="41"/>
      <c r="OY367" s="41"/>
      <c r="OZ367" s="41"/>
      <c r="PA367" s="41"/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1"/>
      <c r="PN367" s="41"/>
      <c r="PO367" s="41"/>
      <c r="PP367" s="41"/>
      <c r="PQ367" s="41"/>
      <c r="PR367" s="41"/>
      <c r="PS367" s="41"/>
      <c r="PT367" s="41"/>
      <c r="PU367" s="41"/>
      <c r="PV367" s="41"/>
      <c r="PW367" s="41"/>
      <c r="PX367" s="41"/>
      <c r="PY367" s="41"/>
      <c r="PZ367" s="41"/>
      <c r="QA367" s="41"/>
      <c r="QB367" s="41"/>
      <c r="QC367" s="41"/>
      <c r="QD367" s="41"/>
      <c r="QE367" s="41"/>
      <c r="QF367" s="41"/>
      <c r="QG367" s="41"/>
      <c r="QH367" s="41"/>
      <c r="QI367" s="41"/>
      <c r="QJ367" s="41"/>
      <c r="QK367" s="41"/>
      <c r="QL367" s="41"/>
      <c r="QM367" s="41"/>
      <c r="QN367" s="41"/>
      <c r="QO367" s="41"/>
      <c r="QP367" s="41"/>
      <c r="QQ367" s="41"/>
      <c r="QR367" s="41"/>
      <c r="QS367" s="41"/>
      <c r="QT367" s="41"/>
      <c r="QU367" s="41"/>
      <c r="QV367" s="41"/>
      <c r="QW367" s="41"/>
      <c r="QX367" s="41"/>
      <c r="QY367" s="41"/>
      <c r="QZ367" s="41"/>
      <c r="RA367" s="41"/>
      <c r="RB367" s="41"/>
      <c r="RC367" s="41"/>
      <c r="RD367" s="41"/>
      <c r="RE367" s="41"/>
      <c r="RF367" s="41"/>
      <c r="RG367" s="41"/>
      <c r="RH367" s="41"/>
      <c r="RI367" s="41"/>
      <c r="RJ367" s="41"/>
      <c r="RK367" s="41"/>
      <c r="RL367" s="41"/>
      <c r="RM367" s="41"/>
      <c r="RN367" s="41"/>
      <c r="RO367" s="41"/>
      <c r="RP367" s="41"/>
      <c r="RQ367" s="41"/>
      <c r="RR367" s="41"/>
      <c r="RS367" s="41"/>
      <c r="RT367" s="41"/>
      <c r="RU367" s="41"/>
      <c r="RV367" s="41"/>
      <c r="RW367" s="41"/>
      <c r="RX367" s="41"/>
      <c r="RY367" s="41"/>
      <c r="RZ367" s="41"/>
      <c r="SA367" s="41"/>
      <c r="SB367" s="41"/>
      <c r="SC367" s="41"/>
      <c r="SD367" s="41"/>
      <c r="SE367" s="41"/>
      <c r="SF367" s="41"/>
      <c r="SG367" s="41"/>
      <c r="SH367" s="41"/>
      <c r="SI367" s="41"/>
      <c r="SJ367" s="41"/>
      <c r="SK367" s="41"/>
      <c r="SL367" s="41"/>
      <c r="SM367" s="41"/>
      <c r="SN367" s="41"/>
      <c r="SO367" s="41"/>
      <c r="SP367" s="41"/>
      <c r="SQ367" s="41"/>
      <c r="SR367" s="41"/>
      <c r="SS367" s="41"/>
      <c r="ST367" s="41"/>
      <c r="SU367" s="41"/>
      <c r="SV367" s="41"/>
      <c r="SW367" s="41"/>
      <c r="SX367" s="41"/>
      <c r="SY367" s="41"/>
      <c r="SZ367" s="41"/>
      <c r="TA367" s="41"/>
      <c r="TB367" s="41"/>
      <c r="TC367" s="41"/>
      <c r="TD367" s="41"/>
      <c r="TE367" s="41"/>
      <c r="TF367" s="41"/>
      <c r="TG367" s="41"/>
      <c r="TH367" s="41"/>
      <c r="TI367" s="41"/>
      <c r="TJ367" s="41"/>
      <c r="TK367" s="41"/>
      <c r="TL367" s="41"/>
      <c r="TM367" s="41"/>
      <c r="TN367" s="41"/>
      <c r="TO367" s="41"/>
      <c r="TP367" s="41"/>
      <c r="TQ367" s="41"/>
      <c r="TR367" s="41"/>
      <c r="TS367" s="41"/>
      <c r="TT367" s="41"/>
      <c r="TU367" s="41"/>
      <c r="TV367" s="41"/>
      <c r="TW367" s="41"/>
      <c r="TX367" s="41"/>
      <c r="TY367" s="41"/>
      <c r="TZ367" s="41"/>
      <c r="UA367" s="41"/>
      <c r="UB367" s="41"/>
      <c r="UC367" s="41"/>
      <c r="UD367" s="41"/>
      <c r="UE367" s="41"/>
      <c r="UF367" s="41"/>
      <c r="UG367" s="41"/>
      <c r="UH367" s="41"/>
      <c r="UI367" s="41"/>
      <c r="UJ367" s="41"/>
      <c r="UK367" s="41"/>
      <c r="UL367" s="41"/>
      <c r="UM367" s="41"/>
      <c r="UN367" s="41"/>
      <c r="UO367" s="41"/>
      <c r="UP367" s="41"/>
      <c r="UQ367" s="41"/>
      <c r="UR367" s="41"/>
      <c r="US367" s="41"/>
      <c r="UT367" s="41"/>
      <c r="UU367" s="41"/>
      <c r="UV367" s="41"/>
      <c r="UW367" s="41"/>
      <c r="UX367" s="41"/>
      <c r="UY367" s="41"/>
      <c r="UZ367" s="41"/>
      <c r="VA367" s="41"/>
      <c r="VB367" s="41"/>
      <c r="VC367" s="41"/>
      <c r="VD367" s="41"/>
      <c r="VE367" s="41"/>
      <c r="VF367" s="41"/>
      <c r="VG367" s="41"/>
      <c r="VH367" s="41"/>
      <c r="VI367" s="41"/>
      <c r="VJ367" s="41"/>
      <c r="VK367" s="41"/>
      <c r="VL367" s="41"/>
      <c r="VM367" s="41"/>
      <c r="VN367" s="41"/>
      <c r="VO367" s="41"/>
      <c r="VP367" s="41"/>
      <c r="VQ367" s="41"/>
      <c r="VR367" s="41"/>
      <c r="VS367" s="41"/>
      <c r="VT367" s="41"/>
      <c r="VU367" s="41"/>
      <c r="VV367" s="41"/>
      <c r="VW367" s="41"/>
      <c r="VX367" s="41"/>
      <c r="VY367" s="41"/>
      <c r="VZ367" s="41"/>
      <c r="WA367" s="41"/>
      <c r="WB367" s="41"/>
      <c r="WC367" s="41"/>
      <c r="WD367" s="41"/>
      <c r="WE367" s="41"/>
      <c r="WF367" s="41"/>
      <c r="WG367" s="41"/>
      <c r="WH367" s="41"/>
      <c r="WI367" s="41"/>
      <c r="WJ367" s="41"/>
      <c r="WK367" s="41"/>
      <c r="WL367" s="41"/>
      <c r="WM367" s="41"/>
      <c r="WN367" s="41"/>
      <c r="WO367" s="41"/>
      <c r="WP367" s="41"/>
      <c r="WQ367" s="41"/>
      <c r="WR367" s="41"/>
      <c r="WS367" s="41"/>
      <c r="WT367" s="41"/>
      <c r="WU367" s="41"/>
      <c r="WV367" s="41"/>
      <c r="WW367" s="41"/>
      <c r="WX367" s="41"/>
      <c r="WY367" s="41"/>
      <c r="WZ367" s="41"/>
      <c r="XA367" s="41"/>
      <c r="XB367" s="41"/>
      <c r="XC367" s="41"/>
      <c r="XD367" s="41"/>
      <c r="XE367" s="41"/>
      <c r="XF367" s="41"/>
      <c r="XG367" s="41"/>
      <c r="XH367" s="41"/>
      <c r="XI367" s="41"/>
      <c r="XJ367" s="41"/>
      <c r="XK367" s="41"/>
      <c r="XL367" s="41"/>
      <c r="XM367" s="41"/>
      <c r="XN367" s="41"/>
      <c r="XO367" s="41"/>
      <c r="XP367" s="41"/>
      <c r="XQ367" s="41"/>
      <c r="XR367" s="41"/>
      <c r="XS367" s="41"/>
      <c r="XT367" s="41"/>
      <c r="XU367" s="41"/>
      <c r="XV367" s="41"/>
      <c r="XW367" s="41"/>
      <c r="XX367" s="41"/>
      <c r="XY367" s="41"/>
      <c r="XZ367" s="41"/>
      <c r="YA367" s="41"/>
      <c r="YB367" s="41"/>
      <c r="YC367" s="41"/>
      <c r="YD367" s="41"/>
      <c r="YE367" s="41"/>
      <c r="YF367" s="41"/>
      <c r="YG367" s="41"/>
      <c r="YH367" s="41"/>
      <c r="YI367" s="41"/>
      <c r="YJ367" s="41"/>
      <c r="YK367" s="41"/>
      <c r="YL367" s="41"/>
      <c r="YM367" s="41"/>
      <c r="YN367" s="41"/>
      <c r="YO367" s="41"/>
      <c r="YP367" s="41"/>
      <c r="YQ367" s="41"/>
      <c r="YR367" s="41"/>
      <c r="YS367" s="41"/>
      <c r="YT367" s="41"/>
      <c r="YU367" s="41"/>
      <c r="YV367" s="41"/>
      <c r="YW367" s="41"/>
      <c r="YX367" s="41"/>
      <c r="YY367" s="41"/>
      <c r="YZ367" s="41"/>
      <c r="ZA367" s="41"/>
      <c r="ZB367" s="41"/>
      <c r="ZC367" s="41"/>
      <c r="ZD367" s="41"/>
      <c r="ZE367" s="41"/>
      <c r="ZF367" s="41"/>
      <c r="ZG367" s="41"/>
      <c r="ZH367" s="41"/>
      <c r="ZI367" s="41"/>
      <c r="ZJ367" s="41"/>
      <c r="ZK367" s="41"/>
      <c r="ZL367" s="41"/>
      <c r="ZM367" s="41"/>
      <c r="ZN367" s="41"/>
      <c r="ZO367" s="41"/>
    </row>
    <row r="368" spans="31:691" ht="17.25" customHeight="1" x14ac:dyDescent="0.3">
      <c r="AE368" s="41"/>
      <c r="AF368" s="41"/>
      <c r="AG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/>
      <c r="MH368" s="41"/>
      <c r="MI368" s="41"/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/>
      <c r="MY368" s="41"/>
      <c r="MZ368" s="41"/>
      <c r="NA368" s="41"/>
      <c r="NB368" s="41"/>
      <c r="NC368" s="41"/>
      <c r="ND368" s="41"/>
      <c r="NE368" s="41"/>
      <c r="NF368" s="41"/>
      <c r="NG368" s="41"/>
      <c r="NH368" s="41"/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/>
      <c r="OK368" s="41"/>
      <c r="OL368" s="41"/>
      <c r="OM368" s="41"/>
      <c r="ON368" s="41"/>
      <c r="OO368" s="41"/>
      <c r="OP368" s="41"/>
      <c r="OQ368" s="41"/>
      <c r="OR368" s="41"/>
      <c r="OS368" s="41"/>
      <c r="OT368" s="41"/>
      <c r="OU368" s="41"/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1"/>
      <c r="PN368" s="41"/>
      <c r="PO368" s="41"/>
      <c r="PP368" s="41"/>
      <c r="PQ368" s="41"/>
      <c r="PR368" s="41"/>
      <c r="PS368" s="41"/>
      <c r="PT368" s="41"/>
      <c r="PU368" s="41"/>
      <c r="PV368" s="41"/>
      <c r="PW368" s="41"/>
      <c r="PX368" s="41"/>
      <c r="PY368" s="41"/>
      <c r="PZ368" s="41"/>
      <c r="QA368" s="41"/>
      <c r="QB368" s="41"/>
      <c r="QC368" s="41"/>
      <c r="QD368" s="41"/>
      <c r="QE368" s="41"/>
      <c r="QF368" s="41"/>
      <c r="QG368" s="41"/>
      <c r="QH368" s="41"/>
      <c r="QI368" s="41"/>
      <c r="QJ368" s="41"/>
      <c r="QK368" s="41"/>
      <c r="QL368" s="41"/>
      <c r="QM368" s="41"/>
      <c r="QN368" s="41"/>
      <c r="QO368" s="41"/>
      <c r="QP368" s="41"/>
      <c r="QQ368" s="41"/>
      <c r="QR368" s="41"/>
      <c r="QS368" s="41"/>
      <c r="QT368" s="41"/>
      <c r="QU368" s="41"/>
      <c r="QV368" s="41"/>
      <c r="QW368" s="41"/>
      <c r="QX368" s="41"/>
      <c r="QY368" s="41"/>
      <c r="QZ368" s="41"/>
      <c r="RA368" s="41"/>
      <c r="RB368" s="41"/>
      <c r="RC368" s="41"/>
      <c r="RD368" s="41"/>
      <c r="RE368" s="41"/>
      <c r="RF368" s="41"/>
      <c r="RG368" s="41"/>
      <c r="RH368" s="41"/>
      <c r="RI368" s="41"/>
      <c r="RJ368" s="41"/>
      <c r="RK368" s="41"/>
      <c r="RL368" s="41"/>
      <c r="RM368" s="41"/>
      <c r="RN368" s="41"/>
      <c r="RO368" s="41"/>
      <c r="RP368" s="41"/>
      <c r="RQ368" s="41"/>
      <c r="RR368" s="41"/>
      <c r="RS368" s="41"/>
      <c r="RT368" s="41"/>
      <c r="RU368" s="41"/>
      <c r="RV368" s="41"/>
      <c r="RW368" s="41"/>
      <c r="RX368" s="41"/>
      <c r="RY368" s="41"/>
      <c r="RZ368" s="41"/>
      <c r="SA368" s="41"/>
      <c r="SB368" s="41"/>
      <c r="SC368" s="41"/>
      <c r="SD368" s="41"/>
      <c r="SE368" s="41"/>
      <c r="SF368" s="41"/>
      <c r="SG368" s="41"/>
      <c r="SH368" s="41"/>
      <c r="SI368" s="41"/>
      <c r="SJ368" s="41"/>
      <c r="SK368" s="41"/>
      <c r="SL368" s="41"/>
      <c r="SM368" s="41"/>
      <c r="SN368" s="41"/>
      <c r="SO368" s="41"/>
      <c r="SP368" s="41"/>
      <c r="SQ368" s="41"/>
      <c r="SR368" s="41"/>
      <c r="SS368" s="41"/>
      <c r="ST368" s="41"/>
      <c r="SU368" s="41"/>
      <c r="SV368" s="41"/>
      <c r="SW368" s="41"/>
      <c r="SX368" s="41"/>
      <c r="SY368" s="41"/>
      <c r="SZ368" s="41"/>
      <c r="TA368" s="41"/>
      <c r="TB368" s="41"/>
      <c r="TC368" s="41"/>
      <c r="TD368" s="41"/>
      <c r="TE368" s="41"/>
      <c r="TF368" s="41"/>
      <c r="TG368" s="41"/>
      <c r="TH368" s="41"/>
      <c r="TI368" s="41"/>
      <c r="TJ368" s="41"/>
      <c r="TK368" s="41"/>
      <c r="TL368" s="41"/>
      <c r="TM368" s="41"/>
      <c r="TN368" s="41"/>
      <c r="TO368" s="41"/>
      <c r="TP368" s="41"/>
      <c r="TQ368" s="41"/>
      <c r="TR368" s="41"/>
      <c r="TS368" s="41"/>
      <c r="TT368" s="41"/>
      <c r="TU368" s="41"/>
      <c r="TV368" s="41"/>
      <c r="TW368" s="41"/>
      <c r="TX368" s="41"/>
      <c r="TY368" s="41"/>
      <c r="TZ368" s="41"/>
      <c r="UA368" s="41"/>
      <c r="UB368" s="41"/>
      <c r="UC368" s="41"/>
      <c r="UD368" s="41"/>
      <c r="UE368" s="41"/>
      <c r="UF368" s="41"/>
      <c r="UG368" s="41"/>
      <c r="UH368" s="41"/>
      <c r="UI368" s="41"/>
      <c r="UJ368" s="41"/>
      <c r="UK368" s="41"/>
      <c r="UL368" s="41"/>
      <c r="UM368" s="41"/>
      <c r="UN368" s="41"/>
      <c r="UO368" s="41"/>
      <c r="UP368" s="41"/>
      <c r="UQ368" s="41"/>
      <c r="UR368" s="41"/>
      <c r="US368" s="41"/>
      <c r="UT368" s="41"/>
      <c r="UU368" s="41"/>
      <c r="UV368" s="41"/>
      <c r="UW368" s="41"/>
      <c r="UX368" s="41"/>
      <c r="UY368" s="41"/>
      <c r="UZ368" s="41"/>
      <c r="VA368" s="41"/>
      <c r="VB368" s="41"/>
      <c r="VC368" s="41"/>
      <c r="VD368" s="41"/>
      <c r="VE368" s="41"/>
      <c r="VF368" s="41"/>
      <c r="VG368" s="41"/>
      <c r="VH368" s="41"/>
      <c r="VI368" s="41"/>
      <c r="VJ368" s="41"/>
      <c r="VK368" s="41"/>
      <c r="VL368" s="41"/>
      <c r="VM368" s="41"/>
      <c r="VN368" s="41"/>
      <c r="VO368" s="41"/>
      <c r="VP368" s="41"/>
      <c r="VQ368" s="41"/>
      <c r="VR368" s="41"/>
      <c r="VS368" s="41"/>
      <c r="VT368" s="41"/>
      <c r="VU368" s="41"/>
      <c r="VV368" s="41"/>
      <c r="VW368" s="41"/>
      <c r="VX368" s="41"/>
      <c r="VY368" s="41"/>
      <c r="VZ368" s="41"/>
      <c r="WA368" s="41"/>
      <c r="WB368" s="41"/>
      <c r="WC368" s="41"/>
      <c r="WD368" s="41"/>
      <c r="WE368" s="41"/>
      <c r="WF368" s="41"/>
      <c r="WG368" s="41"/>
      <c r="WH368" s="41"/>
      <c r="WI368" s="41"/>
      <c r="WJ368" s="41"/>
      <c r="WK368" s="41"/>
      <c r="WL368" s="41"/>
      <c r="WM368" s="41"/>
      <c r="WN368" s="41"/>
      <c r="WO368" s="41"/>
      <c r="WP368" s="41"/>
      <c r="WQ368" s="41"/>
      <c r="WR368" s="41"/>
      <c r="WS368" s="41"/>
      <c r="WT368" s="41"/>
      <c r="WU368" s="41"/>
      <c r="WV368" s="41"/>
      <c r="WW368" s="41"/>
      <c r="WX368" s="41"/>
      <c r="WY368" s="41"/>
      <c r="WZ368" s="41"/>
      <c r="XA368" s="41"/>
      <c r="XB368" s="41"/>
      <c r="XC368" s="41"/>
      <c r="XD368" s="41"/>
      <c r="XE368" s="41"/>
      <c r="XF368" s="41"/>
      <c r="XG368" s="41"/>
      <c r="XH368" s="41"/>
      <c r="XI368" s="41"/>
      <c r="XJ368" s="41"/>
      <c r="XK368" s="41"/>
      <c r="XL368" s="41"/>
      <c r="XM368" s="41"/>
      <c r="XN368" s="41"/>
      <c r="XO368" s="41"/>
      <c r="XP368" s="41"/>
      <c r="XQ368" s="41"/>
      <c r="XR368" s="41"/>
      <c r="XS368" s="41"/>
      <c r="XT368" s="41"/>
      <c r="XU368" s="41"/>
      <c r="XV368" s="41"/>
      <c r="XW368" s="41"/>
      <c r="XX368" s="41"/>
      <c r="XY368" s="41"/>
      <c r="XZ368" s="41"/>
      <c r="YA368" s="41"/>
      <c r="YB368" s="41"/>
      <c r="YC368" s="41"/>
      <c r="YD368" s="41"/>
      <c r="YE368" s="41"/>
      <c r="YF368" s="41"/>
      <c r="YG368" s="41"/>
      <c r="YH368" s="41"/>
      <c r="YI368" s="41"/>
      <c r="YJ368" s="41"/>
      <c r="YK368" s="41"/>
      <c r="YL368" s="41"/>
      <c r="YM368" s="41"/>
      <c r="YN368" s="41"/>
      <c r="YO368" s="41"/>
      <c r="YP368" s="41"/>
      <c r="YQ368" s="41"/>
      <c r="YR368" s="41"/>
      <c r="YS368" s="41"/>
      <c r="YT368" s="41"/>
      <c r="YU368" s="41"/>
      <c r="YV368" s="41"/>
      <c r="YW368" s="41"/>
      <c r="YX368" s="41"/>
      <c r="YY368" s="41"/>
      <c r="YZ368" s="41"/>
      <c r="ZA368" s="41"/>
      <c r="ZB368" s="41"/>
      <c r="ZC368" s="41"/>
      <c r="ZD368" s="41"/>
      <c r="ZE368" s="41"/>
      <c r="ZF368" s="41"/>
      <c r="ZG368" s="41"/>
      <c r="ZH368" s="41"/>
      <c r="ZI368" s="41"/>
      <c r="ZJ368" s="41"/>
      <c r="ZK368" s="41"/>
      <c r="ZL368" s="41"/>
      <c r="ZM368" s="41"/>
      <c r="ZN368" s="41"/>
      <c r="ZO368" s="41"/>
    </row>
    <row r="369" spans="31:691" ht="17.25" customHeight="1" x14ac:dyDescent="0.3">
      <c r="AE369" s="41"/>
      <c r="AF369" s="41"/>
      <c r="AG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1"/>
      <c r="OT369" s="41"/>
      <c r="OU369" s="41"/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1"/>
      <c r="PN369" s="41"/>
      <c r="PO369" s="41"/>
      <c r="PP369" s="41"/>
      <c r="PQ369" s="41"/>
      <c r="PR369" s="41"/>
      <c r="PS369" s="41"/>
      <c r="PT369" s="41"/>
      <c r="PU369" s="41"/>
      <c r="PV369" s="41"/>
      <c r="PW369" s="41"/>
      <c r="PX369" s="41"/>
      <c r="PY369" s="41"/>
      <c r="PZ369" s="41"/>
      <c r="QA369" s="41"/>
      <c r="QB369" s="41"/>
      <c r="QC369" s="41"/>
      <c r="QD369" s="41"/>
      <c r="QE369" s="41"/>
      <c r="QF369" s="41"/>
      <c r="QG369" s="41"/>
      <c r="QH369" s="41"/>
      <c r="QI369" s="41"/>
      <c r="QJ369" s="41"/>
      <c r="QK369" s="41"/>
      <c r="QL369" s="41"/>
      <c r="QM369" s="41"/>
      <c r="QN369" s="41"/>
      <c r="QO369" s="41"/>
      <c r="QP369" s="41"/>
      <c r="QQ369" s="41"/>
      <c r="QR369" s="41"/>
      <c r="QS369" s="41"/>
      <c r="QT369" s="41"/>
      <c r="QU369" s="41"/>
      <c r="QV369" s="41"/>
      <c r="QW369" s="41"/>
      <c r="QX369" s="41"/>
      <c r="QY369" s="41"/>
      <c r="QZ369" s="41"/>
      <c r="RA369" s="41"/>
      <c r="RB369" s="41"/>
      <c r="RC369" s="41"/>
      <c r="RD369" s="41"/>
      <c r="RE369" s="41"/>
      <c r="RF369" s="41"/>
      <c r="RG369" s="41"/>
      <c r="RH369" s="41"/>
      <c r="RI369" s="41"/>
      <c r="RJ369" s="41"/>
      <c r="RK369" s="41"/>
      <c r="RL369" s="41"/>
      <c r="RM369" s="41"/>
      <c r="RN369" s="41"/>
      <c r="RO369" s="41"/>
      <c r="RP369" s="41"/>
      <c r="RQ369" s="41"/>
      <c r="RR369" s="41"/>
      <c r="RS369" s="41"/>
      <c r="RT369" s="41"/>
      <c r="RU369" s="41"/>
      <c r="RV369" s="41"/>
      <c r="RW369" s="41"/>
      <c r="RX369" s="41"/>
      <c r="RY369" s="41"/>
      <c r="RZ369" s="41"/>
      <c r="SA369" s="41"/>
      <c r="SB369" s="41"/>
      <c r="SC369" s="41"/>
      <c r="SD369" s="41"/>
      <c r="SE369" s="41"/>
      <c r="SF369" s="41"/>
      <c r="SG369" s="41"/>
      <c r="SH369" s="41"/>
      <c r="SI369" s="41"/>
      <c r="SJ369" s="41"/>
      <c r="SK369" s="41"/>
      <c r="SL369" s="41"/>
      <c r="SM369" s="41"/>
      <c r="SN369" s="41"/>
      <c r="SO369" s="41"/>
      <c r="SP369" s="41"/>
      <c r="SQ369" s="41"/>
      <c r="SR369" s="41"/>
      <c r="SS369" s="41"/>
      <c r="ST369" s="41"/>
      <c r="SU369" s="41"/>
      <c r="SV369" s="41"/>
      <c r="SW369" s="41"/>
      <c r="SX369" s="41"/>
      <c r="SY369" s="41"/>
      <c r="SZ369" s="41"/>
      <c r="TA369" s="41"/>
      <c r="TB369" s="41"/>
      <c r="TC369" s="41"/>
      <c r="TD369" s="41"/>
      <c r="TE369" s="41"/>
      <c r="TF369" s="41"/>
      <c r="TG369" s="41"/>
      <c r="TH369" s="41"/>
      <c r="TI369" s="41"/>
      <c r="TJ369" s="41"/>
      <c r="TK369" s="41"/>
      <c r="TL369" s="41"/>
      <c r="TM369" s="41"/>
      <c r="TN369" s="41"/>
      <c r="TO369" s="41"/>
      <c r="TP369" s="41"/>
      <c r="TQ369" s="41"/>
      <c r="TR369" s="41"/>
      <c r="TS369" s="41"/>
      <c r="TT369" s="41"/>
      <c r="TU369" s="41"/>
      <c r="TV369" s="41"/>
      <c r="TW369" s="41"/>
      <c r="TX369" s="41"/>
      <c r="TY369" s="41"/>
      <c r="TZ369" s="41"/>
      <c r="UA369" s="41"/>
      <c r="UB369" s="41"/>
      <c r="UC369" s="41"/>
      <c r="UD369" s="41"/>
      <c r="UE369" s="41"/>
      <c r="UF369" s="41"/>
      <c r="UG369" s="41"/>
      <c r="UH369" s="41"/>
      <c r="UI369" s="41"/>
      <c r="UJ369" s="41"/>
      <c r="UK369" s="41"/>
      <c r="UL369" s="41"/>
      <c r="UM369" s="41"/>
      <c r="UN369" s="41"/>
      <c r="UO369" s="41"/>
      <c r="UP369" s="41"/>
      <c r="UQ369" s="41"/>
      <c r="UR369" s="41"/>
      <c r="US369" s="41"/>
      <c r="UT369" s="41"/>
      <c r="UU369" s="41"/>
      <c r="UV369" s="41"/>
      <c r="UW369" s="41"/>
      <c r="UX369" s="41"/>
      <c r="UY369" s="41"/>
      <c r="UZ369" s="41"/>
      <c r="VA369" s="41"/>
      <c r="VB369" s="41"/>
      <c r="VC369" s="41"/>
      <c r="VD369" s="41"/>
      <c r="VE369" s="41"/>
      <c r="VF369" s="41"/>
      <c r="VG369" s="41"/>
      <c r="VH369" s="41"/>
      <c r="VI369" s="41"/>
      <c r="VJ369" s="41"/>
      <c r="VK369" s="41"/>
      <c r="VL369" s="41"/>
      <c r="VM369" s="41"/>
      <c r="VN369" s="41"/>
      <c r="VO369" s="41"/>
      <c r="VP369" s="41"/>
      <c r="VQ369" s="41"/>
      <c r="VR369" s="41"/>
      <c r="VS369" s="41"/>
      <c r="VT369" s="41"/>
      <c r="VU369" s="41"/>
      <c r="VV369" s="41"/>
      <c r="VW369" s="41"/>
      <c r="VX369" s="41"/>
      <c r="VY369" s="41"/>
      <c r="VZ369" s="41"/>
      <c r="WA369" s="41"/>
      <c r="WB369" s="41"/>
      <c r="WC369" s="41"/>
      <c r="WD369" s="41"/>
      <c r="WE369" s="41"/>
      <c r="WF369" s="41"/>
      <c r="WG369" s="41"/>
      <c r="WH369" s="41"/>
      <c r="WI369" s="41"/>
      <c r="WJ369" s="41"/>
      <c r="WK369" s="41"/>
      <c r="WL369" s="41"/>
      <c r="WM369" s="41"/>
      <c r="WN369" s="41"/>
      <c r="WO369" s="41"/>
      <c r="WP369" s="41"/>
      <c r="WQ369" s="41"/>
      <c r="WR369" s="41"/>
      <c r="WS369" s="41"/>
      <c r="WT369" s="41"/>
      <c r="WU369" s="41"/>
      <c r="WV369" s="41"/>
      <c r="WW369" s="41"/>
      <c r="WX369" s="41"/>
      <c r="WY369" s="41"/>
      <c r="WZ369" s="41"/>
      <c r="XA369" s="41"/>
      <c r="XB369" s="41"/>
      <c r="XC369" s="41"/>
      <c r="XD369" s="41"/>
      <c r="XE369" s="41"/>
      <c r="XF369" s="41"/>
      <c r="XG369" s="41"/>
      <c r="XH369" s="41"/>
      <c r="XI369" s="41"/>
      <c r="XJ369" s="41"/>
      <c r="XK369" s="41"/>
      <c r="XL369" s="41"/>
      <c r="XM369" s="41"/>
      <c r="XN369" s="41"/>
      <c r="XO369" s="41"/>
      <c r="XP369" s="41"/>
      <c r="XQ369" s="41"/>
      <c r="XR369" s="41"/>
      <c r="XS369" s="41"/>
      <c r="XT369" s="41"/>
      <c r="XU369" s="41"/>
      <c r="XV369" s="41"/>
      <c r="XW369" s="41"/>
      <c r="XX369" s="41"/>
      <c r="XY369" s="41"/>
      <c r="XZ369" s="41"/>
      <c r="YA369" s="41"/>
      <c r="YB369" s="41"/>
      <c r="YC369" s="41"/>
      <c r="YD369" s="41"/>
      <c r="YE369" s="41"/>
      <c r="YF369" s="41"/>
      <c r="YG369" s="41"/>
      <c r="YH369" s="41"/>
      <c r="YI369" s="41"/>
      <c r="YJ369" s="41"/>
      <c r="YK369" s="41"/>
      <c r="YL369" s="41"/>
      <c r="YM369" s="41"/>
      <c r="YN369" s="41"/>
      <c r="YO369" s="41"/>
      <c r="YP369" s="41"/>
      <c r="YQ369" s="41"/>
      <c r="YR369" s="41"/>
      <c r="YS369" s="41"/>
      <c r="YT369" s="41"/>
      <c r="YU369" s="41"/>
      <c r="YV369" s="41"/>
      <c r="YW369" s="41"/>
      <c r="YX369" s="41"/>
      <c r="YY369" s="41"/>
      <c r="YZ369" s="41"/>
      <c r="ZA369" s="41"/>
      <c r="ZB369" s="41"/>
      <c r="ZC369" s="41"/>
      <c r="ZD369" s="41"/>
      <c r="ZE369" s="41"/>
      <c r="ZF369" s="41"/>
      <c r="ZG369" s="41"/>
      <c r="ZH369" s="41"/>
      <c r="ZI369" s="41"/>
      <c r="ZJ369" s="41"/>
      <c r="ZK369" s="41"/>
      <c r="ZL369" s="41"/>
      <c r="ZM369" s="41"/>
      <c r="ZN369" s="41"/>
      <c r="ZO369" s="41"/>
    </row>
    <row r="370" spans="31:691" ht="17.25" customHeight="1" x14ac:dyDescent="0.3">
      <c r="AE370" s="41"/>
      <c r="AF370" s="41"/>
      <c r="AG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/>
      <c r="MT370" s="41"/>
      <c r="MU370" s="41"/>
      <c r="MV370" s="41"/>
      <c r="MW370" s="41"/>
      <c r="MX370" s="41"/>
      <c r="MY370" s="41"/>
      <c r="MZ370" s="41"/>
      <c r="NA370" s="41"/>
      <c r="NB370" s="41"/>
      <c r="NC370" s="41"/>
      <c r="ND370" s="41"/>
      <c r="NE370" s="41"/>
      <c r="NF370" s="41"/>
      <c r="NG370" s="41"/>
      <c r="NH370" s="41"/>
      <c r="NI370" s="41"/>
      <c r="NJ370" s="41"/>
      <c r="NK370" s="41"/>
      <c r="NL370" s="41"/>
      <c r="NM370" s="41"/>
      <c r="NN370" s="41"/>
      <c r="NO370" s="41"/>
      <c r="NP370" s="41"/>
      <c r="NQ370" s="41"/>
      <c r="NR370" s="41"/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/>
      <c r="OF370" s="41"/>
      <c r="OG370" s="41"/>
      <c r="OH370" s="41"/>
      <c r="OI370" s="41"/>
      <c r="OJ370" s="41"/>
      <c r="OK370" s="41"/>
      <c r="OL370" s="41"/>
      <c r="OM370" s="41"/>
      <c r="ON370" s="41"/>
      <c r="OO370" s="41"/>
      <c r="OP370" s="41"/>
      <c r="OQ370" s="41"/>
      <c r="OR370" s="41"/>
      <c r="OS370" s="41"/>
      <c r="OT370" s="41"/>
      <c r="OU370" s="41"/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1"/>
      <c r="PN370" s="41"/>
      <c r="PO370" s="41"/>
      <c r="PP370" s="41"/>
      <c r="PQ370" s="41"/>
      <c r="PR370" s="41"/>
      <c r="PS370" s="41"/>
      <c r="PT370" s="41"/>
      <c r="PU370" s="41"/>
      <c r="PV370" s="41"/>
      <c r="PW370" s="41"/>
      <c r="PX370" s="41"/>
      <c r="PY370" s="41"/>
      <c r="PZ370" s="41"/>
      <c r="QA370" s="41"/>
      <c r="QB370" s="41"/>
      <c r="QC370" s="41"/>
      <c r="QD370" s="41"/>
      <c r="QE370" s="41"/>
      <c r="QF370" s="41"/>
      <c r="QG370" s="41"/>
      <c r="QH370" s="41"/>
      <c r="QI370" s="41"/>
      <c r="QJ370" s="41"/>
      <c r="QK370" s="41"/>
      <c r="QL370" s="41"/>
      <c r="QM370" s="41"/>
      <c r="QN370" s="41"/>
      <c r="QO370" s="41"/>
      <c r="QP370" s="41"/>
      <c r="QQ370" s="41"/>
      <c r="QR370" s="41"/>
      <c r="QS370" s="41"/>
      <c r="QT370" s="41"/>
      <c r="QU370" s="41"/>
      <c r="QV370" s="41"/>
      <c r="QW370" s="41"/>
      <c r="QX370" s="41"/>
      <c r="QY370" s="41"/>
      <c r="QZ370" s="41"/>
      <c r="RA370" s="41"/>
      <c r="RB370" s="41"/>
      <c r="RC370" s="41"/>
      <c r="RD370" s="41"/>
      <c r="RE370" s="41"/>
      <c r="RF370" s="41"/>
      <c r="RG370" s="41"/>
      <c r="RH370" s="41"/>
      <c r="RI370" s="41"/>
      <c r="RJ370" s="41"/>
      <c r="RK370" s="41"/>
      <c r="RL370" s="41"/>
      <c r="RM370" s="41"/>
      <c r="RN370" s="41"/>
      <c r="RO370" s="41"/>
      <c r="RP370" s="41"/>
      <c r="RQ370" s="41"/>
      <c r="RR370" s="41"/>
      <c r="RS370" s="41"/>
      <c r="RT370" s="41"/>
      <c r="RU370" s="41"/>
      <c r="RV370" s="41"/>
      <c r="RW370" s="41"/>
      <c r="RX370" s="41"/>
      <c r="RY370" s="41"/>
      <c r="RZ370" s="41"/>
      <c r="SA370" s="41"/>
      <c r="SB370" s="41"/>
      <c r="SC370" s="41"/>
      <c r="SD370" s="41"/>
      <c r="SE370" s="41"/>
      <c r="SF370" s="41"/>
      <c r="SG370" s="41"/>
      <c r="SH370" s="41"/>
      <c r="SI370" s="41"/>
      <c r="SJ370" s="41"/>
      <c r="SK370" s="41"/>
      <c r="SL370" s="41"/>
      <c r="SM370" s="41"/>
      <c r="SN370" s="41"/>
      <c r="SO370" s="41"/>
      <c r="SP370" s="41"/>
      <c r="SQ370" s="41"/>
      <c r="SR370" s="41"/>
      <c r="SS370" s="41"/>
      <c r="ST370" s="41"/>
      <c r="SU370" s="41"/>
      <c r="SV370" s="41"/>
      <c r="SW370" s="41"/>
      <c r="SX370" s="41"/>
      <c r="SY370" s="41"/>
      <c r="SZ370" s="41"/>
      <c r="TA370" s="41"/>
      <c r="TB370" s="41"/>
      <c r="TC370" s="41"/>
      <c r="TD370" s="41"/>
      <c r="TE370" s="41"/>
      <c r="TF370" s="41"/>
      <c r="TG370" s="41"/>
      <c r="TH370" s="41"/>
      <c r="TI370" s="41"/>
      <c r="TJ370" s="41"/>
      <c r="TK370" s="41"/>
      <c r="TL370" s="41"/>
      <c r="TM370" s="41"/>
      <c r="TN370" s="41"/>
      <c r="TO370" s="41"/>
      <c r="TP370" s="41"/>
      <c r="TQ370" s="41"/>
      <c r="TR370" s="41"/>
      <c r="TS370" s="41"/>
      <c r="TT370" s="41"/>
      <c r="TU370" s="41"/>
      <c r="TV370" s="41"/>
      <c r="TW370" s="41"/>
      <c r="TX370" s="41"/>
      <c r="TY370" s="41"/>
      <c r="TZ370" s="41"/>
      <c r="UA370" s="41"/>
      <c r="UB370" s="41"/>
      <c r="UC370" s="41"/>
      <c r="UD370" s="41"/>
      <c r="UE370" s="41"/>
      <c r="UF370" s="41"/>
      <c r="UG370" s="41"/>
      <c r="UH370" s="41"/>
      <c r="UI370" s="41"/>
      <c r="UJ370" s="41"/>
      <c r="UK370" s="41"/>
      <c r="UL370" s="41"/>
      <c r="UM370" s="41"/>
      <c r="UN370" s="41"/>
      <c r="UO370" s="41"/>
      <c r="UP370" s="41"/>
      <c r="UQ370" s="41"/>
      <c r="UR370" s="41"/>
      <c r="US370" s="41"/>
      <c r="UT370" s="41"/>
      <c r="UU370" s="41"/>
      <c r="UV370" s="41"/>
      <c r="UW370" s="41"/>
      <c r="UX370" s="41"/>
      <c r="UY370" s="41"/>
      <c r="UZ370" s="41"/>
      <c r="VA370" s="41"/>
      <c r="VB370" s="41"/>
      <c r="VC370" s="41"/>
      <c r="VD370" s="41"/>
      <c r="VE370" s="41"/>
      <c r="VF370" s="41"/>
      <c r="VG370" s="41"/>
      <c r="VH370" s="41"/>
      <c r="VI370" s="41"/>
      <c r="VJ370" s="41"/>
      <c r="VK370" s="41"/>
      <c r="VL370" s="41"/>
      <c r="VM370" s="41"/>
      <c r="VN370" s="41"/>
      <c r="VO370" s="41"/>
      <c r="VP370" s="41"/>
      <c r="VQ370" s="41"/>
      <c r="VR370" s="41"/>
      <c r="VS370" s="41"/>
      <c r="VT370" s="41"/>
      <c r="VU370" s="41"/>
      <c r="VV370" s="41"/>
      <c r="VW370" s="41"/>
      <c r="VX370" s="41"/>
      <c r="VY370" s="41"/>
      <c r="VZ370" s="41"/>
      <c r="WA370" s="41"/>
      <c r="WB370" s="41"/>
      <c r="WC370" s="41"/>
      <c r="WD370" s="41"/>
      <c r="WE370" s="41"/>
      <c r="WF370" s="41"/>
      <c r="WG370" s="41"/>
      <c r="WH370" s="41"/>
      <c r="WI370" s="41"/>
      <c r="WJ370" s="41"/>
      <c r="WK370" s="41"/>
      <c r="WL370" s="41"/>
      <c r="WM370" s="41"/>
      <c r="WN370" s="41"/>
      <c r="WO370" s="41"/>
      <c r="WP370" s="41"/>
      <c r="WQ370" s="41"/>
      <c r="WR370" s="41"/>
      <c r="WS370" s="41"/>
      <c r="WT370" s="41"/>
      <c r="WU370" s="41"/>
      <c r="WV370" s="41"/>
      <c r="WW370" s="41"/>
      <c r="WX370" s="41"/>
      <c r="WY370" s="41"/>
      <c r="WZ370" s="41"/>
      <c r="XA370" s="41"/>
      <c r="XB370" s="41"/>
      <c r="XC370" s="41"/>
      <c r="XD370" s="41"/>
      <c r="XE370" s="41"/>
      <c r="XF370" s="41"/>
      <c r="XG370" s="41"/>
      <c r="XH370" s="41"/>
      <c r="XI370" s="41"/>
      <c r="XJ370" s="41"/>
      <c r="XK370" s="41"/>
      <c r="XL370" s="41"/>
      <c r="XM370" s="41"/>
      <c r="XN370" s="41"/>
      <c r="XO370" s="41"/>
      <c r="XP370" s="41"/>
      <c r="XQ370" s="41"/>
      <c r="XR370" s="41"/>
      <c r="XS370" s="41"/>
      <c r="XT370" s="41"/>
      <c r="XU370" s="41"/>
      <c r="XV370" s="41"/>
      <c r="XW370" s="41"/>
      <c r="XX370" s="41"/>
      <c r="XY370" s="41"/>
      <c r="XZ370" s="41"/>
      <c r="YA370" s="41"/>
      <c r="YB370" s="41"/>
      <c r="YC370" s="41"/>
      <c r="YD370" s="41"/>
      <c r="YE370" s="41"/>
      <c r="YF370" s="41"/>
      <c r="YG370" s="41"/>
      <c r="YH370" s="41"/>
      <c r="YI370" s="41"/>
      <c r="YJ370" s="41"/>
      <c r="YK370" s="41"/>
      <c r="YL370" s="41"/>
      <c r="YM370" s="41"/>
      <c r="YN370" s="41"/>
      <c r="YO370" s="41"/>
      <c r="YP370" s="41"/>
      <c r="YQ370" s="41"/>
      <c r="YR370" s="41"/>
      <c r="YS370" s="41"/>
      <c r="YT370" s="41"/>
      <c r="YU370" s="41"/>
      <c r="YV370" s="41"/>
      <c r="YW370" s="41"/>
      <c r="YX370" s="41"/>
      <c r="YY370" s="41"/>
      <c r="YZ370" s="41"/>
      <c r="ZA370" s="41"/>
      <c r="ZB370" s="41"/>
      <c r="ZC370" s="41"/>
      <c r="ZD370" s="41"/>
      <c r="ZE370" s="41"/>
      <c r="ZF370" s="41"/>
      <c r="ZG370" s="41"/>
      <c r="ZH370" s="41"/>
      <c r="ZI370" s="41"/>
      <c r="ZJ370" s="41"/>
      <c r="ZK370" s="41"/>
      <c r="ZL370" s="41"/>
      <c r="ZM370" s="41"/>
      <c r="ZN370" s="41"/>
      <c r="ZO370" s="41"/>
    </row>
    <row r="371" spans="31:691" ht="17.25" customHeight="1" x14ac:dyDescent="0.3">
      <c r="AE371" s="41"/>
      <c r="AF371" s="41"/>
      <c r="AG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/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</row>
    <row r="372" spans="31:691" ht="17.25" customHeight="1" x14ac:dyDescent="0.3"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/>
    </row>
    <row r="373" spans="31:691" ht="17.25" customHeight="1" x14ac:dyDescent="0.3"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</row>
    <row r="374" spans="31:691" ht="17.25" customHeight="1" x14ac:dyDescent="0.3"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</row>
    <row r="375" spans="31:691" ht="17.25" customHeight="1" x14ac:dyDescent="0.3"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</row>
    <row r="376" spans="31:691" ht="17.25" customHeight="1" x14ac:dyDescent="0.3"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/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/>
    </row>
    <row r="377" spans="31:691" ht="17.25" customHeight="1" x14ac:dyDescent="0.3">
      <c r="JD377" s="41"/>
      <c r="JE377" s="41"/>
      <c r="JF377" s="41"/>
      <c r="JG377" s="41"/>
      <c r="JH377" s="41"/>
      <c r="JI377" s="41"/>
      <c r="JJ377" s="41"/>
      <c r="JK377" s="41"/>
      <c r="JL377" s="41"/>
      <c r="JM377" s="41"/>
      <c r="JN377" s="41"/>
      <c r="JO377" s="41"/>
      <c r="JP377" s="41"/>
      <c r="JQ377" s="41"/>
      <c r="JR377" s="41"/>
      <c r="JS377" s="41"/>
      <c r="JT377" s="41"/>
      <c r="JU377" s="41"/>
      <c r="JV377" s="41"/>
      <c r="JW377" s="41"/>
      <c r="JX377" s="41"/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/>
      <c r="KK377" s="41"/>
      <c r="KL377" s="41"/>
      <c r="KM377" s="41"/>
      <c r="KN377" s="41"/>
      <c r="KO377" s="41"/>
      <c r="KP377" s="41"/>
      <c r="KQ377" s="41"/>
      <c r="KR377" s="41"/>
      <c r="KS377" s="41"/>
      <c r="KT377" s="41"/>
      <c r="KU377" s="41"/>
      <c r="KV377" s="41"/>
      <c r="KW377" s="41"/>
      <c r="KX377" s="41"/>
      <c r="KY377" s="41"/>
      <c r="KZ377" s="41"/>
      <c r="LA377" s="41"/>
      <c r="LB377" s="41"/>
      <c r="LC377" s="41"/>
      <c r="LD377" s="41"/>
      <c r="LE377" s="41"/>
      <c r="LF377" s="41"/>
      <c r="LG377" s="41"/>
      <c r="LH377" s="41"/>
      <c r="LI377" s="41"/>
      <c r="LJ377" s="41"/>
      <c r="LK377" s="41"/>
      <c r="LL377" s="41"/>
      <c r="LM377" s="41"/>
      <c r="LN377" s="41"/>
      <c r="LO377" s="41"/>
      <c r="LP377" s="41"/>
      <c r="LQ377" s="41"/>
      <c r="LR377" s="41"/>
      <c r="LS377" s="41"/>
      <c r="LT377" s="41"/>
      <c r="LU377" s="41"/>
      <c r="LV377" s="41"/>
      <c r="LW377" s="41"/>
      <c r="LX377" s="41"/>
      <c r="LY377" s="41"/>
      <c r="LZ377" s="41"/>
      <c r="MA377" s="41"/>
      <c r="MB377" s="41"/>
      <c r="MC377" s="41"/>
      <c r="MD377" s="41"/>
      <c r="ME377" s="41"/>
      <c r="MF377" s="41"/>
      <c r="MG377" s="41"/>
      <c r="MH377" s="41"/>
      <c r="MI377" s="41"/>
      <c r="MJ377" s="41"/>
      <c r="MK377" s="41"/>
      <c r="ML377" s="41"/>
      <c r="MM377" s="41"/>
      <c r="MN377" s="41"/>
      <c r="MO377" s="41"/>
      <c r="MP377" s="41"/>
      <c r="MQ377" s="41"/>
      <c r="MR377" s="41"/>
      <c r="MS377" s="41"/>
      <c r="MT377" s="41"/>
      <c r="MU377" s="41"/>
      <c r="MV377" s="41"/>
      <c r="MW377" s="41"/>
      <c r="MX377" s="41"/>
      <c r="MY377" s="41"/>
      <c r="MZ377" s="41"/>
      <c r="NA377" s="41"/>
      <c r="NB377" s="41"/>
      <c r="NC377" s="41"/>
      <c r="ND377" s="41"/>
      <c r="NE377" s="41"/>
      <c r="NF377" s="41"/>
      <c r="NG377" s="41"/>
      <c r="NH377" s="41"/>
      <c r="NI377" s="41"/>
      <c r="NJ377" s="41"/>
      <c r="NK377" s="41"/>
      <c r="NL377" s="41"/>
      <c r="NM377" s="41"/>
      <c r="NN377" s="41"/>
      <c r="NO377" s="41"/>
      <c r="NP377" s="41"/>
      <c r="NQ377" s="41"/>
      <c r="NR377" s="41"/>
      <c r="NS377" s="41"/>
      <c r="NT377" s="41"/>
      <c r="NU377" s="41"/>
      <c r="NV377" s="41"/>
      <c r="NW377" s="41"/>
      <c r="NX377" s="41"/>
      <c r="NY377" s="41"/>
      <c r="NZ377" s="41"/>
      <c r="OA377" s="41"/>
      <c r="OB377" s="41"/>
      <c r="OC377" s="41"/>
      <c r="OD377" s="41"/>
      <c r="OE377" s="41"/>
      <c r="OF377" s="41"/>
      <c r="OG377" s="41"/>
      <c r="OH377" s="41"/>
      <c r="OI377" s="41"/>
      <c r="OJ377" s="41"/>
    </row>
    <row r="378" spans="31:691" ht="17.25" customHeight="1" x14ac:dyDescent="0.3">
      <c r="JD378" s="41"/>
      <c r="JE378" s="41"/>
      <c r="JF378" s="41"/>
      <c r="JG378" s="41"/>
      <c r="JH378" s="41"/>
      <c r="JI378" s="41"/>
      <c r="JJ378" s="41"/>
      <c r="JK378" s="41"/>
      <c r="JL378" s="41"/>
      <c r="JM378" s="41"/>
      <c r="JN378" s="41"/>
      <c r="JO378" s="41"/>
      <c r="JP378" s="41"/>
      <c r="JQ378" s="41"/>
      <c r="JR378" s="41"/>
      <c r="JS378" s="41"/>
      <c r="JT378" s="41"/>
      <c r="JU378" s="41"/>
      <c r="JV378" s="41"/>
      <c r="JW378" s="41"/>
      <c r="JX378" s="41"/>
      <c r="JY378" s="41"/>
      <c r="JZ378" s="41"/>
      <c r="KA378" s="41"/>
      <c r="KB378" s="41"/>
      <c r="KC378" s="41"/>
      <c r="KD378" s="41"/>
      <c r="KE378" s="41"/>
      <c r="KF378" s="41"/>
      <c r="KG378" s="41"/>
      <c r="KH378" s="41"/>
      <c r="KI378" s="41"/>
      <c r="KJ378" s="41"/>
      <c r="KK378" s="41"/>
      <c r="KL378" s="41"/>
      <c r="KM378" s="41"/>
      <c r="KN378" s="41"/>
      <c r="KO378" s="41"/>
      <c r="KP378" s="41"/>
      <c r="KQ378" s="41"/>
      <c r="KR378" s="41"/>
      <c r="KS378" s="41"/>
      <c r="KT378" s="41"/>
      <c r="KU378" s="41"/>
      <c r="KV378" s="41"/>
      <c r="KW378" s="41"/>
      <c r="KX378" s="41"/>
      <c r="KY378" s="41"/>
      <c r="KZ378" s="41"/>
      <c r="LA378" s="41"/>
      <c r="LB378" s="41"/>
      <c r="LC378" s="41"/>
      <c r="LD378" s="41"/>
      <c r="LE378" s="41"/>
      <c r="LF378" s="41"/>
      <c r="LG378" s="41"/>
      <c r="LH378" s="41"/>
      <c r="LI378" s="41"/>
      <c r="LJ378" s="41"/>
      <c r="LK378" s="41"/>
      <c r="LL378" s="41"/>
      <c r="LM378" s="41"/>
      <c r="LN378" s="41"/>
      <c r="LO378" s="41"/>
      <c r="LP378" s="41"/>
      <c r="LQ378" s="41"/>
      <c r="LR378" s="41"/>
      <c r="LS378" s="41"/>
      <c r="LT378" s="41"/>
      <c r="LU378" s="41"/>
      <c r="LV378" s="41"/>
      <c r="LW378" s="41"/>
      <c r="LX378" s="41"/>
      <c r="LY378" s="41"/>
      <c r="LZ378" s="41"/>
      <c r="MA378" s="41"/>
      <c r="MB378" s="41"/>
      <c r="MC378" s="41"/>
      <c r="MD378" s="41"/>
      <c r="ME378" s="41"/>
      <c r="MF378" s="41"/>
      <c r="MG378" s="41"/>
      <c r="MH378" s="41"/>
      <c r="MI378" s="41"/>
      <c r="MJ378" s="41"/>
      <c r="MK378" s="41"/>
      <c r="ML378" s="41"/>
      <c r="MM378" s="41"/>
      <c r="MN378" s="41"/>
      <c r="MO378" s="41"/>
      <c r="MP378" s="41"/>
      <c r="MQ378" s="41"/>
      <c r="MR378" s="41"/>
      <c r="MS378" s="41"/>
      <c r="MT378" s="41"/>
      <c r="MU378" s="41"/>
      <c r="MV378" s="41"/>
      <c r="MW378" s="41"/>
      <c r="MX378" s="41"/>
      <c r="MY378" s="41"/>
      <c r="MZ378" s="41"/>
      <c r="NA378" s="41"/>
      <c r="NB378" s="41"/>
      <c r="NC378" s="41"/>
      <c r="ND378" s="41"/>
      <c r="NE378" s="41"/>
      <c r="NF378" s="41"/>
      <c r="NG378" s="41"/>
      <c r="NH378" s="41"/>
      <c r="NI378" s="41"/>
      <c r="NJ378" s="41"/>
      <c r="NK378" s="41"/>
      <c r="NL378" s="41"/>
      <c r="NM378" s="41"/>
      <c r="NN378" s="41"/>
      <c r="NO378" s="41"/>
      <c r="NP378" s="41"/>
      <c r="NQ378" s="41"/>
      <c r="NR378" s="41"/>
      <c r="NS378" s="41"/>
      <c r="NT378" s="41"/>
      <c r="NU378" s="41"/>
      <c r="NV378" s="41"/>
      <c r="NW378" s="41"/>
      <c r="NX378" s="41"/>
      <c r="NY378" s="41"/>
      <c r="NZ378" s="41"/>
      <c r="OA378" s="41"/>
      <c r="OB378" s="41"/>
      <c r="OC378" s="41"/>
      <c r="OD378" s="41"/>
      <c r="OE378" s="41"/>
      <c r="OF378" s="41"/>
      <c r="OG378" s="41"/>
      <c r="OH378" s="41"/>
      <c r="OI378" s="41"/>
      <c r="OJ378" s="41"/>
    </row>
    <row r="379" spans="31:691" ht="17.25" customHeight="1" x14ac:dyDescent="0.3">
      <c r="JD379" s="41"/>
      <c r="JE379" s="41"/>
      <c r="JF379" s="41"/>
      <c r="JG379" s="41"/>
      <c r="JH379" s="41"/>
      <c r="JI379" s="41"/>
      <c r="JJ379" s="41"/>
      <c r="JK379" s="41"/>
      <c r="JL379" s="41"/>
      <c r="JM379" s="41"/>
      <c r="JN379" s="41"/>
      <c r="JO379" s="41"/>
      <c r="JP379" s="41"/>
      <c r="JQ379" s="41"/>
      <c r="JR379" s="41"/>
      <c r="JS379" s="41"/>
      <c r="JT379" s="41"/>
      <c r="JU379" s="41"/>
      <c r="JV379" s="41"/>
      <c r="JW379" s="41"/>
      <c r="JX379" s="41"/>
      <c r="JY379" s="41"/>
      <c r="JZ379" s="41"/>
      <c r="KA379" s="41"/>
      <c r="KB379" s="41"/>
      <c r="KC379" s="41"/>
      <c r="KD379" s="41"/>
      <c r="KE379" s="41"/>
      <c r="KF379" s="41"/>
      <c r="KG379" s="41"/>
      <c r="KH379" s="41"/>
      <c r="KI379" s="41"/>
      <c r="KJ379" s="41"/>
      <c r="KK379" s="41"/>
      <c r="KL379" s="41"/>
      <c r="KM379" s="41"/>
      <c r="KN379" s="41"/>
      <c r="KO379" s="41"/>
      <c r="KP379" s="41"/>
      <c r="KQ379" s="41"/>
      <c r="KR379" s="41"/>
      <c r="KS379" s="41"/>
      <c r="KT379" s="41"/>
      <c r="KU379" s="41"/>
      <c r="KV379" s="41"/>
      <c r="KW379" s="41"/>
      <c r="KX379" s="41"/>
      <c r="KY379" s="41"/>
      <c r="KZ379" s="41"/>
      <c r="LA379" s="41"/>
      <c r="LB379" s="41"/>
      <c r="LC379" s="41"/>
      <c r="LD379" s="41"/>
      <c r="LE379" s="41"/>
      <c r="LF379" s="41"/>
      <c r="LG379" s="41"/>
      <c r="LH379" s="41"/>
      <c r="LI379" s="41"/>
      <c r="LJ379" s="41"/>
      <c r="LK379" s="41"/>
      <c r="LL379" s="41"/>
      <c r="LM379" s="41"/>
      <c r="LN379" s="41"/>
      <c r="LO379" s="41"/>
      <c r="LP379" s="41"/>
      <c r="LQ379" s="41"/>
      <c r="LR379" s="41"/>
      <c r="LS379" s="41"/>
      <c r="LT379" s="41"/>
      <c r="LU379" s="41"/>
      <c r="LV379" s="41"/>
      <c r="LW379" s="41"/>
      <c r="LX379" s="41"/>
      <c r="LY379" s="41"/>
      <c r="LZ379" s="41"/>
      <c r="MA379" s="41"/>
      <c r="MB379" s="41"/>
      <c r="MC379" s="41"/>
      <c r="MD379" s="41"/>
      <c r="ME379" s="41"/>
      <c r="MF379" s="41"/>
      <c r="MG379" s="41"/>
      <c r="MH379" s="41"/>
      <c r="MI379" s="41"/>
      <c r="MJ379" s="41"/>
      <c r="MK379" s="41"/>
      <c r="ML379" s="41"/>
      <c r="MM379" s="41"/>
      <c r="MN379" s="41"/>
      <c r="MO379" s="41"/>
      <c r="MP379" s="41"/>
      <c r="MQ379" s="41"/>
      <c r="MR379" s="41"/>
      <c r="MS379" s="41"/>
      <c r="MT379" s="41"/>
      <c r="MU379" s="41"/>
      <c r="MV379" s="41"/>
      <c r="MW379" s="41"/>
      <c r="MX379" s="41"/>
      <c r="MY379" s="41"/>
      <c r="MZ379" s="41"/>
      <c r="NA379" s="41"/>
      <c r="NB379" s="41"/>
      <c r="NC379" s="41"/>
      <c r="ND379" s="41"/>
      <c r="NE379" s="41"/>
      <c r="NF379" s="41"/>
      <c r="NG379" s="41"/>
      <c r="NH379" s="41"/>
      <c r="NI379" s="41"/>
      <c r="NJ379" s="41"/>
      <c r="NK379" s="41"/>
      <c r="NL379" s="41"/>
      <c r="NM379" s="41"/>
      <c r="NN379" s="41"/>
      <c r="NO379" s="41"/>
      <c r="NP379" s="41"/>
      <c r="NQ379" s="41"/>
      <c r="NR379" s="41"/>
      <c r="NS379" s="41"/>
      <c r="NT379" s="41"/>
      <c r="NU379" s="41"/>
      <c r="NV379" s="41"/>
      <c r="NW379" s="41"/>
      <c r="NX379" s="41"/>
      <c r="NY379" s="41"/>
      <c r="NZ379" s="41"/>
      <c r="OA379" s="41"/>
      <c r="OB379" s="41"/>
      <c r="OC379" s="41"/>
      <c r="OD379" s="41"/>
      <c r="OE379" s="41"/>
      <c r="OF379" s="41"/>
      <c r="OG379" s="41"/>
      <c r="OH379" s="41"/>
      <c r="OI379" s="41"/>
      <c r="OJ379" s="41"/>
    </row>
    <row r="380" spans="31:691" ht="17.25" customHeight="1" x14ac:dyDescent="0.3">
      <c r="JD380" s="41"/>
      <c r="JE380" s="41"/>
      <c r="JF380" s="41"/>
      <c r="JG380" s="41"/>
      <c r="JH380" s="41"/>
      <c r="JI380" s="41"/>
      <c r="JJ380" s="41"/>
      <c r="JK380" s="41"/>
      <c r="JL380" s="41"/>
      <c r="JM380" s="41"/>
      <c r="JN380" s="41"/>
      <c r="JO380" s="41"/>
      <c r="JP380" s="41"/>
      <c r="JQ380" s="41"/>
      <c r="JR380" s="41"/>
      <c r="JS380" s="41"/>
      <c r="JT380" s="41"/>
      <c r="JU380" s="41"/>
      <c r="JV380" s="41"/>
      <c r="JW380" s="41"/>
      <c r="JX380" s="41"/>
      <c r="JY380" s="41"/>
      <c r="JZ380" s="41"/>
      <c r="KA380" s="41"/>
      <c r="KB380" s="41"/>
      <c r="KC380" s="41"/>
      <c r="KD380" s="41"/>
      <c r="KE380" s="41"/>
      <c r="KF380" s="41"/>
      <c r="KG380" s="41"/>
      <c r="KH380" s="41"/>
      <c r="KI380" s="41"/>
      <c r="KJ380" s="41"/>
      <c r="KK380" s="41"/>
      <c r="KL380" s="41"/>
      <c r="KM380" s="41"/>
      <c r="KN380" s="41"/>
      <c r="KO380" s="41"/>
      <c r="KP380" s="41"/>
      <c r="KQ380" s="41"/>
      <c r="KR380" s="41"/>
      <c r="KS380" s="41"/>
      <c r="KT380" s="41"/>
      <c r="KU380" s="41"/>
      <c r="KV380" s="41"/>
      <c r="KW380" s="41"/>
      <c r="KX380" s="41"/>
      <c r="KY380" s="41"/>
      <c r="KZ380" s="41"/>
      <c r="LA380" s="41"/>
      <c r="LB380" s="41"/>
      <c r="LC380" s="41"/>
      <c r="LD380" s="41"/>
      <c r="LE380" s="41"/>
      <c r="LF380" s="41"/>
      <c r="LG380" s="41"/>
      <c r="LH380" s="41"/>
      <c r="LI380" s="41"/>
      <c r="LJ380" s="41"/>
      <c r="LK380" s="41"/>
      <c r="LL380" s="41"/>
      <c r="LM380" s="41"/>
      <c r="LN380" s="41"/>
      <c r="LO380" s="41"/>
      <c r="LP380" s="41"/>
      <c r="LQ380" s="41"/>
      <c r="LR380" s="41"/>
      <c r="LS380" s="41"/>
      <c r="LT380" s="41"/>
      <c r="LU380" s="41"/>
      <c r="LV380" s="41"/>
      <c r="LW380" s="41"/>
      <c r="LX380" s="41"/>
      <c r="LY380" s="41"/>
      <c r="LZ380" s="41"/>
      <c r="MA380" s="41"/>
      <c r="MB380" s="41"/>
      <c r="MC380" s="41"/>
      <c r="MD380" s="41"/>
      <c r="ME380" s="41"/>
      <c r="MF380" s="41"/>
      <c r="MG380" s="41"/>
      <c r="MH380" s="41"/>
      <c r="MI380" s="41"/>
      <c r="MJ380" s="41"/>
      <c r="MK380" s="41"/>
      <c r="ML380" s="41"/>
      <c r="MM380" s="41"/>
      <c r="MN380" s="41"/>
      <c r="MO380" s="41"/>
      <c r="MP380" s="41"/>
      <c r="MQ380" s="41"/>
      <c r="MR380" s="41"/>
      <c r="MS380" s="41"/>
      <c r="MT380" s="41"/>
      <c r="MU380" s="41"/>
      <c r="MV380" s="41"/>
      <c r="MW380" s="41"/>
      <c r="MX380" s="41"/>
      <c r="MY380" s="41"/>
      <c r="MZ380" s="41"/>
      <c r="NA380" s="41"/>
      <c r="NB380" s="41"/>
      <c r="NC380" s="41"/>
      <c r="ND380" s="41"/>
      <c r="NE380" s="41"/>
      <c r="NF380" s="41"/>
      <c r="NG380" s="41"/>
      <c r="NH380" s="41"/>
      <c r="NI380" s="41"/>
      <c r="NJ380" s="41"/>
      <c r="NK380" s="41"/>
      <c r="NL380" s="41"/>
      <c r="NM380" s="41"/>
      <c r="NN380" s="41"/>
      <c r="NO380" s="41"/>
      <c r="NP380" s="41"/>
      <c r="NQ380" s="41"/>
      <c r="NR380" s="41"/>
      <c r="NS380" s="41"/>
      <c r="NT380" s="41"/>
      <c r="NU380" s="41"/>
      <c r="NV380" s="41"/>
      <c r="NW380" s="41"/>
      <c r="NX380" s="41"/>
      <c r="NY380" s="41"/>
      <c r="NZ380" s="41"/>
      <c r="OA380" s="41"/>
      <c r="OB380" s="41"/>
      <c r="OC380" s="41"/>
      <c r="OD380" s="41"/>
      <c r="OE380" s="41"/>
      <c r="OF380" s="41"/>
      <c r="OG380" s="41"/>
      <c r="OH380" s="41"/>
      <c r="OI380" s="41"/>
      <c r="OJ380" s="41"/>
    </row>
    <row r="381" spans="31:691" ht="17.25" customHeight="1" x14ac:dyDescent="0.3"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</row>
    <row r="382" spans="31:691" ht="17.25" customHeight="1" x14ac:dyDescent="0.3"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/>
      <c r="ML382" s="41"/>
      <c r="MM382" s="41"/>
      <c r="MN382" s="41"/>
      <c r="MO382" s="41"/>
      <c r="MP382" s="41"/>
      <c r="MQ382" s="41"/>
      <c r="MR382" s="41"/>
      <c r="MS382" s="41"/>
      <c r="MT382" s="41"/>
      <c r="MU382" s="41"/>
      <c r="MV382" s="41"/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/>
      <c r="NO382" s="41"/>
      <c r="NP382" s="41"/>
      <c r="NQ382" s="41"/>
      <c r="NR382" s="41"/>
      <c r="NS382" s="41"/>
      <c r="NT382" s="41"/>
      <c r="NU382" s="41"/>
      <c r="NV382" s="41"/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</row>
    <row r="383" spans="31:691" ht="17.25" customHeight="1" x14ac:dyDescent="0.3"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</row>
    <row r="384" spans="31:691" ht="17.25" customHeight="1" x14ac:dyDescent="0.3">
      <c r="JD384" s="41"/>
      <c r="JE384" s="41"/>
      <c r="JF384" s="41"/>
      <c r="JG384" s="41"/>
      <c r="JH384" s="41"/>
      <c r="JI384" s="41"/>
      <c r="JJ384" s="41"/>
      <c r="JK384" s="41"/>
      <c r="JL384" s="41"/>
      <c r="JM384" s="41"/>
      <c r="JN384" s="41"/>
      <c r="JO384" s="41"/>
      <c r="JP384" s="41"/>
      <c r="JQ384" s="41"/>
      <c r="JR384" s="41"/>
      <c r="JS384" s="41"/>
      <c r="JT384" s="41"/>
      <c r="JU384" s="41"/>
      <c r="JV384" s="41"/>
      <c r="JW384" s="41"/>
      <c r="JX384" s="41"/>
      <c r="JY384" s="41"/>
      <c r="JZ384" s="41"/>
      <c r="KA384" s="41"/>
      <c r="KB384" s="41"/>
      <c r="KC384" s="41"/>
      <c r="KD384" s="41"/>
      <c r="KE384" s="41"/>
      <c r="KF384" s="41"/>
      <c r="KG384" s="41"/>
      <c r="KH384" s="41"/>
      <c r="KI384" s="41"/>
      <c r="KJ384" s="41"/>
      <c r="KK384" s="41"/>
      <c r="KL384" s="41"/>
      <c r="KM384" s="41"/>
      <c r="KN384" s="41"/>
      <c r="KO384" s="41"/>
      <c r="KP384" s="41"/>
      <c r="KQ384" s="41"/>
      <c r="KR384" s="41"/>
      <c r="KS384" s="41"/>
      <c r="KT384" s="41"/>
      <c r="KU384" s="41"/>
      <c r="KV384" s="41"/>
      <c r="KW384" s="41"/>
      <c r="KX384" s="41"/>
      <c r="KY384" s="41"/>
      <c r="KZ384" s="41"/>
      <c r="LA384" s="41"/>
      <c r="LB384" s="41"/>
      <c r="LC384" s="41"/>
      <c r="LD384" s="41"/>
      <c r="LE384" s="41"/>
      <c r="LF384" s="41"/>
      <c r="LG384" s="41"/>
      <c r="LH384" s="41"/>
      <c r="LI384" s="41"/>
      <c r="LJ384" s="41"/>
      <c r="LK384" s="41"/>
      <c r="LL384" s="41"/>
      <c r="LM384" s="41"/>
      <c r="LN384" s="41"/>
      <c r="LO384" s="41"/>
      <c r="LP384" s="41"/>
      <c r="LQ384" s="41"/>
      <c r="LR384" s="41"/>
      <c r="LS384" s="41"/>
      <c r="LT384" s="41"/>
      <c r="LU384" s="41"/>
      <c r="LV384" s="41"/>
      <c r="LW384" s="41"/>
      <c r="LX384" s="41"/>
      <c r="LY384" s="41"/>
      <c r="LZ384" s="41"/>
      <c r="MA384" s="41"/>
      <c r="MB384" s="41"/>
      <c r="MC384" s="41"/>
      <c r="MD384" s="41"/>
      <c r="ME384" s="41"/>
      <c r="MF384" s="41"/>
      <c r="MG384" s="41"/>
      <c r="MH384" s="41"/>
      <c r="MI384" s="41"/>
      <c r="MJ384" s="41"/>
      <c r="MK384" s="41"/>
      <c r="ML384" s="41"/>
      <c r="MM384" s="41"/>
      <c r="MN384" s="41"/>
      <c r="MO384" s="41"/>
      <c r="MP384" s="41"/>
      <c r="MQ384" s="41"/>
      <c r="MR384" s="41"/>
      <c r="MS384" s="41"/>
      <c r="MT384" s="41"/>
      <c r="MU384" s="41"/>
      <c r="MV384" s="41"/>
      <c r="MW384" s="41"/>
      <c r="MX384" s="41"/>
      <c r="MY384" s="41"/>
      <c r="MZ384" s="41"/>
      <c r="NA384" s="41"/>
      <c r="NB384" s="41"/>
      <c r="NC384" s="41"/>
      <c r="ND384" s="41"/>
      <c r="NE384" s="41"/>
      <c r="NF384" s="41"/>
      <c r="NG384" s="41"/>
      <c r="NH384" s="41"/>
      <c r="NI384" s="41"/>
      <c r="NJ384" s="41"/>
      <c r="NK384" s="41"/>
      <c r="NL384" s="41"/>
      <c r="NM384" s="41"/>
      <c r="NN384" s="41"/>
      <c r="NO384" s="41"/>
      <c r="NP384" s="41"/>
      <c r="NQ384" s="41"/>
      <c r="NR384" s="41"/>
      <c r="NS384" s="41"/>
      <c r="NT384" s="41"/>
      <c r="NU384" s="41"/>
      <c r="NV384" s="41"/>
      <c r="NW384" s="41"/>
      <c r="NX384" s="41"/>
      <c r="NY384" s="41"/>
      <c r="NZ384" s="41"/>
      <c r="OA384" s="41"/>
      <c r="OB384" s="41"/>
      <c r="OC384" s="41"/>
      <c r="OD384" s="41"/>
      <c r="OE384" s="41"/>
      <c r="OF384" s="41"/>
      <c r="OG384" s="41"/>
      <c r="OH384" s="41"/>
      <c r="OI384" s="41"/>
      <c r="OJ384" s="41"/>
    </row>
    <row r="385" spans="264:400" ht="17.25" customHeight="1" x14ac:dyDescent="0.3">
      <c r="JD385" s="41"/>
      <c r="JE385" s="41"/>
      <c r="JF385" s="41"/>
      <c r="JG385" s="41"/>
      <c r="JH385" s="41"/>
      <c r="JI385" s="41"/>
      <c r="JJ385" s="41"/>
      <c r="JK385" s="41"/>
      <c r="JL385" s="41"/>
      <c r="JM385" s="41"/>
      <c r="JN385" s="41"/>
      <c r="JO385" s="41"/>
      <c r="JP385" s="41"/>
      <c r="JQ385" s="41"/>
      <c r="JR385" s="41"/>
      <c r="JS385" s="41"/>
      <c r="JT385" s="41"/>
      <c r="JU385" s="41"/>
      <c r="JV385" s="41"/>
      <c r="JW385" s="41"/>
      <c r="JX385" s="41"/>
      <c r="JY385" s="41"/>
      <c r="JZ385" s="41"/>
      <c r="KA385" s="41"/>
      <c r="KB385" s="41"/>
      <c r="KC385" s="41"/>
      <c r="KD385" s="41"/>
      <c r="KE385" s="41"/>
      <c r="KF385" s="41"/>
      <c r="KG385" s="41"/>
      <c r="KH385" s="41"/>
      <c r="KI385" s="41"/>
      <c r="KJ385" s="41"/>
      <c r="KK385" s="41"/>
      <c r="KL385" s="41"/>
      <c r="KM385" s="41"/>
      <c r="KN385" s="41"/>
      <c r="KO385" s="41"/>
      <c r="KP385" s="41"/>
      <c r="KQ385" s="41"/>
      <c r="KR385" s="41"/>
      <c r="KS385" s="41"/>
      <c r="KT385" s="41"/>
      <c r="KU385" s="41"/>
      <c r="KV385" s="41"/>
      <c r="KW385" s="41"/>
      <c r="KX385" s="41"/>
      <c r="KY385" s="41"/>
      <c r="KZ385" s="41"/>
      <c r="LA385" s="41"/>
      <c r="LB385" s="41"/>
      <c r="LC385" s="41"/>
      <c r="LD385" s="41"/>
      <c r="LE385" s="41"/>
      <c r="LF385" s="41"/>
      <c r="LG385" s="41"/>
      <c r="LH385" s="41"/>
      <c r="LI385" s="41"/>
      <c r="LJ385" s="41"/>
      <c r="LK385" s="41"/>
      <c r="LL385" s="41"/>
      <c r="LM385" s="41"/>
      <c r="LN385" s="41"/>
      <c r="LO385" s="41"/>
      <c r="LP385" s="41"/>
      <c r="LQ385" s="41"/>
      <c r="LR385" s="41"/>
      <c r="LS385" s="41"/>
      <c r="LT385" s="41"/>
      <c r="LU385" s="41"/>
      <c r="LV385" s="41"/>
      <c r="LW385" s="41"/>
      <c r="LX385" s="41"/>
      <c r="LY385" s="41"/>
      <c r="LZ385" s="41"/>
      <c r="MA385" s="41"/>
      <c r="MB385" s="41"/>
      <c r="MC385" s="41"/>
      <c r="MD385" s="41"/>
      <c r="ME385" s="41"/>
      <c r="MF385" s="41"/>
      <c r="MG385" s="41"/>
      <c r="MH385" s="41"/>
      <c r="MI385" s="41"/>
      <c r="MJ385" s="41"/>
      <c r="MK385" s="41"/>
      <c r="ML385" s="41"/>
      <c r="MM385" s="41"/>
      <c r="MN385" s="41"/>
      <c r="MO385" s="41"/>
      <c r="MP385" s="41"/>
      <c r="MQ385" s="41"/>
      <c r="MR385" s="41"/>
      <c r="MS385" s="41"/>
      <c r="MT385" s="41"/>
      <c r="MU385" s="41"/>
      <c r="MV385" s="41"/>
      <c r="MW385" s="41"/>
      <c r="MX385" s="41"/>
      <c r="MY385" s="41"/>
      <c r="MZ385" s="41"/>
      <c r="NA385" s="41"/>
      <c r="NB385" s="41"/>
      <c r="NC385" s="41"/>
      <c r="ND385" s="41"/>
      <c r="NE385" s="41"/>
      <c r="NF385" s="41"/>
      <c r="NG385" s="41"/>
      <c r="NH385" s="41"/>
      <c r="NI385" s="41"/>
      <c r="NJ385" s="41"/>
      <c r="NK385" s="41"/>
      <c r="NL385" s="41"/>
      <c r="NM385" s="41"/>
      <c r="NN385" s="41"/>
      <c r="NO385" s="41"/>
      <c r="NP385" s="41"/>
      <c r="NQ385" s="41"/>
      <c r="NR385" s="41"/>
      <c r="NS385" s="41"/>
      <c r="NT385" s="41"/>
      <c r="NU385" s="41"/>
      <c r="NV385" s="41"/>
      <c r="NW385" s="41"/>
      <c r="NX385" s="41"/>
      <c r="NY385" s="41"/>
      <c r="NZ385" s="41"/>
      <c r="OA385" s="41"/>
      <c r="OB385" s="41"/>
      <c r="OC385" s="41"/>
      <c r="OD385" s="41"/>
      <c r="OE385" s="41"/>
      <c r="OF385" s="41"/>
      <c r="OG385" s="41"/>
      <c r="OH385" s="41"/>
      <c r="OI385" s="41"/>
      <c r="OJ385" s="41"/>
    </row>
    <row r="386" spans="264:400" ht="17.25" customHeight="1" x14ac:dyDescent="0.3">
      <c r="JD386" s="41"/>
      <c r="JE386" s="41"/>
      <c r="JF386" s="41"/>
      <c r="JG386" s="41"/>
      <c r="JH386" s="41"/>
      <c r="JI386" s="41"/>
      <c r="JJ386" s="41"/>
      <c r="JK386" s="41"/>
      <c r="JL386" s="41"/>
      <c r="JM386" s="41"/>
      <c r="JN386" s="41"/>
      <c r="JO386" s="41"/>
      <c r="JP386" s="41"/>
      <c r="JQ386" s="41"/>
      <c r="JR386" s="41"/>
      <c r="JS386" s="41"/>
      <c r="JT386" s="41"/>
      <c r="JU386" s="41"/>
      <c r="JV386" s="41"/>
      <c r="JW386" s="41"/>
      <c r="JX386" s="41"/>
      <c r="JY386" s="41"/>
      <c r="JZ386" s="41"/>
      <c r="KA386" s="41"/>
      <c r="KB386" s="41"/>
      <c r="KC386" s="41"/>
      <c r="KD386" s="41"/>
      <c r="KE386" s="41"/>
      <c r="KF386" s="41"/>
      <c r="KG386" s="41"/>
      <c r="KH386" s="41"/>
      <c r="KI386" s="41"/>
      <c r="KJ386" s="41"/>
      <c r="KK386" s="41"/>
      <c r="KL386" s="41"/>
      <c r="KM386" s="41"/>
      <c r="KN386" s="41"/>
      <c r="KO386" s="41"/>
      <c r="KP386" s="41"/>
      <c r="KQ386" s="41"/>
      <c r="KR386" s="41"/>
      <c r="KS386" s="41"/>
      <c r="KT386" s="41"/>
      <c r="KU386" s="41"/>
      <c r="KV386" s="41"/>
      <c r="KW386" s="41"/>
      <c r="KX386" s="41"/>
      <c r="KY386" s="41"/>
      <c r="KZ386" s="41"/>
      <c r="LA386" s="41"/>
      <c r="LB386" s="41"/>
      <c r="LC386" s="41"/>
      <c r="LD386" s="41"/>
      <c r="LE386" s="41"/>
      <c r="LF386" s="41"/>
      <c r="LG386" s="41"/>
      <c r="LH386" s="41"/>
      <c r="LI386" s="41"/>
      <c r="LJ386" s="41"/>
      <c r="LK386" s="41"/>
      <c r="LL386" s="41"/>
      <c r="LM386" s="41"/>
      <c r="LN386" s="41"/>
      <c r="LO386" s="41"/>
      <c r="LP386" s="41"/>
      <c r="LQ386" s="41"/>
      <c r="LR386" s="41"/>
      <c r="LS386" s="41"/>
      <c r="LT386" s="41"/>
      <c r="LU386" s="41"/>
      <c r="LV386" s="41"/>
      <c r="LW386" s="41"/>
      <c r="LX386" s="41"/>
      <c r="LY386" s="41"/>
      <c r="LZ386" s="41"/>
      <c r="MA386" s="41"/>
      <c r="MB386" s="41"/>
      <c r="MC386" s="41"/>
      <c r="MD386" s="41"/>
      <c r="ME386" s="41"/>
      <c r="MF386" s="41"/>
      <c r="MG386" s="41"/>
      <c r="MH386" s="41"/>
      <c r="MI386" s="41"/>
      <c r="MJ386" s="41"/>
      <c r="MK386" s="41"/>
      <c r="ML386" s="41"/>
      <c r="MM386" s="41"/>
      <c r="MN386" s="41"/>
      <c r="MO386" s="41"/>
      <c r="MP386" s="41"/>
      <c r="MQ386" s="41"/>
      <c r="MR386" s="41"/>
      <c r="MS386" s="41"/>
      <c r="MT386" s="41"/>
      <c r="MU386" s="41"/>
      <c r="MV386" s="41"/>
      <c r="MW386" s="41"/>
      <c r="MX386" s="41"/>
      <c r="MY386" s="41"/>
      <c r="MZ386" s="41"/>
      <c r="NA386" s="41"/>
      <c r="NB386" s="41"/>
      <c r="NC386" s="41"/>
      <c r="ND386" s="41"/>
      <c r="NE386" s="41"/>
      <c r="NF386" s="41"/>
      <c r="NG386" s="41"/>
      <c r="NH386" s="41"/>
      <c r="NI386" s="41"/>
      <c r="NJ386" s="41"/>
      <c r="NK386" s="41"/>
      <c r="NL386" s="41"/>
      <c r="NM386" s="41"/>
      <c r="NN386" s="41"/>
      <c r="NO386" s="41"/>
      <c r="NP386" s="41"/>
      <c r="NQ386" s="41"/>
      <c r="NR386" s="41"/>
      <c r="NS386" s="41"/>
      <c r="NT386" s="41"/>
      <c r="NU386" s="41"/>
      <c r="NV386" s="41"/>
      <c r="NW386" s="41"/>
      <c r="NX386" s="41"/>
      <c r="NY386" s="41"/>
      <c r="NZ386" s="41"/>
      <c r="OA386" s="41"/>
      <c r="OB386" s="41"/>
      <c r="OC386" s="41"/>
      <c r="OD386" s="41"/>
      <c r="OE386" s="41"/>
      <c r="OF386" s="41"/>
      <c r="OG386" s="41"/>
      <c r="OH386" s="41"/>
      <c r="OI386" s="41"/>
      <c r="OJ386" s="41"/>
    </row>
    <row r="387" spans="264:400" ht="17.25" customHeight="1" x14ac:dyDescent="0.3">
      <c r="JD387" s="41"/>
      <c r="JE387" s="41"/>
      <c r="JF387" s="41"/>
      <c r="JG387" s="41"/>
      <c r="JH387" s="41"/>
      <c r="JI387" s="41"/>
      <c r="JJ387" s="41"/>
      <c r="JK387" s="41"/>
      <c r="JL387" s="41"/>
      <c r="JM387" s="41"/>
      <c r="JN387" s="41"/>
      <c r="JO387" s="41"/>
      <c r="JP387" s="41"/>
      <c r="JQ387" s="41"/>
      <c r="JR387" s="41"/>
      <c r="JS387" s="41"/>
      <c r="JT387" s="41"/>
      <c r="JU387" s="41"/>
      <c r="JV387" s="41"/>
      <c r="JW387" s="41"/>
      <c r="JX387" s="41"/>
      <c r="JY387" s="41"/>
      <c r="JZ387" s="41"/>
      <c r="KA387" s="41"/>
      <c r="KB387" s="41"/>
      <c r="KC387" s="41"/>
      <c r="KD387" s="41"/>
      <c r="KE387" s="41"/>
      <c r="KF387" s="41"/>
      <c r="KG387" s="41"/>
      <c r="KH387" s="41"/>
      <c r="KI387" s="41"/>
      <c r="KJ387" s="41"/>
      <c r="KK387" s="41"/>
      <c r="KL387" s="41"/>
      <c r="KM387" s="41"/>
      <c r="KN387" s="41"/>
      <c r="KO387" s="41"/>
      <c r="KP387" s="41"/>
      <c r="KQ387" s="41"/>
      <c r="KR387" s="41"/>
      <c r="KS387" s="41"/>
      <c r="KT387" s="41"/>
      <c r="KU387" s="41"/>
      <c r="KV387" s="41"/>
      <c r="KW387" s="41"/>
      <c r="KX387" s="41"/>
      <c r="KY387" s="41"/>
      <c r="KZ387" s="41"/>
      <c r="LA387" s="41"/>
      <c r="LB387" s="41"/>
      <c r="LC387" s="41"/>
      <c r="LD387" s="41"/>
      <c r="LE387" s="41"/>
      <c r="LF387" s="41"/>
      <c r="LG387" s="41"/>
      <c r="LH387" s="41"/>
      <c r="LI387" s="41"/>
      <c r="LJ387" s="41"/>
      <c r="LK387" s="41"/>
      <c r="LL387" s="41"/>
      <c r="LM387" s="41"/>
      <c r="LN387" s="41"/>
      <c r="LO387" s="41"/>
      <c r="LP387" s="41"/>
      <c r="LQ387" s="41"/>
      <c r="LR387" s="41"/>
      <c r="LS387" s="41"/>
      <c r="LT387" s="41"/>
      <c r="LU387" s="41"/>
      <c r="LV387" s="41"/>
      <c r="LW387" s="41"/>
      <c r="LX387" s="41"/>
      <c r="LY387" s="41"/>
      <c r="LZ387" s="41"/>
      <c r="MA387" s="41"/>
      <c r="MB387" s="41"/>
      <c r="MC387" s="41"/>
      <c r="MD387" s="41"/>
      <c r="ME387" s="41"/>
      <c r="MF387" s="41"/>
      <c r="MG387" s="41"/>
      <c r="MH387" s="41"/>
      <c r="MI387" s="41"/>
      <c r="MJ387" s="41"/>
      <c r="MK387" s="41"/>
      <c r="ML387" s="41"/>
      <c r="MM387" s="41"/>
      <c r="MN387" s="41"/>
      <c r="MO387" s="41"/>
      <c r="MP387" s="41"/>
      <c r="MQ387" s="41"/>
      <c r="MR387" s="41"/>
      <c r="MS387" s="41"/>
      <c r="MT387" s="41"/>
      <c r="MU387" s="41"/>
      <c r="MV387" s="41"/>
      <c r="MW387" s="41"/>
      <c r="MX387" s="41"/>
      <c r="MY387" s="41"/>
      <c r="MZ387" s="41"/>
      <c r="NA387" s="41"/>
      <c r="NB387" s="41"/>
      <c r="NC387" s="41"/>
      <c r="ND387" s="41"/>
      <c r="NE387" s="41"/>
      <c r="NF387" s="41"/>
      <c r="NG387" s="41"/>
      <c r="NH387" s="41"/>
      <c r="NI387" s="41"/>
      <c r="NJ387" s="41"/>
      <c r="NK387" s="41"/>
      <c r="NL387" s="41"/>
      <c r="NM387" s="41"/>
      <c r="NN387" s="41"/>
      <c r="NO387" s="41"/>
      <c r="NP387" s="41"/>
      <c r="NQ387" s="41"/>
      <c r="NR387" s="41"/>
      <c r="NS387" s="41"/>
      <c r="NT387" s="41"/>
      <c r="NU387" s="41"/>
      <c r="NV387" s="41"/>
      <c r="NW387" s="41"/>
      <c r="NX387" s="41"/>
      <c r="NY387" s="41"/>
      <c r="NZ387" s="41"/>
      <c r="OA387" s="41"/>
      <c r="OB387" s="41"/>
      <c r="OC387" s="41"/>
      <c r="OD387" s="41"/>
      <c r="OE387" s="41"/>
      <c r="OF387" s="41"/>
      <c r="OG387" s="41"/>
      <c r="OH387" s="41"/>
      <c r="OI387" s="41"/>
      <c r="OJ387" s="41"/>
    </row>
    <row r="388" spans="264:400" ht="17.25" customHeight="1" x14ac:dyDescent="0.3">
      <c r="JD388" s="41"/>
      <c r="JE388" s="41"/>
      <c r="JF388" s="41"/>
      <c r="JG388" s="41"/>
      <c r="JH388" s="41"/>
      <c r="JI388" s="41"/>
      <c r="JJ388" s="41"/>
      <c r="JK388" s="41"/>
      <c r="JL388" s="41"/>
      <c r="JM388" s="41"/>
      <c r="JN388" s="41"/>
      <c r="JO388" s="41"/>
      <c r="JP388" s="41"/>
      <c r="JQ388" s="41"/>
      <c r="JR388" s="41"/>
      <c r="JS388" s="41"/>
      <c r="JT388" s="41"/>
      <c r="JU388" s="41"/>
      <c r="JV388" s="41"/>
      <c r="JW388" s="41"/>
      <c r="JX388" s="41"/>
      <c r="JY388" s="41"/>
      <c r="JZ388" s="41"/>
      <c r="KA388" s="41"/>
      <c r="KB388" s="41"/>
      <c r="KC388" s="41"/>
      <c r="KD388" s="41"/>
      <c r="KE388" s="41"/>
      <c r="KF388" s="41"/>
      <c r="KG388" s="41"/>
      <c r="KH388" s="41"/>
      <c r="KI388" s="41"/>
      <c r="KJ388" s="41"/>
      <c r="KK388" s="41"/>
      <c r="KL388" s="41"/>
      <c r="KM388" s="41"/>
      <c r="KN388" s="41"/>
      <c r="KO388" s="41"/>
      <c r="KP388" s="41"/>
      <c r="KQ388" s="41"/>
      <c r="KR388" s="41"/>
      <c r="KS388" s="41"/>
      <c r="KT388" s="41"/>
      <c r="KU388" s="41"/>
      <c r="KV388" s="41"/>
      <c r="KW388" s="41"/>
      <c r="KX388" s="41"/>
      <c r="KY388" s="41"/>
      <c r="KZ388" s="41"/>
      <c r="LA388" s="41"/>
      <c r="LB388" s="41"/>
      <c r="LC388" s="41"/>
      <c r="LD388" s="41"/>
      <c r="LE388" s="41"/>
      <c r="LF388" s="41"/>
      <c r="LG388" s="41"/>
      <c r="LH388" s="41"/>
      <c r="LI388" s="41"/>
      <c r="LJ388" s="41"/>
      <c r="LK388" s="41"/>
      <c r="LL388" s="41"/>
      <c r="LM388" s="41"/>
      <c r="LN388" s="41"/>
      <c r="LO388" s="41"/>
      <c r="LP388" s="41"/>
      <c r="LQ388" s="41"/>
      <c r="LR388" s="41"/>
      <c r="LS388" s="41"/>
      <c r="LT388" s="41"/>
      <c r="LU388" s="41"/>
      <c r="LV388" s="41"/>
      <c r="LW388" s="41"/>
      <c r="LX388" s="41"/>
      <c r="LY388" s="41"/>
      <c r="LZ388" s="41"/>
      <c r="MA388" s="41"/>
      <c r="MB388" s="41"/>
      <c r="MC388" s="41"/>
      <c r="MD388" s="41"/>
      <c r="ME388" s="41"/>
      <c r="MF388" s="41"/>
      <c r="MG388" s="41"/>
      <c r="MH388" s="41"/>
      <c r="MI388" s="41"/>
      <c r="MJ388" s="41"/>
      <c r="MK388" s="41"/>
      <c r="ML388" s="41"/>
      <c r="MM388" s="41"/>
      <c r="MN388" s="41"/>
      <c r="MO388" s="41"/>
      <c r="MP388" s="41"/>
      <c r="MQ388" s="41"/>
      <c r="MR388" s="41"/>
      <c r="MS388" s="41"/>
      <c r="MT388" s="41"/>
      <c r="MU388" s="41"/>
      <c r="MV388" s="41"/>
      <c r="MW388" s="41"/>
      <c r="MX388" s="41"/>
      <c r="MY388" s="41"/>
      <c r="MZ388" s="41"/>
      <c r="NA388" s="41"/>
      <c r="NB388" s="41"/>
      <c r="NC388" s="41"/>
      <c r="ND388" s="41"/>
      <c r="NE388" s="41"/>
      <c r="NF388" s="41"/>
      <c r="NG388" s="41"/>
      <c r="NH388" s="41"/>
      <c r="NI388" s="41"/>
      <c r="NJ388" s="41"/>
      <c r="NK388" s="41"/>
      <c r="NL388" s="41"/>
      <c r="NM388" s="41"/>
      <c r="NN388" s="41"/>
      <c r="NO388" s="41"/>
      <c r="NP388" s="41"/>
      <c r="NQ388" s="41"/>
      <c r="NR388" s="41"/>
      <c r="NS388" s="41"/>
      <c r="NT388" s="41"/>
      <c r="NU388" s="41"/>
      <c r="NV388" s="41"/>
      <c r="NW388" s="41"/>
      <c r="NX388" s="41"/>
      <c r="NY388" s="41"/>
      <c r="NZ388" s="41"/>
      <c r="OA388" s="41"/>
      <c r="OB388" s="41"/>
      <c r="OC388" s="41"/>
      <c r="OD388" s="41"/>
      <c r="OE388" s="41"/>
      <c r="OF388" s="41"/>
      <c r="OG388" s="41"/>
      <c r="OH388" s="41"/>
      <c r="OI388" s="41"/>
      <c r="OJ388" s="41"/>
    </row>
    <row r="389" spans="264:400" ht="17.25" customHeight="1" x14ac:dyDescent="0.3">
      <c r="JD389" s="41"/>
      <c r="JE389" s="41"/>
      <c r="JF389" s="41"/>
      <c r="JG389" s="41"/>
      <c r="JH389" s="41"/>
      <c r="JI389" s="41"/>
      <c r="JJ389" s="41"/>
      <c r="JK389" s="41"/>
      <c r="JL389" s="41"/>
      <c r="JM389" s="41"/>
      <c r="JN389" s="41"/>
      <c r="JO389" s="41"/>
      <c r="JP389" s="41"/>
      <c r="JQ389" s="41"/>
      <c r="JR389" s="41"/>
      <c r="JS389" s="41"/>
      <c r="JT389" s="41"/>
      <c r="JU389" s="41"/>
      <c r="JV389" s="41"/>
      <c r="JW389" s="41"/>
      <c r="JX389" s="41"/>
      <c r="JY389" s="41"/>
      <c r="JZ389" s="41"/>
      <c r="KA389" s="41"/>
      <c r="KB389" s="41"/>
      <c r="KC389" s="41"/>
      <c r="KD389" s="41"/>
      <c r="KE389" s="41"/>
      <c r="KF389" s="41"/>
      <c r="KG389" s="41"/>
      <c r="KH389" s="41"/>
      <c r="KI389" s="41"/>
      <c r="KJ389" s="41"/>
      <c r="KK389" s="41"/>
      <c r="KL389" s="41"/>
      <c r="KM389" s="41"/>
      <c r="KN389" s="41"/>
      <c r="KO389" s="41"/>
      <c r="KP389" s="41"/>
      <c r="KQ389" s="41"/>
      <c r="KR389" s="41"/>
      <c r="KS389" s="41"/>
      <c r="KT389" s="41"/>
      <c r="KU389" s="41"/>
      <c r="KV389" s="41"/>
      <c r="KW389" s="41"/>
      <c r="KX389" s="41"/>
      <c r="KY389" s="41"/>
      <c r="KZ389" s="41"/>
      <c r="LA389" s="41"/>
      <c r="LB389" s="41"/>
      <c r="LC389" s="41"/>
      <c r="LD389" s="41"/>
      <c r="LE389" s="41"/>
      <c r="LF389" s="41"/>
      <c r="LG389" s="41"/>
      <c r="LH389" s="41"/>
      <c r="LI389" s="41"/>
      <c r="LJ389" s="41"/>
      <c r="LK389" s="41"/>
      <c r="LL389" s="41"/>
      <c r="LM389" s="41"/>
      <c r="LN389" s="41"/>
      <c r="LO389" s="41"/>
      <c r="LP389" s="41"/>
      <c r="LQ389" s="41"/>
      <c r="LR389" s="41"/>
      <c r="LS389" s="41"/>
      <c r="LT389" s="41"/>
      <c r="LU389" s="41"/>
      <c r="LV389" s="41"/>
      <c r="LW389" s="41"/>
      <c r="LX389" s="41"/>
      <c r="LY389" s="41"/>
      <c r="LZ389" s="41"/>
      <c r="MA389" s="41"/>
      <c r="MB389" s="41"/>
      <c r="MC389" s="41"/>
      <c r="MD389" s="41"/>
      <c r="ME389" s="41"/>
      <c r="MF389" s="41"/>
      <c r="MG389" s="41"/>
      <c r="MH389" s="41"/>
      <c r="MI389" s="41"/>
      <c r="MJ389" s="41"/>
      <c r="MK389" s="41"/>
      <c r="ML389" s="41"/>
      <c r="MM389" s="41"/>
      <c r="MN389" s="41"/>
      <c r="MO389" s="41"/>
      <c r="MP389" s="41"/>
      <c r="MQ389" s="41"/>
      <c r="MR389" s="41"/>
      <c r="MS389" s="41"/>
      <c r="MT389" s="41"/>
      <c r="MU389" s="41"/>
      <c r="MV389" s="41"/>
      <c r="MW389" s="41"/>
      <c r="MX389" s="41"/>
      <c r="MY389" s="41"/>
      <c r="MZ389" s="41"/>
      <c r="NA389" s="41"/>
      <c r="NB389" s="41"/>
      <c r="NC389" s="41"/>
      <c r="ND389" s="41"/>
      <c r="NE389" s="41"/>
      <c r="NF389" s="41"/>
      <c r="NG389" s="41"/>
      <c r="NH389" s="41"/>
      <c r="NI389" s="41"/>
      <c r="NJ389" s="41"/>
      <c r="NK389" s="41"/>
      <c r="NL389" s="41"/>
      <c r="NM389" s="41"/>
      <c r="NN389" s="41"/>
      <c r="NO389" s="41"/>
      <c r="NP389" s="41"/>
      <c r="NQ389" s="41"/>
      <c r="NR389" s="41"/>
      <c r="NS389" s="41"/>
      <c r="NT389" s="41"/>
      <c r="NU389" s="41"/>
      <c r="NV389" s="41"/>
      <c r="NW389" s="41"/>
      <c r="NX389" s="41"/>
      <c r="NY389" s="41"/>
      <c r="NZ389" s="41"/>
      <c r="OA389" s="41"/>
      <c r="OB389" s="41"/>
      <c r="OC389" s="41"/>
      <c r="OD389" s="41"/>
      <c r="OE389" s="41"/>
      <c r="OF389" s="41"/>
      <c r="OG389" s="41"/>
      <c r="OH389" s="41"/>
      <c r="OI389" s="41"/>
      <c r="OJ389" s="41"/>
    </row>
    <row r="390" spans="264:400" ht="17.25" customHeight="1" x14ac:dyDescent="0.3">
      <c r="JD390" s="41"/>
      <c r="JE390" s="41"/>
      <c r="JF390" s="41"/>
      <c r="JG390" s="41"/>
      <c r="JH390" s="41"/>
      <c r="JI390" s="41"/>
      <c r="JJ390" s="41"/>
      <c r="JK390" s="41"/>
      <c r="JL390" s="41"/>
      <c r="JM390" s="41"/>
      <c r="JN390" s="41"/>
      <c r="JO390" s="41"/>
      <c r="JP390" s="41"/>
      <c r="JQ390" s="41"/>
      <c r="JR390" s="41"/>
      <c r="JS390" s="41"/>
      <c r="JT390" s="41"/>
      <c r="JU390" s="41"/>
      <c r="JV390" s="41"/>
      <c r="JW390" s="41"/>
      <c r="JX390" s="41"/>
      <c r="JY390" s="41"/>
      <c r="JZ390" s="41"/>
      <c r="KA390" s="41"/>
      <c r="KB390" s="41"/>
      <c r="KC390" s="41"/>
      <c r="KD390" s="41"/>
      <c r="KE390" s="41"/>
      <c r="KF390" s="41"/>
      <c r="KG390" s="41"/>
      <c r="KH390" s="41"/>
      <c r="KI390" s="41"/>
      <c r="KJ390" s="41"/>
      <c r="KK390" s="41"/>
      <c r="KL390" s="41"/>
      <c r="KM390" s="41"/>
      <c r="KN390" s="41"/>
      <c r="KO390" s="41"/>
      <c r="KP390" s="41"/>
      <c r="KQ390" s="41"/>
      <c r="KR390" s="41"/>
      <c r="KS390" s="41"/>
      <c r="KT390" s="41"/>
      <c r="KU390" s="41"/>
      <c r="KV390" s="41"/>
      <c r="KW390" s="41"/>
      <c r="KX390" s="41"/>
      <c r="KY390" s="41"/>
      <c r="KZ390" s="41"/>
      <c r="LA390" s="41"/>
      <c r="LB390" s="41"/>
      <c r="LC390" s="41"/>
      <c r="LD390" s="41"/>
      <c r="LE390" s="41"/>
      <c r="LF390" s="41"/>
      <c r="LG390" s="41"/>
      <c r="LH390" s="41"/>
      <c r="LI390" s="41"/>
      <c r="LJ390" s="41"/>
      <c r="LK390" s="41"/>
      <c r="LL390" s="41"/>
      <c r="LM390" s="41"/>
      <c r="LN390" s="41"/>
      <c r="LO390" s="41"/>
      <c r="LP390" s="41"/>
      <c r="LQ390" s="41"/>
      <c r="LR390" s="41"/>
      <c r="LS390" s="41"/>
      <c r="LT390" s="41"/>
      <c r="LU390" s="41"/>
      <c r="LV390" s="41"/>
      <c r="LW390" s="41"/>
      <c r="LX390" s="41"/>
      <c r="LY390" s="41"/>
      <c r="LZ390" s="41"/>
      <c r="MA390" s="41"/>
      <c r="MB390" s="41"/>
      <c r="MC390" s="41"/>
      <c r="MD390" s="41"/>
      <c r="ME390" s="41"/>
      <c r="MF390" s="41"/>
      <c r="MG390" s="41"/>
      <c r="MH390" s="41"/>
      <c r="MI390" s="41"/>
      <c r="MJ390" s="41"/>
      <c r="MK390" s="41"/>
      <c r="ML390" s="41"/>
      <c r="MM390" s="41"/>
      <c r="MN390" s="41"/>
      <c r="MO390" s="41"/>
      <c r="MP390" s="41"/>
      <c r="MQ390" s="41"/>
      <c r="MR390" s="41"/>
      <c r="MS390" s="41"/>
      <c r="MT390" s="41"/>
      <c r="MU390" s="41"/>
      <c r="MV390" s="41"/>
      <c r="MW390" s="41"/>
      <c r="MX390" s="41"/>
      <c r="MY390" s="41"/>
      <c r="MZ390" s="41"/>
      <c r="NA390" s="41"/>
      <c r="NB390" s="41"/>
      <c r="NC390" s="41"/>
      <c r="ND390" s="41"/>
      <c r="NE390" s="41"/>
      <c r="NF390" s="41"/>
      <c r="NG390" s="41"/>
      <c r="NH390" s="41"/>
      <c r="NI390" s="41"/>
      <c r="NJ390" s="41"/>
      <c r="NK390" s="41"/>
      <c r="NL390" s="41"/>
      <c r="NM390" s="41"/>
      <c r="NN390" s="41"/>
      <c r="NO390" s="41"/>
      <c r="NP390" s="41"/>
      <c r="NQ390" s="41"/>
      <c r="NR390" s="41"/>
      <c r="NS390" s="41"/>
      <c r="NT390" s="41"/>
      <c r="NU390" s="41"/>
      <c r="NV390" s="41"/>
      <c r="NW390" s="41"/>
      <c r="NX390" s="41"/>
      <c r="NY390" s="41"/>
      <c r="NZ390" s="41"/>
      <c r="OA390" s="41"/>
      <c r="OB390" s="41"/>
      <c r="OC390" s="41"/>
      <c r="OD390" s="41"/>
      <c r="OE390" s="41"/>
      <c r="OF390" s="41"/>
      <c r="OG390" s="41"/>
      <c r="OH390" s="41"/>
      <c r="OI390" s="41"/>
      <c r="OJ390" s="41"/>
    </row>
    <row r="391" spans="264:400" ht="17.25" customHeight="1" x14ac:dyDescent="0.3">
      <c r="JD391" s="41"/>
      <c r="JE391" s="41"/>
      <c r="JF391" s="41"/>
      <c r="JG391" s="41"/>
      <c r="JH391" s="41"/>
      <c r="JI391" s="41"/>
      <c r="JJ391" s="41"/>
      <c r="JK391" s="41"/>
      <c r="JL391" s="41"/>
      <c r="JM391" s="41"/>
      <c r="JN391" s="41"/>
      <c r="JO391" s="41"/>
      <c r="JP391" s="41"/>
      <c r="JQ391" s="41"/>
      <c r="JR391" s="41"/>
      <c r="JS391" s="41"/>
      <c r="JT391" s="41"/>
      <c r="JU391" s="41"/>
      <c r="JV391" s="41"/>
      <c r="JW391" s="41"/>
      <c r="JX391" s="41"/>
      <c r="JY391" s="41"/>
      <c r="JZ391" s="41"/>
      <c r="KA391" s="41"/>
      <c r="KB391" s="41"/>
      <c r="KC391" s="41"/>
      <c r="KD391" s="41"/>
      <c r="KE391" s="41"/>
      <c r="KF391" s="41"/>
      <c r="KG391" s="41"/>
      <c r="KH391" s="41"/>
      <c r="KI391" s="41"/>
      <c r="KJ391" s="41"/>
      <c r="KK391" s="41"/>
      <c r="KL391" s="41"/>
      <c r="KM391" s="41"/>
      <c r="KN391" s="41"/>
      <c r="KO391" s="41"/>
      <c r="KP391" s="41"/>
      <c r="KQ391" s="41"/>
      <c r="KR391" s="41"/>
      <c r="KS391" s="41"/>
      <c r="KT391" s="41"/>
      <c r="KU391" s="41"/>
      <c r="KV391" s="41"/>
      <c r="KW391" s="41"/>
      <c r="KX391" s="41"/>
      <c r="KY391" s="41"/>
      <c r="KZ391" s="41"/>
      <c r="LA391" s="41"/>
      <c r="LB391" s="41"/>
      <c r="LC391" s="41"/>
      <c r="LD391" s="41"/>
      <c r="LE391" s="41"/>
      <c r="LF391" s="41"/>
      <c r="LG391" s="41"/>
      <c r="LH391" s="41"/>
      <c r="LI391" s="41"/>
      <c r="LJ391" s="41"/>
      <c r="LK391" s="41"/>
      <c r="LL391" s="41"/>
      <c r="LM391" s="41"/>
      <c r="LN391" s="41"/>
      <c r="LO391" s="41"/>
      <c r="LP391" s="41"/>
      <c r="LQ391" s="41"/>
      <c r="LR391" s="41"/>
      <c r="LS391" s="41"/>
      <c r="LT391" s="41"/>
      <c r="LU391" s="41"/>
      <c r="LV391" s="41"/>
      <c r="LW391" s="41"/>
      <c r="LX391" s="41"/>
      <c r="LY391" s="41"/>
      <c r="LZ391" s="41"/>
      <c r="MA391" s="41"/>
      <c r="MB391" s="41"/>
      <c r="MC391" s="41"/>
      <c r="MD391" s="41"/>
      <c r="ME391" s="41"/>
      <c r="MF391" s="41"/>
      <c r="MG391" s="41"/>
      <c r="MH391" s="41"/>
      <c r="MI391" s="41"/>
      <c r="MJ391" s="41"/>
      <c r="MK391" s="41"/>
      <c r="ML391" s="41"/>
      <c r="MM391" s="41"/>
      <c r="MN391" s="41"/>
      <c r="MO391" s="41"/>
      <c r="MP391" s="41"/>
      <c r="MQ391" s="41"/>
      <c r="MR391" s="41"/>
      <c r="MS391" s="41"/>
      <c r="MT391" s="41"/>
      <c r="MU391" s="41"/>
      <c r="MV391" s="41"/>
      <c r="MW391" s="41"/>
      <c r="MX391" s="41"/>
      <c r="MY391" s="41"/>
      <c r="MZ391" s="41"/>
      <c r="NA391" s="41"/>
      <c r="NB391" s="41"/>
      <c r="NC391" s="41"/>
      <c r="ND391" s="41"/>
      <c r="NE391" s="41"/>
      <c r="NF391" s="41"/>
      <c r="NG391" s="41"/>
      <c r="NH391" s="41"/>
      <c r="NI391" s="41"/>
      <c r="NJ391" s="41"/>
      <c r="NK391" s="41"/>
      <c r="NL391" s="41"/>
      <c r="NM391" s="41"/>
      <c r="NN391" s="41"/>
      <c r="NO391" s="41"/>
      <c r="NP391" s="41"/>
      <c r="NQ391" s="41"/>
      <c r="NR391" s="41"/>
      <c r="NS391" s="41"/>
      <c r="NT391" s="41"/>
      <c r="NU391" s="41"/>
      <c r="NV391" s="41"/>
      <c r="NW391" s="41"/>
      <c r="NX391" s="41"/>
      <c r="NY391" s="41"/>
      <c r="NZ391" s="41"/>
      <c r="OA391" s="41"/>
      <c r="OB391" s="41"/>
      <c r="OC391" s="41"/>
      <c r="OD391" s="41"/>
      <c r="OE391" s="41"/>
      <c r="OF391" s="41"/>
      <c r="OG391" s="41"/>
      <c r="OH391" s="41"/>
      <c r="OI391" s="41"/>
      <c r="OJ391" s="41"/>
    </row>
    <row r="392" spans="264:400" ht="17.25" customHeight="1" x14ac:dyDescent="0.3">
      <c r="JD392" s="41"/>
      <c r="JE392" s="41"/>
      <c r="JF392" s="41"/>
      <c r="JG392" s="41"/>
      <c r="JH392" s="41"/>
      <c r="JI392" s="41"/>
      <c r="JJ392" s="41"/>
      <c r="JK392" s="41"/>
      <c r="JL392" s="41"/>
      <c r="JM392" s="41"/>
      <c r="JN392" s="41"/>
      <c r="JO392" s="41"/>
      <c r="JP392" s="41"/>
      <c r="JQ392" s="41"/>
      <c r="JR392" s="41"/>
      <c r="JS392" s="41"/>
      <c r="JT392" s="41"/>
      <c r="JU392" s="41"/>
      <c r="JV392" s="41"/>
      <c r="JW392" s="41"/>
      <c r="JX392" s="41"/>
      <c r="JY392" s="41"/>
      <c r="JZ392" s="41"/>
      <c r="KA392" s="41"/>
      <c r="KB392" s="41"/>
      <c r="KC392" s="41"/>
      <c r="KD392" s="41"/>
      <c r="KE392" s="41"/>
      <c r="KF392" s="41"/>
      <c r="KG392" s="41"/>
      <c r="KH392" s="41"/>
      <c r="KI392" s="41"/>
      <c r="KJ392" s="41"/>
      <c r="KK392" s="41"/>
      <c r="KL392" s="41"/>
      <c r="KM392" s="41"/>
      <c r="KN392" s="41"/>
      <c r="KO392" s="41"/>
      <c r="KP392" s="41"/>
      <c r="KQ392" s="41"/>
      <c r="KR392" s="41"/>
      <c r="KS392" s="41"/>
      <c r="KT392" s="41"/>
      <c r="KU392" s="41"/>
      <c r="KV392" s="41"/>
      <c r="KW392" s="41"/>
      <c r="KX392" s="41"/>
      <c r="KY392" s="41"/>
      <c r="KZ392" s="41"/>
      <c r="LA392" s="41"/>
      <c r="LB392" s="41"/>
      <c r="LC392" s="41"/>
      <c r="LD392" s="41"/>
      <c r="LE392" s="41"/>
      <c r="LF392" s="41"/>
      <c r="LG392" s="41"/>
      <c r="LH392" s="41"/>
      <c r="LI392" s="41"/>
      <c r="LJ392" s="41"/>
      <c r="LK392" s="41"/>
      <c r="LL392" s="41"/>
      <c r="LM392" s="41"/>
      <c r="LN392" s="41"/>
      <c r="LO392" s="41"/>
      <c r="LP392" s="41"/>
      <c r="LQ392" s="41"/>
      <c r="LR392" s="41"/>
      <c r="LS392" s="41"/>
      <c r="LT392" s="41"/>
      <c r="LU392" s="41"/>
      <c r="LV392" s="41"/>
      <c r="LW392" s="41"/>
      <c r="LX392" s="41"/>
      <c r="LY392" s="41"/>
      <c r="LZ392" s="41"/>
      <c r="MA392" s="41"/>
      <c r="MB392" s="41"/>
      <c r="MC392" s="41"/>
      <c r="MD392" s="41"/>
      <c r="ME392" s="41"/>
      <c r="MF392" s="41"/>
      <c r="MG392" s="41"/>
      <c r="MH392" s="41"/>
      <c r="MI392" s="41"/>
      <c r="MJ392" s="41"/>
      <c r="MK392" s="41"/>
      <c r="ML392" s="41"/>
      <c r="MM392" s="41"/>
      <c r="MN392" s="41"/>
      <c r="MO392" s="41"/>
      <c r="MP392" s="41"/>
      <c r="MQ392" s="41"/>
      <c r="MR392" s="41"/>
      <c r="MS392" s="41"/>
      <c r="MT392" s="41"/>
      <c r="MU392" s="41"/>
      <c r="MV392" s="41"/>
      <c r="MW392" s="41"/>
      <c r="MX392" s="41"/>
      <c r="MY392" s="41"/>
      <c r="MZ392" s="41"/>
      <c r="NA392" s="41"/>
      <c r="NB392" s="41"/>
      <c r="NC392" s="41"/>
      <c r="ND392" s="41"/>
      <c r="NE392" s="41"/>
      <c r="NF392" s="41"/>
      <c r="NG392" s="41"/>
      <c r="NH392" s="41"/>
      <c r="NI392" s="41"/>
      <c r="NJ392" s="41"/>
      <c r="NK392" s="41"/>
      <c r="NL392" s="41"/>
      <c r="NM392" s="41"/>
      <c r="NN392" s="41"/>
      <c r="NO392" s="41"/>
      <c r="NP392" s="41"/>
      <c r="NQ392" s="41"/>
      <c r="NR392" s="41"/>
      <c r="NS392" s="41"/>
      <c r="NT392" s="41"/>
      <c r="NU392" s="41"/>
      <c r="NV392" s="41"/>
      <c r="NW392" s="41"/>
      <c r="NX392" s="41"/>
      <c r="NY392" s="41"/>
      <c r="NZ392" s="41"/>
      <c r="OA392" s="41"/>
      <c r="OB392" s="41"/>
      <c r="OC392" s="41"/>
      <c r="OD392" s="41"/>
      <c r="OE392" s="41"/>
      <c r="OF392" s="41"/>
      <c r="OG392" s="41"/>
      <c r="OH392" s="41"/>
      <c r="OI392" s="41"/>
      <c r="OJ392" s="41"/>
    </row>
    <row r="393" spans="264:400" ht="17.25" customHeight="1" x14ac:dyDescent="0.3"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/>
      <c r="KD393" s="41"/>
      <c r="KE393" s="41"/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/>
      <c r="OB393" s="41"/>
      <c r="OC393" s="41"/>
      <c r="OD393" s="41"/>
      <c r="OE393" s="41"/>
      <c r="OF393" s="41"/>
      <c r="OG393" s="41"/>
      <c r="OH393" s="41"/>
      <c r="OI393" s="41"/>
      <c r="OJ393" s="41"/>
    </row>
    <row r="394" spans="264:400" ht="17.25" customHeight="1" x14ac:dyDescent="0.3"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</row>
    <row r="395" spans="264:400" ht="17.25" customHeight="1" x14ac:dyDescent="0.3">
      <c r="JD395" s="41"/>
      <c r="JE395" s="41"/>
      <c r="JF395" s="41"/>
      <c r="JG395" s="41"/>
      <c r="JH395" s="41"/>
      <c r="JI395" s="41"/>
      <c r="JJ395" s="41"/>
      <c r="JK395" s="41"/>
      <c r="JL395" s="41"/>
      <c r="JM395" s="41"/>
      <c r="JN395" s="41"/>
      <c r="JO395" s="41"/>
      <c r="JP395" s="41"/>
      <c r="JQ395" s="41"/>
      <c r="JR395" s="41"/>
      <c r="JS395" s="41"/>
      <c r="JT395" s="41"/>
      <c r="JU395" s="41"/>
      <c r="JV395" s="41"/>
      <c r="JW395" s="41"/>
      <c r="JX395" s="41"/>
      <c r="JY395" s="41"/>
      <c r="JZ395" s="41"/>
      <c r="KA395" s="41"/>
      <c r="KB395" s="41"/>
      <c r="KC395" s="41"/>
      <c r="KD395" s="41"/>
      <c r="KE395" s="41"/>
      <c r="KF395" s="41"/>
      <c r="KG395" s="41"/>
      <c r="KH395" s="41"/>
      <c r="KI395" s="41"/>
      <c r="KJ395" s="41"/>
      <c r="KK395" s="41"/>
      <c r="KL395" s="41"/>
      <c r="KM395" s="41"/>
      <c r="KN395" s="41"/>
      <c r="KO395" s="41"/>
      <c r="KP395" s="41"/>
      <c r="KQ395" s="41"/>
      <c r="KR395" s="41"/>
      <c r="KS395" s="41"/>
      <c r="KT395" s="41"/>
      <c r="KU395" s="41"/>
      <c r="KV395" s="41"/>
      <c r="KW395" s="41"/>
      <c r="KX395" s="41"/>
      <c r="KY395" s="41"/>
      <c r="KZ395" s="41"/>
      <c r="LA395" s="41"/>
      <c r="LB395" s="41"/>
      <c r="LC395" s="41"/>
      <c r="LD395" s="41"/>
      <c r="LE395" s="41"/>
      <c r="LF395" s="41"/>
      <c r="LG395" s="41"/>
      <c r="LH395" s="41"/>
      <c r="LI395" s="41"/>
      <c r="LJ395" s="41"/>
      <c r="LK395" s="41"/>
      <c r="LL395" s="41"/>
      <c r="LM395" s="41"/>
      <c r="LN395" s="41"/>
      <c r="LO395" s="41"/>
      <c r="LP395" s="41"/>
      <c r="LQ395" s="41"/>
      <c r="LR395" s="41"/>
      <c r="LS395" s="41"/>
      <c r="LT395" s="41"/>
      <c r="LU395" s="41"/>
      <c r="LV395" s="41"/>
      <c r="LW395" s="41"/>
      <c r="LX395" s="41"/>
      <c r="LY395" s="41"/>
      <c r="LZ395" s="41"/>
      <c r="MA395" s="41"/>
      <c r="MB395" s="41"/>
      <c r="MC395" s="41"/>
      <c r="MD395" s="41"/>
      <c r="ME395" s="41"/>
      <c r="MF395" s="41"/>
      <c r="MG395" s="41"/>
      <c r="MH395" s="41"/>
      <c r="MI395" s="41"/>
      <c r="MJ395" s="41"/>
      <c r="MK395" s="41"/>
      <c r="ML395" s="41"/>
      <c r="MM395" s="41"/>
      <c r="MN395" s="41"/>
      <c r="MO395" s="41"/>
      <c r="MP395" s="41"/>
      <c r="MQ395" s="41"/>
      <c r="MR395" s="41"/>
      <c r="MS395" s="41"/>
      <c r="MT395" s="41"/>
      <c r="MU395" s="41"/>
      <c r="MV395" s="41"/>
      <c r="MW395" s="41"/>
      <c r="MX395" s="41"/>
      <c r="MY395" s="41"/>
      <c r="MZ395" s="41"/>
      <c r="NA395" s="41"/>
      <c r="NB395" s="41"/>
      <c r="NC395" s="41"/>
      <c r="ND395" s="41"/>
      <c r="NE395" s="41"/>
      <c r="NF395" s="41"/>
      <c r="NG395" s="41"/>
      <c r="NH395" s="41"/>
      <c r="NI395" s="41"/>
      <c r="NJ395" s="41"/>
      <c r="NK395" s="41"/>
      <c r="NL395" s="41"/>
      <c r="NM395" s="41"/>
      <c r="NN395" s="41"/>
      <c r="NO395" s="41"/>
      <c r="NP395" s="41"/>
      <c r="NQ395" s="41"/>
      <c r="NR395" s="41"/>
      <c r="NS395" s="41"/>
      <c r="NT395" s="41"/>
      <c r="NU395" s="41"/>
      <c r="NV395" s="41"/>
      <c r="NW395" s="41"/>
      <c r="NX395" s="41"/>
      <c r="NY395" s="41"/>
      <c r="NZ395" s="41"/>
      <c r="OA395" s="41"/>
      <c r="OB395" s="41"/>
      <c r="OC395" s="41"/>
      <c r="OD395" s="41"/>
      <c r="OE395" s="41"/>
      <c r="OF395" s="41"/>
      <c r="OG395" s="41"/>
      <c r="OH395" s="41"/>
      <c r="OI395" s="41"/>
      <c r="OJ395" s="41"/>
    </row>
    <row r="396" spans="264:400" ht="17.25" customHeight="1" x14ac:dyDescent="0.3">
      <c r="JD396" s="41"/>
      <c r="JE396" s="41"/>
      <c r="JF396" s="41"/>
      <c r="JG396" s="41"/>
      <c r="JH396" s="41"/>
      <c r="JI396" s="41"/>
      <c r="JJ396" s="41"/>
      <c r="JK396" s="41"/>
      <c r="JL396" s="41"/>
      <c r="JM396" s="41"/>
      <c r="JN396" s="41"/>
      <c r="JO396" s="41"/>
      <c r="JP396" s="41"/>
      <c r="JQ396" s="41"/>
      <c r="JR396" s="41"/>
      <c r="JS396" s="41"/>
      <c r="JT396" s="41"/>
      <c r="JU396" s="41"/>
      <c r="JV396" s="41"/>
      <c r="JW396" s="41"/>
      <c r="JX396" s="41"/>
      <c r="JY396" s="41"/>
      <c r="JZ396" s="41"/>
      <c r="KA396" s="41"/>
      <c r="KB396" s="41"/>
      <c r="KC396" s="41"/>
      <c r="KD396" s="41"/>
      <c r="KE396" s="41"/>
      <c r="KF396" s="41"/>
      <c r="KG396" s="41"/>
      <c r="KH396" s="41"/>
      <c r="KI396" s="41"/>
      <c r="KJ396" s="41"/>
      <c r="KK396" s="41"/>
      <c r="KL396" s="41"/>
      <c r="KM396" s="41"/>
      <c r="KN396" s="41"/>
      <c r="KO396" s="41"/>
      <c r="KP396" s="41"/>
      <c r="KQ396" s="41"/>
      <c r="KR396" s="41"/>
      <c r="KS396" s="41"/>
      <c r="KT396" s="41"/>
      <c r="KU396" s="41"/>
      <c r="KV396" s="41"/>
      <c r="KW396" s="41"/>
      <c r="KX396" s="41"/>
      <c r="KY396" s="41"/>
      <c r="KZ396" s="41"/>
      <c r="LA396" s="41"/>
      <c r="LB396" s="41"/>
      <c r="LC396" s="41"/>
      <c r="LD396" s="41"/>
      <c r="LE396" s="41"/>
      <c r="LF396" s="41"/>
      <c r="LG396" s="41"/>
      <c r="LH396" s="41"/>
      <c r="LI396" s="41"/>
      <c r="LJ396" s="41"/>
      <c r="LK396" s="41"/>
      <c r="LL396" s="41"/>
      <c r="LM396" s="41"/>
      <c r="LN396" s="41"/>
      <c r="LO396" s="41"/>
      <c r="LP396" s="41"/>
      <c r="LQ396" s="41"/>
      <c r="LR396" s="41"/>
      <c r="LS396" s="41"/>
      <c r="LT396" s="41"/>
      <c r="LU396" s="41"/>
      <c r="LV396" s="41"/>
      <c r="LW396" s="41"/>
      <c r="LX396" s="41"/>
      <c r="LY396" s="41"/>
      <c r="LZ396" s="41"/>
      <c r="MA396" s="41"/>
      <c r="MB396" s="41"/>
      <c r="MC396" s="41"/>
      <c r="MD396" s="41"/>
      <c r="ME396" s="41"/>
      <c r="MF396" s="41"/>
      <c r="MG396" s="41"/>
      <c r="MH396" s="41"/>
      <c r="MI396" s="41"/>
      <c r="MJ396" s="41"/>
      <c r="MK396" s="41"/>
      <c r="ML396" s="41"/>
      <c r="MM396" s="41"/>
      <c r="MN396" s="41"/>
      <c r="MO396" s="41"/>
      <c r="MP396" s="41"/>
      <c r="MQ396" s="41"/>
      <c r="MR396" s="41"/>
      <c r="MS396" s="41"/>
      <c r="MT396" s="41"/>
      <c r="MU396" s="41"/>
      <c r="MV396" s="41"/>
      <c r="MW396" s="41"/>
      <c r="MX396" s="41"/>
      <c r="MY396" s="41"/>
      <c r="MZ396" s="41"/>
      <c r="NA396" s="41"/>
      <c r="NB396" s="41"/>
      <c r="NC396" s="41"/>
      <c r="ND396" s="41"/>
      <c r="NE396" s="41"/>
      <c r="NF396" s="41"/>
      <c r="NG396" s="41"/>
      <c r="NH396" s="41"/>
      <c r="NI396" s="41"/>
      <c r="NJ396" s="41"/>
      <c r="NK396" s="41"/>
      <c r="NL396" s="41"/>
      <c r="NM396" s="41"/>
      <c r="NN396" s="41"/>
      <c r="NO396" s="41"/>
      <c r="NP396" s="41"/>
      <c r="NQ396" s="41"/>
      <c r="NR396" s="41"/>
      <c r="NS396" s="41"/>
      <c r="NT396" s="41"/>
      <c r="NU396" s="41"/>
      <c r="NV396" s="41"/>
      <c r="NW396" s="41"/>
      <c r="NX396" s="41"/>
      <c r="NY396" s="41"/>
      <c r="NZ396" s="41"/>
      <c r="OA396" s="41"/>
      <c r="OB396" s="41"/>
      <c r="OC396" s="41"/>
      <c r="OD396" s="41"/>
      <c r="OE396" s="41"/>
      <c r="OF396" s="41"/>
      <c r="OG396" s="41"/>
      <c r="OH396" s="41"/>
      <c r="OI396" s="41"/>
      <c r="OJ396" s="41"/>
    </row>
    <row r="397" spans="264:400" ht="17.25" customHeight="1" x14ac:dyDescent="0.3">
      <c r="JD397" s="41"/>
      <c r="JE397" s="41"/>
      <c r="JF397" s="41"/>
      <c r="JG397" s="41"/>
      <c r="JH397" s="41"/>
      <c r="JI397" s="41"/>
      <c r="JJ397" s="41"/>
      <c r="JK397" s="41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</row>
    <row r="398" spans="264:400" ht="17.25" customHeight="1" x14ac:dyDescent="0.3">
      <c r="JD398" s="41"/>
      <c r="JE398" s="41"/>
      <c r="JF398" s="41"/>
      <c r="JG398" s="41"/>
      <c r="JH398" s="41"/>
      <c r="JI398" s="41"/>
      <c r="JJ398" s="41"/>
      <c r="JK398" s="41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/>
      <c r="OG398" s="41"/>
      <c r="OH398" s="41"/>
      <c r="OI398" s="41"/>
      <c r="OJ398" s="41"/>
    </row>
    <row r="399" spans="264:400" ht="17.25" customHeight="1" x14ac:dyDescent="0.3">
      <c r="JD399" s="41"/>
      <c r="JE399" s="41"/>
      <c r="JF399" s="41"/>
      <c r="JG399" s="41"/>
      <c r="JH399" s="41"/>
      <c r="JI399" s="41"/>
      <c r="JJ399" s="41"/>
      <c r="JK399" s="41"/>
      <c r="JL399" s="41"/>
      <c r="JM399" s="41"/>
      <c r="JN399" s="41"/>
      <c r="JO399" s="41"/>
      <c r="JP399" s="41"/>
      <c r="JQ399" s="41"/>
      <c r="JR399" s="41"/>
      <c r="JS399" s="41"/>
      <c r="JT399" s="41"/>
      <c r="JU399" s="41"/>
      <c r="JV399" s="41"/>
      <c r="JW399" s="41"/>
      <c r="JX399" s="41"/>
      <c r="JY399" s="41"/>
      <c r="JZ399" s="41"/>
      <c r="KA399" s="41"/>
      <c r="KB399" s="41"/>
      <c r="KC399" s="41"/>
      <c r="KD399" s="41"/>
      <c r="KE399" s="41"/>
      <c r="KF399" s="41"/>
      <c r="KG399" s="41"/>
      <c r="KH399" s="41"/>
      <c r="KI399" s="41"/>
      <c r="KJ399" s="41"/>
      <c r="KK399" s="41"/>
      <c r="KL399" s="41"/>
      <c r="KM399" s="41"/>
      <c r="KN399" s="41"/>
      <c r="KO399" s="41"/>
      <c r="KP399" s="41"/>
      <c r="KQ399" s="41"/>
      <c r="KR399" s="41"/>
      <c r="KS399" s="41"/>
      <c r="KT399" s="41"/>
      <c r="KU399" s="41"/>
      <c r="KV399" s="41"/>
      <c r="KW399" s="41"/>
      <c r="KX399" s="41"/>
      <c r="KY399" s="41"/>
      <c r="KZ399" s="41"/>
      <c r="LA399" s="41"/>
      <c r="LB399" s="41"/>
      <c r="LC399" s="41"/>
      <c r="LD399" s="41"/>
      <c r="LE399" s="41"/>
      <c r="LF399" s="41"/>
      <c r="LG399" s="41"/>
      <c r="LH399" s="41"/>
      <c r="LI399" s="41"/>
      <c r="LJ399" s="41"/>
      <c r="LK399" s="41"/>
      <c r="LL399" s="41"/>
      <c r="LM399" s="41"/>
      <c r="LN399" s="41"/>
      <c r="LO399" s="41"/>
      <c r="LP399" s="41"/>
      <c r="LQ399" s="41"/>
      <c r="LR399" s="41"/>
      <c r="LS399" s="41"/>
      <c r="LT399" s="41"/>
      <c r="LU399" s="41"/>
      <c r="LV399" s="41"/>
      <c r="LW399" s="41"/>
      <c r="LX399" s="41"/>
      <c r="LY399" s="41"/>
      <c r="LZ399" s="41"/>
      <c r="MA399" s="41"/>
      <c r="MB399" s="41"/>
      <c r="MC399" s="41"/>
      <c r="MD399" s="41"/>
      <c r="ME399" s="41"/>
      <c r="MF399" s="41"/>
      <c r="MG399" s="41"/>
      <c r="MH399" s="41"/>
      <c r="MI399" s="41"/>
      <c r="MJ399" s="41"/>
      <c r="MK399" s="41"/>
      <c r="ML399" s="41"/>
      <c r="MM399" s="41"/>
      <c r="MN399" s="41"/>
      <c r="MO399" s="41"/>
      <c r="MP399" s="41"/>
      <c r="MQ399" s="41"/>
      <c r="MR399" s="41"/>
      <c r="MS399" s="41"/>
      <c r="MT399" s="41"/>
      <c r="MU399" s="41"/>
      <c r="MV399" s="41"/>
      <c r="MW399" s="41"/>
      <c r="MX399" s="41"/>
      <c r="MY399" s="41"/>
      <c r="MZ399" s="41"/>
      <c r="NA399" s="41"/>
      <c r="NB399" s="41"/>
      <c r="NC399" s="41"/>
      <c r="ND399" s="41"/>
      <c r="NE399" s="41"/>
      <c r="NF399" s="41"/>
      <c r="NG399" s="41"/>
      <c r="NH399" s="41"/>
      <c r="NI399" s="41"/>
      <c r="NJ399" s="41"/>
      <c r="NK399" s="41"/>
      <c r="NL399" s="41"/>
      <c r="NM399" s="41"/>
      <c r="NN399" s="41"/>
      <c r="NO399" s="41"/>
      <c r="NP399" s="41"/>
      <c r="NQ399" s="41"/>
      <c r="NR399" s="41"/>
      <c r="NS399" s="41"/>
      <c r="NT399" s="41"/>
      <c r="NU399" s="41"/>
      <c r="NV399" s="41"/>
      <c r="NW399" s="41"/>
      <c r="NX399" s="41"/>
      <c r="NY399" s="41"/>
      <c r="NZ399" s="41"/>
      <c r="OA399" s="41"/>
      <c r="OB399" s="41"/>
      <c r="OC399" s="41"/>
      <c r="OD399" s="41"/>
      <c r="OE399" s="41"/>
      <c r="OF399" s="41"/>
      <c r="OG399" s="41"/>
      <c r="OH399" s="41"/>
      <c r="OI399" s="41"/>
      <c r="OJ399" s="41"/>
    </row>
    <row r="400" spans="264:400" ht="17.25" customHeight="1" x14ac:dyDescent="0.3">
      <c r="JD400" s="41"/>
      <c r="JE400" s="41"/>
      <c r="JF400" s="41"/>
      <c r="JG400" s="41"/>
      <c r="JH400" s="41"/>
      <c r="JI400" s="41"/>
      <c r="JJ400" s="41"/>
      <c r="JK400" s="41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</row>
    <row r="401" spans="264:400" ht="17.25" customHeight="1" x14ac:dyDescent="0.3">
      <c r="JD401" s="41"/>
      <c r="JE401" s="41"/>
      <c r="JF401" s="41"/>
      <c r="JG401" s="41"/>
      <c r="JH401" s="41"/>
      <c r="JI401" s="41"/>
      <c r="JJ401" s="41"/>
      <c r="JK401" s="4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</row>
    <row r="402" spans="264:400" ht="17.25" customHeight="1" x14ac:dyDescent="0.3">
      <c r="JD402" s="41"/>
      <c r="JE402" s="41"/>
      <c r="JF402" s="41"/>
      <c r="JG402" s="41"/>
      <c r="JH402" s="41"/>
      <c r="JI402" s="41"/>
      <c r="JJ402" s="41"/>
      <c r="JK402" s="41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</row>
    <row r="403" spans="264:400" ht="17.25" customHeight="1" x14ac:dyDescent="0.3">
      <c r="JD403" s="41"/>
      <c r="JE403" s="41"/>
      <c r="JF403" s="41"/>
      <c r="JG403" s="41"/>
      <c r="JH403" s="41"/>
      <c r="JI403" s="41"/>
      <c r="JJ403" s="41"/>
      <c r="JK403" s="41"/>
      <c r="JL403" s="41"/>
      <c r="JM403" s="41"/>
      <c r="JN403" s="41"/>
      <c r="JO403" s="41"/>
      <c r="JP403" s="41"/>
      <c r="JQ403" s="41"/>
      <c r="JR403" s="41"/>
      <c r="JS403" s="41"/>
      <c r="JT403" s="41"/>
      <c r="JU403" s="41"/>
      <c r="JV403" s="41"/>
      <c r="JW403" s="41"/>
      <c r="JX403" s="41"/>
      <c r="JY403" s="41"/>
      <c r="JZ403" s="41"/>
      <c r="KA403" s="41"/>
      <c r="KB403" s="41"/>
      <c r="KC403" s="41"/>
      <c r="KD403" s="41"/>
      <c r="KE403" s="41"/>
      <c r="KF403" s="41"/>
      <c r="KG403" s="41"/>
      <c r="KH403" s="41"/>
      <c r="KI403" s="41"/>
      <c r="KJ403" s="41"/>
      <c r="KK403" s="41"/>
      <c r="KL403" s="41"/>
      <c r="KM403" s="41"/>
      <c r="KN403" s="41"/>
      <c r="KO403" s="41"/>
      <c r="KP403" s="41"/>
      <c r="KQ403" s="41"/>
      <c r="KR403" s="41"/>
      <c r="KS403" s="41"/>
      <c r="KT403" s="41"/>
      <c r="KU403" s="41"/>
      <c r="KV403" s="41"/>
      <c r="KW403" s="41"/>
      <c r="KX403" s="41"/>
      <c r="KY403" s="41"/>
      <c r="KZ403" s="41"/>
      <c r="LA403" s="41"/>
      <c r="LB403" s="41"/>
      <c r="LC403" s="41"/>
      <c r="LD403" s="41"/>
      <c r="LE403" s="41"/>
      <c r="LF403" s="41"/>
      <c r="LG403" s="41"/>
      <c r="LH403" s="41"/>
      <c r="LI403" s="41"/>
      <c r="LJ403" s="41"/>
      <c r="LK403" s="41"/>
      <c r="LL403" s="41"/>
      <c r="LM403" s="41"/>
      <c r="LN403" s="41"/>
      <c r="LO403" s="41"/>
      <c r="LP403" s="41"/>
      <c r="LQ403" s="41"/>
      <c r="LR403" s="41"/>
      <c r="LS403" s="41"/>
      <c r="LT403" s="41"/>
      <c r="LU403" s="41"/>
      <c r="LV403" s="41"/>
      <c r="LW403" s="41"/>
      <c r="LX403" s="41"/>
      <c r="LY403" s="41"/>
      <c r="LZ403" s="41"/>
      <c r="MA403" s="41"/>
      <c r="MB403" s="41"/>
      <c r="MC403" s="41"/>
      <c r="MD403" s="41"/>
      <c r="ME403" s="41"/>
      <c r="MF403" s="41"/>
      <c r="MG403" s="41"/>
      <c r="MH403" s="41"/>
      <c r="MI403" s="41"/>
      <c r="MJ403" s="41"/>
      <c r="MK403" s="41"/>
      <c r="ML403" s="41"/>
      <c r="MM403" s="41"/>
      <c r="MN403" s="41"/>
      <c r="MO403" s="41"/>
      <c r="MP403" s="41"/>
      <c r="MQ403" s="41"/>
      <c r="MR403" s="41"/>
      <c r="MS403" s="41"/>
      <c r="MT403" s="41"/>
      <c r="MU403" s="41"/>
      <c r="MV403" s="41"/>
      <c r="MW403" s="41"/>
      <c r="MX403" s="41"/>
      <c r="MY403" s="41"/>
      <c r="MZ403" s="41"/>
      <c r="NA403" s="41"/>
      <c r="NB403" s="41"/>
      <c r="NC403" s="41"/>
      <c r="ND403" s="41"/>
      <c r="NE403" s="41"/>
      <c r="NF403" s="41"/>
      <c r="NG403" s="41"/>
      <c r="NH403" s="41"/>
      <c r="NI403" s="41"/>
      <c r="NJ403" s="41"/>
      <c r="NK403" s="41"/>
      <c r="NL403" s="41"/>
      <c r="NM403" s="41"/>
      <c r="NN403" s="41"/>
      <c r="NO403" s="41"/>
      <c r="NP403" s="41"/>
      <c r="NQ403" s="41"/>
      <c r="NR403" s="41"/>
      <c r="NS403" s="41"/>
      <c r="NT403" s="41"/>
      <c r="NU403" s="41"/>
      <c r="NV403" s="41"/>
      <c r="NW403" s="41"/>
      <c r="NX403" s="41"/>
      <c r="NY403" s="41"/>
      <c r="NZ403" s="41"/>
      <c r="OA403" s="41"/>
      <c r="OB403" s="41"/>
      <c r="OC403" s="41"/>
      <c r="OD403" s="41"/>
      <c r="OE403" s="41"/>
      <c r="OF403" s="41"/>
      <c r="OG403" s="41"/>
      <c r="OH403" s="41"/>
      <c r="OI403" s="41"/>
      <c r="OJ403" s="41"/>
    </row>
    <row r="404" spans="264:400" ht="17.25" customHeight="1" x14ac:dyDescent="0.3">
      <c r="JD404" s="41"/>
      <c r="JE404" s="41"/>
      <c r="JF404" s="41"/>
      <c r="JG404" s="41"/>
      <c r="JH404" s="41"/>
      <c r="JI404" s="41"/>
      <c r="JJ404" s="41"/>
      <c r="JK404" s="41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/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/>
      <c r="LI404" s="41"/>
      <c r="LJ404" s="41"/>
      <c r="LK404" s="41"/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/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</row>
    <row r="405" spans="264:400" ht="17.25" customHeight="1" x14ac:dyDescent="0.3">
      <c r="JD405" s="41"/>
      <c r="JE405" s="41"/>
      <c r="JF405" s="41"/>
      <c r="JG405" s="41"/>
      <c r="JH405" s="41"/>
      <c r="JI405" s="41"/>
      <c r="JJ405" s="41"/>
      <c r="JK405" s="41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</row>
    <row r="406" spans="264:400" ht="17.25" customHeight="1" x14ac:dyDescent="0.3">
      <c r="JD406" s="41"/>
      <c r="JE406" s="41"/>
      <c r="JF406" s="41"/>
      <c r="JG406" s="41"/>
      <c r="JH406" s="41"/>
      <c r="JI406" s="41"/>
      <c r="JJ406" s="41"/>
      <c r="JK406" s="41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</row>
    <row r="407" spans="264:400" ht="17.25" customHeight="1" x14ac:dyDescent="0.3">
      <c r="JD407" s="41"/>
      <c r="JE407" s="41"/>
      <c r="JF407" s="41"/>
      <c r="JG407" s="41"/>
      <c r="JH407" s="41"/>
      <c r="JI407" s="41"/>
      <c r="JJ407" s="41"/>
      <c r="JK407" s="41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</row>
    <row r="408" spans="264:400" ht="17.25" customHeight="1" x14ac:dyDescent="0.3">
      <c r="JD408" s="41"/>
      <c r="JE408" s="41"/>
      <c r="JF408" s="41"/>
      <c r="JG408" s="41"/>
      <c r="JH408" s="41"/>
      <c r="JI408" s="41"/>
      <c r="JJ408" s="41"/>
      <c r="JK408" s="41"/>
      <c r="JL408" s="41"/>
      <c r="JM408" s="41"/>
      <c r="JN408" s="41"/>
      <c r="JO408" s="41"/>
      <c r="JP408" s="41"/>
      <c r="JQ408" s="41"/>
      <c r="JR408" s="41"/>
      <c r="JS408" s="41"/>
      <c r="JT408" s="41"/>
      <c r="JU408" s="41"/>
      <c r="JV408" s="41"/>
      <c r="JW408" s="41"/>
      <c r="JX408" s="41"/>
      <c r="JY408" s="41"/>
      <c r="JZ408" s="41"/>
      <c r="KA408" s="41"/>
      <c r="KB408" s="41"/>
      <c r="KC408" s="41"/>
      <c r="KD408" s="41"/>
      <c r="KE408" s="41"/>
      <c r="KF408" s="41"/>
      <c r="KG408" s="41"/>
      <c r="KH408" s="41"/>
      <c r="KI408" s="41"/>
      <c r="KJ408" s="41"/>
      <c r="KK408" s="41"/>
      <c r="KL408" s="41"/>
      <c r="KM408" s="41"/>
      <c r="KN408" s="41"/>
      <c r="KO408" s="41"/>
      <c r="KP408" s="41"/>
      <c r="KQ408" s="41"/>
      <c r="KR408" s="41"/>
      <c r="KS408" s="41"/>
      <c r="KT408" s="41"/>
      <c r="KU408" s="41"/>
      <c r="KV408" s="41"/>
      <c r="KW408" s="41"/>
      <c r="KX408" s="41"/>
      <c r="KY408" s="41"/>
      <c r="KZ408" s="41"/>
      <c r="LA408" s="41"/>
      <c r="LB408" s="41"/>
      <c r="LC408" s="41"/>
      <c r="LD408" s="41"/>
      <c r="LE408" s="41"/>
      <c r="LF408" s="41"/>
      <c r="LG408" s="41"/>
      <c r="LH408" s="41"/>
      <c r="LI408" s="41"/>
      <c r="LJ408" s="41"/>
      <c r="LK408" s="41"/>
      <c r="LL408" s="41"/>
      <c r="LM408" s="41"/>
      <c r="LN408" s="41"/>
      <c r="LO408" s="41"/>
      <c r="LP408" s="41"/>
      <c r="LQ408" s="41"/>
      <c r="LR408" s="41"/>
      <c r="LS408" s="41"/>
      <c r="LT408" s="41"/>
      <c r="LU408" s="41"/>
      <c r="LV408" s="41"/>
      <c r="LW408" s="41"/>
      <c r="LX408" s="41"/>
      <c r="LY408" s="41"/>
      <c r="LZ408" s="41"/>
      <c r="MA408" s="41"/>
      <c r="MB408" s="41"/>
      <c r="MC408" s="41"/>
      <c r="MD408" s="41"/>
      <c r="ME408" s="41"/>
      <c r="MF408" s="41"/>
      <c r="MG408" s="41"/>
      <c r="MH408" s="41"/>
      <c r="MI408" s="41"/>
      <c r="MJ408" s="41"/>
      <c r="MK408" s="41"/>
      <c r="ML408" s="41"/>
      <c r="MM408" s="41"/>
      <c r="MN408" s="41"/>
      <c r="MO408" s="41"/>
      <c r="MP408" s="41"/>
      <c r="MQ408" s="41"/>
      <c r="MR408" s="41"/>
      <c r="MS408" s="41"/>
      <c r="MT408" s="41"/>
      <c r="MU408" s="41"/>
      <c r="MV408" s="41"/>
      <c r="MW408" s="41"/>
      <c r="MX408" s="41"/>
      <c r="MY408" s="41"/>
      <c r="MZ408" s="41"/>
      <c r="NA408" s="41"/>
      <c r="NB408" s="41"/>
      <c r="NC408" s="41"/>
      <c r="ND408" s="41"/>
      <c r="NE408" s="41"/>
      <c r="NF408" s="41"/>
      <c r="NG408" s="41"/>
      <c r="NH408" s="41"/>
      <c r="NI408" s="41"/>
      <c r="NJ408" s="41"/>
      <c r="NK408" s="41"/>
      <c r="NL408" s="41"/>
      <c r="NM408" s="41"/>
      <c r="NN408" s="41"/>
      <c r="NO408" s="41"/>
      <c r="NP408" s="41"/>
      <c r="NQ408" s="41"/>
      <c r="NR408" s="41"/>
      <c r="NS408" s="41"/>
      <c r="NT408" s="41"/>
      <c r="NU408" s="41"/>
      <c r="NV408" s="41"/>
      <c r="NW408" s="41"/>
      <c r="NX408" s="41"/>
      <c r="NY408" s="41"/>
      <c r="NZ408" s="41"/>
      <c r="OA408" s="41"/>
      <c r="OB408" s="41"/>
      <c r="OC408" s="41"/>
      <c r="OD408" s="41"/>
      <c r="OE408" s="41"/>
      <c r="OF408" s="41"/>
      <c r="OG408" s="41"/>
      <c r="OH408" s="41"/>
      <c r="OI408" s="41"/>
      <c r="OJ408" s="41"/>
    </row>
    <row r="409" spans="264:400" ht="17.25" customHeight="1" x14ac:dyDescent="0.3">
      <c r="JD409" s="41"/>
      <c r="JE409" s="41"/>
      <c r="JF409" s="41"/>
      <c r="JG409" s="41"/>
      <c r="JH409" s="41"/>
      <c r="JI409" s="41"/>
      <c r="JJ409" s="41"/>
      <c r="JK409" s="41"/>
      <c r="JL409" s="41"/>
      <c r="JM409" s="41"/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</row>
    <row r="410" spans="264:400" ht="17.25" customHeight="1" x14ac:dyDescent="0.3">
      <c r="JD410" s="41"/>
      <c r="JE410" s="41"/>
      <c r="JF410" s="41"/>
      <c r="JG410" s="41"/>
      <c r="JH410" s="41"/>
      <c r="JI410" s="41"/>
      <c r="JJ410" s="41"/>
      <c r="JK410" s="41"/>
      <c r="JL410" s="41"/>
      <c r="JM410" s="41"/>
      <c r="JN410" s="41"/>
      <c r="JO410" s="41"/>
      <c r="JP410" s="41"/>
      <c r="JQ410" s="41"/>
      <c r="JR410" s="41"/>
      <c r="JS410" s="41"/>
      <c r="JT410" s="41"/>
      <c r="JU410" s="41"/>
      <c r="JV410" s="41"/>
      <c r="JW410" s="41"/>
      <c r="JX410" s="41"/>
      <c r="JY410" s="41"/>
      <c r="JZ410" s="41"/>
      <c r="KA410" s="41"/>
      <c r="KB410" s="41"/>
      <c r="KC410" s="41"/>
      <c r="KD410" s="41"/>
      <c r="KE410" s="41"/>
      <c r="KF410" s="41"/>
      <c r="KG410" s="41"/>
      <c r="KH410" s="41"/>
      <c r="KI410" s="41"/>
      <c r="KJ410" s="41"/>
      <c r="KK410" s="41"/>
      <c r="KL410" s="41"/>
      <c r="KM410" s="41"/>
      <c r="KN410" s="41"/>
      <c r="KO410" s="41"/>
      <c r="KP410" s="41"/>
      <c r="KQ410" s="41"/>
      <c r="KR410" s="41"/>
      <c r="KS410" s="41"/>
      <c r="KT410" s="41"/>
      <c r="KU410" s="41"/>
      <c r="KV410" s="41"/>
      <c r="KW410" s="41"/>
      <c r="KX410" s="41"/>
      <c r="KY410" s="41"/>
      <c r="KZ410" s="41"/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/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/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/>
      <c r="MX410" s="41"/>
      <c r="MY410" s="41"/>
      <c r="MZ410" s="41"/>
      <c r="NA410" s="41"/>
      <c r="NB410" s="41"/>
      <c r="NC410" s="41"/>
      <c r="ND410" s="41"/>
      <c r="NE410" s="41"/>
      <c r="NF410" s="41"/>
      <c r="NG410" s="41"/>
      <c r="NH410" s="41"/>
      <c r="NI410" s="41"/>
      <c r="NJ410" s="41"/>
      <c r="NK410" s="41"/>
      <c r="NL410" s="41"/>
      <c r="NM410" s="41"/>
      <c r="NN410" s="41"/>
      <c r="NO410" s="41"/>
      <c r="NP410" s="41"/>
      <c r="NQ410" s="41"/>
      <c r="NR410" s="41"/>
      <c r="NS410" s="41"/>
      <c r="NT410" s="41"/>
      <c r="NU410" s="41"/>
      <c r="NV410" s="41"/>
      <c r="NW410" s="41"/>
      <c r="NX410" s="41"/>
      <c r="NY410" s="41"/>
      <c r="NZ410" s="41"/>
      <c r="OA410" s="41"/>
      <c r="OB410" s="41"/>
      <c r="OC410" s="41"/>
      <c r="OD410" s="41"/>
      <c r="OE410" s="41"/>
      <c r="OF410" s="41"/>
      <c r="OG410" s="41"/>
      <c r="OH410" s="41"/>
      <c r="OI410" s="41"/>
      <c r="OJ410" s="41"/>
    </row>
    <row r="411" spans="264:400" ht="17.25" customHeight="1" x14ac:dyDescent="0.3">
      <c r="JD411" s="41"/>
      <c r="JE411" s="41"/>
      <c r="JF411" s="41"/>
      <c r="JG411" s="41"/>
      <c r="JH411" s="41"/>
      <c r="JI411" s="41"/>
      <c r="JJ411" s="41"/>
      <c r="JK411" s="41"/>
      <c r="JL411" s="41"/>
      <c r="JM411" s="41"/>
      <c r="JN411" s="41"/>
      <c r="JO411" s="41"/>
      <c r="JP411" s="41"/>
      <c r="JQ411" s="41"/>
      <c r="JR411" s="41"/>
      <c r="JS411" s="41"/>
      <c r="JT411" s="41"/>
      <c r="JU411" s="41"/>
      <c r="JV411" s="41"/>
      <c r="JW411" s="41"/>
      <c r="JX411" s="41"/>
      <c r="JY411" s="41"/>
      <c r="JZ411" s="41"/>
      <c r="KA411" s="41"/>
      <c r="KB411" s="41"/>
      <c r="KC411" s="41"/>
      <c r="KD411" s="41"/>
      <c r="KE411" s="41"/>
      <c r="KF411" s="41"/>
      <c r="KG411" s="41"/>
      <c r="KH411" s="41"/>
      <c r="KI411" s="41"/>
      <c r="KJ411" s="41"/>
      <c r="KK411" s="41"/>
      <c r="KL411" s="41"/>
      <c r="KM411" s="41"/>
      <c r="KN411" s="41"/>
      <c r="KO411" s="41"/>
      <c r="KP411" s="41"/>
      <c r="KQ411" s="41"/>
      <c r="KR411" s="41"/>
      <c r="KS411" s="41"/>
      <c r="KT411" s="41"/>
      <c r="KU411" s="41"/>
      <c r="KV411" s="41"/>
      <c r="KW411" s="41"/>
      <c r="KX411" s="41"/>
      <c r="KY411" s="41"/>
      <c r="KZ411" s="41"/>
      <c r="LA411" s="41"/>
      <c r="LB411" s="41"/>
      <c r="LC411" s="41"/>
      <c r="LD411" s="41"/>
      <c r="LE411" s="41"/>
      <c r="LF411" s="41"/>
      <c r="LG411" s="41"/>
      <c r="LH411" s="41"/>
      <c r="LI411" s="41"/>
      <c r="LJ411" s="41"/>
      <c r="LK411" s="41"/>
      <c r="LL411" s="41"/>
      <c r="LM411" s="41"/>
      <c r="LN411" s="41"/>
      <c r="LO411" s="41"/>
      <c r="LP411" s="41"/>
      <c r="LQ411" s="41"/>
      <c r="LR411" s="41"/>
      <c r="LS411" s="41"/>
      <c r="LT411" s="41"/>
      <c r="LU411" s="41"/>
      <c r="LV411" s="41"/>
      <c r="LW411" s="41"/>
      <c r="LX411" s="41"/>
      <c r="LY411" s="41"/>
      <c r="LZ411" s="41"/>
      <c r="MA411" s="41"/>
      <c r="MB411" s="41"/>
      <c r="MC411" s="41"/>
      <c r="MD411" s="41"/>
      <c r="ME411" s="41"/>
      <c r="MF411" s="41"/>
      <c r="MG411" s="41"/>
      <c r="MH411" s="41"/>
      <c r="MI411" s="41"/>
      <c r="MJ411" s="41"/>
      <c r="MK411" s="41"/>
      <c r="ML411" s="41"/>
      <c r="MM411" s="41"/>
      <c r="MN411" s="41"/>
      <c r="MO411" s="41"/>
      <c r="MP411" s="41"/>
      <c r="MQ411" s="41"/>
      <c r="MR411" s="41"/>
      <c r="MS411" s="41"/>
      <c r="MT411" s="41"/>
      <c r="MU411" s="41"/>
      <c r="MV411" s="41"/>
      <c r="MW411" s="41"/>
      <c r="MX411" s="41"/>
      <c r="MY411" s="41"/>
      <c r="MZ411" s="41"/>
      <c r="NA411" s="41"/>
      <c r="NB411" s="41"/>
      <c r="NC411" s="41"/>
      <c r="ND411" s="41"/>
      <c r="NE411" s="41"/>
      <c r="NF411" s="41"/>
      <c r="NG411" s="41"/>
      <c r="NH411" s="41"/>
      <c r="NI411" s="41"/>
      <c r="NJ411" s="41"/>
      <c r="NK411" s="41"/>
      <c r="NL411" s="41"/>
      <c r="NM411" s="41"/>
      <c r="NN411" s="41"/>
      <c r="NO411" s="41"/>
      <c r="NP411" s="41"/>
      <c r="NQ411" s="41"/>
      <c r="NR411" s="41"/>
      <c r="NS411" s="41"/>
      <c r="NT411" s="41"/>
      <c r="NU411" s="41"/>
      <c r="NV411" s="41"/>
      <c r="NW411" s="41"/>
      <c r="NX411" s="41"/>
      <c r="NY411" s="41"/>
      <c r="NZ411" s="41"/>
      <c r="OA411" s="41"/>
      <c r="OB411" s="41"/>
      <c r="OC411" s="41"/>
      <c r="OD411" s="41"/>
      <c r="OE411" s="41"/>
      <c r="OF411" s="41"/>
      <c r="OG411" s="41"/>
      <c r="OH411" s="41"/>
      <c r="OI411" s="41"/>
      <c r="OJ411" s="41"/>
    </row>
    <row r="412" spans="264:400" ht="17.25" customHeight="1" x14ac:dyDescent="0.3">
      <c r="JD412" s="41"/>
      <c r="JE412" s="41"/>
      <c r="JF412" s="41"/>
      <c r="JG412" s="41"/>
      <c r="JH412" s="41"/>
      <c r="JI412" s="41"/>
      <c r="JJ412" s="41"/>
      <c r="JK412" s="41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</row>
    <row r="413" spans="264:400" ht="17.25" customHeight="1" x14ac:dyDescent="0.3">
      <c r="JD413" s="41"/>
      <c r="JE413" s="41"/>
      <c r="JF413" s="41"/>
      <c r="JG413" s="41"/>
      <c r="JH413" s="41"/>
      <c r="JI413" s="41"/>
      <c r="JJ413" s="41"/>
      <c r="JK413" s="41"/>
      <c r="JL413" s="41"/>
      <c r="JM413" s="41"/>
      <c r="JN413" s="41"/>
      <c r="JO413" s="41"/>
      <c r="JP413" s="41"/>
      <c r="JQ413" s="41"/>
      <c r="JR413" s="41"/>
      <c r="JS413" s="41"/>
      <c r="JT413" s="41"/>
      <c r="JU413" s="41"/>
      <c r="JV413" s="41"/>
      <c r="JW413" s="41"/>
      <c r="JX413" s="41"/>
      <c r="JY413" s="41"/>
      <c r="JZ413" s="41"/>
      <c r="KA413" s="41"/>
      <c r="KB413" s="41"/>
      <c r="KC413" s="41"/>
      <c r="KD413" s="41"/>
      <c r="KE413" s="41"/>
      <c r="KF413" s="41"/>
      <c r="KG413" s="41"/>
      <c r="KH413" s="41"/>
      <c r="KI413" s="41"/>
      <c r="KJ413" s="41"/>
      <c r="KK413" s="41"/>
      <c r="KL413" s="41"/>
      <c r="KM413" s="41"/>
      <c r="KN413" s="41"/>
      <c r="KO413" s="41"/>
      <c r="KP413" s="41"/>
      <c r="KQ413" s="41"/>
      <c r="KR413" s="41"/>
      <c r="KS413" s="41"/>
      <c r="KT413" s="41"/>
      <c r="KU413" s="41"/>
      <c r="KV413" s="41"/>
      <c r="KW413" s="41"/>
      <c r="KX413" s="41"/>
      <c r="KY413" s="41"/>
      <c r="KZ413" s="41"/>
      <c r="LA413" s="41"/>
      <c r="LB413" s="41"/>
      <c r="LC413" s="41"/>
      <c r="LD413" s="41"/>
      <c r="LE413" s="41"/>
      <c r="LF413" s="41"/>
      <c r="LG413" s="41"/>
      <c r="LH413" s="41"/>
      <c r="LI413" s="41"/>
      <c r="LJ413" s="41"/>
      <c r="LK413" s="41"/>
      <c r="LL413" s="41"/>
      <c r="LM413" s="41"/>
      <c r="LN413" s="41"/>
      <c r="LO413" s="41"/>
      <c r="LP413" s="41"/>
      <c r="LQ413" s="41"/>
      <c r="LR413" s="41"/>
      <c r="LS413" s="41"/>
      <c r="LT413" s="41"/>
      <c r="LU413" s="41"/>
      <c r="LV413" s="41"/>
      <c r="LW413" s="41"/>
      <c r="LX413" s="41"/>
      <c r="LY413" s="41"/>
      <c r="LZ413" s="41"/>
      <c r="MA413" s="41"/>
      <c r="MB413" s="41"/>
      <c r="MC413" s="41"/>
      <c r="MD413" s="41"/>
      <c r="ME413" s="41"/>
      <c r="MF413" s="41"/>
      <c r="MG413" s="41"/>
      <c r="MH413" s="41"/>
      <c r="MI413" s="41"/>
      <c r="MJ413" s="41"/>
      <c r="MK413" s="41"/>
      <c r="ML413" s="41"/>
      <c r="MM413" s="41"/>
      <c r="MN413" s="41"/>
      <c r="MO413" s="41"/>
      <c r="MP413" s="41"/>
      <c r="MQ413" s="41"/>
      <c r="MR413" s="41"/>
      <c r="MS413" s="41"/>
      <c r="MT413" s="41"/>
      <c r="MU413" s="41"/>
      <c r="MV413" s="41"/>
      <c r="MW413" s="41"/>
      <c r="MX413" s="41"/>
      <c r="MY413" s="41"/>
      <c r="MZ413" s="41"/>
      <c r="NA413" s="41"/>
      <c r="NB413" s="41"/>
      <c r="NC413" s="41"/>
      <c r="ND413" s="41"/>
      <c r="NE413" s="41"/>
      <c r="NF413" s="41"/>
      <c r="NG413" s="41"/>
      <c r="NH413" s="41"/>
      <c r="NI413" s="41"/>
      <c r="NJ413" s="41"/>
      <c r="NK413" s="41"/>
      <c r="NL413" s="41"/>
      <c r="NM413" s="41"/>
      <c r="NN413" s="41"/>
      <c r="NO413" s="41"/>
      <c r="NP413" s="41"/>
      <c r="NQ413" s="41"/>
      <c r="NR413" s="41"/>
      <c r="NS413" s="41"/>
      <c r="NT413" s="41"/>
      <c r="NU413" s="41"/>
      <c r="NV413" s="41"/>
      <c r="NW413" s="41"/>
      <c r="NX413" s="41"/>
      <c r="NY413" s="41"/>
      <c r="NZ413" s="41"/>
      <c r="OA413" s="41"/>
      <c r="OB413" s="41"/>
      <c r="OC413" s="41"/>
      <c r="OD413" s="41"/>
      <c r="OE413" s="41"/>
      <c r="OF413" s="41"/>
      <c r="OG413" s="41"/>
      <c r="OH413" s="41"/>
      <c r="OI413" s="41"/>
      <c r="OJ413" s="41"/>
    </row>
    <row r="414" spans="264:400" ht="17.25" customHeight="1" x14ac:dyDescent="0.3">
      <c r="JD414" s="41"/>
      <c r="JE414" s="41"/>
      <c r="JF414" s="41"/>
      <c r="JG414" s="41"/>
      <c r="JH414" s="41"/>
      <c r="JI414" s="41"/>
      <c r="JJ414" s="41"/>
      <c r="JK414" s="41"/>
      <c r="JL414" s="41"/>
      <c r="JM414" s="41"/>
      <c r="JN414" s="41"/>
      <c r="JO414" s="41"/>
      <c r="JP414" s="41"/>
      <c r="JQ414" s="41"/>
      <c r="JR414" s="41"/>
      <c r="JS414" s="41"/>
      <c r="JT414" s="41"/>
      <c r="JU414" s="41"/>
      <c r="JV414" s="41"/>
      <c r="JW414" s="41"/>
      <c r="JX414" s="41"/>
      <c r="JY414" s="41"/>
      <c r="JZ414" s="41"/>
      <c r="KA414" s="41"/>
      <c r="KB414" s="41"/>
      <c r="KC414" s="41"/>
      <c r="KD414" s="41"/>
      <c r="KE414" s="41"/>
      <c r="KF414" s="41"/>
      <c r="KG414" s="41"/>
      <c r="KH414" s="41"/>
      <c r="KI414" s="41"/>
      <c r="KJ414" s="41"/>
      <c r="KK414" s="41"/>
      <c r="KL414" s="41"/>
      <c r="KM414" s="41"/>
      <c r="KN414" s="41"/>
      <c r="KO414" s="41"/>
      <c r="KP414" s="41"/>
      <c r="KQ414" s="41"/>
      <c r="KR414" s="41"/>
      <c r="KS414" s="41"/>
      <c r="KT414" s="41"/>
      <c r="KU414" s="41"/>
      <c r="KV414" s="41"/>
      <c r="KW414" s="41"/>
      <c r="KX414" s="41"/>
      <c r="KY414" s="41"/>
      <c r="KZ414" s="41"/>
      <c r="LA414" s="41"/>
      <c r="LB414" s="41"/>
      <c r="LC414" s="41"/>
      <c r="LD414" s="41"/>
      <c r="LE414" s="41"/>
      <c r="LF414" s="41"/>
      <c r="LG414" s="41"/>
      <c r="LH414" s="41"/>
      <c r="LI414" s="41"/>
      <c r="LJ414" s="41"/>
      <c r="LK414" s="41"/>
      <c r="LL414" s="41"/>
      <c r="LM414" s="41"/>
      <c r="LN414" s="41"/>
      <c r="LO414" s="41"/>
      <c r="LP414" s="41"/>
      <c r="LQ414" s="41"/>
      <c r="LR414" s="41"/>
      <c r="LS414" s="41"/>
      <c r="LT414" s="41"/>
      <c r="LU414" s="41"/>
      <c r="LV414" s="41"/>
      <c r="LW414" s="41"/>
      <c r="LX414" s="41"/>
      <c r="LY414" s="41"/>
      <c r="LZ414" s="41"/>
      <c r="MA414" s="41"/>
      <c r="MB414" s="41"/>
      <c r="MC414" s="41"/>
      <c r="MD414" s="41"/>
      <c r="ME414" s="41"/>
      <c r="MF414" s="41"/>
      <c r="MG414" s="41"/>
      <c r="MH414" s="41"/>
      <c r="MI414" s="41"/>
      <c r="MJ414" s="41"/>
      <c r="MK414" s="41"/>
      <c r="ML414" s="41"/>
      <c r="MM414" s="41"/>
      <c r="MN414" s="41"/>
      <c r="MO414" s="41"/>
      <c r="MP414" s="41"/>
      <c r="MQ414" s="41"/>
      <c r="MR414" s="41"/>
      <c r="MS414" s="41"/>
      <c r="MT414" s="41"/>
      <c r="MU414" s="41"/>
      <c r="MV414" s="41"/>
      <c r="MW414" s="41"/>
      <c r="MX414" s="41"/>
      <c r="MY414" s="41"/>
      <c r="MZ414" s="41"/>
      <c r="NA414" s="41"/>
      <c r="NB414" s="41"/>
      <c r="NC414" s="41"/>
      <c r="ND414" s="41"/>
      <c r="NE414" s="41"/>
      <c r="NF414" s="41"/>
      <c r="NG414" s="41"/>
      <c r="NH414" s="41"/>
      <c r="NI414" s="41"/>
      <c r="NJ414" s="41"/>
      <c r="NK414" s="41"/>
      <c r="NL414" s="41"/>
      <c r="NM414" s="41"/>
      <c r="NN414" s="41"/>
      <c r="NO414" s="41"/>
      <c r="NP414" s="41"/>
      <c r="NQ414" s="41"/>
      <c r="NR414" s="41"/>
      <c r="NS414" s="41"/>
      <c r="NT414" s="41"/>
      <c r="NU414" s="41"/>
      <c r="NV414" s="41"/>
      <c r="NW414" s="41"/>
      <c r="NX414" s="41"/>
      <c r="NY414" s="41"/>
      <c r="NZ414" s="41"/>
      <c r="OA414" s="41"/>
      <c r="OB414" s="41"/>
      <c r="OC414" s="41"/>
      <c r="OD414" s="41"/>
      <c r="OE414" s="41"/>
      <c r="OF414" s="41"/>
      <c r="OG414" s="41"/>
      <c r="OH414" s="41"/>
      <c r="OI414" s="41"/>
      <c r="OJ414" s="41"/>
    </row>
    <row r="415" spans="264:400" ht="17.25" customHeight="1" x14ac:dyDescent="0.3">
      <c r="JD415" s="41"/>
      <c r="JE415" s="41"/>
      <c r="JF415" s="41"/>
      <c r="JG415" s="41"/>
      <c r="JH415" s="41"/>
      <c r="JI415" s="41"/>
      <c r="JJ415" s="41"/>
      <c r="JK415" s="41"/>
      <c r="JL415" s="41"/>
      <c r="JM415" s="41"/>
      <c r="JN415" s="41"/>
      <c r="JO415" s="41"/>
      <c r="JP415" s="41"/>
      <c r="JQ415" s="41"/>
      <c r="JR415" s="41"/>
      <c r="JS415" s="41"/>
      <c r="JT415" s="41"/>
      <c r="JU415" s="41"/>
      <c r="JV415" s="41"/>
      <c r="JW415" s="41"/>
      <c r="JX415" s="41"/>
      <c r="JY415" s="41"/>
      <c r="JZ415" s="41"/>
      <c r="KA415" s="41"/>
      <c r="KB415" s="41"/>
      <c r="KC415" s="41"/>
      <c r="KD415" s="41"/>
      <c r="KE415" s="41"/>
      <c r="KF415" s="41"/>
      <c r="KG415" s="41"/>
      <c r="KH415" s="41"/>
      <c r="KI415" s="41"/>
      <c r="KJ415" s="41"/>
      <c r="KK415" s="41"/>
      <c r="KL415" s="41"/>
      <c r="KM415" s="41"/>
      <c r="KN415" s="41"/>
      <c r="KO415" s="41"/>
      <c r="KP415" s="41"/>
      <c r="KQ415" s="41"/>
      <c r="KR415" s="41"/>
      <c r="KS415" s="41"/>
      <c r="KT415" s="41"/>
      <c r="KU415" s="41"/>
      <c r="KV415" s="41"/>
      <c r="KW415" s="41"/>
      <c r="KX415" s="41"/>
      <c r="KY415" s="41"/>
      <c r="KZ415" s="41"/>
      <c r="LA415" s="41"/>
      <c r="LB415" s="41"/>
      <c r="LC415" s="41"/>
      <c r="LD415" s="41"/>
      <c r="LE415" s="41"/>
      <c r="LF415" s="41"/>
      <c r="LG415" s="41"/>
      <c r="LH415" s="41"/>
      <c r="LI415" s="41"/>
      <c r="LJ415" s="41"/>
      <c r="LK415" s="41"/>
      <c r="LL415" s="41"/>
      <c r="LM415" s="41"/>
      <c r="LN415" s="41"/>
      <c r="LO415" s="41"/>
      <c r="LP415" s="41"/>
      <c r="LQ415" s="41"/>
      <c r="LR415" s="41"/>
      <c r="LS415" s="41"/>
      <c r="LT415" s="41"/>
      <c r="LU415" s="41"/>
      <c r="LV415" s="41"/>
      <c r="LW415" s="41"/>
      <c r="LX415" s="41"/>
      <c r="LY415" s="41"/>
      <c r="LZ415" s="41"/>
      <c r="MA415" s="41"/>
      <c r="MB415" s="41"/>
      <c r="MC415" s="41"/>
      <c r="MD415" s="41"/>
      <c r="ME415" s="41"/>
      <c r="MF415" s="41"/>
      <c r="MG415" s="41"/>
      <c r="MH415" s="41"/>
      <c r="MI415" s="41"/>
      <c r="MJ415" s="41"/>
      <c r="MK415" s="41"/>
      <c r="ML415" s="41"/>
      <c r="MM415" s="41"/>
      <c r="MN415" s="41"/>
      <c r="MO415" s="41"/>
      <c r="MP415" s="41"/>
      <c r="MQ415" s="41"/>
      <c r="MR415" s="41"/>
      <c r="MS415" s="41"/>
      <c r="MT415" s="41"/>
      <c r="MU415" s="41"/>
      <c r="MV415" s="41"/>
      <c r="MW415" s="41"/>
      <c r="MX415" s="41"/>
      <c r="MY415" s="41"/>
      <c r="MZ415" s="41"/>
      <c r="NA415" s="41"/>
      <c r="NB415" s="41"/>
      <c r="NC415" s="41"/>
      <c r="ND415" s="41"/>
      <c r="NE415" s="41"/>
      <c r="NF415" s="41"/>
      <c r="NG415" s="41"/>
      <c r="NH415" s="41"/>
      <c r="NI415" s="41"/>
      <c r="NJ415" s="41"/>
      <c r="NK415" s="41"/>
      <c r="NL415" s="41"/>
      <c r="NM415" s="41"/>
      <c r="NN415" s="41"/>
      <c r="NO415" s="41"/>
      <c r="NP415" s="41"/>
      <c r="NQ415" s="41"/>
      <c r="NR415" s="41"/>
      <c r="NS415" s="41"/>
      <c r="NT415" s="41"/>
      <c r="NU415" s="41"/>
      <c r="NV415" s="41"/>
      <c r="NW415" s="41"/>
      <c r="NX415" s="41"/>
      <c r="NY415" s="41"/>
      <c r="NZ415" s="41"/>
      <c r="OA415" s="41"/>
      <c r="OB415" s="41"/>
      <c r="OC415" s="41"/>
      <c r="OD415" s="41"/>
      <c r="OE415" s="41"/>
      <c r="OF415" s="41"/>
      <c r="OG415" s="41"/>
      <c r="OH415" s="41"/>
      <c r="OI415" s="41"/>
      <c r="OJ415" s="41"/>
    </row>
    <row r="416" spans="264:400" ht="17.25" customHeight="1" x14ac:dyDescent="0.3">
      <c r="JD416" s="41"/>
      <c r="JE416" s="41"/>
      <c r="JF416" s="41"/>
      <c r="JG416" s="41"/>
      <c r="JH416" s="41"/>
      <c r="JI416" s="41"/>
      <c r="JJ416" s="41"/>
      <c r="JK416" s="41"/>
      <c r="JL416" s="41"/>
      <c r="JM416" s="41"/>
      <c r="JN416" s="41"/>
      <c r="JO416" s="41"/>
      <c r="JP416" s="41"/>
      <c r="JQ416" s="41"/>
      <c r="JR416" s="41"/>
      <c r="JS416" s="41"/>
      <c r="JT416" s="41"/>
      <c r="JU416" s="41"/>
      <c r="JV416" s="41"/>
      <c r="JW416" s="41"/>
      <c r="JX416" s="41"/>
      <c r="JY416" s="41"/>
      <c r="JZ416" s="41"/>
      <c r="KA416" s="41"/>
      <c r="KB416" s="41"/>
      <c r="KC416" s="41"/>
      <c r="KD416" s="41"/>
      <c r="KE416" s="41"/>
      <c r="KF416" s="41"/>
      <c r="KG416" s="41"/>
      <c r="KH416" s="41"/>
      <c r="KI416" s="41"/>
      <c r="KJ416" s="41"/>
      <c r="KK416" s="41"/>
      <c r="KL416" s="41"/>
      <c r="KM416" s="41"/>
      <c r="KN416" s="41"/>
      <c r="KO416" s="41"/>
      <c r="KP416" s="41"/>
      <c r="KQ416" s="41"/>
      <c r="KR416" s="41"/>
      <c r="KS416" s="41"/>
      <c r="KT416" s="41"/>
      <c r="KU416" s="41"/>
      <c r="KV416" s="41"/>
      <c r="KW416" s="41"/>
      <c r="KX416" s="41"/>
      <c r="KY416" s="41"/>
      <c r="KZ416" s="41"/>
      <c r="LA416" s="41"/>
      <c r="LB416" s="41"/>
      <c r="LC416" s="41"/>
      <c r="LD416" s="41"/>
      <c r="LE416" s="41"/>
      <c r="LF416" s="41"/>
      <c r="LG416" s="41"/>
      <c r="LH416" s="41"/>
      <c r="LI416" s="41"/>
      <c r="LJ416" s="41"/>
      <c r="LK416" s="41"/>
      <c r="LL416" s="41"/>
      <c r="LM416" s="41"/>
      <c r="LN416" s="41"/>
      <c r="LO416" s="41"/>
      <c r="LP416" s="41"/>
      <c r="LQ416" s="41"/>
      <c r="LR416" s="41"/>
      <c r="LS416" s="41"/>
      <c r="LT416" s="41"/>
      <c r="LU416" s="41"/>
      <c r="LV416" s="41"/>
      <c r="LW416" s="41"/>
      <c r="LX416" s="41"/>
      <c r="LY416" s="41"/>
      <c r="LZ416" s="41"/>
      <c r="MA416" s="41"/>
      <c r="MB416" s="41"/>
      <c r="MC416" s="41"/>
      <c r="MD416" s="41"/>
      <c r="ME416" s="41"/>
      <c r="MF416" s="41"/>
      <c r="MG416" s="41"/>
      <c r="MH416" s="41"/>
      <c r="MI416" s="41"/>
      <c r="MJ416" s="41"/>
      <c r="MK416" s="41"/>
      <c r="ML416" s="41"/>
      <c r="MM416" s="41"/>
      <c r="MN416" s="41"/>
      <c r="MO416" s="41"/>
      <c r="MP416" s="41"/>
      <c r="MQ416" s="41"/>
      <c r="MR416" s="41"/>
      <c r="MS416" s="41"/>
      <c r="MT416" s="41"/>
      <c r="MU416" s="41"/>
      <c r="MV416" s="41"/>
      <c r="MW416" s="41"/>
      <c r="MX416" s="41"/>
      <c r="MY416" s="41"/>
      <c r="MZ416" s="41"/>
      <c r="NA416" s="41"/>
      <c r="NB416" s="41"/>
      <c r="NC416" s="41"/>
      <c r="ND416" s="41"/>
      <c r="NE416" s="41"/>
      <c r="NF416" s="41"/>
      <c r="NG416" s="41"/>
      <c r="NH416" s="41"/>
      <c r="NI416" s="41"/>
      <c r="NJ416" s="41"/>
      <c r="NK416" s="41"/>
      <c r="NL416" s="41"/>
      <c r="NM416" s="41"/>
      <c r="NN416" s="41"/>
      <c r="NO416" s="41"/>
      <c r="NP416" s="41"/>
      <c r="NQ416" s="41"/>
      <c r="NR416" s="41"/>
      <c r="NS416" s="41"/>
      <c r="NT416" s="41"/>
      <c r="NU416" s="41"/>
      <c r="NV416" s="41"/>
      <c r="NW416" s="41"/>
      <c r="NX416" s="41"/>
      <c r="NY416" s="41"/>
      <c r="NZ416" s="41"/>
      <c r="OA416" s="41"/>
      <c r="OB416" s="41"/>
      <c r="OC416" s="41"/>
      <c r="OD416" s="41"/>
      <c r="OE416" s="41"/>
      <c r="OF416" s="41"/>
      <c r="OG416" s="41"/>
      <c r="OH416" s="41"/>
      <c r="OI416" s="41"/>
      <c r="OJ416" s="41"/>
    </row>
    <row r="417" spans="264:400" ht="17.25" customHeight="1" x14ac:dyDescent="0.3">
      <c r="JD417" s="41"/>
      <c r="JE417" s="41"/>
      <c r="JF417" s="41"/>
      <c r="JG417" s="41"/>
      <c r="JH417" s="41"/>
      <c r="JI417" s="41"/>
      <c r="JJ417" s="41"/>
      <c r="JK417" s="41"/>
      <c r="JL417" s="41"/>
      <c r="JM417" s="41"/>
      <c r="JN417" s="41"/>
      <c r="JO417" s="41"/>
      <c r="JP417" s="41"/>
      <c r="JQ417" s="41"/>
      <c r="JR417" s="41"/>
      <c r="JS417" s="41"/>
      <c r="JT417" s="41"/>
      <c r="JU417" s="41"/>
      <c r="JV417" s="41"/>
      <c r="JW417" s="41"/>
      <c r="JX417" s="41"/>
      <c r="JY417" s="41"/>
      <c r="JZ417" s="41"/>
      <c r="KA417" s="41"/>
      <c r="KB417" s="41"/>
      <c r="KC417" s="41"/>
      <c r="KD417" s="41"/>
      <c r="KE417" s="41"/>
      <c r="KF417" s="41"/>
      <c r="KG417" s="41"/>
      <c r="KH417" s="41"/>
      <c r="KI417" s="41"/>
      <c r="KJ417" s="41"/>
      <c r="KK417" s="41"/>
      <c r="KL417" s="41"/>
      <c r="KM417" s="41"/>
      <c r="KN417" s="41"/>
      <c r="KO417" s="41"/>
      <c r="KP417" s="41"/>
      <c r="KQ417" s="41"/>
      <c r="KR417" s="41"/>
      <c r="KS417" s="41"/>
      <c r="KT417" s="41"/>
      <c r="KU417" s="41"/>
      <c r="KV417" s="41"/>
      <c r="KW417" s="41"/>
      <c r="KX417" s="41"/>
      <c r="KY417" s="41"/>
      <c r="KZ417" s="41"/>
      <c r="LA417" s="41"/>
      <c r="LB417" s="41"/>
      <c r="LC417" s="41"/>
      <c r="LD417" s="41"/>
      <c r="LE417" s="41"/>
      <c r="LF417" s="41"/>
      <c r="LG417" s="41"/>
      <c r="LH417" s="41"/>
      <c r="LI417" s="41"/>
      <c r="LJ417" s="41"/>
      <c r="LK417" s="41"/>
      <c r="LL417" s="41"/>
      <c r="LM417" s="41"/>
      <c r="LN417" s="41"/>
      <c r="LO417" s="41"/>
      <c r="LP417" s="41"/>
      <c r="LQ417" s="41"/>
      <c r="LR417" s="41"/>
      <c r="LS417" s="41"/>
      <c r="LT417" s="41"/>
      <c r="LU417" s="41"/>
      <c r="LV417" s="41"/>
      <c r="LW417" s="41"/>
      <c r="LX417" s="41"/>
      <c r="LY417" s="41"/>
      <c r="LZ417" s="41"/>
      <c r="MA417" s="41"/>
      <c r="MB417" s="41"/>
      <c r="MC417" s="41"/>
      <c r="MD417" s="41"/>
      <c r="ME417" s="41"/>
      <c r="MF417" s="41"/>
      <c r="MG417" s="41"/>
      <c r="MH417" s="41"/>
      <c r="MI417" s="41"/>
      <c r="MJ417" s="41"/>
      <c r="MK417" s="41"/>
      <c r="ML417" s="41"/>
      <c r="MM417" s="41"/>
      <c r="MN417" s="41"/>
      <c r="MO417" s="41"/>
      <c r="MP417" s="41"/>
      <c r="MQ417" s="41"/>
      <c r="MR417" s="41"/>
      <c r="MS417" s="41"/>
      <c r="MT417" s="41"/>
      <c r="MU417" s="41"/>
      <c r="MV417" s="41"/>
      <c r="MW417" s="41"/>
      <c r="MX417" s="41"/>
      <c r="MY417" s="41"/>
      <c r="MZ417" s="41"/>
      <c r="NA417" s="41"/>
      <c r="NB417" s="41"/>
      <c r="NC417" s="41"/>
      <c r="ND417" s="41"/>
      <c r="NE417" s="41"/>
      <c r="NF417" s="41"/>
      <c r="NG417" s="41"/>
      <c r="NH417" s="41"/>
      <c r="NI417" s="41"/>
      <c r="NJ417" s="41"/>
      <c r="NK417" s="41"/>
      <c r="NL417" s="41"/>
      <c r="NM417" s="41"/>
      <c r="NN417" s="41"/>
      <c r="NO417" s="41"/>
      <c r="NP417" s="41"/>
      <c r="NQ417" s="41"/>
      <c r="NR417" s="41"/>
      <c r="NS417" s="41"/>
      <c r="NT417" s="41"/>
      <c r="NU417" s="41"/>
      <c r="NV417" s="41"/>
      <c r="NW417" s="41"/>
      <c r="NX417" s="41"/>
      <c r="NY417" s="41"/>
      <c r="NZ417" s="41"/>
      <c r="OA417" s="41"/>
      <c r="OB417" s="41"/>
      <c r="OC417" s="41"/>
      <c r="OD417" s="41"/>
      <c r="OE417" s="41"/>
      <c r="OF417" s="41"/>
      <c r="OG417" s="41"/>
      <c r="OH417" s="41"/>
      <c r="OI417" s="41"/>
      <c r="OJ417" s="41"/>
    </row>
    <row r="418" spans="264:400" ht="17.25" customHeight="1" x14ac:dyDescent="0.3">
      <c r="JD418" s="41"/>
      <c r="JE418" s="41"/>
      <c r="JF418" s="41"/>
      <c r="JG418" s="41"/>
      <c r="JH418" s="41"/>
      <c r="JI418" s="41"/>
      <c r="JJ418" s="41"/>
      <c r="JK418" s="41"/>
      <c r="JL418" s="41"/>
      <c r="JM418" s="41"/>
      <c r="JN418" s="41"/>
      <c r="JO418" s="41"/>
      <c r="JP418" s="41"/>
      <c r="JQ418" s="41"/>
      <c r="JR418" s="41"/>
      <c r="JS418" s="41"/>
      <c r="JT418" s="41"/>
      <c r="JU418" s="41"/>
      <c r="JV418" s="41"/>
      <c r="JW418" s="41"/>
      <c r="JX418" s="41"/>
      <c r="JY418" s="41"/>
      <c r="JZ418" s="41"/>
      <c r="KA418" s="41"/>
      <c r="KB418" s="41"/>
      <c r="KC418" s="41"/>
      <c r="KD418" s="41"/>
      <c r="KE418" s="41"/>
      <c r="KF418" s="41"/>
      <c r="KG418" s="41"/>
      <c r="KH418" s="41"/>
      <c r="KI418" s="41"/>
      <c r="KJ418" s="41"/>
      <c r="KK418" s="41"/>
      <c r="KL418" s="41"/>
      <c r="KM418" s="41"/>
      <c r="KN418" s="41"/>
      <c r="KO418" s="41"/>
      <c r="KP418" s="41"/>
      <c r="KQ418" s="41"/>
      <c r="KR418" s="41"/>
      <c r="KS418" s="41"/>
      <c r="KT418" s="41"/>
      <c r="KU418" s="41"/>
      <c r="KV418" s="41"/>
      <c r="KW418" s="41"/>
      <c r="KX418" s="41"/>
      <c r="KY418" s="41"/>
      <c r="KZ418" s="41"/>
      <c r="LA418" s="41"/>
      <c r="LB418" s="41"/>
      <c r="LC418" s="41"/>
      <c r="LD418" s="41"/>
      <c r="LE418" s="41"/>
      <c r="LF418" s="41"/>
      <c r="LG418" s="41"/>
      <c r="LH418" s="41"/>
      <c r="LI418" s="41"/>
      <c r="LJ418" s="41"/>
      <c r="LK418" s="41"/>
      <c r="LL418" s="41"/>
      <c r="LM418" s="41"/>
      <c r="LN418" s="41"/>
      <c r="LO418" s="41"/>
      <c r="LP418" s="41"/>
      <c r="LQ418" s="41"/>
      <c r="LR418" s="41"/>
      <c r="LS418" s="41"/>
      <c r="LT418" s="41"/>
      <c r="LU418" s="41"/>
      <c r="LV418" s="41"/>
      <c r="LW418" s="41"/>
      <c r="LX418" s="41"/>
      <c r="LY418" s="41"/>
      <c r="LZ418" s="41"/>
      <c r="MA418" s="41"/>
      <c r="MB418" s="41"/>
      <c r="MC418" s="41"/>
      <c r="MD418" s="41"/>
      <c r="ME418" s="41"/>
      <c r="MF418" s="41"/>
      <c r="MG418" s="41"/>
      <c r="MH418" s="41"/>
      <c r="MI418" s="41"/>
      <c r="MJ418" s="41"/>
      <c r="MK418" s="41"/>
      <c r="ML418" s="41"/>
      <c r="MM418" s="41"/>
      <c r="MN418" s="41"/>
      <c r="MO418" s="41"/>
      <c r="MP418" s="41"/>
      <c r="MQ418" s="41"/>
      <c r="MR418" s="41"/>
      <c r="MS418" s="41"/>
      <c r="MT418" s="41"/>
      <c r="MU418" s="41"/>
      <c r="MV418" s="41"/>
      <c r="MW418" s="41"/>
      <c r="MX418" s="41"/>
      <c r="MY418" s="41"/>
      <c r="MZ418" s="41"/>
      <c r="NA418" s="41"/>
      <c r="NB418" s="41"/>
      <c r="NC418" s="41"/>
      <c r="ND418" s="41"/>
      <c r="NE418" s="41"/>
      <c r="NF418" s="41"/>
      <c r="NG418" s="41"/>
      <c r="NH418" s="41"/>
      <c r="NI418" s="41"/>
      <c r="NJ418" s="41"/>
      <c r="NK418" s="41"/>
      <c r="NL418" s="41"/>
      <c r="NM418" s="41"/>
      <c r="NN418" s="41"/>
      <c r="NO418" s="41"/>
      <c r="NP418" s="41"/>
      <c r="NQ418" s="41"/>
      <c r="NR418" s="41"/>
      <c r="NS418" s="41"/>
      <c r="NT418" s="41"/>
      <c r="NU418" s="41"/>
      <c r="NV418" s="41"/>
      <c r="NW418" s="41"/>
      <c r="NX418" s="41"/>
      <c r="NY418" s="41"/>
      <c r="NZ418" s="41"/>
      <c r="OA418" s="41"/>
      <c r="OB418" s="41"/>
      <c r="OC418" s="41"/>
      <c r="OD418" s="41"/>
      <c r="OE418" s="41"/>
      <c r="OF418" s="41"/>
      <c r="OG418" s="41"/>
      <c r="OH418" s="41"/>
      <c r="OI418" s="41"/>
      <c r="OJ418" s="41"/>
    </row>
    <row r="419" spans="264:400" ht="17.25" customHeight="1" x14ac:dyDescent="0.3">
      <c r="JD419" s="41"/>
      <c r="JE419" s="41"/>
      <c r="JF419" s="41"/>
      <c r="JG419" s="41"/>
      <c r="JH419" s="41"/>
      <c r="JI419" s="41"/>
      <c r="JJ419" s="41"/>
      <c r="JK419" s="41"/>
      <c r="JL419" s="41"/>
      <c r="JM419" s="41"/>
      <c r="JN419" s="41"/>
      <c r="JO419" s="41"/>
      <c r="JP419" s="41"/>
      <c r="JQ419" s="41"/>
      <c r="JR419" s="41"/>
      <c r="JS419" s="41"/>
      <c r="JT419" s="41"/>
      <c r="JU419" s="41"/>
      <c r="JV419" s="41"/>
      <c r="JW419" s="41"/>
      <c r="JX419" s="41"/>
      <c r="JY419" s="41"/>
      <c r="JZ419" s="41"/>
      <c r="KA419" s="41"/>
      <c r="KB419" s="41"/>
      <c r="KC419" s="41"/>
      <c r="KD419" s="41"/>
      <c r="KE419" s="41"/>
      <c r="KF419" s="41"/>
      <c r="KG419" s="41"/>
      <c r="KH419" s="41"/>
      <c r="KI419" s="41"/>
      <c r="KJ419" s="41"/>
      <c r="KK419" s="41"/>
      <c r="KL419" s="41"/>
      <c r="KM419" s="41"/>
      <c r="KN419" s="41"/>
      <c r="KO419" s="41"/>
      <c r="KP419" s="41"/>
      <c r="KQ419" s="41"/>
      <c r="KR419" s="41"/>
      <c r="KS419" s="41"/>
      <c r="KT419" s="41"/>
      <c r="KU419" s="41"/>
      <c r="KV419" s="41"/>
      <c r="KW419" s="41"/>
      <c r="KX419" s="41"/>
      <c r="KY419" s="41"/>
      <c r="KZ419" s="41"/>
      <c r="LA419" s="41"/>
      <c r="LB419" s="41"/>
      <c r="LC419" s="41"/>
      <c r="LD419" s="41"/>
      <c r="LE419" s="41"/>
      <c r="LF419" s="41"/>
      <c r="LG419" s="41"/>
      <c r="LH419" s="41"/>
      <c r="LI419" s="41"/>
      <c r="LJ419" s="41"/>
      <c r="LK419" s="41"/>
      <c r="LL419" s="41"/>
      <c r="LM419" s="41"/>
      <c r="LN419" s="41"/>
      <c r="LO419" s="41"/>
      <c r="LP419" s="41"/>
      <c r="LQ419" s="41"/>
      <c r="LR419" s="41"/>
      <c r="LS419" s="41"/>
      <c r="LT419" s="41"/>
      <c r="LU419" s="41"/>
      <c r="LV419" s="41"/>
      <c r="LW419" s="41"/>
      <c r="LX419" s="41"/>
      <c r="LY419" s="41"/>
      <c r="LZ419" s="41"/>
      <c r="MA419" s="41"/>
      <c r="MB419" s="41"/>
      <c r="MC419" s="41"/>
      <c r="MD419" s="41"/>
      <c r="ME419" s="41"/>
      <c r="MF419" s="41"/>
      <c r="MG419" s="41"/>
      <c r="MH419" s="41"/>
      <c r="MI419" s="41"/>
      <c r="MJ419" s="41"/>
      <c r="MK419" s="41"/>
      <c r="ML419" s="41"/>
      <c r="MM419" s="41"/>
      <c r="MN419" s="41"/>
      <c r="MO419" s="41"/>
      <c r="MP419" s="41"/>
      <c r="MQ419" s="41"/>
      <c r="MR419" s="41"/>
      <c r="MS419" s="41"/>
      <c r="MT419" s="41"/>
      <c r="MU419" s="41"/>
      <c r="MV419" s="41"/>
      <c r="MW419" s="41"/>
      <c r="MX419" s="41"/>
      <c r="MY419" s="41"/>
      <c r="MZ419" s="41"/>
      <c r="NA419" s="41"/>
      <c r="NB419" s="41"/>
      <c r="NC419" s="41"/>
      <c r="ND419" s="41"/>
      <c r="NE419" s="41"/>
      <c r="NF419" s="41"/>
      <c r="NG419" s="41"/>
      <c r="NH419" s="41"/>
      <c r="NI419" s="41"/>
      <c r="NJ419" s="41"/>
      <c r="NK419" s="41"/>
      <c r="NL419" s="41"/>
      <c r="NM419" s="41"/>
      <c r="NN419" s="41"/>
      <c r="NO419" s="41"/>
      <c r="NP419" s="41"/>
      <c r="NQ419" s="41"/>
      <c r="NR419" s="41"/>
      <c r="NS419" s="41"/>
      <c r="NT419" s="41"/>
      <c r="NU419" s="41"/>
      <c r="NV419" s="41"/>
      <c r="NW419" s="41"/>
      <c r="NX419" s="41"/>
      <c r="NY419" s="41"/>
      <c r="NZ419" s="41"/>
      <c r="OA419" s="41"/>
      <c r="OB419" s="41"/>
      <c r="OC419" s="41"/>
      <c r="OD419" s="41"/>
      <c r="OE419" s="41"/>
      <c r="OF419" s="41"/>
      <c r="OG419" s="41"/>
      <c r="OH419" s="41"/>
      <c r="OI419" s="41"/>
      <c r="OJ419" s="41"/>
    </row>
    <row r="420" spans="264:400" ht="17.25" customHeight="1" x14ac:dyDescent="0.3">
      <c r="JD420" s="41"/>
      <c r="JE420" s="41"/>
      <c r="JF420" s="41"/>
      <c r="JG420" s="41"/>
      <c r="JH420" s="41"/>
      <c r="JI420" s="41"/>
      <c r="JJ420" s="41"/>
      <c r="JK420" s="41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/>
      <c r="KB420" s="41"/>
      <c r="KC420" s="41"/>
      <c r="KD420" s="41"/>
      <c r="KE420" s="41"/>
      <c r="KF420" s="41"/>
      <c r="KG420" s="41"/>
      <c r="KH420" s="41"/>
      <c r="KI420" s="41"/>
      <c r="KJ420" s="41"/>
      <c r="KK420" s="41"/>
      <c r="KL420" s="41"/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/>
      <c r="LB420" s="41"/>
      <c r="LC420" s="41"/>
      <c r="LD420" s="41"/>
      <c r="LE420" s="41"/>
      <c r="LF420" s="41"/>
      <c r="LG420" s="41"/>
      <c r="LH420" s="41"/>
      <c r="LI420" s="41"/>
      <c r="LJ420" s="41"/>
      <c r="LK420" s="41"/>
      <c r="LL420" s="41"/>
      <c r="LM420" s="41"/>
      <c r="LN420" s="41"/>
      <c r="LO420" s="41"/>
      <c r="LP420" s="41"/>
      <c r="LQ420" s="41"/>
      <c r="LR420" s="41"/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/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</row>
    <row r="421" spans="264:400" ht="17.25" customHeight="1" x14ac:dyDescent="0.3">
      <c r="JD421" s="41"/>
      <c r="JE421" s="41"/>
      <c r="JF421" s="41"/>
      <c r="JG421" s="41"/>
      <c r="JH421" s="41"/>
      <c r="JI421" s="41"/>
      <c r="JJ421" s="41"/>
      <c r="JK421" s="41"/>
      <c r="JL421" s="41"/>
      <c r="JM421" s="41"/>
      <c r="JN421" s="41"/>
      <c r="JO421" s="41"/>
      <c r="JP421" s="41"/>
      <c r="JQ421" s="41"/>
      <c r="JR421" s="41"/>
      <c r="JS421" s="41"/>
      <c r="JT421" s="41"/>
      <c r="JU421" s="41"/>
      <c r="JV421" s="41"/>
      <c r="JW421" s="41"/>
      <c r="JX421" s="41"/>
      <c r="JY421" s="41"/>
      <c r="JZ421" s="41"/>
      <c r="KA421" s="41"/>
      <c r="KB421" s="41"/>
      <c r="KC421" s="41"/>
      <c r="KD421" s="41"/>
      <c r="KE421" s="41"/>
      <c r="KF421" s="41"/>
      <c r="KG421" s="41"/>
      <c r="KH421" s="41"/>
      <c r="KI421" s="41"/>
      <c r="KJ421" s="41"/>
      <c r="KK421" s="41"/>
      <c r="KL421" s="41"/>
      <c r="KM421" s="41"/>
      <c r="KN421" s="41"/>
      <c r="KO421" s="41"/>
      <c r="KP421" s="41"/>
      <c r="KQ421" s="41"/>
      <c r="KR421" s="41"/>
      <c r="KS421" s="41"/>
      <c r="KT421" s="41"/>
      <c r="KU421" s="41"/>
      <c r="KV421" s="41"/>
      <c r="KW421" s="41"/>
      <c r="KX421" s="41"/>
      <c r="KY421" s="41"/>
      <c r="KZ421" s="41"/>
      <c r="LA421" s="41"/>
      <c r="LB421" s="41"/>
      <c r="LC421" s="41"/>
      <c r="LD421" s="41"/>
      <c r="LE421" s="41"/>
      <c r="LF421" s="41"/>
      <c r="LG421" s="41"/>
      <c r="LH421" s="41"/>
      <c r="LI421" s="41"/>
      <c r="LJ421" s="41"/>
      <c r="LK421" s="41"/>
      <c r="LL421" s="41"/>
      <c r="LM421" s="41"/>
      <c r="LN421" s="41"/>
      <c r="LO421" s="41"/>
      <c r="LP421" s="41"/>
      <c r="LQ421" s="41"/>
      <c r="LR421" s="41"/>
      <c r="LS421" s="41"/>
      <c r="LT421" s="41"/>
      <c r="LU421" s="41"/>
      <c r="LV421" s="41"/>
      <c r="LW421" s="41"/>
      <c r="LX421" s="41"/>
      <c r="LY421" s="41"/>
      <c r="LZ421" s="41"/>
      <c r="MA421" s="41"/>
      <c r="MB421" s="41"/>
      <c r="MC421" s="41"/>
      <c r="MD421" s="41"/>
      <c r="ME421" s="41"/>
      <c r="MF421" s="41"/>
      <c r="MG421" s="41"/>
      <c r="MH421" s="41"/>
      <c r="MI421" s="41"/>
      <c r="MJ421" s="41"/>
      <c r="MK421" s="41"/>
      <c r="ML421" s="41"/>
      <c r="MM421" s="41"/>
      <c r="MN421" s="41"/>
      <c r="MO421" s="41"/>
      <c r="MP421" s="41"/>
      <c r="MQ421" s="41"/>
      <c r="MR421" s="41"/>
      <c r="MS421" s="41"/>
      <c r="MT421" s="41"/>
      <c r="MU421" s="41"/>
      <c r="MV421" s="41"/>
      <c r="MW421" s="41"/>
      <c r="MX421" s="41"/>
      <c r="MY421" s="41"/>
      <c r="MZ421" s="41"/>
      <c r="NA421" s="41"/>
      <c r="NB421" s="41"/>
      <c r="NC421" s="41"/>
      <c r="ND421" s="41"/>
      <c r="NE421" s="41"/>
      <c r="NF421" s="41"/>
      <c r="NG421" s="41"/>
      <c r="NH421" s="41"/>
      <c r="NI421" s="41"/>
      <c r="NJ421" s="41"/>
      <c r="NK421" s="41"/>
      <c r="NL421" s="41"/>
      <c r="NM421" s="41"/>
      <c r="NN421" s="41"/>
      <c r="NO421" s="41"/>
      <c r="NP421" s="41"/>
      <c r="NQ421" s="41"/>
      <c r="NR421" s="41"/>
      <c r="NS421" s="41"/>
      <c r="NT421" s="41"/>
      <c r="NU421" s="41"/>
      <c r="NV421" s="41"/>
      <c r="NW421" s="41"/>
      <c r="NX421" s="41"/>
      <c r="NY421" s="41"/>
      <c r="NZ421" s="41"/>
      <c r="OA421" s="41"/>
      <c r="OB421" s="41"/>
      <c r="OC421" s="41"/>
      <c r="OD421" s="41"/>
      <c r="OE421" s="41"/>
      <c r="OF421" s="41"/>
      <c r="OG421" s="41"/>
      <c r="OH421" s="41"/>
      <c r="OI421" s="41"/>
      <c r="OJ421" s="41"/>
    </row>
    <row r="422" spans="264:400" ht="17.25" customHeight="1" x14ac:dyDescent="0.3">
      <c r="JD422" s="41"/>
      <c r="JE422" s="41"/>
      <c r="JF422" s="41"/>
      <c r="JG422" s="41"/>
      <c r="JH422" s="41"/>
      <c r="JI422" s="41"/>
      <c r="JJ422" s="41"/>
      <c r="JK422" s="41"/>
      <c r="JL422" s="41"/>
      <c r="JM422" s="41"/>
      <c r="JN422" s="41"/>
      <c r="JO422" s="41"/>
      <c r="JP422" s="41"/>
      <c r="JQ422" s="41"/>
      <c r="JR422" s="41"/>
      <c r="JS422" s="41"/>
      <c r="JT422" s="41"/>
      <c r="JU422" s="41"/>
      <c r="JV422" s="41"/>
      <c r="JW422" s="41"/>
      <c r="JX422" s="41"/>
      <c r="JY422" s="41"/>
      <c r="JZ422" s="41"/>
      <c r="KA422" s="41"/>
      <c r="KB422" s="41"/>
      <c r="KC422" s="41"/>
      <c r="KD422" s="41"/>
      <c r="KE422" s="41"/>
      <c r="KF422" s="41"/>
      <c r="KG422" s="41"/>
      <c r="KH422" s="41"/>
      <c r="KI422" s="41"/>
      <c r="KJ422" s="41"/>
      <c r="KK422" s="41"/>
      <c r="KL422" s="41"/>
      <c r="KM422" s="41"/>
      <c r="KN422" s="41"/>
      <c r="KO422" s="41"/>
      <c r="KP422" s="41"/>
      <c r="KQ422" s="41"/>
      <c r="KR422" s="41"/>
      <c r="KS422" s="41"/>
      <c r="KT422" s="41"/>
      <c r="KU422" s="41"/>
      <c r="KV422" s="41"/>
      <c r="KW422" s="41"/>
      <c r="KX422" s="41"/>
      <c r="KY422" s="41"/>
      <c r="KZ422" s="41"/>
      <c r="LA422" s="41"/>
      <c r="LB422" s="41"/>
      <c r="LC422" s="41"/>
      <c r="LD422" s="41"/>
      <c r="LE422" s="41"/>
      <c r="LF422" s="41"/>
      <c r="LG422" s="41"/>
      <c r="LH422" s="41"/>
      <c r="LI422" s="41"/>
      <c r="LJ422" s="41"/>
      <c r="LK422" s="41"/>
      <c r="LL422" s="41"/>
      <c r="LM422" s="41"/>
      <c r="LN422" s="41"/>
      <c r="LO422" s="41"/>
      <c r="LP422" s="41"/>
      <c r="LQ422" s="41"/>
      <c r="LR422" s="41"/>
      <c r="LS422" s="41"/>
      <c r="LT422" s="41"/>
      <c r="LU422" s="41"/>
      <c r="LV422" s="41"/>
      <c r="LW422" s="41"/>
      <c r="LX422" s="41"/>
      <c r="LY422" s="41"/>
      <c r="LZ422" s="41"/>
      <c r="MA422" s="41"/>
      <c r="MB422" s="41"/>
      <c r="MC422" s="41"/>
      <c r="MD422" s="41"/>
      <c r="ME422" s="41"/>
      <c r="MF422" s="41"/>
      <c r="MG422" s="41"/>
      <c r="MH422" s="41"/>
      <c r="MI422" s="41"/>
      <c r="MJ422" s="41"/>
      <c r="MK422" s="41"/>
      <c r="ML422" s="41"/>
      <c r="MM422" s="41"/>
      <c r="MN422" s="41"/>
      <c r="MO422" s="41"/>
      <c r="MP422" s="41"/>
      <c r="MQ422" s="41"/>
      <c r="MR422" s="41"/>
      <c r="MS422" s="41"/>
      <c r="MT422" s="41"/>
      <c r="MU422" s="41"/>
      <c r="MV422" s="41"/>
      <c r="MW422" s="41"/>
      <c r="MX422" s="41"/>
      <c r="MY422" s="41"/>
      <c r="MZ422" s="41"/>
      <c r="NA422" s="41"/>
      <c r="NB422" s="41"/>
      <c r="NC422" s="41"/>
      <c r="ND422" s="41"/>
      <c r="NE422" s="41"/>
      <c r="NF422" s="41"/>
      <c r="NG422" s="41"/>
      <c r="NH422" s="41"/>
      <c r="NI422" s="41"/>
      <c r="NJ422" s="41"/>
      <c r="NK422" s="41"/>
      <c r="NL422" s="41"/>
      <c r="NM422" s="41"/>
      <c r="NN422" s="41"/>
      <c r="NO422" s="41"/>
      <c r="NP422" s="41"/>
      <c r="NQ422" s="41"/>
      <c r="NR422" s="41"/>
      <c r="NS422" s="41"/>
      <c r="NT422" s="41"/>
      <c r="NU422" s="41"/>
      <c r="NV422" s="41"/>
      <c r="NW422" s="41"/>
      <c r="NX422" s="41"/>
      <c r="NY422" s="41"/>
      <c r="NZ422" s="41"/>
      <c r="OA422" s="41"/>
      <c r="OB422" s="41"/>
      <c r="OC422" s="41"/>
      <c r="OD422" s="41"/>
      <c r="OE422" s="41"/>
      <c r="OF422" s="41"/>
      <c r="OG422" s="41"/>
      <c r="OH422" s="41"/>
      <c r="OI422" s="41"/>
      <c r="OJ422" s="41"/>
    </row>
    <row r="423" spans="264:400" ht="17.25" customHeight="1" x14ac:dyDescent="0.3">
      <c r="JD423" s="41"/>
      <c r="JE423" s="41"/>
      <c r="JF423" s="41"/>
      <c r="JG423" s="41"/>
      <c r="JH423" s="41"/>
      <c r="JI423" s="41"/>
      <c r="JJ423" s="41"/>
      <c r="JK423" s="41"/>
      <c r="JL423" s="41"/>
      <c r="JM423" s="41"/>
      <c r="JN423" s="41"/>
      <c r="JO423" s="41"/>
      <c r="JP423" s="41"/>
      <c r="JQ423" s="41"/>
      <c r="JR423" s="41"/>
      <c r="JS423" s="41"/>
      <c r="JT423" s="41"/>
      <c r="JU423" s="41"/>
      <c r="JV423" s="41"/>
      <c r="JW423" s="41"/>
      <c r="JX423" s="41"/>
      <c r="JY423" s="41"/>
      <c r="JZ423" s="41"/>
      <c r="KA423" s="41"/>
      <c r="KB423" s="41"/>
      <c r="KC423" s="41"/>
      <c r="KD423" s="41"/>
      <c r="KE423" s="41"/>
      <c r="KF423" s="41"/>
      <c r="KG423" s="41"/>
      <c r="KH423" s="41"/>
      <c r="KI423" s="41"/>
      <c r="KJ423" s="41"/>
      <c r="KK423" s="41"/>
      <c r="KL423" s="41"/>
      <c r="KM423" s="41"/>
      <c r="KN423" s="41"/>
      <c r="KO423" s="41"/>
      <c r="KP423" s="41"/>
      <c r="KQ423" s="41"/>
      <c r="KR423" s="41"/>
      <c r="KS423" s="41"/>
      <c r="KT423" s="41"/>
      <c r="KU423" s="41"/>
      <c r="KV423" s="41"/>
      <c r="KW423" s="41"/>
      <c r="KX423" s="41"/>
      <c r="KY423" s="41"/>
      <c r="KZ423" s="41"/>
      <c r="LA423" s="41"/>
      <c r="LB423" s="41"/>
      <c r="LC423" s="41"/>
      <c r="LD423" s="41"/>
      <c r="LE423" s="41"/>
      <c r="LF423" s="41"/>
      <c r="LG423" s="41"/>
      <c r="LH423" s="41"/>
      <c r="LI423" s="41"/>
      <c r="LJ423" s="41"/>
      <c r="LK423" s="41"/>
      <c r="LL423" s="41"/>
      <c r="LM423" s="41"/>
      <c r="LN423" s="41"/>
      <c r="LO423" s="41"/>
      <c r="LP423" s="41"/>
      <c r="LQ423" s="41"/>
      <c r="LR423" s="41"/>
      <c r="LS423" s="41"/>
      <c r="LT423" s="41"/>
      <c r="LU423" s="41"/>
      <c r="LV423" s="41"/>
      <c r="LW423" s="41"/>
      <c r="LX423" s="41"/>
      <c r="LY423" s="41"/>
      <c r="LZ423" s="41"/>
      <c r="MA423" s="41"/>
      <c r="MB423" s="41"/>
      <c r="MC423" s="41"/>
      <c r="MD423" s="41"/>
      <c r="ME423" s="41"/>
      <c r="MF423" s="41"/>
      <c r="MG423" s="41"/>
      <c r="MH423" s="41"/>
      <c r="MI423" s="41"/>
      <c r="MJ423" s="41"/>
      <c r="MK423" s="41"/>
      <c r="ML423" s="41"/>
      <c r="MM423" s="41"/>
      <c r="MN423" s="41"/>
      <c r="MO423" s="41"/>
      <c r="MP423" s="41"/>
      <c r="MQ423" s="41"/>
      <c r="MR423" s="41"/>
      <c r="MS423" s="41"/>
      <c r="MT423" s="41"/>
      <c r="MU423" s="41"/>
      <c r="MV423" s="41"/>
      <c r="MW423" s="41"/>
      <c r="MX423" s="41"/>
      <c r="MY423" s="41"/>
      <c r="MZ423" s="41"/>
      <c r="NA423" s="41"/>
      <c r="NB423" s="41"/>
      <c r="NC423" s="41"/>
      <c r="ND423" s="41"/>
      <c r="NE423" s="41"/>
      <c r="NF423" s="41"/>
      <c r="NG423" s="41"/>
      <c r="NH423" s="41"/>
      <c r="NI423" s="41"/>
      <c r="NJ423" s="41"/>
      <c r="NK423" s="41"/>
      <c r="NL423" s="41"/>
      <c r="NM423" s="41"/>
      <c r="NN423" s="41"/>
      <c r="NO423" s="41"/>
      <c r="NP423" s="41"/>
      <c r="NQ423" s="41"/>
      <c r="NR423" s="41"/>
      <c r="NS423" s="41"/>
      <c r="NT423" s="41"/>
      <c r="NU423" s="41"/>
      <c r="NV423" s="41"/>
      <c r="NW423" s="41"/>
      <c r="NX423" s="41"/>
      <c r="NY423" s="41"/>
      <c r="NZ423" s="41"/>
      <c r="OA423" s="41"/>
      <c r="OB423" s="41"/>
      <c r="OC423" s="41"/>
      <c r="OD423" s="41"/>
      <c r="OE423" s="41"/>
      <c r="OF423" s="41"/>
      <c r="OG423" s="41"/>
      <c r="OH423" s="41"/>
      <c r="OI423" s="41"/>
      <c r="OJ423" s="41"/>
    </row>
    <row r="424" spans="264:400" ht="17.25" customHeight="1" x14ac:dyDescent="0.3">
      <c r="JD424" s="41"/>
      <c r="JE424" s="41"/>
      <c r="JF424" s="41"/>
      <c r="JG424" s="41"/>
      <c r="JH424" s="41"/>
      <c r="JI424" s="41"/>
      <c r="JJ424" s="41"/>
      <c r="JK424" s="41"/>
      <c r="JL424" s="41"/>
      <c r="JM424" s="41"/>
      <c r="JN424" s="41"/>
      <c r="JO424" s="41"/>
      <c r="JP424" s="41"/>
      <c r="JQ424" s="41"/>
      <c r="JR424" s="41"/>
      <c r="JS424" s="41"/>
      <c r="JT424" s="41"/>
      <c r="JU424" s="41"/>
      <c r="JV424" s="41"/>
      <c r="JW424" s="41"/>
      <c r="JX424" s="41"/>
      <c r="JY424" s="41"/>
      <c r="JZ424" s="41"/>
      <c r="KA424" s="41"/>
      <c r="KB424" s="41"/>
      <c r="KC424" s="41"/>
      <c r="KD424" s="41"/>
      <c r="KE424" s="41"/>
      <c r="KF424" s="41"/>
      <c r="KG424" s="41"/>
      <c r="KH424" s="41"/>
      <c r="KI424" s="41"/>
      <c r="KJ424" s="41"/>
      <c r="KK424" s="41"/>
      <c r="KL424" s="41"/>
      <c r="KM424" s="41"/>
      <c r="KN424" s="41"/>
      <c r="KO424" s="41"/>
      <c r="KP424" s="41"/>
      <c r="KQ424" s="41"/>
      <c r="KR424" s="41"/>
      <c r="KS424" s="41"/>
      <c r="KT424" s="41"/>
      <c r="KU424" s="41"/>
      <c r="KV424" s="41"/>
      <c r="KW424" s="41"/>
      <c r="KX424" s="41"/>
      <c r="KY424" s="41"/>
      <c r="KZ424" s="41"/>
      <c r="LA424" s="41"/>
      <c r="LB424" s="41"/>
      <c r="LC424" s="41"/>
      <c r="LD424" s="41"/>
      <c r="LE424" s="41"/>
      <c r="LF424" s="41"/>
      <c r="LG424" s="41"/>
      <c r="LH424" s="41"/>
      <c r="LI424" s="41"/>
      <c r="LJ424" s="41"/>
      <c r="LK424" s="41"/>
      <c r="LL424" s="41"/>
      <c r="LM424" s="41"/>
      <c r="LN424" s="41"/>
      <c r="LO424" s="41"/>
      <c r="LP424" s="41"/>
      <c r="LQ424" s="41"/>
      <c r="LR424" s="41"/>
      <c r="LS424" s="41"/>
      <c r="LT424" s="41"/>
      <c r="LU424" s="41"/>
      <c r="LV424" s="41"/>
      <c r="LW424" s="41"/>
      <c r="LX424" s="41"/>
      <c r="LY424" s="41"/>
      <c r="LZ424" s="41"/>
      <c r="MA424" s="41"/>
      <c r="MB424" s="41"/>
      <c r="MC424" s="41"/>
      <c r="MD424" s="41"/>
      <c r="ME424" s="41"/>
      <c r="MF424" s="41"/>
      <c r="MG424" s="41"/>
      <c r="MH424" s="41"/>
      <c r="MI424" s="41"/>
      <c r="MJ424" s="41"/>
      <c r="MK424" s="41"/>
      <c r="ML424" s="41"/>
      <c r="MM424" s="41"/>
      <c r="MN424" s="41"/>
      <c r="MO424" s="41"/>
      <c r="MP424" s="41"/>
      <c r="MQ424" s="41"/>
      <c r="MR424" s="41"/>
      <c r="MS424" s="41"/>
      <c r="MT424" s="41"/>
      <c r="MU424" s="41"/>
      <c r="MV424" s="41"/>
      <c r="MW424" s="41"/>
      <c r="MX424" s="41"/>
      <c r="MY424" s="41"/>
      <c r="MZ424" s="41"/>
      <c r="NA424" s="41"/>
      <c r="NB424" s="41"/>
      <c r="NC424" s="41"/>
      <c r="ND424" s="41"/>
      <c r="NE424" s="41"/>
      <c r="NF424" s="41"/>
      <c r="NG424" s="41"/>
      <c r="NH424" s="41"/>
      <c r="NI424" s="41"/>
      <c r="NJ424" s="41"/>
      <c r="NK424" s="41"/>
      <c r="NL424" s="41"/>
      <c r="NM424" s="41"/>
      <c r="NN424" s="41"/>
      <c r="NO424" s="41"/>
      <c r="NP424" s="41"/>
      <c r="NQ424" s="41"/>
      <c r="NR424" s="41"/>
      <c r="NS424" s="41"/>
      <c r="NT424" s="41"/>
      <c r="NU424" s="41"/>
      <c r="NV424" s="41"/>
      <c r="NW424" s="41"/>
      <c r="NX424" s="41"/>
      <c r="NY424" s="41"/>
      <c r="NZ424" s="41"/>
      <c r="OA424" s="41"/>
      <c r="OB424" s="41"/>
      <c r="OC424" s="41"/>
      <c r="OD424" s="41"/>
      <c r="OE424" s="41"/>
      <c r="OF424" s="41"/>
      <c r="OG424" s="41"/>
      <c r="OH424" s="41"/>
      <c r="OI424" s="41"/>
      <c r="OJ424" s="41"/>
    </row>
    <row r="425" spans="264:400" ht="17.25" customHeight="1" x14ac:dyDescent="0.3">
      <c r="JD425" s="41"/>
      <c r="JE425" s="41"/>
      <c r="JF425" s="41"/>
      <c r="JG425" s="41"/>
      <c r="JH425" s="41"/>
      <c r="JI425" s="41"/>
      <c r="JJ425" s="41"/>
      <c r="JK425" s="41"/>
      <c r="JL425" s="41"/>
      <c r="JM425" s="41"/>
      <c r="JN425" s="41"/>
      <c r="JO425" s="41"/>
      <c r="JP425" s="41"/>
      <c r="JQ425" s="41"/>
      <c r="JR425" s="41"/>
      <c r="JS425" s="41"/>
      <c r="JT425" s="41"/>
      <c r="JU425" s="41"/>
      <c r="JV425" s="41"/>
      <c r="JW425" s="41"/>
      <c r="JX425" s="41"/>
      <c r="JY425" s="41"/>
      <c r="JZ425" s="41"/>
      <c r="KA425" s="41"/>
      <c r="KB425" s="41"/>
      <c r="KC425" s="41"/>
      <c r="KD425" s="41"/>
      <c r="KE425" s="41"/>
      <c r="KF425" s="41"/>
      <c r="KG425" s="41"/>
      <c r="KH425" s="41"/>
      <c r="KI425" s="41"/>
      <c r="KJ425" s="41"/>
      <c r="KK425" s="41"/>
      <c r="KL425" s="41"/>
      <c r="KM425" s="41"/>
      <c r="KN425" s="41"/>
      <c r="KO425" s="41"/>
      <c r="KP425" s="41"/>
      <c r="KQ425" s="41"/>
      <c r="KR425" s="41"/>
      <c r="KS425" s="41"/>
      <c r="KT425" s="41"/>
      <c r="KU425" s="41"/>
      <c r="KV425" s="41"/>
      <c r="KW425" s="41"/>
      <c r="KX425" s="41"/>
      <c r="KY425" s="41"/>
      <c r="KZ425" s="41"/>
      <c r="LA425" s="41"/>
      <c r="LB425" s="41"/>
      <c r="LC425" s="41"/>
      <c r="LD425" s="41"/>
      <c r="LE425" s="41"/>
      <c r="LF425" s="41"/>
      <c r="LG425" s="41"/>
      <c r="LH425" s="41"/>
      <c r="LI425" s="41"/>
      <c r="LJ425" s="41"/>
      <c r="LK425" s="41"/>
      <c r="LL425" s="41"/>
      <c r="LM425" s="41"/>
      <c r="LN425" s="41"/>
      <c r="LO425" s="41"/>
      <c r="LP425" s="41"/>
      <c r="LQ425" s="41"/>
      <c r="LR425" s="41"/>
      <c r="LS425" s="41"/>
      <c r="LT425" s="41"/>
      <c r="LU425" s="41"/>
      <c r="LV425" s="41"/>
      <c r="LW425" s="41"/>
      <c r="LX425" s="41"/>
      <c r="LY425" s="41"/>
      <c r="LZ425" s="41"/>
      <c r="MA425" s="41"/>
      <c r="MB425" s="41"/>
      <c r="MC425" s="41"/>
      <c r="MD425" s="41"/>
      <c r="ME425" s="41"/>
      <c r="MF425" s="41"/>
      <c r="MG425" s="41"/>
      <c r="MH425" s="41"/>
      <c r="MI425" s="41"/>
      <c r="MJ425" s="41"/>
      <c r="MK425" s="41"/>
      <c r="ML425" s="41"/>
      <c r="MM425" s="41"/>
      <c r="MN425" s="41"/>
      <c r="MO425" s="41"/>
      <c r="MP425" s="41"/>
      <c r="MQ425" s="41"/>
      <c r="MR425" s="41"/>
      <c r="MS425" s="41"/>
      <c r="MT425" s="41"/>
      <c r="MU425" s="41"/>
      <c r="MV425" s="41"/>
      <c r="MW425" s="41"/>
      <c r="MX425" s="41"/>
      <c r="MY425" s="41"/>
      <c r="MZ425" s="41"/>
      <c r="NA425" s="41"/>
      <c r="NB425" s="41"/>
      <c r="NC425" s="41"/>
      <c r="ND425" s="41"/>
      <c r="NE425" s="41"/>
      <c r="NF425" s="41"/>
      <c r="NG425" s="41"/>
      <c r="NH425" s="41"/>
      <c r="NI425" s="41"/>
      <c r="NJ425" s="41"/>
      <c r="NK425" s="41"/>
      <c r="NL425" s="41"/>
      <c r="NM425" s="41"/>
      <c r="NN425" s="41"/>
      <c r="NO425" s="41"/>
      <c r="NP425" s="41"/>
      <c r="NQ425" s="41"/>
      <c r="NR425" s="41"/>
      <c r="NS425" s="41"/>
      <c r="NT425" s="41"/>
      <c r="NU425" s="41"/>
      <c r="NV425" s="41"/>
      <c r="NW425" s="41"/>
      <c r="NX425" s="41"/>
      <c r="NY425" s="41"/>
      <c r="NZ425" s="41"/>
      <c r="OA425" s="41"/>
      <c r="OB425" s="41"/>
      <c r="OC425" s="41"/>
      <c r="OD425" s="41"/>
      <c r="OE425" s="41"/>
      <c r="OF425" s="41"/>
      <c r="OG425" s="41"/>
      <c r="OH425" s="41"/>
      <c r="OI425" s="41"/>
      <c r="OJ425" s="41"/>
    </row>
    <row r="426" spans="264:400" ht="17.25" customHeight="1" x14ac:dyDescent="0.3">
      <c r="JD426" s="41"/>
      <c r="JE426" s="41"/>
      <c r="JF426" s="41"/>
      <c r="JG426" s="41"/>
      <c r="JH426" s="41"/>
      <c r="JI426" s="41"/>
      <c r="JJ426" s="41"/>
      <c r="JK426" s="41"/>
      <c r="JL426" s="41"/>
      <c r="JM426" s="41"/>
      <c r="JN426" s="41"/>
      <c r="JO426" s="41"/>
      <c r="JP426" s="41"/>
      <c r="JQ426" s="41"/>
      <c r="JR426" s="41"/>
      <c r="JS426" s="41"/>
      <c r="JT426" s="41"/>
      <c r="JU426" s="41"/>
      <c r="JV426" s="41"/>
      <c r="JW426" s="41"/>
      <c r="JX426" s="41"/>
      <c r="JY426" s="41"/>
      <c r="JZ426" s="41"/>
      <c r="KA426" s="41"/>
      <c r="KB426" s="41"/>
      <c r="KC426" s="41"/>
      <c r="KD426" s="41"/>
      <c r="KE426" s="41"/>
      <c r="KF426" s="41"/>
      <c r="KG426" s="41"/>
      <c r="KH426" s="41"/>
      <c r="KI426" s="41"/>
      <c r="KJ426" s="41"/>
      <c r="KK426" s="41"/>
      <c r="KL426" s="41"/>
      <c r="KM426" s="41"/>
      <c r="KN426" s="41"/>
      <c r="KO426" s="41"/>
      <c r="KP426" s="41"/>
      <c r="KQ426" s="41"/>
      <c r="KR426" s="41"/>
      <c r="KS426" s="41"/>
      <c r="KT426" s="41"/>
      <c r="KU426" s="41"/>
      <c r="KV426" s="41"/>
      <c r="KW426" s="41"/>
      <c r="KX426" s="41"/>
      <c r="KY426" s="41"/>
      <c r="KZ426" s="41"/>
      <c r="LA426" s="41"/>
      <c r="LB426" s="41"/>
      <c r="LC426" s="41"/>
      <c r="LD426" s="41"/>
      <c r="LE426" s="41"/>
      <c r="LF426" s="41"/>
      <c r="LG426" s="41"/>
      <c r="LH426" s="41"/>
      <c r="LI426" s="41"/>
      <c r="LJ426" s="41"/>
      <c r="LK426" s="41"/>
      <c r="LL426" s="41"/>
      <c r="LM426" s="41"/>
      <c r="LN426" s="41"/>
      <c r="LO426" s="41"/>
      <c r="LP426" s="41"/>
      <c r="LQ426" s="41"/>
      <c r="LR426" s="41"/>
      <c r="LS426" s="41"/>
      <c r="LT426" s="41"/>
      <c r="LU426" s="41"/>
      <c r="LV426" s="41"/>
      <c r="LW426" s="41"/>
      <c r="LX426" s="41"/>
      <c r="LY426" s="41"/>
      <c r="LZ426" s="41"/>
      <c r="MA426" s="41"/>
      <c r="MB426" s="41"/>
      <c r="MC426" s="41"/>
      <c r="MD426" s="41"/>
      <c r="ME426" s="41"/>
      <c r="MF426" s="41"/>
      <c r="MG426" s="41"/>
      <c r="MH426" s="41"/>
      <c r="MI426" s="41"/>
      <c r="MJ426" s="41"/>
      <c r="MK426" s="41"/>
      <c r="ML426" s="41"/>
      <c r="MM426" s="41"/>
      <c r="MN426" s="41"/>
      <c r="MO426" s="41"/>
      <c r="MP426" s="41"/>
      <c r="MQ426" s="41"/>
      <c r="MR426" s="41"/>
      <c r="MS426" s="41"/>
      <c r="MT426" s="41"/>
      <c r="MU426" s="41"/>
      <c r="MV426" s="41"/>
      <c r="MW426" s="41"/>
      <c r="MX426" s="41"/>
      <c r="MY426" s="41"/>
      <c r="MZ426" s="41"/>
      <c r="NA426" s="41"/>
      <c r="NB426" s="41"/>
      <c r="NC426" s="41"/>
      <c r="ND426" s="41"/>
      <c r="NE426" s="41"/>
      <c r="NF426" s="41"/>
      <c r="NG426" s="41"/>
      <c r="NH426" s="41"/>
      <c r="NI426" s="41"/>
      <c r="NJ426" s="41"/>
      <c r="NK426" s="41"/>
      <c r="NL426" s="41"/>
      <c r="NM426" s="41"/>
      <c r="NN426" s="41"/>
      <c r="NO426" s="41"/>
      <c r="NP426" s="41"/>
      <c r="NQ426" s="41"/>
      <c r="NR426" s="41"/>
      <c r="NS426" s="41"/>
      <c r="NT426" s="41"/>
      <c r="NU426" s="41"/>
      <c r="NV426" s="41"/>
      <c r="NW426" s="41"/>
      <c r="NX426" s="41"/>
      <c r="NY426" s="41"/>
      <c r="NZ426" s="41"/>
      <c r="OA426" s="41"/>
      <c r="OB426" s="41"/>
      <c r="OC426" s="41"/>
      <c r="OD426" s="41"/>
      <c r="OE426" s="41"/>
      <c r="OF426" s="41"/>
      <c r="OG426" s="41"/>
      <c r="OH426" s="41"/>
      <c r="OI426" s="41"/>
      <c r="OJ426" s="41"/>
    </row>
    <row r="427" spans="264:400" ht="17.25" customHeight="1" x14ac:dyDescent="0.3">
      <c r="JD427" s="41"/>
      <c r="JE427" s="41"/>
      <c r="JF427" s="41"/>
      <c r="JG427" s="41"/>
      <c r="JH427" s="41"/>
      <c r="JI427" s="41"/>
      <c r="JJ427" s="41"/>
      <c r="JK427" s="41"/>
      <c r="JL427" s="41"/>
      <c r="JM427" s="41"/>
      <c r="JN427" s="41"/>
      <c r="JO427" s="41"/>
      <c r="JP427" s="41"/>
      <c r="JQ427" s="41"/>
      <c r="JR427" s="41"/>
      <c r="JS427" s="41"/>
      <c r="JT427" s="41"/>
      <c r="JU427" s="41"/>
      <c r="JV427" s="41"/>
      <c r="JW427" s="41"/>
      <c r="JX427" s="41"/>
      <c r="JY427" s="41"/>
      <c r="JZ427" s="41"/>
      <c r="KA427" s="41"/>
      <c r="KB427" s="41"/>
      <c r="KC427" s="41"/>
      <c r="KD427" s="41"/>
      <c r="KE427" s="41"/>
      <c r="KF427" s="41"/>
      <c r="KG427" s="41"/>
      <c r="KH427" s="41"/>
      <c r="KI427" s="41"/>
      <c r="KJ427" s="41"/>
      <c r="KK427" s="41"/>
      <c r="KL427" s="41"/>
      <c r="KM427" s="41"/>
      <c r="KN427" s="41"/>
      <c r="KO427" s="41"/>
      <c r="KP427" s="41"/>
      <c r="KQ427" s="41"/>
      <c r="KR427" s="41"/>
      <c r="KS427" s="41"/>
      <c r="KT427" s="41"/>
      <c r="KU427" s="41"/>
      <c r="KV427" s="41"/>
      <c r="KW427" s="41"/>
      <c r="KX427" s="41"/>
      <c r="KY427" s="41"/>
      <c r="KZ427" s="41"/>
      <c r="LA427" s="41"/>
      <c r="LB427" s="41"/>
      <c r="LC427" s="41"/>
      <c r="LD427" s="41"/>
      <c r="LE427" s="41"/>
      <c r="LF427" s="41"/>
      <c r="LG427" s="41"/>
      <c r="LH427" s="41"/>
      <c r="LI427" s="41"/>
      <c r="LJ427" s="41"/>
      <c r="LK427" s="41"/>
      <c r="LL427" s="41"/>
      <c r="LM427" s="41"/>
      <c r="LN427" s="41"/>
      <c r="LO427" s="41"/>
      <c r="LP427" s="41"/>
      <c r="LQ427" s="41"/>
      <c r="LR427" s="41"/>
      <c r="LS427" s="41"/>
      <c r="LT427" s="41"/>
      <c r="LU427" s="41"/>
      <c r="LV427" s="41"/>
      <c r="LW427" s="41"/>
      <c r="LX427" s="41"/>
      <c r="LY427" s="41"/>
      <c r="LZ427" s="41"/>
      <c r="MA427" s="41"/>
      <c r="MB427" s="41"/>
      <c r="MC427" s="41"/>
      <c r="MD427" s="41"/>
      <c r="ME427" s="41"/>
      <c r="MF427" s="41"/>
      <c r="MG427" s="41"/>
      <c r="MH427" s="41"/>
      <c r="MI427" s="41"/>
      <c r="MJ427" s="41"/>
      <c r="MK427" s="41"/>
      <c r="ML427" s="41"/>
      <c r="MM427" s="41"/>
      <c r="MN427" s="41"/>
      <c r="MO427" s="41"/>
      <c r="MP427" s="41"/>
      <c r="MQ427" s="41"/>
      <c r="MR427" s="41"/>
      <c r="MS427" s="41"/>
      <c r="MT427" s="41"/>
      <c r="MU427" s="41"/>
      <c r="MV427" s="41"/>
      <c r="MW427" s="41"/>
      <c r="MX427" s="41"/>
      <c r="MY427" s="41"/>
      <c r="MZ427" s="41"/>
      <c r="NA427" s="41"/>
      <c r="NB427" s="41"/>
      <c r="NC427" s="41"/>
      <c r="ND427" s="41"/>
      <c r="NE427" s="41"/>
      <c r="NF427" s="41"/>
      <c r="NG427" s="41"/>
      <c r="NH427" s="41"/>
      <c r="NI427" s="41"/>
      <c r="NJ427" s="41"/>
      <c r="NK427" s="41"/>
      <c r="NL427" s="41"/>
      <c r="NM427" s="41"/>
      <c r="NN427" s="41"/>
      <c r="NO427" s="41"/>
      <c r="NP427" s="41"/>
      <c r="NQ427" s="41"/>
      <c r="NR427" s="41"/>
      <c r="NS427" s="41"/>
      <c r="NT427" s="41"/>
      <c r="NU427" s="41"/>
      <c r="NV427" s="41"/>
      <c r="NW427" s="41"/>
      <c r="NX427" s="41"/>
      <c r="NY427" s="41"/>
      <c r="NZ427" s="41"/>
      <c r="OA427" s="41"/>
      <c r="OB427" s="41"/>
      <c r="OC427" s="41"/>
      <c r="OD427" s="41"/>
      <c r="OE427" s="41"/>
      <c r="OF427" s="41"/>
      <c r="OG427" s="41"/>
      <c r="OH427" s="41"/>
      <c r="OI427" s="41"/>
      <c r="OJ427" s="41"/>
    </row>
    <row r="428" spans="264:400" ht="17.25" customHeight="1" x14ac:dyDescent="0.3">
      <c r="JD428" s="41"/>
      <c r="JE428" s="41"/>
      <c r="JF428" s="41"/>
      <c r="JG428" s="41"/>
      <c r="JH428" s="41"/>
      <c r="JI428" s="41"/>
      <c r="JJ428" s="41"/>
      <c r="JK428" s="41"/>
      <c r="JL428" s="41"/>
      <c r="JM428" s="41"/>
      <c r="JN428" s="41"/>
      <c r="JO428" s="41"/>
      <c r="JP428" s="41"/>
      <c r="JQ428" s="41"/>
      <c r="JR428" s="41"/>
      <c r="JS428" s="41"/>
      <c r="JT428" s="41"/>
      <c r="JU428" s="41"/>
      <c r="JV428" s="41"/>
      <c r="JW428" s="41"/>
      <c r="JX428" s="41"/>
      <c r="JY428" s="41"/>
      <c r="JZ428" s="41"/>
      <c r="KA428" s="41"/>
      <c r="KB428" s="41"/>
      <c r="KC428" s="41"/>
      <c r="KD428" s="41"/>
      <c r="KE428" s="41"/>
      <c r="KF428" s="41"/>
      <c r="KG428" s="41"/>
      <c r="KH428" s="41"/>
      <c r="KI428" s="41"/>
      <c r="KJ428" s="41"/>
      <c r="KK428" s="41"/>
      <c r="KL428" s="41"/>
      <c r="KM428" s="41"/>
      <c r="KN428" s="41"/>
      <c r="KO428" s="41"/>
      <c r="KP428" s="41"/>
      <c r="KQ428" s="41"/>
      <c r="KR428" s="41"/>
      <c r="KS428" s="41"/>
      <c r="KT428" s="41"/>
      <c r="KU428" s="41"/>
      <c r="KV428" s="41"/>
      <c r="KW428" s="41"/>
      <c r="KX428" s="41"/>
      <c r="KY428" s="41"/>
      <c r="KZ428" s="41"/>
      <c r="LA428" s="41"/>
      <c r="LB428" s="41"/>
      <c r="LC428" s="41"/>
      <c r="LD428" s="41"/>
      <c r="LE428" s="41"/>
      <c r="LF428" s="41"/>
      <c r="LG428" s="41"/>
      <c r="LH428" s="41"/>
      <c r="LI428" s="41"/>
      <c r="LJ428" s="41"/>
      <c r="LK428" s="41"/>
      <c r="LL428" s="41"/>
      <c r="LM428" s="41"/>
      <c r="LN428" s="41"/>
      <c r="LO428" s="41"/>
      <c r="LP428" s="41"/>
      <c r="LQ428" s="41"/>
      <c r="LR428" s="41"/>
      <c r="LS428" s="41"/>
      <c r="LT428" s="41"/>
      <c r="LU428" s="41"/>
      <c r="LV428" s="41"/>
      <c r="LW428" s="41"/>
      <c r="LX428" s="41"/>
      <c r="LY428" s="41"/>
      <c r="LZ428" s="41"/>
      <c r="MA428" s="41"/>
      <c r="MB428" s="41"/>
      <c r="MC428" s="41"/>
      <c r="MD428" s="41"/>
      <c r="ME428" s="41"/>
      <c r="MF428" s="41"/>
      <c r="MG428" s="41"/>
      <c r="MH428" s="41"/>
      <c r="MI428" s="41"/>
      <c r="MJ428" s="41"/>
      <c r="MK428" s="41"/>
      <c r="ML428" s="41"/>
      <c r="MM428" s="41"/>
      <c r="MN428" s="41"/>
      <c r="MO428" s="41"/>
      <c r="MP428" s="41"/>
      <c r="MQ428" s="41"/>
      <c r="MR428" s="41"/>
      <c r="MS428" s="41"/>
      <c r="MT428" s="41"/>
      <c r="MU428" s="41"/>
      <c r="MV428" s="41"/>
      <c r="MW428" s="41"/>
      <c r="MX428" s="41"/>
      <c r="MY428" s="41"/>
      <c r="MZ428" s="41"/>
      <c r="NA428" s="41"/>
      <c r="NB428" s="41"/>
      <c r="NC428" s="41"/>
      <c r="ND428" s="41"/>
      <c r="NE428" s="41"/>
      <c r="NF428" s="41"/>
      <c r="NG428" s="41"/>
      <c r="NH428" s="41"/>
      <c r="NI428" s="41"/>
      <c r="NJ428" s="41"/>
      <c r="NK428" s="41"/>
      <c r="NL428" s="41"/>
      <c r="NM428" s="41"/>
      <c r="NN428" s="41"/>
      <c r="NO428" s="41"/>
      <c r="NP428" s="41"/>
      <c r="NQ428" s="41"/>
      <c r="NR428" s="41"/>
      <c r="NS428" s="41"/>
      <c r="NT428" s="41"/>
      <c r="NU428" s="41"/>
      <c r="NV428" s="41"/>
      <c r="NW428" s="41"/>
      <c r="NX428" s="41"/>
      <c r="NY428" s="41"/>
      <c r="NZ428" s="41"/>
      <c r="OA428" s="41"/>
      <c r="OB428" s="41"/>
      <c r="OC428" s="41"/>
      <c r="OD428" s="41"/>
      <c r="OE428" s="41"/>
      <c r="OF428" s="41"/>
      <c r="OG428" s="41"/>
      <c r="OH428" s="41"/>
      <c r="OI428" s="41"/>
      <c r="OJ428" s="41"/>
    </row>
    <row r="429" spans="264:400" ht="17.25" customHeight="1" x14ac:dyDescent="0.3">
      <c r="JD429" s="41"/>
      <c r="JE429" s="41"/>
      <c r="JF429" s="41"/>
      <c r="JG429" s="41"/>
      <c r="JH429" s="41"/>
      <c r="JI429" s="41"/>
      <c r="JJ429" s="41"/>
      <c r="JK429" s="41"/>
      <c r="JL429" s="41"/>
      <c r="JM429" s="41"/>
      <c r="JN429" s="41"/>
      <c r="JO429" s="41"/>
      <c r="JP429" s="41"/>
      <c r="JQ429" s="41"/>
      <c r="JR429" s="41"/>
      <c r="JS429" s="41"/>
      <c r="JT429" s="41"/>
      <c r="JU429" s="41"/>
      <c r="JV429" s="41"/>
      <c r="JW429" s="41"/>
      <c r="JX429" s="41"/>
      <c r="JY429" s="41"/>
      <c r="JZ429" s="41"/>
      <c r="KA429" s="41"/>
      <c r="KB429" s="41"/>
      <c r="KC429" s="41"/>
      <c r="KD429" s="41"/>
      <c r="KE429" s="41"/>
      <c r="KF429" s="41"/>
      <c r="KG429" s="41"/>
      <c r="KH429" s="41"/>
      <c r="KI429" s="41"/>
      <c r="KJ429" s="41"/>
      <c r="KK429" s="41"/>
      <c r="KL429" s="41"/>
      <c r="KM429" s="41"/>
      <c r="KN429" s="41"/>
      <c r="KO429" s="41"/>
      <c r="KP429" s="41"/>
      <c r="KQ429" s="41"/>
      <c r="KR429" s="41"/>
      <c r="KS429" s="41"/>
      <c r="KT429" s="41"/>
      <c r="KU429" s="41"/>
      <c r="KV429" s="41"/>
      <c r="KW429" s="41"/>
      <c r="KX429" s="41"/>
      <c r="KY429" s="41"/>
      <c r="KZ429" s="41"/>
      <c r="LA429" s="41"/>
      <c r="LB429" s="41"/>
      <c r="LC429" s="41"/>
      <c r="LD429" s="41"/>
      <c r="LE429" s="41"/>
      <c r="LF429" s="41"/>
      <c r="LG429" s="41"/>
      <c r="LH429" s="41"/>
      <c r="LI429" s="41"/>
      <c r="LJ429" s="41"/>
      <c r="LK429" s="41"/>
      <c r="LL429" s="41"/>
      <c r="LM429" s="41"/>
      <c r="LN429" s="41"/>
      <c r="LO429" s="41"/>
      <c r="LP429" s="41"/>
      <c r="LQ429" s="41"/>
      <c r="LR429" s="41"/>
      <c r="LS429" s="41"/>
      <c r="LT429" s="41"/>
      <c r="LU429" s="41"/>
      <c r="LV429" s="41"/>
      <c r="LW429" s="41"/>
      <c r="LX429" s="41"/>
      <c r="LY429" s="41"/>
      <c r="LZ429" s="41"/>
      <c r="MA429" s="41"/>
      <c r="MB429" s="41"/>
      <c r="MC429" s="41"/>
      <c r="MD429" s="41"/>
      <c r="ME429" s="41"/>
      <c r="MF429" s="41"/>
      <c r="MG429" s="41"/>
      <c r="MH429" s="41"/>
      <c r="MI429" s="41"/>
      <c r="MJ429" s="41"/>
      <c r="MK429" s="41"/>
      <c r="ML429" s="41"/>
      <c r="MM429" s="41"/>
      <c r="MN429" s="41"/>
      <c r="MO429" s="41"/>
      <c r="MP429" s="41"/>
      <c r="MQ429" s="41"/>
      <c r="MR429" s="41"/>
      <c r="MS429" s="41"/>
      <c r="MT429" s="41"/>
      <c r="MU429" s="41"/>
      <c r="MV429" s="41"/>
      <c r="MW429" s="41"/>
      <c r="MX429" s="41"/>
      <c r="MY429" s="41"/>
      <c r="MZ429" s="41"/>
      <c r="NA429" s="41"/>
      <c r="NB429" s="41"/>
      <c r="NC429" s="41"/>
      <c r="ND429" s="41"/>
      <c r="NE429" s="41"/>
      <c r="NF429" s="41"/>
      <c r="NG429" s="41"/>
      <c r="NH429" s="41"/>
      <c r="NI429" s="41"/>
      <c r="NJ429" s="41"/>
      <c r="NK429" s="41"/>
      <c r="NL429" s="41"/>
      <c r="NM429" s="41"/>
      <c r="NN429" s="41"/>
      <c r="NO429" s="41"/>
      <c r="NP429" s="41"/>
      <c r="NQ429" s="41"/>
      <c r="NR429" s="41"/>
      <c r="NS429" s="41"/>
      <c r="NT429" s="41"/>
      <c r="NU429" s="41"/>
      <c r="NV429" s="41"/>
      <c r="NW429" s="41"/>
      <c r="NX429" s="41"/>
      <c r="NY429" s="41"/>
      <c r="NZ429" s="41"/>
      <c r="OA429" s="41"/>
      <c r="OB429" s="41"/>
      <c r="OC429" s="41"/>
      <c r="OD429" s="41"/>
      <c r="OE429" s="41"/>
      <c r="OF429" s="41"/>
      <c r="OG429" s="41"/>
      <c r="OH429" s="41"/>
      <c r="OI429" s="41"/>
      <c r="OJ429" s="41"/>
    </row>
    <row r="430" spans="264:400" ht="17.25" customHeight="1" x14ac:dyDescent="0.3">
      <c r="JD430" s="41"/>
      <c r="JE430" s="41"/>
      <c r="JF430" s="41"/>
      <c r="JG430" s="41"/>
      <c r="JH430" s="41"/>
      <c r="JI430" s="41"/>
      <c r="JJ430" s="41"/>
      <c r="JK430" s="41"/>
      <c r="JL430" s="41"/>
      <c r="JM430" s="41"/>
      <c r="JN430" s="41"/>
      <c r="JO430" s="41"/>
      <c r="JP430" s="41"/>
      <c r="JQ430" s="41"/>
      <c r="JR430" s="41"/>
      <c r="JS430" s="41"/>
      <c r="JT430" s="41"/>
      <c r="JU430" s="41"/>
      <c r="JV430" s="41"/>
      <c r="JW430" s="41"/>
      <c r="JX430" s="41"/>
      <c r="JY430" s="41"/>
      <c r="JZ430" s="41"/>
      <c r="KA430" s="41"/>
      <c r="KB430" s="41"/>
      <c r="KC430" s="41"/>
      <c r="KD430" s="41"/>
      <c r="KE430" s="41"/>
      <c r="KF430" s="41"/>
      <c r="KG430" s="41"/>
      <c r="KH430" s="41"/>
      <c r="KI430" s="41"/>
      <c r="KJ430" s="41"/>
      <c r="KK430" s="41"/>
      <c r="KL430" s="41"/>
      <c r="KM430" s="41"/>
      <c r="KN430" s="41"/>
      <c r="KO430" s="41"/>
      <c r="KP430" s="41"/>
      <c r="KQ430" s="41"/>
      <c r="KR430" s="41"/>
      <c r="KS430" s="41"/>
      <c r="KT430" s="41"/>
      <c r="KU430" s="41"/>
      <c r="KV430" s="41"/>
      <c r="KW430" s="41"/>
      <c r="KX430" s="41"/>
      <c r="KY430" s="41"/>
      <c r="KZ430" s="41"/>
      <c r="LA430" s="41"/>
      <c r="LB430" s="41"/>
      <c r="LC430" s="41"/>
      <c r="LD430" s="41"/>
      <c r="LE430" s="41"/>
      <c r="LF430" s="41"/>
      <c r="LG430" s="41"/>
      <c r="LH430" s="41"/>
      <c r="LI430" s="41"/>
      <c r="LJ430" s="41"/>
      <c r="LK430" s="41"/>
      <c r="LL430" s="41"/>
      <c r="LM430" s="41"/>
      <c r="LN430" s="41"/>
      <c r="LO430" s="41"/>
      <c r="LP430" s="41"/>
      <c r="LQ430" s="41"/>
      <c r="LR430" s="41"/>
      <c r="LS430" s="41"/>
      <c r="LT430" s="41"/>
      <c r="LU430" s="41"/>
      <c r="LV430" s="41"/>
      <c r="LW430" s="41"/>
      <c r="LX430" s="41"/>
      <c r="LY430" s="41"/>
      <c r="LZ430" s="41"/>
      <c r="MA430" s="41"/>
      <c r="MB430" s="41"/>
      <c r="MC430" s="41"/>
      <c r="MD430" s="41"/>
      <c r="ME430" s="41"/>
      <c r="MF430" s="41"/>
      <c r="MG430" s="41"/>
      <c r="MH430" s="41"/>
      <c r="MI430" s="41"/>
      <c r="MJ430" s="41"/>
      <c r="MK430" s="41"/>
      <c r="ML430" s="41"/>
      <c r="MM430" s="41"/>
      <c r="MN430" s="41"/>
      <c r="MO430" s="41"/>
      <c r="MP430" s="41"/>
      <c r="MQ430" s="41"/>
      <c r="MR430" s="41"/>
      <c r="MS430" s="41"/>
      <c r="MT430" s="41"/>
      <c r="MU430" s="41"/>
      <c r="MV430" s="41"/>
      <c r="MW430" s="41"/>
      <c r="MX430" s="41"/>
      <c r="MY430" s="41"/>
      <c r="MZ430" s="41"/>
      <c r="NA430" s="41"/>
      <c r="NB430" s="41"/>
      <c r="NC430" s="41"/>
      <c r="ND430" s="41"/>
      <c r="NE430" s="41"/>
      <c r="NF430" s="41"/>
      <c r="NG430" s="41"/>
      <c r="NH430" s="41"/>
      <c r="NI430" s="41"/>
      <c r="NJ430" s="41"/>
      <c r="NK430" s="41"/>
      <c r="NL430" s="41"/>
      <c r="NM430" s="41"/>
      <c r="NN430" s="41"/>
      <c r="NO430" s="41"/>
      <c r="NP430" s="41"/>
      <c r="NQ430" s="41"/>
      <c r="NR430" s="41"/>
      <c r="NS430" s="41"/>
      <c r="NT430" s="41"/>
      <c r="NU430" s="41"/>
      <c r="NV430" s="41"/>
      <c r="NW430" s="41"/>
      <c r="NX430" s="41"/>
      <c r="NY430" s="41"/>
      <c r="NZ430" s="41"/>
      <c r="OA430" s="41"/>
      <c r="OB430" s="41"/>
      <c r="OC430" s="41"/>
      <c r="OD430" s="41"/>
      <c r="OE430" s="41"/>
      <c r="OF430" s="41"/>
      <c r="OG430" s="41"/>
      <c r="OH430" s="41"/>
      <c r="OI430" s="41"/>
      <c r="OJ430" s="41"/>
    </row>
    <row r="431" spans="264:400" ht="17.25" customHeight="1" x14ac:dyDescent="0.3">
      <c r="JD431" s="41"/>
      <c r="JE431" s="41"/>
      <c r="JF431" s="41"/>
      <c r="JG431" s="41"/>
      <c r="JH431" s="41"/>
      <c r="JI431" s="41"/>
      <c r="JJ431" s="41"/>
      <c r="JK431" s="41"/>
      <c r="JL431" s="41"/>
      <c r="JM431" s="41"/>
      <c r="JN431" s="41"/>
      <c r="JO431" s="41"/>
      <c r="JP431" s="41"/>
      <c r="JQ431" s="41"/>
      <c r="JR431" s="41"/>
      <c r="JS431" s="41"/>
      <c r="JT431" s="41"/>
      <c r="JU431" s="41"/>
      <c r="JV431" s="41"/>
      <c r="JW431" s="41"/>
      <c r="JX431" s="41"/>
      <c r="JY431" s="41"/>
      <c r="JZ431" s="41"/>
      <c r="KA431" s="41"/>
      <c r="KB431" s="41"/>
      <c r="KC431" s="41"/>
      <c r="KD431" s="41"/>
      <c r="KE431" s="41"/>
      <c r="KF431" s="41"/>
      <c r="KG431" s="41"/>
      <c r="KH431" s="41"/>
      <c r="KI431" s="41"/>
      <c r="KJ431" s="41"/>
      <c r="KK431" s="41"/>
      <c r="KL431" s="41"/>
      <c r="KM431" s="41"/>
      <c r="KN431" s="41"/>
      <c r="KO431" s="41"/>
      <c r="KP431" s="41"/>
      <c r="KQ431" s="41"/>
      <c r="KR431" s="41"/>
      <c r="KS431" s="41"/>
      <c r="KT431" s="41"/>
      <c r="KU431" s="41"/>
      <c r="KV431" s="41"/>
      <c r="KW431" s="41"/>
      <c r="KX431" s="41"/>
      <c r="KY431" s="41"/>
      <c r="KZ431" s="41"/>
      <c r="LA431" s="41"/>
      <c r="LB431" s="41"/>
      <c r="LC431" s="41"/>
      <c r="LD431" s="41"/>
      <c r="LE431" s="41"/>
      <c r="LF431" s="41"/>
      <c r="LG431" s="41"/>
      <c r="LH431" s="41"/>
      <c r="LI431" s="41"/>
      <c r="LJ431" s="41"/>
      <c r="LK431" s="41"/>
      <c r="LL431" s="41"/>
      <c r="LM431" s="41"/>
      <c r="LN431" s="41"/>
      <c r="LO431" s="41"/>
      <c r="LP431" s="41"/>
      <c r="LQ431" s="41"/>
      <c r="LR431" s="41"/>
      <c r="LS431" s="41"/>
      <c r="LT431" s="41"/>
      <c r="LU431" s="41"/>
      <c r="LV431" s="41"/>
      <c r="LW431" s="41"/>
      <c r="LX431" s="41"/>
      <c r="LY431" s="41"/>
      <c r="LZ431" s="41"/>
      <c r="MA431" s="41"/>
      <c r="MB431" s="41"/>
      <c r="MC431" s="41"/>
      <c r="MD431" s="41"/>
      <c r="ME431" s="41"/>
      <c r="MF431" s="41"/>
      <c r="MG431" s="41"/>
      <c r="MH431" s="41"/>
      <c r="MI431" s="41"/>
      <c r="MJ431" s="41"/>
      <c r="MK431" s="41"/>
      <c r="ML431" s="41"/>
      <c r="MM431" s="41"/>
      <c r="MN431" s="41"/>
      <c r="MO431" s="41"/>
      <c r="MP431" s="41"/>
      <c r="MQ431" s="41"/>
      <c r="MR431" s="41"/>
      <c r="MS431" s="41"/>
      <c r="MT431" s="41"/>
      <c r="MU431" s="41"/>
      <c r="MV431" s="41"/>
      <c r="MW431" s="41"/>
      <c r="MX431" s="41"/>
      <c r="MY431" s="41"/>
      <c r="MZ431" s="41"/>
      <c r="NA431" s="41"/>
      <c r="NB431" s="41"/>
      <c r="NC431" s="41"/>
      <c r="ND431" s="41"/>
      <c r="NE431" s="41"/>
      <c r="NF431" s="41"/>
      <c r="NG431" s="41"/>
      <c r="NH431" s="41"/>
      <c r="NI431" s="41"/>
      <c r="NJ431" s="41"/>
      <c r="NK431" s="41"/>
      <c r="NL431" s="41"/>
      <c r="NM431" s="41"/>
      <c r="NN431" s="41"/>
      <c r="NO431" s="41"/>
      <c r="NP431" s="41"/>
      <c r="NQ431" s="41"/>
      <c r="NR431" s="41"/>
      <c r="NS431" s="41"/>
      <c r="NT431" s="41"/>
      <c r="NU431" s="41"/>
      <c r="NV431" s="41"/>
      <c r="NW431" s="41"/>
      <c r="NX431" s="41"/>
      <c r="NY431" s="41"/>
      <c r="NZ431" s="41"/>
      <c r="OA431" s="41"/>
      <c r="OB431" s="41"/>
      <c r="OC431" s="41"/>
      <c r="OD431" s="41"/>
      <c r="OE431" s="41"/>
      <c r="OF431" s="41"/>
      <c r="OG431" s="41"/>
      <c r="OH431" s="41"/>
      <c r="OI431" s="41"/>
      <c r="OJ431" s="41"/>
    </row>
    <row r="432" spans="264:400" ht="17.25" customHeight="1" x14ac:dyDescent="0.3">
      <c r="JD432" s="41"/>
      <c r="JE432" s="41"/>
      <c r="JF432" s="41"/>
      <c r="JG432" s="41"/>
      <c r="JH432" s="41"/>
      <c r="JI432" s="41"/>
      <c r="JJ432" s="41"/>
      <c r="JK432" s="41"/>
      <c r="JL432" s="41"/>
      <c r="JM432" s="41"/>
      <c r="JN432" s="41"/>
      <c r="JO432" s="41"/>
      <c r="JP432" s="41"/>
      <c r="JQ432" s="41"/>
      <c r="JR432" s="41"/>
      <c r="JS432" s="41"/>
      <c r="JT432" s="41"/>
      <c r="JU432" s="41"/>
      <c r="JV432" s="41"/>
      <c r="JW432" s="41"/>
      <c r="JX432" s="41"/>
      <c r="JY432" s="41"/>
      <c r="JZ432" s="41"/>
      <c r="KA432" s="41"/>
      <c r="KB432" s="41"/>
      <c r="KC432" s="41"/>
      <c r="KD432" s="41"/>
      <c r="KE432" s="41"/>
      <c r="KF432" s="41"/>
      <c r="KG432" s="41"/>
      <c r="KH432" s="41"/>
      <c r="KI432" s="41"/>
      <c r="KJ432" s="41"/>
      <c r="KK432" s="41"/>
      <c r="KL432" s="41"/>
      <c r="KM432" s="41"/>
      <c r="KN432" s="41"/>
      <c r="KO432" s="41"/>
      <c r="KP432" s="41"/>
      <c r="KQ432" s="41"/>
      <c r="KR432" s="41"/>
      <c r="KS432" s="41"/>
      <c r="KT432" s="41"/>
      <c r="KU432" s="41"/>
      <c r="KV432" s="41"/>
      <c r="KW432" s="41"/>
      <c r="KX432" s="41"/>
      <c r="KY432" s="41"/>
      <c r="KZ432" s="41"/>
      <c r="LA432" s="41"/>
      <c r="LB432" s="41"/>
      <c r="LC432" s="41"/>
      <c r="LD432" s="41"/>
      <c r="LE432" s="41"/>
      <c r="LF432" s="41"/>
      <c r="LG432" s="41"/>
      <c r="LH432" s="41"/>
      <c r="LI432" s="41"/>
      <c r="LJ432" s="41"/>
      <c r="LK432" s="41"/>
      <c r="LL432" s="41"/>
      <c r="LM432" s="41"/>
      <c r="LN432" s="41"/>
      <c r="LO432" s="41"/>
      <c r="LP432" s="41"/>
      <c r="LQ432" s="41"/>
      <c r="LR432" s="41"/>
      <c r="LS432" s="41"/>
      <c r="LT432" s="41"/>
      <c r="LU432" s="41"/>
      <c r="LV432" s="41"/>
      <c r="LW432" s="41"/>
      <c r="LX432" s="41"/>
      <c r="LY432" s="41"/>
      <c r="LZ432" s="41"/>
      <c r="MA432" s="41"/>
      <c r="MB432" s="41"/>
      <c r="MC432" s="41"/>
      <c r="MD432" s="41"/>
      <c r="ME432" s="41"/>
      <c r="MF432" s="41"/>
      <c r="MG432" s="41"/>
      <c r="MH432" s="41"/>
      <c r="MI432" s="41"/>
      <c r="MJ432" s="41"/>
      <c r="MK432" s="41"/>
      <c r="ML432" s="41"/>
      <c r="MM432" s="41"/>
      <c r="MN432" s="41"/>
      <c r="MO432" s="41"/>
      <c r="MP432" s="41"/>
      <c r="MQ432" s="41"/>
      <c r="MR432" s="41"/>
      <c r="MS432" s="41"/>
      <c r="MT432" s="41"/>
      <c r="MU432" s="41"/>
      <c r="MV432" s="41"/>
      <c r="MW432" s="41"/>
      <c r="MX432" s="41"/>
      <c r="MY432" s="41"/>
      <c r="MZ432" s="41"/>
      <c r="NA432" s="41"/>
      <c r="NB432" s="41"/>
      <c r="NC432" s="41"/>
      <c r="ND432" s="41"/>
      <c r="NE432" s="41"/>
      <c r="NF432" s="41"/>
      <c r="NG432" s="41"/>
      <c r="NH432" s="41"/>
      <c r="NI432" s="41"/>
      <c r="NJ432" s="41"/>
      <c r="NK432" s="41"/>
      <c r="NL432" s="41"/>
      <c r="NM432" s="41"/>
      <c r="NN432" s="41"/>
      <c r="NO432" s="41"/>
      <c r="NP432" s="41"/>
      <c r="NQ432" s="41"/>
      <c r="NR432" s="41"/>
      <c r="NS432" s="41"/>
      <c r="NT432" s="41"/>
      <c r="NU432" s="41"/>
      <c r="NV432" s="41"/>
      <c r="NW432" s="41"/>
      <c r="NX432" s="41"/>
      <c r="NY432" s="41"/>
      <c r="NZ432" s="41"/>
      <c r="OA432" s="41"/>
      <c r="OB432" s="41"/>
      <c r="OC432" s="41"/>
      <c r="OD432" s="41"/>
      <c r="OE432" s="41"/>
      <c r="OF432" s="41"/>
      <c r="OG432" s="41"/>
      <c r="OH432" s="41"/>
      <c r="OI432" s="41"/>
      <c r="OJ432" s="41"/>
    </row>
    <row r="433" spans="264:400" ht="17.25" customHeight="1" x14ac:dyDescent="0.3">
      <c r="JD433" s="41"/>
      <c r="JE433" s="41"/>
      <c r="JF433" s="41"/>
      <c r="JG433" s="41"/>
      <c r="JH433" s="41"/>
      <c r="JI433" s="41"/>
      <c r="JJ433" s="41"/>
      <c r="JK433" s="41"/>
      <c r="JL433" s="41"/>
      <c r="JM433" s="41"/>
      <c r="JN433" s="41"/>
      <c r="JO433" s="41"/>
      <c r="JP433" s="41"/>
      <c r="JQ433" s="41"/>
      <c r="JR433" s="41"/>
      <c r="JS433" s="41"/>
      <c r="JT433" s="41"/>
      <c r="JU433" s="41"/>
      <c r="JV433" s="41"/>
      <c r="JW433" s="41"/>
      <c r="JX433" s="41"/>
      <c r="JY433" s="41"/>
      <c r="JZ433" s="41"/>
      <c r="KA433" s="41"/>
      <c r="KB433" s="41"/>
      <c r="KC433" s="41"/>
      <c r="KD433" s="41"/>
      <c r="KE433" s="41"/>
      <c r="KF433" s="41"/>
      <c r="KG433" s="41"/>
      <c r="KH433" s="41"/>
      <c r="KI433" s="41"/>
      <c r="KJ433" s="41"/>
      <c r="KK433" s="41"/>
      <c r="KL433" s="41"/>
      <c r="KM433" s="41"/>
      <c r="KN433" s="41"/>
      <c r="KO433" s="41"/>
      <c r="KP433" s="41"/>
      <c r="KQ433" s="41"/>
      <c r="KR433" s="41"/>
      <c r="KS433" s="41"/>
      <c r="KT433" s="41"/>
      <c r="KU433" s="41"/>
      <c r="KV433" s="41"/>
      <c r="KW433" s="41"/>
      <c r="KX433" s="41"/>
      <c r="KY433" s="41"/>
      <c r="KZ433" s="41"/>
      <c r="LA433" s="41"/>
      <c r="LB433" s="41"/>
      <c r="LC433" s="41"/>
      <c r="LD433" s="41"/>
      <c r="LE433" s="41"/>
      <c r="LF433" s="41"/>
      <c r="LG433" s="41"/>
      <c r="LH433" s="41"/>
      <c r="LI433" s="41"/>
      <c r="LJ433" s="41"/>
      <c r="LK433" s="41"/>
      <c r="LL433" s="41"/>
      <c r="LM433" s="41"/>
      <c r="LN433" s="41"/>
      <c r="LO433" s="41"/>
      <c r="LP433" s="41"/>
      <c r="LQ433" s="41"/>
      <c r="LR433" s="41"/>
      <c r="LS433" s="41"/>
      <c r="LT433" s="41"/>
      <c r="LU433" s="41"/>
      <c r="LV433" s="41"/>
      <c r="LW433" s="41"/>
      <c r="LX433" s="41"/>
      <c r="LY433" s="41"/>
      <c r="LZ433" s="41"/>
      <c r="MA433" s="41"/>
      <c r="MB433" s="41"/>
      <c r="MC433" s="41"/>
      <c r="MD433" s="41"/>
      <c r="ME433" s="41"/>
      <c r="MF433" s="41"/>
      <c r="MG433" s="41"/>
      <c r="MH433" s="41"/>
      <c r="MI433" s="41"/>
      <c r="MJ433" s="41"/>
      <c r="MK433" s="41"/>
      <c r="ML433" s="41"/>
      <c r="MM433" s="41"/>
      <c r="MN433" s="41"/>
      <c r="MO433" s="41"/>
      <c r="MP433" s="41"/>
      <c r="MQ433" s="41"/>
      <c r="MR433" s="41"/>
      <c r="MS433" s="41"/>
      <c r="MT433" s="41"/>
      <c r="MU433" s="41"/>
      <c r="MV433" s="41"/>
      <c r="MW433" s="41"/>
      <c r="MX433" s="41"/>
      <c r="MY433" s="41"/>
      <c r="MZ433" s="41"/>
      <c r="NA433" s="41"/>
      <c r="NB433" s="41"/>
      <c r="NC433" s="41"/>
      <c r="ND433" s="41"/>
      <c r="NE433" s="41"/>
      <c r="NF433" s="41"/>
      <c r="NG433" s="41"/>
      <c r="NH433" s="41"/>
      <c r="NI433" s="41"/>
      <c r="NJ433" s="41"/>
      <c r="NK433" s="41"/>
      <c r="NL433" s="41"/>
      <c r="NM433" s="41"/>
      <c r="NN433" s="41"/>
      <c r="NO433" s="41"/>
      <c r="NP433" s="41"/>
      <c r="NQ433" s="41"/>
      <c r="NR433" s="41"/>
      <c r="NS433" s="41"/>
      <c r="NT433" s="41"/>
      <c r="NU433" s="41"/>
      <c r="NV433" s="41"/>
      <c r="NW433" s="41"/>
      <c r="NX433" s="41"/>
      <c r="NY433" s="41"/>
      <c r="NZ433" s="41"/>
      <c r="OA433" s="41"/>
      <c r="OB433" s="41"/>
      <c r="OC433" s="41"/>
      <c r="OD433" s="41"/>
      <c r="OE433" s="41"/>
      <c r="OF433" s="41"/>
      <c r="OG433" s="41"/>
      <c r="OH433" s="41"/>
      <c r="OI433" s="41"/>
      <c r="OJ433" s="41"/>
    </row>
    <row r="434" spans="264:400" ht="17.25" customHeight="1" x14ac:dyDescent="0.3">
      <c r="JD434" s="41"/>
      <c r="JE434" s="41"/>
      <c r="JF434" s="41"/>
      <c r="JG434" s="41"/>
      <c r="JH434" s="41"/>
      <c r="JI434" s="41"/>
      <c r="JJ434" s="41"/>
      <c r="JK434" s="41"/>
      <c r="JL434" s="41"/>
      <c r="JM434" s="41"/>
      <c r="JN434" s="41"/>
      <c r="JO434" s="41"/>
      <c r="JP434" s="41"/>
      <c r="JQ434" s="41"/>
      <c r="JR434" s="41"/>
      <c r="JS434" s="41"/>
      <c r="JT434" s="41"/>
      <c r="JU434" s="41"/>
      <c r="JV434" s="41"/>
      <c r="JW434" s="41"/>
      <c r="JX434" s="41"/>
      <c r="JY434" s="41"/>
      <c r="JZ434" s="41"/>
      <c r="KA434" s="41"/>
      <c r="KB434" s="41"/>
      <c r="KC434" s="41"/>
      <c r="KD434" s="41"/>
      <c r="KE434" s="41"/>
      <c r="KF434" s="41"/>
      <c r="KG434" s="41"/>
      <c r="KH434" s="41"/>
      <c r="KI434" s="41"/>
      <c r="KJ434" s="41"/>
      <c r="KK434" s="41"/>
      <c r="KL434" s="41"/>
      <c r="KM434" s="41"/>
      <c r="KN434" s="41"/>
      <c r="KO434" s="41"/>
      <c r="KP434" s="41"/>
      <c r="KQ434" s="41"/>
      <c r="KR434" s="41"/>
      <c r="KS434" s="41"/>
      <c r="KT434" s="41"/>
      <c r="KU434" s="41"/>
      <c r="KV434" s="41"/>
      <c r="KW434" s="41"/>
      <c r="KX434" s="41"/>
      <c r="KY434" s="41"/>
      <c r="KZ434" s="41"/>
      <c r="LA434" s="41"/>
      <c r="LB434" s="41"/>
      <c r="LC434" s="41"/>
      <c r="LD434" s="41"/>
      <c r="LE434" s="41"/>
      <c r="LF434" s="41"/>
      <c r="LG434" s="41"/>
      <c r="LH434" s="41"/>
      <c r="LI434" s="41"/>
      <c r="LJ434" s="41"/>
      <c r="LK434" s="41"/>
      <c r="LL434" s="41"/>
      <c r="LM434" s="41"/>
      <c r="LN434" s="41"/>
      <c r="LO434" s="41"/>
      <c r="LP434" s="41"/>
      <c r="LQ434" s="41"/>
      <c r="LR434" s="41"/>
      <c r="LS434" s="41"/>
      <c r="LT434" s="41"/>
      <c r="LU434" s="41"/>
      <c r="LV434" s="41"/>
      <c r="LW434" s="41"/>
      <c r="LX434" s="41"/>
      <c r="LY434" s="41"/>
      <c r="LZ434" s="41"/>
      <c r="MA434" s="41"/>
      <c r="MB434" s="41"/>
      <c r="MC434" s="41"/>
      <c r="MD434" s="41"/>
      <c r="ME434" s="41"/>
      <c r="MF434" s="41"/>
      <c r="MG434" s="41"/>
      <c r="MH434" s="41"/>
      <c r="MI434" s="41"/>
      <c r="MJ434" s="41"/>
      <c r="MK434" s="41"/>
      <c r="ML434" s="41"/>
      <c r="MM434" s="41"/>
      <c r="MN434" s="41"/>
      <c r="MO434" s="41"/>
      <c r="MP434" s="41"/>
      <c r="MQ434" s="41"/>
      <c r="MR434" s="41"/>
      <c r="MS434" s="41"/>
      <c r="MT434" s="41"/>
      <c r="MU434" s="41"/>
      <c r="MV434" s="41"/>
      <c r="MW434" s="41"/>
      <c r="MX434" s="41"/>
      <c r="MY434" s="41"/>
      <c r="MZ434" s="41"/>
      <c r="NA434" s="41"/>
      <c r="NB434" s="41"/>
      <c r="NC434" s="41"/>
      <c r="ND434" s="41"/>
      <c r="NE434" s="41"/>
      <c r="NF434" s="41"/>
      <c r="NG434" s="41"/>
      <c r="NH434" s="41"/>
      <c r="NI434" s="41"/>
      <c r="NJ434" s="41"/>
      <c r="NK434" s="41"/>
      <c r="NL434" s="41"/>
      <c r="NM434" s="41"/>
      <c r="NN434" s="41"/>
      <c r="NO434" s="41"/>
      <c r="NP434" s="41"/>
      <c r="NQ434" s="41"/>
      <c r="NR434" s="41"/>
      <c r="NS434" s="41"/>
      <c r="NT434" s="41"/>
      <c r="NU434" s="41"/>
      <c r="NV434" s="41"/>
      <c r="NW434" s="41"/>
      <c r="NX434" s="41"/>
      <c r="NY434" s="41"/>
      <c r="NZ434" s="41"/>
      <c r="OA434" s="41"/>
      <c r="OB434" s="41"/>
      <c r="OC434" s="41"/>
      <c r="OD434" s="41"/>
      <c r="OE434" s="41"/>
      <c r="OF434" s="41"/>
      <c r="OG434" s="41"/>
      <c r="OH434" s="41"/>
      <c r="OI434" s="41"/>
      <c r="OJ434" s="41"/>
    </row>
    <row r="435" spans="264:400" ht="17.25" customHeight="1" x14ac:dyDescent="0.3">
      <c r="JD435" s="41"/>
      <c r="JE435" s="41"/>
      <c r="JF435" s="41"/>
      <c r="JG435" s="41"/>
      <c r="JH435" s="41"/>
      <c r="JI435" s="41"/>
      <c r="JJ435" s="41"/>
      <c r="JK435" s="41"/>
      <c r="JL435" s="41"/>
      <c r="JM435" s="41"/>
      <c r="JN435" s="41"/>
      <c r="JO435" s="41"/>
      <c r="JP435" s="41"/>
      <c r="JQ435" s="41"/>
      <c r="JR435" s="41"/>
      <c r="JS435" s="41"/>
      <c r="JT435" s="41"/>
      <c r="JU435" s="41"/>
      <c r="JV435" s="41"/>
      <c r="JW435" s="41"/>
      <c r="JX435" s="41"/>
      <c r="JY435" s="41"/>
      <c r="JZ435" s="41"/>
      <c r="KA435" s="41"/>
      <c r="KB435" s="41"/>
      <c r="KC435" s="41"/>
      <c r="KD435" s="41"/>
      <c r="KE435" s="41"/>
      <c r="KF435" s="41"/>
      <c r="KG435" s="41"/>
      <c r="KH435" s="41"/>
      <c r="KI435" s="41"/>
      <c r="KJ435" s="41"/>
      <c r="KK435" s="41"/>
      <c r="KL435" s="41"/>
      <c r="KM435" s="41"/>
      <c r="KN435" s="41"/>
      <c r="KO435" s="41"/>
      <c r="KP435" s="41"/>
      <c r="KQ435" s="41"/>
      <c r="KR435" s="41"/>
      <c r="KS435" s="41"/>
      <c r="KT435" s="41"/>
      <c r="KU435" s="41"/>
      <c r="KV435" s="41"/>
      <c r="KW435" s="41"/>
      <c r="KX435" s="41"/>
      <c r="KY435" s="41"/>
      <c r="KZ435" s="41"/>
      <c r="LA435" s="41"/>
      <c r="LB435" s="41"/>
      <c r="LC435" s="41"/>
      <c r="LD435" s="41"/>
      <c r="LE435" s="41"/>
      <c r="LF435" s="41"/>
      <c r="LG435" s="41"/>
      <c r="LH435" s="41"/>
      <c r="LI435" s="41"/>
      <c r="LJ435" s="41"/>
      <c r="LK435" s="41"/>
      <c r="LL435" s="41"/>
      <c r="LM435" s="41"/>
      <c r="LN435" s="41"/>
      <c r="LO435" s="41"/>
      <c r="LP435" s="41"/>
      <c r="LQ435" s="41"/>
      <c r="LR435" s="41"/>
      <c r="LS435" s="41"/>
      <c r="LT435" s="41"/>
      <c r="LU435" s="41"/>
      <c r="LV435" s="41"/>
      <c r="LW435" s="41"/>
      <c r="LX435" s="41"/>
      <c r="LY435" s="41"/>
      <c r="LZ435" s="41"/>
      <c r="MA435" s="41"/>
      <c r="MB435" s="41"/>
      <c r="MC435" s="41"/>
      <c r="MD435" s="41"/>
      <c r="ME435" s="41"/>
      <c r="MF435" s="41"/>
      <c r="MG435" s="41"/>
      <c r="MH435" s="41"/>
      <c r="MI435" s="41"/>
      <c r="MJ435" s="41"/>
      <c r="MK435" s="41"/>
      <c r="ML435" s="41"/>
      <c r="MM435" s="41"/>
      <c r="MN435" s="41"/>
      <c r="MO435" s="41"/>
      <c r="MP435" s="41"/>
      <c r="MQ435" s="41"/>
      <c r="MR435" s="41"/>
      <c r="MS435" s="41"/>
      <c r="MT435" s="41"/>
      <c r="MU435" s="41"/>
      <c r="MV435" s="41"/>
      <c r="MW435" s="41"/>
      <c r="MX435" s="41"/>
      <c r="MY435" s="41"/>
      <c r="MZ435" s="41"/>
      <c r="NA435" s="41"/>
      <c r="NB435" s="41"/>
      <c r="NC435" s="41"/>
      <c r="ND435" s="41"/>
      <c r="NE435" s="41"/>
      <c r="NF435" s="41"/>
      <c r="NG435" s="41"/>
      <c r="NH435" s="41"/>
      <c r="NI435" s="41"/>
      <c r="NJ435" s="41"/>
      <c r="NK435" s="41"/>
      <c r="NL435" s="41"/>
      <c r="NM435" s="41"/>
      <c r="NN435" s="41"/>
      <c r="NO435" s="41"/>
      <c r="NP435" s="41"/>
      <c r="NQ435" s="41"/>
      <c r="NR435" s="41"/>
      <c r="NS435" s="41"/>
      <c r="NT435" s="41"/>
      <c r="NU435" s="41"/>
      <c r="NV435" s="41"/>
      <c r="NW435" s="41"/>
      <c r="NX435" s="41"/>
      <c r="NY435" s="41"/>
      <c r="NZ435" s="41"/>
      <c r="OA435" s="41"/>
      <c r="OB435" s="41"/>
      <c r="OC435" s="41"/>
      <c r="OD435" s="41"/>
      <c r="OE435" s="41"/>
      <c r="OF435" s="41"/>
      <c r="OG435" s="41"/>
      <c r="OH435" s="41"/>
      <c r="OI435" s="41"/>
      <c r="OJ435" s="41"/>
    </row>
    <row r="436" spans="264:400" ht="17.25" customHeight="1" x14ac:dyDescent="0.3">
      <c r="JD436" s="41"/>
      <c r="JE436" s="41"/>
      <c r="JF436" s="41"/>
      <c r="JG436" s="41"/>
      <c r="JH436" s="41"/>
      <c r="JI436" s="41"/>
      <c r="JJ436" s="41"/>
      <c r="JK436" s="41"/>
      <c r="JL436" s="41"/>
      <c r="JM436" s="41"/>
      <c r="JN436" s="41"/>
      <c r="JO436" s="41"/>
      <c r="JP436" s="41"/>
      <c r="JQ436" s="41"/>
      <c r="JR436" s="41"/>
      <c r="JS436" s="41"/>
      <c r="JT436" s="41"/>
      <c r="JU436" s="41"/>
      <c r="JV436" s="41"/>
      <c r="JW436" s="41"/>
      <c r="JX436" s="41"/>
      <c r="JY436" s="41"/>
      <c r="JZ436" s="41"/>
      <c r="KA436" s="41"/>
      <c r="KB436" s="41"/>
      <c r="KC436" s="41"/>
      <c r="KD436" s="41"/>
      <c r="KE436" s="41"/>
      <c r="KF436" s="41"/>
      <c r="KG436" s="41"/>
      <c r="KH436" s="41"/>
      <c r="KI436" s="41"/>
      <c r="KJ436" s="41"/>
      <c r="KK436" s="41"/>
      <c r="KL436" s="41"/>
      <c r="KM436" s="41"/>
      <c r="KN436" s="41"/>
      <c r="KO436" s="41"/>
      <c r="KP436" s="41"/>
      <c r="KQ436" s="41"/>
      <c r="KR436" s="41"/>
      <c r="KS436" s="41"/>
      <c r="KT436" s="41"/>
      <c r="KU436" s="41"/>
      <c r="KV436" s="41"/>
      <c r="KW436" s="41"/>
      <c r="KX436" s="41"/>
      <c r="KY436" s="41"/>
      <c r="KZ436" s="41"/>
      <c r="LA436" s="41"/>
      <c r="LB436" s="41"/>
      <c r="LC436" s="41"/>
      <c r="LD436" s="41"/>
      <c r="LE436" s="41"/>
      <c r="LF436" s="41"/>
      <c r="LG436" s="41"/>
      <c r="LH436" s="41"/>
      <c r="LI436" s="41"/>
      <c r="LJ436" s="41"/>
      <c r="LK436" s="41"/>
      <c r="LL436" s="41"/>
      <c r="LM436" s="41"/>
      <c r="LN436" s="41"/>
      <c r="LO436" s="41"/>
      <c r="LP436" s="41"/>
      <c r="LQ436" s="41"/>
      <c r="LR436" s="41"/>
      <c r="LS436" s="41"/>
      <c r="LT436" s="41"/>
      <c r="LU436" s="41"/>
      <c r="LV436" s="41"/>
      <c r="LW436" s="41"/>
      <c r="LX436" s="41"/>
      <c r="LY436" s="41"/>
      <c r="LZ436" s="41"/>
      <c r="MA436" s="41"/>
      <c r="MB436" s="41"/>
      <c r="MC436" s="41"/>
      <c r="MD436" s="41"/>
      <c r="ME436" s="41"/>
      <c r="MF436" s="41"/>
      <c r="MG436" s="41"/>
      <c r="MH436" s="41"/>
      <c r="MI436" s="41"/>
      <c r="MJ436" s="41"/>
      <c r="MK436" s="41"/>
      <c r="ML436" s="41"/>
      <c r="MM436" s="41"/>
      <c r="MN436" s="41"/>
      <c r="MO436" s="41"/>
      <c r="MP436" s="41"/>
      <c r="MQ436" s="41"/>
      <c r="MR436" s="41"/>
      <c r="MS436" s="41"/>
      <c r="MT436" s="41"/>
      <c r="MU436" s="41"/>
      <c r="MV436" s="41"/>
      <c r="MW436" s="41"/>
      <c r="MX436" s="41"/>
      <c r="MY436" s="41"/>
      <c r="MZ436" s="41"/>
      <c r="NA436" s="41"/>
      <c r="NB436" s="41"/>
      <c r="NC436" s="41"/>
      <c r="ND436" s="41"/>
      <c r="NE436" s="41"/>
      <c r="NF436" s="41"/>
      <c r="NG436" s="41"/>
      <c r="NH436" s="41"/>
      <c r="NI436" s="41"/>
      <c r="NJ436" s="41"/>
      <c r="NK436" s="41"/>
      <c r="NL436" s="41"/>
      <c r="NM436" s="41"/>
      <c r="NN436" s="41"/>
      <c r="NO436" s="41"/>
      <c r="NP436" s="41"/>
      <c r="NQ436" s="41"/>
      <c r="NR436" s="41"/>
      <c r="NS436" s="41"/>
      <c r="NT436" s="41"/>
      <c r="NU436" s="41"/>
      <c r="NV436" s="41"/>
      <c r="NW436" s="41"/>
      <c r="NX436" s="41"/>
      <c r="NY436" s="41"/>
      <c r="NZ436" s="41"/>
      <c r="OA436" s="41"/>
      <c r="OB436" s="41"/>
      <c r="OC436" s="41"/>
      <c r="OD436" s="41"/>
      <c r="OE436" s="41"/>
      <c r="OF436" s="41"/>
      <c r="OG436" s="41"/>
      <c r="OH436" s="41"/>
      <c r="OI436" s="41"/>
      <c r="OJ436" s="41"/>
    </row>
    <row r="437" spans="264:400" ht="17.25" customHeight="1" x14ac:dyDescent="0.3">
      <c r="JD437" s="41"/>
      <c r="JE437" s="41"/>
      <c r="JF437" s="41"/>
      <c r="JG437" s="41"/>
      <c r="JH437" s="41"/>
      <c r="JI437" s="41"/>
      <c r="JJ437" s="41"/>
      <c r="JK437" s="41"/>
      <c r="JL437" s="41"/>
      <c r="JM437" s="41"/>
      <c r="JN437" s="41"/>
      <c r="JO437" s="41"/>
      <c r="JP437" s="41"/>
      <c r="JQ437" s="41"/>
      <c r="JR437" s="41"/>
      <c r="JS437" s="41"/>
      <c r="JT437" s="41"/>
      <c r="JU437" s="41"/>
      <c r="JV437" s="41"/>
      <c r="JW437" s="41"/>
      <c r="JX437" s="41"/>
      <c r="JY437" s="41"/>
      <c r="JZ437" s="41"/>
      <c r="KA437" s="41"/>
      <c r="KB437" s="41"/>
      <c r="KC437" s="41"/>
      <c r="KD437" s="41"/>
      <c r="KE437" s="41"/>
      <c r="KF437" s="41"/>
      <c r="KG437" s="41"/>
      <c r="KH437" s="41"/>
      <c r="KI437" s="41"/>
      <c r="KJ437" s="41"/>
      <c r="KK437" s="41"/>
      <c r="KL437" s="41"/>
      <c r="KM437" s="41"/>
      <c r="KN437" s="41"/>
      <c r="KO437" s="41"/>
      <c r="KP437" s="41"/>
      <c r="KQ437" s="41"/>
      <c r="KR437" s="41"/>
      <c r="KS437" s="41"/>
      <c r="KT437" s="41"/>
      <c r="KU437" s="41"/>
      <c r="KV437" s="41"/>
      <c r="KW437" s="41"/>
      <c r="KX437" s="41"/>
      <c r="KY437" s="41"/>
      <c r="KZ437" s="41"/>
      <c r="LA437" s="41"/>
      <c r="LB437" s="41"/>
      <c r="LC437" s="41"/>
      <c r="LD437" s="41"/>
      <c r="LE437" s="41"/>
      <c r="LF437" s="41"/>
      <c r="LG437" s="41"/>
      <c r="LH437" s="41"/>
      <c r="LI437" s="41"/>
      <c r="LJ437" s="41"/>
      <c r="LK437" s="41"/>
      <c r="LL437" s="41"/>
      <c r="LM437" s="41"/>
      <c r="LN437" s="41"/>
      <c r="LO437" s="41"/>
      <c r="LP437" s="41"/>
      <c r="LQ437" s="41"/>
      <c r="LR437" s="41"/>
      <c r="LS437" s="41"/>
      <c r="LT437" s="41"/>
      <c r="LU437" s="41"/>
      <c r="LV437" s="41"/>
      <c r="LW437" s="41"/>
      <c r="LX437" s="41"/>
      <c r="LY437" s="41"/>
      <c r="LZ437" s="41"/>
      <c r="MA437" s="41"/>
      <c r="MB437" s="41"/>
      <c r="MC437" s="41"/>
      <c r="MD437" s="41"/>
      <c r="ME437" s="41"/>
      <c r="MF437" s="41"/>
      <c r="MG437" s="41"/>
      <c r="MH437" s="41"/>
      <c r="MI437" s="41"/>
      <c r="MJ437" s="41"/>
      <c r="MK437" s="41"/>
      <c r="ML437" s="41"/>
      <c r="MM437" s="41"/>
      <c r="MN437" s="41"/>
      <c r="MO437" s="41"/>
      <c r="MP437" s="41"/>
      <c r="MQ437" s="41"/>
      <c r="MR437" s="41"/>
      <c r="MS437" s="41"/>
      <c r="MT437" s="41"/>
      <c r="MU437" s="41"/>
      <c r="MV437" s="41"/>
      <c r="MW437" s="41"/>
      <c r="MX437" s="41"/>
      <c r="MY437" s="41"/>
      <c r="MZ437" s="41"/>
      <c r="NA437" s="41"/>
      <c r="NB437" s="41"/>
      <c r="NC437" s="41"/>
      <c r="ND437" s="41"/>
      <c r="NE437" s="41"/>
      <c r="NF437" s="41"/>
      <c r="NG437" s="41"/>
      <c r="NH437" s="41"/>
      <c r="NI437" s="41"/>
      <c r="NJ437" s="41"/>
      <c r="NK437" s="41"/>
      <c r="NL437" s="41"/>
      <c r="NM437" s="41"/>
      <c r="NN437" s="41"/>
      <c r="NO437" s="41"/>
      <c r="NP437" s="41"/>
      <c r="NQ437" s="41"/>
      <c r="NR437" s="41"/>
      <c r="NS437" s="41"/>
      <c r="NT437" s="41"/>
      <c r="NU437" s="41"/>
      <c r="NV437" s="41"/>
      <c r="NW437" s="41"/>
      <c r="NX437" s="41"/>
      <c r="NY437" s="41"/>
      <c r="NZ437" s="41"/>
      <c r="OA437" s="41"/>
      <c r="OB437" s="41"/>
      <c r="OC437" s="41"/>
      <c r="OD437" s="41"/>
      <c r="OE437" s="41"/>
      <c r="OF437" s="41"/>
      <c r="OG437" s="41"/>
      <c r="OH437" s="41"/>
      <c r="OI437" s="41"/>
      <c r="OJ437" s="41"/>
    </row>
    <row r="438" spans="264:400" ht="17.25" customHeight="1" x14ac:dyDescent="0.3">
      <c r="JD438" s="41"/>
      <c r="JE438" s="41"/>
      <c r="JF438" s="41"/>
      <c r="JG438" s="41"/>
      <c r="JH438" s="41"/>
      <c r="JI438" s="41"/>
      <c r="JJ438" s="41"/>
      <c r="JK438" s="41"/>
      <c r="JL438" s="41"/>
      <c r="JM438" s="41"/>
      <c r="JN438" s="41"/>
      <c r="JO438" s="41"/>
      <c r="JP438" s="41"/>
      <c r="JQ438" s="41"/>
      <c r="JR438" s="41"/>
      <c r="JS438" s="41"/>
      <c r="JT438" s="41"/>
      <c r="JU438" s="41"/>
      <c r="JV438" s="41"/>
      <c r="JW438" s="41"/>
      <c r="JX438" s="41"/>
      <c r="JY438" s="41"/>
      <c r="JZ438" s="41"/>
      <c r="KA438" s="41"/>
      <c r="KB438" s="41"/>
      <c r="KC438" s="41"/>
      <c r="KD438" s="41"/>
      <c r="KE438" s="41"/>
      <c r="KF438" s="41"/>
      <c r="KG438" s="41"/>
      <c r="KH438" s="41"/>
      <c r="KI438" s="41"/>
      <c r="KJ438" s="41"/>
      <c r="KK438" s="41"/>
      <c r="KL438" s="41"/>
      <c r="KM438" s="41"/>
      <c r="KN438" s="41"/>
      <c r="KO438" s="41"/>
      <c r="KP438" s="41"/>
      <c r="KQ438" s="41"/>
      <c r="KR438" s="41"/>
      <c r="KS438" s="41"/>
      <c r="KT438" s="41"/>
      <c r="KU438" s="41"/>
      <c r="KV438" s="41"/>
      <c r="KW438" s="41"/>
      <c r="KX438" s="41"/>
      <c r="KY438" s="41"/>
      <c r="KZ438" s="41"/>
      <c r="LA438" s="41"/>
      <c r="LB438" s="41"/>
      <c r="LC438" s="41"/>
      <c r="LD438" s="41"/>
      <c r="LE438" s="41"/>
      <c r="LF438" s="41"/>
      <c r="LG438" s="41"/>
      <c r="LH438" s="41"/>
      <c r="LI438" s="41"/>
      <c r="LJ438" s="41"/>
      <c r="LK438" s="41"/>
      <c r="LL438" s="41"/>
      <c r="LM438" s="41"/>
      <c r="LN438" s="41"/>
      <c r="LO438" s="41"/>
      <c r="LP438" s="41"/>
      <c r="LQ438" s="41"/>
      <c r="LR438" s="41"/>
      <c r="LS438" s="41"/>
      <c r="LT438" s="41"/>
      <c r="LU438" s="41"/>
      <c r="LV438" s="41"/>
      <c r="LW438" s="41"/>
      <c r="LX438" s="41"/>
      <c r="LY438" s="41"/>
      <c r="LZ438" s="41"/>
      <c r="MA438" s="41"/>
      <c r="MB438" s="41"/>
      <c r="MC438" s="41"/>
      <c r="MD438" s="41"/>
      <c r="ME438" s="41"/>
      <c r="MF438" s="41"/>
      <c r="MG438" s="41"/>
      <c r="MH438" s="41"/>
      <c r="MI438" s="41"/>
      <c r="MJ438" s="41"/>
      <c r="MK438" s="41"/>
      <c r="ML438" s="41"/>
      <c r="MM438" s="41"/>
      <c r="MN438" s="41"/>
      <c r="MO438" s="41"/>
      <c r="MP438" s="41"/>
      <c r="MQ438" s="41"/>
      <c r="MR438" s="41"/>
      <c r="MS438" s="41"/>
      <c r="MT438" s="41"/>
      <c r="MU438" s="41"/>
      <c r="MV438" s="41"/>
      <c r="MW438" s="41"/>
      <c r="MX438" s="41"/>
      <c r="MY438" s="41"/>
      <c r="MZ438" s="41"/>
      <c r="NA438" s="41"/>
      <c r="NB438" s="41"/>
      <c r="NC438" s="41"/>
      <c r="ND438" s="41"/>
      <c r="NE438" s="41"/>
      <c r="NF438" s="41"/>
      <c r="NG438" s="41"/>
      <c r="NH438" s="41"/>
      <c r="NI438" s="41"/>
      <c r="NJ438" s="41"/>
      <c r="NK438" s="41"/>
      <c r="NL438" s="41"/>
      <c r="NM438" s="41"/>
      <c r="NN438" s="41"/>
      <c r="NO438" s="41"/>
      <c r="NP438" s="41"/>
      <c r="NQ438" s="41"/>
      <c r="NR438" s="41"/>
      <c r="NS438" s="41"/>
      <c r="NT438" s="41"/>
      <c r="NU438" s="41"/>
      <c r="NV438" s="41"/>
      <c r="NW438" s="41"/>
      <c r="NX438" s="41"/>
      <c r="NY438" s="41"/>
      <c r="NZ438" s="41"/>
      <c r="OA438" s="41"/>
      <c r="OB438" s="41"/>
      <c r="OC438" s="41"/>
      <c r="OD438" s="41"/>
      <c r="OE438" s="41"/>
      <c r="OF438" s="41"/>
      <c r="OG438" s="41"/>
      <c r="OH438" s="41"/>
      <c r="OI438" s="41"/>
      <c r="OJ438" s="41"/>
    </row>
    <row r="439" spans="264:400" ht="17.25" customHeight="1" x14ac:dyDescent="0.3">
      <c r="JD439" s="41"/>
      <c r="JE439" s="41"/>
      <c r="JF439" s="41"/>
      <c r="JG439" s="41"/>
      <c r="JH439" s="41"/>
      <c r="JI439" s="41"/>
      <c r="JJ439" s="41"/>
      <c r="JK439" s="41"/>
      <c r="JL439" s="41"/>
      <c r="JM439" s="41"/>
      <c r="JN439" s="41"/>
      <c r="JO439" s="41"/>
      <c r="JP439" s="41"/>
      <c r="JQ439" s="41"/>
      <c r="JR439" s="41"/>
      <c r="JS439" s="41"/>
      <c r="JT439" s="41"/>
      <c r="JU439" s="41"/>
      <c r="JV439" s="41"/>
      <c r="JW439" s="41"/>
      <c r="JX439" s="41"/>
      <c r="JY439" s="41"/>
      <c r="JZ439" s="41"/>
      <c r="KA439" s="41"/>
      <c r="KB439" s="41"/>
      <c r="KC439" s="41"/>
      <c r="KD439" s="41"/>
      <c r="KE439" s="41"/>
      <c r="KF439" s="41"/>
      <c r="KG439" s="41"/>
      <c r="KH439" s="41"/>
      <c r="KI439" s="41"/>
      <c r="KJ439" s="41"/>
      <c r="KK439" s="41"/>
      <c r="KL439" s="41"/>
      <c r="KM439" s="41"/>
      <c r="KN439" s="41"/>
      <c r="KO439" s="41"/>
      <c r="KP439" s="41"/>
      <c r="KQ439" s="41"/>
      <c r="KR439" s="41"/>
      <c r="KS439" s="41"/>
      <c r="KT439" s="41"/>
      <c r="KU439" s="41"/>
      <c r="KV439" s="41"/>
      <c r="KW439" s="41"/>
      <c r="KX439" s="41"/>
      <c r="KY439" s="41"/>
      <c r="KZ439" s="41"/>
      <c r="LA439" s="41"/>
      <c r="LB439" s="41"/>
      <c r="LC439" s="41"/>
      <c r="LD439" s="41"/>
      <c r="LE439" s="41"/>
      <c r="LF439" s="41"/>
      <c r="LG439" s="41"/>
      <c r="LH439" s="41"/>
      <c r="LI439" s="41"/>
      <c r="LJ439" s="41"/>
      <c r="LK439" s="41"/>
      <c r="LL439" s="41"/>
      <c r="LM439" s="41"/>
      <c r="LN439" s="41"/>
      <c r="LO439" s="41"/>
      <c r="LP439" s="41"/>
      <c r="LQ439" s="41"/>
      <c r="LR439" s="41"/>
      <c r="LS439" s="41"/>
      <c r="LT439" s="41"/>
      <c r="LU439" s="41"/>
      <c r="LV439" s="41"/>
      <c r="LW439" s="41"/>
      <c r="LX439" s="41"/>
      <c r="LY439" s="41"/>
      <c r="LZ439" s="41"/>
      <c r="MA439" s="41"/>
      <c r="MB439" s="41"/>
      <c r="MC439" s="41"/>
      <c r="MD439" s="41"/>
      <c r="ME439" s="41"/>
      <c r="MF439" s="41"/>
      <c r="MG439" s="41"/>
      <c r="MH439" s="41"/>
      <c r="MI439" s="41"/>
      <c r="MJ439" s="41"/>
      <c r="MK439" s="41"/>
      <c r="ML439" s="41"/>
      <c r="MM439" s="41"/>
      <c r="MN439" s="41"/>
      <c r="MO439" s="41"/>
      <c r="MP439" s="41"/>
      <c r="MQ439" s="41"/>
      <c r="MR439" s="41"/>
      <c r="MS439" s="41"/>
      <c r="MT439" s="41"/>
      <c r="MU439" s="41"/>
      <c r="MV439" s="41"/>
      <c r="MW439" s="41"/>
      <c r="MX439" s="41"/>
      <c r="MY439" s="41"/>
      <c r="MZ439" s="41"/>
      <c r="NA439" s="41"/>
      <c r="NB439" s="41"/>
      <c r="NC439" s="41"/>
      <c r="ND439" s="41"/>
      <c r="NE439" s="41"/>
      <c r="NF439" s="41"/>
      <c r="NG439" s="41"/>
      <c r="NH439" s="41"/>
      <c r="NI439" s="41"/>
      <c r="NJ439" s="41"/>
      <c r="NK439" s="41"/>
      <c r="NL439" s="41"/>
      <c r="NM439" s="41"/>
      <c r="NN439" s="41"/>
      <c r="NO439" s="41"/>
      <c r="NP439" s="41"/>
      <c r="NQ439" s="41"/>
      <c r="NR439" s="41"/>
      <c r="NS439" s="41"/>
      <c r="NT439" s="41"/>
      <c r="NU439" s="41"/>
      <c r="NV439" s="41"/>
      <c r="NW439" s="41"/>
      <c r="NX439" s="41"/>
      <c r="NY439" s="41"/>
      <c r="NZ439" s="41"/>
      <c r="OA439" s="41"/>
      <c r="OB439" s="41"/>
      <c r="OC439" s="41"/>
      <c r="OD439" s="41"/>
      <c r="OE439" s="41"/>
      <c r="OF439" s="41"/>
      <c r="OG439" s="41"/>
      <c r="OH439" s="41"/>
      <c r="OI439" s="41"/>
      <c r="OJ439" s="41"/>
    </row>
    <row r="440" spans="264:400" ht="17.25" customHeight="1" x14ac:dyDescent="0.3">
      <c r="JD440" s="41"/>
      <c r="JE440" s="41"/>
      <c r="JF440" s="41"/>
      <c r="JG440" s="41"/>
      <c r="JH440" s="41"/>
      <c r="JI440" s="41"/>
      <c r="JJ440" s="41"/>
      <c r="JK440" s="41"/>
      <c r="JL440" s="41"/>
      <c r="JM440" s="41"/>
      <c r="JN440" s="41"/>
      <c r="JO440" s="41"/>
      <c r="JP440" s="41"/>
      <c r="JQ440" s="41"/>
      <c r="JR440" s="41"/>
      <c r="JS440" s="41"/>
      <c r="JT440" s="41"/>
      <c r="JU440" s="41"/>
      <c r="JV440" s="41"/>
      <c r="JW440" s="41"/>
      <c r="JX440" s="41"/>
      <c r="JY440" s="41"/>
      <c r="JZ440" s="41"/>
      <c r="KA440" s="41"/>
      <c r="KB440" s="41"/>
      <c r="KC440" s="41"/>
      <c r="KD440" s="41"/>
      <c r="KE440" s="41"/>
      <c r="KF440" s="41"/>
      <c r="KG440" s="41"/>
      <c r="KH440" s="41"/>
      <c r="KI440" s="41"/>
      <c r="KJ440" s="41"/>
      <c r="KK440" s="41"/>
      <c r="KL440" s="41"/>
      <c r="KM440" s="41"/>
      <c r="KN440" s="41"/>
      <c r="KO440" s="41"/>
      <c r="KP440" s="41"/>
      <c r="KQ440" s="41"/>
      <c r="KR440" s="41"/>
      <c r="KS440" s="41"/>
      <c r="KT440" s="41"/>
      <c r="KU440" s="41"/>
      <c r="KV440" s="41"/>
      <c r="KW440" s="41"/>
      <c r="KX440" s="41"/>
      <c r="KY440" s="41"/>
      <c r="KZ440" s="41"/>
      <c r="LA440" s="41"/>
      <c r="LB440" s="41"/>
      <c r="LC440" s="41"/>
      <c r="LD440" s="41"/>
      <c r="LE440" s="41"/>
      <c r="LF440" s="41"/>
      <c r="LG440" s="41"/>
      <c r="LH440" s="41"/>
      <c r="LI440" s="41"/>
      <c r="LJ440" s="41"/>
      <c r="LK440" s="41"/>
      <c r="LL440" s="41"/>
      <c r="LM440" s="41"/>
      <c r="LN440" s="41"/>
      <c r="LO440" s="41"/>
      <c r="LP440" s="41"/>
      <c r="LQ440" s="41"/>
      <c r="LR440" s="41"/>
      <c r="LS440" s="41"/>
      <c r="LT440" s="41"/>
      <c r="LU440" s="41"/>
      <c r="LV440" s="41"/>
      <c r="LW440" s="41"/>
      <c r="LX440" s="41"/>
      <c r="LY440" s="41"/>
      <c r="LZ440" s="41"/>
      <c r="MA440" s="41"/>
      <c r="MB440" s="41"/>
      <c r="MC440" s="41"/>
      <c r="MD440" s="41"/>
      <c r="ME440" s="41"/>
      <c r="MF440" s="41"/>
      <c r="MG440" s="41"/>
      <c r="MH440" s="41"/>
      <c r="MI440" s="41"/>
      <c r="MJ440" s="41"/>
      <c r="MK440" s="41"/>
      <c r="ML440" s="41"/>
      <c r="MM440" s="41"/>
      <c r="MN440" s="41"/>
      <c r="MO440" s="41"/>
      <c r="MP440" s="41"/>
      <c r="MQ440" s="41"/>
      <c r="MR440" s="41"/>
      <c r="MS440" s="41"/>
      <c r="MT440" s="41"/>
      <c r="MU440" s="41"/>
      <c r="MV440" s="41"/>
      <c r="MW440" s="41"/>
      <c r="MX440" s="41"/>
      <c r="MY440" s="41"/>
      <c r="MZ440" s="41"/>
      <c r="NA440" s="41"/>
      <c r="NB440" s="41"/>
      <c r="NC440" s="41"/>
      <c r="ND440" s="41"/>
      <c r="NE440" s="41"/>
      <c r="NF440" s="41"/>
      <c r="NG440" s="41"/>
      <c r="NH440" s="41"/>
      <c r="NI440" s="41"/>
      <c r="NJ440" s="41"/>
      <c r="NK440" s="41"/>
      <c r="NL440" s="41"/>
      <c r="NM440" s="41"/>
      <c r="NN440" s="41"/>
      <c r="NO440" s="41"/>
      <c r="NP440" s="41"/>
      <c r="NQ440" s="41"/>
      <c r="NR440" s="41"/>
      <c r="NS440" s="41"/>
      <c r="NT440" s="41"/>
      <c r="NU440" s="41"/>
      <c r="NV440" s="41"/>
      <c r="NW440" s="41"/>
      <c r="NX440" s="41"/>
      <c r="NY440" s="41"/>
      <c r="NZ440" s="41"/>
      <c r="OA440" s="41"/>
      <c r="OB440" s="41"/>
      <c r="OC440" s="41"/>
      <c r="OD440" s="41"/>
      <c r="OE440" s="41"/>
      <c r="OF440" s="41"/>
      <c r="OG440" s="41"/>
      <c r="OH440" s="41"/>
      <c r="OI440" s="41"/>
      <c r="OJ440" s="41"/>
    </row>
    <row r="441" spans="264:400" ht="17.25" customHeight="1" x14ac:dyDescent="0.3">
      <c r="JD441" s="41"/>
      <c r="JE441" s="41"/>
      <c r="JF441" s="41"/>
      <c r="JG441" s="41"/>
      <c r="JH441" s="41"/>
      <c r="JI441" s="41"/>
      <c r="JJ441" s="41"/>
      <c r="JK441" s="41"/>
      <c r="JL441" s="41"/>
      <c r="JM441" s="41"/>
      <c r="JN441" s="41"/>
      <c r="JO441" s="41"/>
      <c r="JP441" s="41"/>
      <c r="JQ441" s="41"/>
      <c r="JR441" s="41"/>
      <c r="JS441" s="41"/>
      <c r="JT441" s="41"/>
      <c r="JU441" s="41"/>
      <c r="JV441" s="41"/>
      <c r="JW441" s="41"/>
      <c r="JX441" s="41"/>
      <c r="JY441" s="41"/>
      <c r="JZ441" s="41"/>
      <c r="KA441" s="41"/>
      <c r="KB441" s="41"/>
      <c r="KC441" s="41"/>
      <c r="KD441" s="41"/>
      <c r="KE441" s="41"/>
      <c r="KF441" s="41"/>
      <c r="KG441" s="41"/>
      <c r="KH441" s="41"/>
      <c r="KI441" s="41"/>
      <c r="KJ441" s="41"/>
      <c r="KK441" s="41"/>
      <c r="KL441" s="41"/>
      <c r="KM441" s="41"/>
      <c r="KN441" s="41"/>
      <c r="KO441" s="41"/>
      <c r="KP441" s="41"/>
      <c r="KQ441" s="41"/>
      <c r="KR441" s="41"/>
      <c r="KS441" s="41"/>
      <c r="KT441" s="41"/>
      <c r="KU441" s="41"/>
      <c r="KV441" s="41"/>
      <c r="KW441" s="41"/>
      <c r="KX441" s="41"/>
      <c r="KY441" s="41"/>
      <c r="KZ441" s="41"/>
      <c r="LA441" s="41"/>
      <c r="LB441" s="41"/>
      <c r="LC441" s="41"/>
      <c r="LD441" s="41"/>
      <c r="LE441" s="41"/>
      <c r="LF441" s="41"/>
      <c r="LG441" s="41"/>
      <c r="LH441" s="41"/>
      <c r="LI441" s="41"/>
      <c r="LJ441" s="41"/>
      <c r="LK441" s="41"/>
      <c r="LL441" s="41"/>
      <c r="LM441" s="41"/>
      <c r="LN441" s="41"/>
      <c r="LO441" s="41"/>
      <c r="LP441" s="41"/>
      <c r="LQ441" s="41"/>
      <c r="LR441" s="41"/>
      <c r="LS441" s="41"/>
      <c r="LT441" s="41"/>
      <c r="LU441" s="41"/>
      <c r="LV441" s="41"/>
      <c r="LW441" s="41"/>
      <c r="LX441" s="41"/>
      <c r="LY441" s="41"/>
      <c r="LZ441" s="41"/>
      <c r="MA441" s="41"/>
      <c r="MB441" s="41"/>
      <c r="MC441" s="41"/>
      <c r="MD441" s="41"/>
      <c r="ME441" s="41"/>
      <c r="MF441" s="41"/>
      <c r="MG441" s="41"/>
      <c r="MH441" s="41"/>
      <c r="MI441" s="41"/>
      <c r="MJ441" s="41"/>
      <c r="MK441" s="41"/>
      <c r="ML441" s="41"/>
      <c r="MM441" s="41"/>
      <c r="MN441" s="41"/>
      <c r="MO441" s="41"/>
      <c r="MP441" s="41"/>
      <c r="MQ441" s="41"/>
      <c r="MR441" s="41"/>
      <c r="MS441" s="41"/>
      <c r="MT441" s="41"/>
      <c r="MU441" s="41"/>
      <c r="MV441" s="41"/>
      <c r="MW441" s="41"/>
      <c r="MX441" s="41"/>
      <c r="MY441" s="41"/>
      <c r="MZ441" s="41"/>
      <c r="NA441" s="41"/>
      <c r="NB441" s="41"/>
      <c r="NC441" s="41"/>
      <c r="ND441" s="41"/>
      <c r="NE441" s="41"/>
      <c r="NF441" s="41"/>
      <c r="NG441" s="41"/>
      <c r="NH441" s="41"/>
      <c r="NI441" s="41"/>
      <c r="NJ441" s="41"/>
      <c r="NK441" s="41"/>
      <c r="NL441" s="41"/>
      <c r="NM441" s="41"/>
      <c r="NN441" s="41"/>
      <c r="NO441" s="41"/>
      <c r="NP441" s="41"/>
      <c r="NQ441" s="41"/>
      <c r="NR441" s="41"/>
      <c r="NS441" s="41"/>
      <c r="NT441" s="41"/>
      <c r="NU441" s="41"/>
      <c r="NV441" s="41"/>
      <c r="NW441" s="41"/>
      <c r="NX441" s="41"/>
      <c r="NY441" s="41"/>
      <c r="NZ441" s="41"/>
      <c r="OA441" s="41"/>
      <c r="OB441" s="41"/>
      <c r="OC441" s="41"/>
      <c r="OD441" s="41"/>
      <c r="OE441" s="41"/>
      <c r="OF441" s="41"/>
      <c r="OG441" s="41"/>
      <c r="OH441" s="41"/>
      <c r="OI441" s="41"/>
      <c r="OJ441" s="41"/>
    </row>
    <row r="442" spans="264:400" ht="17.25" customHeight="1" x14ac:dyDescent="0.3">
      <c r="JD442" s="41"/>
      <c r="JE442" s="41"/>
      <c r="JF442" s="41"/>
      <c r="JG442" s="41"/>
      <c r="JH442" s="41"/>
      <c r="JI442" s="41"/>
      <c r="JJ442" s="41"/>
      <c r="JK442" s="41"/>
      <c r="JL442" s="41"/>
      <c r="JM442" s="41"/>
      <c r="JN442" s="41"/>
      <c r="JO442" s="41"/>
      <c r="JP442" s="41"/>
      <c r="JQ442" s="41"/>
      <c r="JR442" s="41"/>
      <c r="JS442" s="41"/>
      <c r="JT442" s="41"/>
      <c r="JU442" s="41"/>
      <c r="JV442" s="41"/>
      <c r="JW442" s="41"/>
      <c r="JX442" s="41"/>
      <c r="JY442" s="41"/>
      <c r="JZ442" s="41"/>
      <c r="KA442" s="41"/>
      <c r="KB442" s="41"/>
      <c r="KC442" s="41"/>
      <c r="KD442" s="41"/>
      <c r="KE442" s="41"/>
      <c r="KF442" s="41"/>
      <c r="KG442" s="41"/>
      <c r="KH442" s="41"/>
      <c r="KI442" s="41"/>
      <c r="KJ442" s="41"/>
      <c r="KK442" s="41"/>
      <c r="KL442" s="41"/>
      <c r="KM442" s="41"/>
      <c r="KN442" s="41"/>
      <c r="KO442" s="41"/>
      <c r="KP442" s="41"/>
      <c r="KQ442" s="41"/>
      <c r="KR442" s="41"/>
      <c r="KS442" s="41"/>
      <c r="KT442" s="41"/>
      <c r="KU442" s="41"/>
      <c r="KV442" s="41"/>
      <c r="KW442" s="41"/>
      <c r="KX442" s="41"/>
      <c r="KY442" s="41"/>
      <c r="KZ442" s="41"/>
      <c r="LA442" s="41"/>
      <c r="LB442" s="41"/>
      <c r="LC442" s="41"/>
      <c r="LD442" s="41"/>
      <c r="LE442" s="41"/>
      <c r="LF442" s="41"/>
      <c r="LG442" s="41"/>
      <c r="LH442" s="41"/>
      <c r="LI442" s="41"/>
      <c r="LJ442" s="41"/>
      <c r="LK442" s="41"/>
      <c r="LL442" s="41"/>
      <c r="LM442" s="41"/>
      <c r="LN442" s="41"/>
      <c r="LO442" s="41"/>
      <c r="LP442" s="41"/>
      <c r="LQ442" s="41"/>
      <c r="LR442" s="41"/>
      <c r="LS442" s="41"/>
      <c r="LT442" s="41"/>
      <c r="LU442" s="41"/>
      <c r="LV442" s="41"/>
      <c r="LW442" s="41"/>
      <c r="LX442" s="41"/>
      <c r="LY442" s="41"/>
      <c r="LZ442" s="41"/>
      <c r="MA442" s="41"/>
      <c r="MB442" s="41"/>
      <c r="MC442" s="41"/>
      <c r="MD442" s="41"/>
      <c r="ME442" s="41"/>
      <c r="MF442" s="41"/>
      <c r="MG442" s="41"/>
      <c r="MH442" s="41"/>
      <c r="MI442" s="41"/>
      <c r="MJ442" s="41"/>
      <c r="MK442" s="41"/>
      <c r="ML442" s="41"/>
      <c r="MM442" s="41"/>
      <c r="MN442" s="41"/>
      <c r="MO442" s="41"/>
      <c r="MP442" s="41"/>
      <c r="MQ442" s="41"/>
      <c r="MR442" s="41"/>
      <c r="MS442" s="41"/>
      <c r="MT442" s="41"/>
      <c r="MU442" s="41"/>
      <c r="MV442" s="41"/>
      <c r="MW442" s="41"/>
      <c r="MX442" s="41"/>
      <c r="MY442" s="41"/>
      <c r="MZ442" s="41"/>
      <c r="NA442" s="41"/>
      <c r="NB442" s="41"/>
      <c r="NC442" s="41"/>
      <c r="ND442" s="41"/>
      <c r="NE442" s="41"/>
      <c r="NF442" s="41"/>
      <c r="NG442" s="41"/>
      <c r="NH442" s="41"/>
      <c r="NI442" s="41"/>
      <c r="NJ442" s="41"/>
      <c r="NK442" s="41"/>
      <c r="NL442" s="41"/>
      <c r="NM442" s="41"/>
      <c r="NN442" s="41"/>
      <c r="NO442" s="41"/>
      <c r="NP442" s="41"/>
      <c r="NQ442" s="41"/>
      <c r="NR442" s="41"/>
      <c r="NS442" s="41"/>
      <c r="NT442" s="41"/>
      <c r="NU442" s="41"/>
      <c r="NV442" s="41"/>
      <c r="NW442" s="41"/>
      <c r="NX442" s="41"/>
      <c r="NY442" s="41"/>
      <c r="NZ442" s="41"/>
      <c r="OA442" s="41"/>
      <c r="OB442" s="41"/>
      <c r="OC442" s="41"/>
      <c r="OD442" s="41"/>
      <c r="OE442" s="41"/>
      <c r="OF442" s="41"/>
      <c r="OG442" s="41"/>
      <c r="OH442" s="41"/>
      <c r="OI442" s="41"/>
      <c r="OJ442" s="41"/>
    </row>
    <row r="443" spans="264:400" ht="17.25" customHeight="1" x14ac:dyDescent="0.3">
      <c r="JD443" s="41"/>
      <c r="JE443" s="41"/>
      <c r="JF443" s="41"/>
      <c r="JG443" s="41"/>
      <c r="JH443" s="41"/>
      <c r="JI443" s="41"/>
      <c r="JJ443" s="41"/>
      <c r="JK443" s="41"/>
      <c r="JL443" s="41"/>
      <c r="JM443" s="41"/>
      <c r="JN443" s="41"/>
      <c r="JO443" s="41"/>
      <c r="JP443" s="41"/>
      <c r="JQ443" s="41"/>
      <c r="JR443" s="41"/>
      <c r="JS443" s="41"/>
      <c r="JT443" s="41"/>
      <c r="JU443" s="41"/>
      <c r="JV443" s="41"/>
      <c r="JW443" s="41"/>
      <c r="JX443" s="41"/>
      <c r="JY443" s="41"/>
      <c r="JZ443" s="41"/>
      <c r="KA443" s="41"/>
      <c r="KB443" s="41"/>
      <c r="KC443" s="41"/>
      <c r="KD443" s="41"/>
      <c r="KE443" s="41"/>
      <c r="KF443" s="41"/>
      <c r="KG443" s="41"/>
      <c r="KH443" s="41"/>
      <c r="KI443" s="41"/>
      <c r="KJ443" s="41"/>
      <c r="KK443" s="41"/>
      <c r="KL443" s="41"/>
      <c r="KM443" s="41"/>
      <c r="KN443" s="41"/>
      <c r="KO443" s="41"/>
      <c r="KP443" s="41"/>
      <c r="KQ443" s="41"/>
      <c r="KR443" s="41"/>
      <c r="KS443" s="41"/>
      <c r="KT443" s="41"/>
      <c r="KU443" s="41"/>
      <c r="KV443" s="41"/>
      <c r="KW443" s="41"/>
      <c r="KX443" s="41"/>
      <c r="KY443" s="41"/>
      <c r="KZ443" s="41"/>
      <c r="LA443" s="41"/>
      <c r="LB443" s="41"/>
      <c r="LC443" s="41"/>
      <c r="LD443" s="41"/>
      <c r="LE443" s="41"/>
      <c r="LF443" s="41"/>
      <c r="LG443" s="41"/>
      <c r="LH443" s="41"/>
      <c r="LI443" s="41"/>
      <c r="LJ443" s="41"/>
      <c r="LK443" s="41"/>
      <c r="LL443" s="41"/>
      <c r="LM443" s="41"/>
      <c r="LN443" s="41"/>
      <c r="LO443" s="41"/>
      <c r="LP443" s="41"/>
      <c r="LQ443" s="41"/>
      <c r="LR443" s="41"/>
      <c r="LS443" s="41"/>
      <c r="LT443" s="41"/>
      <c r="LU443" s="41"/>
      <c r="LV443" s="41"/>
      <c r="LW443" s="41"/>
      <c r="LX443" s="41"/>
      <c r="LY443" s="41"/>
      <c r="LZ443" s="41"/>
      <c r="MA443" s="41"/>
      <c r="MB443" s="41"/>
      <c r="MC443" s="41"/>
      <c r="MD443" s="41"/>
      <c r="ME443" s="41"/>
      <c r="MF443" s="41"/>
      <c r="MG443" s="41"/>
      <c r="MH443" s="41"/>
      <c r="MI443" s="41"/>
      <c r="MJ443" s="41"/>
      <c r="MK443" s="41"/>
      <c r="ML443" s="41"/>
      <c r="MM443" s="41"/>
      <c r="MN443" s="41"/>
      <c r="MO443" s="41"/>
      <c r="MP443" s="41"/>
      <c r="MQ443" s="41"/>
      <c r="MR443" s="41"/>
      <c r="MS443" s="41"/>
      <c r="MT443" s="41"/>
      <c r="MU443" s="41"/>
      <c r="MV443" s="41"/>
      <c r="MW443" s="41"/>
      <c r="MX443" s="41"/>
      <c r="MY443" s="41"/>
      <c r="MZ443" s="41"/>
      <c r="NA443" s="41"/>
      <c r="NB443" s="41"/>
      <c r="NC443" s="41"/>
      <c r="ND443" s="41"/>
      <c r="NE443" s="41"/>
      <c r="NF443" s="41"/>
      <c r="NG443" s="41"/>
      <c r="NH443" s="41"/>
      <c r="NI443" s="41"/>
      <c r="NJ443" s="41"/>
      <c r="NK443" s="41"/>
      <c r="NL443" s="41"/>
      <c r="NM443" s="41"/>
      <c r="NN443" s="41"/>
      <c r="NO443" s="41"/>
      <c r="NP443" s="41"/>
      <c r="NQ443" s="41"/>
      <c r="NR443" s="41"/>
      <c r="NS443" s="41"/>
      <c r="NT443" s="41"/>
      <c r="NU443" s="41"/>
      <c r="NV443" s="41"/>
      <c r="NW443" s="41"/>
      <c r="NX443" s="41"/>
      <c r="NY443" s="41"/>
      <c r="NZ443" s="41"/>
      <c r="OA443" s="41"/>
      <c r="OB443" s="41"/>
      <c r="OC443" s="41"/>
      <c r="OD443" s="41"/>
      <c r="OE443" s="41"/>
      <c r="OF443" s="41"/>
      <c r="OG443" s="41"/>
      <c r="OH443" s="41"/>
      <c r="OI443" s="41"/>
      <c r="OJ443" s="41"/>
    </row>
    <row r="444" spans="264:400" ht="17.25" customHeight="1" x14ac:dyDescent="0.3">
      <c r="JD444" s="41"/>
      <c r="JE444" s="41"/>
      <c r="JF444" s="41"/>
      <c r="JG444" s="41"/>
      <c r="JH444" s="41"/>
      <c r="JI444" s="41"/>
      <c r="JJ444" s="41"/>
      <c r="JK444" s="41"/>
      <c r="JL444" s="41"/>
      <c r="JM444" s="41"/>
      <c r="JN444" s="41"/>
      <c r="JO444" s="41"/>
      <c r="JP444" s="41"/>
      <c r="JQ444" s="41"/>
      <c r="JR444" s="41"/>
      <c r="JS444" s="41"/>
      <c r="JT444" s="41"/>
      <c r="JU444" s="41"/>
      <c r="JV444" s="41"/>
      <c r="JW444" s="41"/>
      <c r="JX444" s="41"/>
      <c r="JY444" s="41"/>
      <c r="JZ444" s="41"/>
      <c r="KA444" s="41"/>
      <c r="KB444" s="41"/>
      <c r="KC444" s="41"/>
      <c r="KD444" s="41"/>
      <c r="KE444" s="41"/>
      <c r="KF444" s="41"/>
      <c r="KG444" s="41"/>
      <c r="KH444" s="41"/>
      <c r="KI444" s="41"/>
      <c r="KJ444" s="41"/>
      <c r="KK444" s="41"/>
      <c r="KL444" s="41"/>
      <c r="KM444" s="41"/>
      <c r="KN444" s="41"/>
      <c r="KO444" s="41"/>
      <c r="KP444" s="41"/>
      <c r="KQ444" s="41"/>
      <c r="KR444" s="41"/>
      <c r="KS444" s="41"/>
      <c r="KT444" s="41"/>
      <c r="KU444" s="41"/>
      <c r="KV444" s="41"/>
      <c r="KW444" s="41"/>
      <c r="KX444" s="41"/>
      <c r="KY444" s="41"/>
      <c r="KZ444" s="41"/>
      <c r="LA444" s="41"/>
      <c r="LB444" s="41"/>
      <c r="LC444" s="41"/>
      <c r="LD444" s="41"/>
      <c r="LE444" s="41"/>
      <c r="LF444" s="41"/>
      <c r="LG444" s="41"/>
      <c r="LH444" s="41"/>
      <c r="LI444" s="41"/>
      <c r="LJ444" s="41"/>
      <c r="LK444" s="41"/>
      <c r="LL444" s="41"/>
      <c r="LM444" s="41"/>
      <c r="LN444" s="41"/>
      <c r="LO444" s="41"/>
      <c r="LP444" s="41"/>
      <c r="LQ444" s="41"/>
      <c r="LR444" s="41"/>
      <c r="LS444" s="41"/>
      <c r="LT444" s="41"/>
      <c r="LU444" s="41"/>
      <c r="LV444" s="41"/>
      <c r="LW444" s="41"/>
      <c r="LX444" s="41"/>
      <c r="LY444" s="41"/>
      <c r="LZ444" s="41"/>
      <c r="MA444" s="41"/>
      <c r="MB444" s="41"/>
      <c r="MC444" s="41"/>
      <c r="MD444" s="41"/>
      <c r="ME444" s="41"/>
      <c r="MF444" s="41"/>
      <c r="MG444" s="41"/>
      <c r="MH444" s="41"/>
      <c r="MI444" s="41"/>
      <c r="MJ444" s="41"/>
      <c r="MK444" s="41"/>
      <c r="ML444" s="41"/>
      <c r="MM444" s="41"/>
      <c r="MN444" s="41"/>
      <c r="MO444" s="41"/>
      <c r="MP444" s="41"/>
      <c r="MQ444" s="41"/>
      <c r="MR444" s="41"/>
      <c r="MS444" s="41"/>
      <c r="MT444" s="41"/>
      <c r="MU444" s="41"/>
      <c r="MV444" s="41"/>
      <c r="MW444" s="41"/>
      <c r="MX444" s="41"/>
      <c r="MY444" s="41"/>
      <c r="MZ444" s="41"/>
      <c r="NA444" s="41"/>
      <c r="NB444" s="41"/>
      <c r="NC444" s="41"/>
      <c r="ND444" s="41"/>
      <c r="NE444" s="41"/>
      <c r="NF444" s="41"/>
      <c r="NG444" s="41"/>
      <c r="NH444" s="41"/>
      <c r="NI444" s="41"/>
      <c r="NJ444" s="41"/>
      <c r="NK444" s="41"/>
      <c r="NL444" s="41"/>
      <c r="NM444" s="41"/>
      <c r="NN444" s="41"/>
      <c r="NO444" s="41"/>
      <c r="NP444" s="41"/>
      <c r="NQ444" s="41"/>
      <c r="NR444" s="41"/>
      <c r="NS444" s="41"/>
      <c r="NT444" s="41"/>
      <c r="NU444" s="41"/>
      <c r="NV444" s="41"/>
      <c r="NW444" s="41"/>
      <c r="NX444" s="41"/>
      <c r="NY444" s="41"/>
      <c r="NZ444" s="41"/>
      <c r="OA444" s="41"/>
      <c r="OB444" s="41"/>
      <c r="OC444" s="41"/>
      <c r="OD444" s="41"/>
      <c r="OE444" s="41"/>
      <c r="OF444" s="41"/>
      <c r="OG444" s="41"/>
      <c r="OH444" s="41"/>
      <c r="OI444" s="41"/>
      <c r="OJ444" s="41"/>
    </row>
    <row r="445" spans="264:400" ht="17.25" customHeight="1" x14ac:dyDescent="0.3">
      <c r="JD445" s="41"/>
      <c r="JE445" s="41"/>
      <c r="JF445" s="41"/>
      <c r="JG445" s="41"/>
      <c r="JH445" s="41"/>
      <c r="JI445" s="41"/>
      <c r="JJ445" s="41"/>
      <c r="JK445" s="41"/>
      <c r="JL445" s="41"/>
      <c r="JM445" s="41"/>
      <c r="JN445" s="41"/>
      <c r="JO445" s="41"/>
      <c r="JP445" s="41"/>
      <c r="JQ445" s="41"/>
      <c r="JR445" s="41"/>
      <c r="JS445" s="41"/>
      <c r="JT445" s="41"/>
      <c r="JU445" s="41"/>
      <c r="JV445" s="41"/>
      <c r="JW445" s="41"/>
      <c r="JX445" s="41"/>
      <c r="JY445" s="41"/>
      <c r="JZ445" s="41"/>
      <c r="KA445" s="41"/>
      <c r="KB445" s="41"/>
      <c r="KC445" s="41"/>
      <c r="KD445" s="41"/>
      <c r="KE445" s="41"/>
      <c r="KF445" s="41"/>
      <c r="KG445" s="41"/>
      <c r="KH445" s="41"/>
      <c r="KI445" s="41"/>
      <c r="KJ445" s="41"/>
      <c r="KK445" s="41"/>
      <c r="KL445" s="41"/>
      <c r="KM445" s="41"/>
      <c r="KN445" s="41"/>
      <c r="KO445" s="41"/>
      <c r="KP445" s="41"/>
      <c r="KQ445" s="41"/>
      <c r="KR445" s="41"/>
      <c r="KS445" s="41"/>
      <c r="KT445" s="41"/>
      <c r="KU445" s="41"/>
      <c r="KV445" s="41"/>
      <c r="KW445" s="41"/>
      <c r="KX445" s="41"/>
      <c r="KY445" s="41"/>
      <c r="KZ445" s="41"/>
      <c r="LA445" s="41"/>
      <c r="LB445" s="41"/>
      <c r="LC445" s="41"/>
      <c r="LD445" s="41"/>
      <c r="LE445" s="41"/>
      <c r="LF445" s="41"/>
      <c r="LG445" s="41"/>
      <c r="LH445" s="41"/>
      <c r="LI445" s="41"/>
      <c r="LJ445" s="41"/>
      <c r="LK445" s="41"/>
      <c r="LL445" s="41"/>
      <c r="LM445" s="41"/>
      <c r="LN445" s="41"/>
      <c r="LO445" s="41"/>
      <c r="LP445" s="41"/>
      <c r="LQ445" s="41"/>
      <c r="LR445" s="41"/>
      <c r="LS445" s="41"/>
      <c r="LT445" s="41"/>
      <c r="LU445" s="41"/>
      <c r="LV445" s="41"/>
      <c r="LW445" s="41"/>
      <c r="LX445" s="41"/>
      <c r="LY445" s="41"/>
      <c r="LZ445" s="41"/>
      <c r="MA445" s="41"/>
      <c r="MB445" s="41"/>
      <c r="MC445" s="41"/>
      <c r="MD445" s="41"/>
      <c r="ME445" s="41"/>
      <c r="MF445" s="41"/>
      <c r="MG445" s="41"/>
      <c r="MH445" s="41"/>
      <c r="MI445" s="41"/>
      <c r="MJ445" s="41"/>
      <c r="MK445" s="41"/>
      <c r="ML445" s="41"/>
      <c r="MM445" s="41"/>
      <c r="MN445" s="41"/>
      <c r="MO445" s="41"/>
      <c r="MP445" s="41"/>
      <c r="MQ445" s="41"/>
      <c r="MR445" s="41"/>
      <c r="MS445" s="41"/>
      <c r="MT445" s="41"/>
      <c r="MU445" s="41"/>
      <c r="MV445" s="41"/>
      <c r="MW445" s="41"/>
      <c r="MX445" s="41"/>
      <c r="MY445" s="41"/>
      <c r="MZ445" s="41"/>
      <c r="NA445" s="41"/>
      <c r="NB445" s="41"/>
      <c r="NC445" s="41"/>
      <c r="ND445" s="41"/>
      <c r="NE445" s="41"/>
      <c r="NF445" s="41"/>
      <c r="NG445" s="41"/>
      <c r="NH445" s="41"/>
      <c r="NI445" s="41"/>
      <c r="NJ445" s="41"/>
      <c r="NK445" s="41"/>
      <c r="NL445" s="41"/>
      <c r="NM445" s="41"/>
      <c r="NN445" s="41"/>
      <c r="NO445" s="41"/>
      <c r="NP445" s="41"/>
      <c r="NQ445" s="41"/>
      <c r="NR445" s="41"/>
      <c r="NS445" s="41"/>
      <c r="NT445" s="41"/>
      <c r="NU445" s="41"/>
      <c r="NV445" s="41"/>
      <c r="NW445" s="41"/>
      <c r="NX445" s="41"/>
      <c r="NY445" s="41"/>
      <c r="NZ445" s="41"/>
      <c r="OA445" s="41"/>
      <c r="OB445" s="41"/>
      <c r="OC445" s="41"/>
      <c r="OD445" s="41"/>
      <c r="OE445" s="41"/>
      <c r="OF445" s="41"/>
      <c r="OG445" s="41"/>
      <c r="OH445" s="41"/>
      <c r="OI445" s="41"/>
      <c r="OJ445" s="41"/>
    </row>
    <row r="446" spans="264:400" ht="17.25" customHeight="1" x14ac:dyDescent="0.3">
      <c r="JD446" s="41"/>
      <c r="JE446" s="41"/>
      <c r="JF446" s="41"/>
      <c r="JG446" s="41"/>
      <c r="JH446" s="41"/>
      <c r="JI446" s="41"/>
      <c r="JJ446" s="41"/>
      <c r="JK446" s="41"/>
      <c r="JL446" s="41"/>
      <c r="JM446" s="41"/>
      <c r="JN446" s="41"/>
      <c r="JO446" s="41"/>
      <c r="JP446" s="41"/>
      <c r="JQ446" s="41"/>
      <c r="JR446" s="41"/>
      <c r="JS446" s="41"/>
      <c r="JT446" s="41"/>
      <c r="JU446" s="41"/>
      <c r="JV446" s="41"/>
      <c r="JW446" s="41"/>
      <c r="JX446" s="41"/>
      <c r="JY446" s="41"/>
      <c r="JZ446" s="41"/>
      <c r="KA446" s="41"/>
      <c r="KB446" s="41"/>
      <c r="KC446" s="41"/>
      <c r="KD446" s="41"/>
      <c r="KE446" s="41"/>
      <c r="KF446" s="41"/>
      <c r="KG446" s="41"/>
      <c r="KH446" s="41"/>
      <c r="KI446" s="41"/>
      <c r="KJ446" s="41"/>
      <c r="KK446" s="41"/>
      <c r="KL446" s="41"/>
      <c r="KM446" s="41"/>
      <c r="KN446" s="41"/>
      <c r="KO446" s="41"/>
      <c r="KP446" s="41"/>
      <c r="KQ446" s="41"/>
      <c r="KR446" s="41"/>
      <c r="KS446" s="41"/>
      <c r="KT446" s="41"/>
      <c r="KU446" s="41"/>
      <c r="KV446" s="41"/>
      <c r="KW446" s="41"/>
      <c r="KX446" s="41"/>
      <c r="KY446" s="41"/>
      <c r="KZ446" s="41"/>
      <c r="LA446" s="41"/>
      <c r="LB446" s="41"/>
      <c r="LC446" s="41"/>
      <c r="LD446" s="41"/>
      <c r="LE446" s="41"/>
      <c r="LF446" s="41"/>
      <c r="LG446" s="41"/>
      <c r="LH446" s="41"/>
      <c r="LI446" s="41"/>
      <c r="LJ446" s="41"/>
      <c r="LK446" s="41"/>
      <c r="LL446" s="41"/>
      <c r="LM446" s="41"/>
      <c r="LN446" s="41"/>
      <c r="LO446" s="41"/>
      <c r="LP446" s="41"/>
      <c r="LQ446" s="41"/>
      <c r="LR446" s="41"/>
      <c r="LS446" s="41"/>
      <c r="LT446" s="41"/>
      <c r="LU446" s="41"/>
      <c r="LV446" s="41"/>
      <c r="LW446" s="41"/>
      <c r="LX446" s="41"/>
      <c r="LY446" s="41"/>
      <c r="LZ446" s="41"/>
      <c r="MA446" s="41"/>
      <c r="MB446" s="41"/>
      <c r="MC446" s="41"/>
      <c r="MD446" s="41"/>
      <c r="ME446" s="41"/>
      <c r="MF446" s="41"/>
      <c r="MG446" s="41"/>
      <c r="MH446" s="41"/>
      <c r="MI446" s="41"/>
      <c r="MJ446" s="41"/>
      <c r="MK446" s="41"/>
      <c r="ML446" s="41"/>
      <c r="MM446" s="41"/>
      <c r="MN446" s="41"/>
      <c r="MO446" s="41"/>
      <c r="MP446" s="41"/>
      <c r="MQ446" s="41"/>
      <c r="MR446" s="41"/>
      <c r="MS446" s="41"/>
      <c r="MT446" s="41"/>
      <c r="MU446" s="41"/>
      <c r="MV446" s="41"/>
      <c r="MW446" s="41"/>
      <c r="MX446" s="41"/>
      <c r="MY446" s="41"/>
      <c r="MZ446" s="41"/>
      <c r="NA446" s="41"/>
      <c r="NB446" s="41"/>
      <c r="NC446" s="41"/>
      <c r="ND446" s="41"/>
      <c r="NE446" s="41"/>
      <c r="NF446" s="41"/>
      <c r="NG446" s="41"/>
      <c r="NH446" s="41"/>
      <c r="NI446" s="41"/>
      <c r="NJ446" s="41"/>
      <c r="NK446" s="41"/>
      <c r="NL446" s="41"/>
      <c r="NM446" s="41"/>
      <c r="NN446" s="41"/>
      <c r="NO446" s="41"/>
      <c r="NP446" s="41"/>
      <c r="NQ446" s="41"/>
      <c r="NR446" s="41"/>
      <c r="NS446" s="41"/>
      <c r="NT446" s="41"/>
      <c r="NU446" s="41"/>
      <c r="NV446" s="41"/>
      <c r="NW446" s="41"/>
      <c r="NX446" s="41"/>
      <c r="NY446" s="41"/>
      <c r="NZ446" s="41"/>
      <c r="OA446" s="41"/>
      <c r="OB446" s="41"/>
      <c r="OC446" s="41"/>
      <c r="OD446" s="41"/>
      <c r="OE446" s="41"/>
      <c r="OF446" s="41"/>
      <c r="OG446" s="41"/>
      <c r="OH446" s="41"/>
      <c r="OI446" s="41"/>
      <c r="OJ446" s="41"/>
    </row>
    <row r="447" spans="264:400" ht="17.25" customHeight="1" x14ac:dyDescent="0.3">
      <c r="JD447" s="41"/>
      <c r="JE447" s="41"/>
      <c r="JF447" s="41"/>
      <c r="JG447" s="41"/>
      <c r="JH447" s="41"/>
      <c r="JI447" s="41"/>
      <c r="JJ447" s="41"/>
      <c r="JK447" s="41"/>
      <c r="JL447" s="41"/>
      <c r="JM447" s="41"/>
      <c r="JN447" s="41"/>
      <c r="JO447" s="41"/>
      <c r="JP447" s="41"/>
      <c r="JQ447" s="41"/>
      <c r="JR447" s="41"/>
      <c r="JS447" s="41"/>
      <c r="JT447" s="41"/>
      <c r="JU447" s="41"/>
      <c r="JV447" s="41"/>
      <c r="JW447" s="41"/>
      <c r="JX447" s="41"/>
      <c r="JY447" s="41"/>
      <c r="JZ447" s="41"/>
      <c r="KA447" s="41"/>
      <c r="KB447" s="41"/>
      <c r="KC447" s="41"/>
      <c r="KD447" s="41"/>
      <c r="KE447" s="41"/>
      <c r="KF447" s="41"/>
      <c r="KG447" s="41"/>
      <c r="KH447" s="41"/>
      <c r="KI447" s="41"/>
      <c r="KJ447" s="41"/>
      <c r="KK447" s="41"/>
      <c r="KL447" s="41"/>
      <c r="KM447" s="41"/>
      <c r="KN447" s="41"/>
      <c r="KO447" s="41"/>
      <c r="KP447" s="41"/>
      <c r="KQ447" s="41"/>
      <c r="KR447" s="41"/>
      <c r="KS447" s="41"/>
      <c r="KT447" s="41"/>
      <c r="KU447" s="41"/>
      <c r="KV447" s="41"/>
      <c r="KW447" s="41"/>
      <c r="KX447" s="41"/>
      <c r="KY447" s="41"/>
      <c r="KZ447" s="41"/>
      <c r="LA447" s="41"/>
      <c r="LB447" s="41"/>
      <c r="LC447" s="41"/>
      <c r="LD447" s="41"/>
      <c r="LE447" s="41"/>
      <c r="LF447" s="41"/>
      <c r="LG447" s="41"/>
      <c r="LH447" s="41"/>
      <c r="LI447" s="41"/>
      <c r="LJ447" s="41"/>
      <c r="LK447" s="41"/>
      <c r="LL447" s="41"/>
      <c r="LM447" s="41"/>
      <c r="LN447" s="41"/>
      <c r="LO447" s="41"/>
      <c r="LP447" s="41"/>
      <c r="LQ447" s="41"/>
      <c r="LR447" s="41"/>
      <c r="LS447" s="41"/>
      <c r="LT447" s="41"/>
      <c r="LU447" s="41"/>
      <c r="LV447" s="41"/>
      <c r="LW447" s="41"/>
      <c r="LX447" s="41"/>
      <c r="LY447" s="41"/>
      <c r="LZ447" s="41"/>
      <c r="MA447" s="41"/>
      <c r="MB447" s="41"/>
      <c r="MC447" s="41"/>
      <c r="MD447" s="41"/>
      <c r="ME447" s="41"/>
      <c r="MF447" s="41"/>
      <c r="MG447" s="41"/>
      <c r="MH447" s="41"/>
      <c r="MI447" s="41"/>
      <c r="MJ447" s="41"/>
      <c r="MK447" s="41"/>
      <c r="ML447" s="41"/>
      <c r="MM447" s="41"/>
      <c r="MN447" s="41"/>
      <c r="MO447" s="41"/>
      <c r="MP447" s="41"/>
      <c r="MQ447" s="41"/>
      <c r="MR447" s="41"/>
      <c r="MS447" s="41"/>
      <c r="MT447" s="41"/>
      <c r="MU447" s="41"/>
      <c r="MV447" s="41"/>
      <c r="MW447" s="41"/>
      <c r="MX447" s="41"/>
      <c r="MY447" s="41"/>
      <c r="MZ447" s="41"/>
      <c r="NA447" s="41"/>
      <c r="NB447" s="41"/>
      <c r="NC447" s="41"/>
      <c r="ND447" s="41"/>
      <c r="NE447" s="41"/>
      <c r="NF447" s="41"/>
      <c r="NG447" s="41"/>
      <c r="NH447" s="41"/>
      <c r="NI447" s="41"/>
      <c r="NJ447" s="41"/>
      <c r="NK447" s="41"/>
      <c r="NL447" s="41"/>
      <c r="NM447" s="41"/>
      <c r="NN447" s="41"/>
      <c r="NO447" s="41"/>
      <c r="NP447" s="41"/>
      <c r="NQ447" s="41"/>
      <c r="NR447" s="41"/>
      <c r="NS447" s="41"/>
      <c r="NT447" s="41"/>
      <c r="NU447" s="41"/>
      <c r="NV447" s="41"/>
      <c r="NW447" s="41"/>
      <c r="NX447" s="41"/>
      <c r="NY447" s="41"/>
      <c r="NZ447" s="41"/>
      <c r="OA447" s="41"/>
      <c r="OB447" s="41"/>
      <c r="OC447" s="41"/>
      <c r="OD447" s="41"/>
      <c r="OE447" s="41"/>
      <c r="OF447" s="41"/>
      <c r="OG447" s="41"/>
      <c r="OH447" s="41"/>
      <c r="OI447" s="41"/>
      <c r="OJ447" s="41"/>
    </row>
    <row r="448" spans="264:400" ht="17.25" customHeight="1" x14ac:dyDescent="0.3">
      <c r="JD448" s="41"/>
      <c r="JE448" s="41"/>
      <c r="JF448" s="41"/>
      <c r="JG448" s="41"/>
      <c r="JH448" s="41"/>
      <c r="JI448" s="41"/>
      <c r="JJ448" s="41"/>
      <c r="JK448" s="41"/>
      <c r="JL448" s="41"/>
      <c r="JM448" s="41"/>
      <c r="JN448" s="41"/>
      <c r="JO448" s="41"/>
      <c r="JP448" s="41"/>
      <c r="JQ448" s="41"/>
      <c r="JR448" s="41"/>
      <c r="JS448" s="41"/>
      <c r="JT448" s="41"/>
      <c r="JU448" s="41"/>
      <c r="JV448" s="41"/>
      <c r="JW448" s="41"/>
      <c r="JX448" s="41"/>
      <c r="JY448" s="41"/>
      <c r="JZ448" s="41"/>
      <c r="KA448" s="41"/>
      <c r="KB448" s="41"/>
      <c r="KC448" s="41"/>
      <c r="KD448" s="41"/>
      <c r="KE448" s="41"/>
      <c r="KF448" s="41"/>
      <c r="KG448" s="41"/>
      <c r="KH448" s="41"/>
      <c r="KI448" s="41"/>
      <c r="KJ448" s="41"/>
      <c r="KK448" s="41"/>
      <c r="KL448" s="41"/>
      <c r="KM448" s="41"/>
      <c r="KN448" s="41"/>
      <c r="KO448" s="41"/>
      <c r="KP448" s="41"/>
      <c r="KQ448" s="41"/>
      <c r="KR448" s="41"/>
      <c r="KS448" s="41"/>
      <c r="KT448" s="41"/>
      <c r="KU448" s="41"/>
      <c r="KV448" s="41"/>
      <c r="KW448" s="41"/>
      <c r="KX448" s="41"/>
      <c r="KY448" s="41"/>
      <c r="KZ448" s="41"/>
      <c r="LA448" s="41"/>
      <c r="LB448" s="41"/>
      <c r="LC448" s="41"/>
      <c r="LD448" s="41"/>
      <c r="LE448" s="41"/>
      <c r="LF448" s="41"/>
      <c r="LG448" s="41"/>
      <c r="LH448" s="41"/>
      <c r="LI448" s="41"/>
      <c r="LJ448" s="41"/>
      <c r="LK448" s="41"/>
      <c r="LL448" s="41"/>
      <c r="LM448" s="41"/>
      <c r="LN448" s="41"/>
      <c r="LO448" s="41"/>
      <c r="LP448" s="41"/>
      <c r="LQ448" s="41"/>
      <c r="LR448" s="41"/>
      <c r="LS448" s="41"/>
      <c r="LT448" s="41"/>
      <c r="LU448" s="41"/>
      <c r="LV448" s="41"/>
      <c r="LW448" s="41"/>
      <c r="LX448" s="41"/>
      <c r="LY448" s="41"/>
      <c r="LZ448" s="41"/>
      <c r="MA448" s="41"/>
      <c r="MB448" s="41"/>
      <c r="MC448" s="41"/>
      <c r="MD448" s="41"/>
      <c r="ME448" s="41"/>
      <c r="MF448" s="41"/>
      <c r="MG448" s="41"/>
      <c r="MH448" s="41"/>
      <c r="MI448" s="41"/>
      <c r="MJ448" s="41"/>
      <c r="MK448" s="41"/>
      <c r="ML448" s="41"/>
      <c r="MM448" s="41"/>
      <c r="MN448" s="41"/>
      <c r="MO448" s="41"/>
      <c r="MP448" s="41"/>
      <c r="MQ448" s="41"/>
      <c r="MR448" s="41"/>
      <c r="MS448" s="41"/>
      <c r="MT448" s="41"/>
      <c r="MU448" s="41"/>
      <c r="MV448" s="41"/>
      <c r="MW448" s="41"/>
      <c r="MX448" s="41"/>
      <c r="MY448" s="41"/>
      <c r="MZ448" s="41"/>
      <c r="NA448" s="41"/>
      <c r="NB448" s="41"/>
      <c r="NC448" s="41"/>
      <c r="ND448" s="41"/>
      <c r="NE448" s="41"/>
      <c r="NF448" s="41"/>
      <c r="NG448" s="41"/>
      <c r="NH448" s="41"/>
      <c r="NI448" s="41"/>
      <c r="NJ448" s="41"/>
      <c r="NK448" s="41"/>
      <c r="NL448" s="41"/>
      <c r="NM448" s="41"/>
      <c r="NN448" s="41"/>
      <c r="NO448" s="41"/>
      <c r="NP448" s="41"/>
      <c r="NQ448" s="41"/>
      <c r="NR448" s="41"/>
      <c r="NS448" s="41"/>
      <c r="NT448" s="41"/>
      <c r="NU448" s="41"/>
      <c r="NV448" s="41"/>
      <c r="NW448" s="41"/>
      <c r="NX448" s="41"/>
      <c r="NY448" s="41"/>
      <c r="NZ448" s="41"/>
      <c r="OA448" s="41"/>
      <c r="OB448" s="41"/>
      <c r="OC448" s="41"/>
      <c r="OD448" s="41"/>
      <c r="OE448" s="41"/>
      <c r="OF448" s="41"/>
      <c r="OG448" s="41"/>
      <c r="OH448" s="41"/>
      <c r="OI448" s="41"/>
      <c r="OJ448" s="41"/>
    </row>
    <row r="449" spans="264:400" ht="17.25" customHeight="1" x14ac:dyDescent="0.3">
      <c r="JD449" s="41"/>
      <c r="JE449" s="41"/>
      <c r="JF449" s="41"/>
      <c r="JG449" s="41"/>
      <c r="JH449" s="41"/>
      <c r="JI449" s="41"/>
      <c r="JJ449" s="41"/>
      <c r="JK449" s="41"/>
      <c r="JL449" s="41"/>
      <c r="JM449" s="41"/>
      <c r="JN449" s="41"/>
      <c r="JO449" s="41"/>
      <c r="JP449" s="41"/>
      <c r="JQ449" s="41"/>
      <c r="JR449" s="41"/>
      <c r="JS449" s="41"/>
      <c r="JT449" s="41"/>
      <c r="JU449" s="41"/>
      <c r="JV449" s="41"/>
      <c r="JW449" s="41"/>
      <c r="JX449" s="41"/>
      <c r="JY449" s="41"/>
      <c r="JZ449" s="41"/>
      <c r="KA449" s="41"/>
      <c r="KB449" s="41"/>
      <c r="KC449" s="41"/>
      <c r="KD449" s="41"/>
      <c r="KE449" s="41"/>
      <c r="KF449" s="41"/>
      <c r="KG449" s="41"/>
      <c r="KH449" s="41"/>
      <c r="KI449" s="41"/>
      <c r="KJ449" s="41"/>
      <c r="KK449" s="41"/>
      <c r="KL449" s="41"/>
      <c r="KM449" s="41"/>
      <c r="KN449" s="41"/>
      <c r="KO449" s="41"/>
      <c r="KP449" s="41"/>
      <c r="KQ449" s="41"/>
      <c r="KR449" s="41"/>
      <c r="KS449" s="41"/>
      <c r="KT449" s="41"/>
      <c r="KU449" s="41"/>
      <c r="KV449" s="41"/>
      <c r="KW449" s="41"/>
      <c r="KX449" s="41"/>
      <c r="KY449" s="41"/>
      <c r="KZ449" s="41"/>
      <c r="LA449" s="41"/>
      <c r="LB449" s="41"/>
      <c r="LC449" s="41"/>
      <c r="LD449" s="41"/>
      <c r="LE449" s="41"/>
      <c r="LF449" s="41"/>
      <c r="LG449" s="41"/>
      <c r="LH449" s="41"/>
      <c r="LI449" s="41"/>
      <c r="LJ449" s="41"/>
      <c r="LK449" s="41"/>
      <c r="LL449" s="41"/>
      <c r="LM449" s="41"/>
      <c r="LN449" s="41"/>
      <c r="LO449" s="41"/>
      <c r="LP449" s="41"/>
      <c r="LQ449" s="41"/>
      <c r="LR449" s="41"/>
      <c r="LS449" s="41"/>
      <c r="LT449" s="41"/>
      <c r="LU449" s="41"/>
      <c r="LV449" s="41"/>
      <c r="LW449" s="41"/>
      <c r="LX449" s="41"/>
      <c r="LY449" s="41"/>
      <c r="LZ449" s="41"/>
      <c r="MA449" s="41"/>
      <c r="MB449" s="41"/>
      <c r="MC449" s="41"/>
      <c r="MD449" s="41"/>
      <c r="ME449" s="41"/>
      <c r="MF449" s="41"/>
      <c r="MG449" s="41"/>
      <c r="MH449" s="41"/>
      <c r="MI449" s="41"/>
      <c r="MJ449" s="41"/>
      <c r="MK449" s="41"/>
      <c r="ML449" s="41"/>
      <c r="MM449" s="41"/>
      <c r="MN449" s="41"/>
      <c r="MO449" s="41"/>
      <c r="MP449" s="41"/>
      <c r="MQ449" s="41"/>
      <c r="MR449" s="41"/>
      <c r="MS449" s="41"/>
      <c r="MT449" s="41"/>
      <c r="MU449" s="41"/>
      <c r="MV449" s="41"/>
      <c r="MW449" s="41"/>
      <c r="MX449" s="41"/>
      <c r="MY449" s="41"/>
      <c r="MZ449" s="41"/>
      <c r="NA449" s="41"/>
      <c r="NB449" s="41"/>
      <c r="NC449" s="41"/>
      <c r="ND449" s="41"/>
      <c r="NE449" s="41"/>
      <c r="NF449" s="41"/>
      <c r="NG449" s="41"/>
      <c r="NH449" s="41"/>
      <c r="NI449" s="41"/>
      <c r="NJ449" s="41"/>
      <c r="NK449" s="41"/>
      <c r="NL449" s="41"/>
      <c r="NM449" s="41"/>
      <c r="NN449" s="41"/>
      <c r="NO449" s="41"/>
      <c r="NP449" s="41"/>
      <c r="NQ449" s="41"/>
      <c r="NR449" s="41"/>
      <c r="NS449" s="41"/>
      <c r="NT449" s="41"/>
      <c r="NU449" s="41"/>
      <c r="NV449" s="41"/>
      <c r="NW449" s="41"/>
      <c r="NX449" s="41"/>
      <c r="NY449" s="41"/>
      <c r="NZ449" s="41"/>
      <c r="OA449" s="41"/>
      <c r="OB449" s="41"/>
      <c r="OC449" s="41"/>
      <c r="OD449" s="41"/>
      <c r="OE449" s="41"/>
      <c r="OF449" s="41"/>
      <c r="OG449" s="41"/>
      <c r="OH449" s="41"/>
      <c r="OI449" s="41"/>
      <c r="OJ449" s="41"/>
    </row>
    <row r="450" spans="264:400" ht="17.25" customHeight="1" x14ac:dyDescent="0.3">
      <c r="JD450" s="41"/>
      <c r="JE450" s="41"/>
      <c r="JF450" s="41"/>
      <c r="JG450" s="41"/>
      <c r="JH450" s="41"/>
      <c r="JI450" s="41"/>
      <c r="JJ450" s="41"/>
      <c r="JK450" s="41"/>
      <c r="JL450" s="41"/>
      <c r="JM450" s="41"/>
      <c r="JN450" s="41"/>
      <c r="JO450" s="41"/>
      <c r="JP450" s="41"/>
      <c r="JQ450" s="41"/>
      <c r="JR450" s="41"/>
      <c r="JS450" s="41"/>
      <c r="JT450" s="41"/>
      <c r="JU450" s="41"/>
      <c r="JV450" s="41"/>
      <c r="JW450" s="41"/>
      <c r="JX450" s="41"/>
      <c r="JY450" s="41"/>
      <c r="JZ450" s="41"/>
      <c r="KA450" s="41"/>
      <c r="KB450" s="41"/>
      <c r="KC450" s="41"/>
      <c r="KD450" s="41"/>
      <c r="KE450" s="41"/>
      <c r="KF450" s="41"/>
      <c r="KG450" s="41"/>
      <c r="KH450" s="41"/>
      <c r="KI450" s="41"/>
      <c r="KJ450" s="41"/>
      <c r="KK450" s="41"/>
      <c r="KL450" s="41"/>
      <c r="KM450" s="41"/>
      <c r="KN450" s="41"/>
      <c r="KO450" s="41"/>
      <c r="KP450" s="41"/>
      <c r="KQ450" s="41"/>
      <c r="KR450" s="41"/>
      <c r="KS450" s="41"/>
      <c r="KT450" s="41"/>
      <c r="KU450" s="41"/>
      <c r="KV450" s="41"/>
      <c r="KW450" s="41"/>
      <c r="KX450" s="41"/>
      <c r="KY450" s="41"/>
      <c r="KZ450" s="41"/>
      <c r="LA450" s="41"/>
      <c r="LB450" s="41"/>
      <c r="LC450" s="41"/>
      <c r="LD450" s="41"/>
      <c r="LE450" s="41"/>
      <c r="LF450" s="41"/>
      <c r="LG450" s="41"/>
      <c r="LH450" s="41"/>
      <c r="LI450" s="41"/>
      <c r="LJ450" s="41"/>
      <c r="LK450" s="41"/>
      <c r="LL450" s="41"/>
      <c r="LM450" s="41"/>
      <c r="LN450" s="41"/>
      <c r="LO450" s="41"/>
      <c r="LP450" s="41"/>
      <c r="LQ450" s="41"/>
      <c r="LR450" s="41"/>
      <c r="LS450" s="41"/>
      <c r="LT450" s="41"/>
      <c r="LU450" s="41"/>
      <c r="LV450" s="41"/>
      <c r="LW450" s="41"/>
      <c r="LX450" s="41"/>
      <c r="LY450" s="41"/>
      <c r="LZ450" s="41"/>
      <c r="MA450" s="41"/>
      <c r="MB450" s="41"/>
      <c r="MC450" s="41"/>
      <c r="MD450" s="41"/>
      <c r="ME450" s="41"/>
      <c r="MF450" s="41"/>
      <c r="MG450" s="41"/>
      <c r="MH450" s="41"/>
      <c r="MI450" s="41"/>
      <c r="MJ450" s="41"/>
      <c r="MK450" s="41"/>
      <c r="ML450" s="41"/>
      <c r="MM450" s="41"/>
      <c r="MN450" s="41"/>
      <c r="MO450" s="41"/>
      <c r="MP450" s="41"/>
      <c r="MQ450" s="41"/>
      <c r="MR450" s="41"/>
      <c r="MS450" s="41"/>
      <c r="MT450" s="41"/>
      <c r="MU450" s="41"/>
      <c r="MV450" s="41"/>
      <c r="MW450" s="41"/>
      <c r="MX450" s="41"/>
      <c r="MY450" s="41"/>
      <c r="MZ450" s="41"/>
      <c r="NA450" s="41"/>
      <c r="NB450" s="41"/>
      <c r="NC450" s="41"/>
      <c r="ND450" s="41"/>
      <c r="NE450" s="41"/>
      <c r="NF450" s="41"/>
      <c r="NG450" s="41"/>
      <c r="NH450" s="41"/>
      <c r="NI450" s="41"/>
      <c r="NJ450" s="41"/>
      <c r="NK450" s="41"/>
      <c r="NL450" s="41"/>
      <c r="NM450" s="41"/>
      <c r="NN450" s="41"/>
      <c r="NO450" s="41"/>
      <c r="NP450" s="41"/>
      <c r="NQ450" s="41"/>
      <c r="NR450" s="41"/>
      <c r="NS450" s="41"/>
      <c r="NT450" s="41"/>
      <c r="NU450" s="41"/>
      <c r="NV450" s="41"/>
      <c r="NW450" s="41"/>
      <c r="NX450" s="41"/>
      <c r="NY450" s="41"/>
      <c r="NZ450" s="41"/>
      <c r="OA450" s="41"/>
      <c r="OB450" s="41"/>
      <c r="OC450" s="41"/>
      <c r="OD450" s="41"/>
      <c r="OE450" s="41"/>
      <c r="OF450" s="41"/>
      <c r="OG450" s="41"/>
      <c r="OH450" s="41"/>
      <c r="OI450" s="41"/>
      <c r="OJ450" s="41"/>
    </row>
    <row r="451" spans="264:400" ht="17.25" customHeight="1" x14ac:dyDescent="0.3">
      <c r="JD451" s="41"/>
      <c r="JE451" s="41"/>
      <c r="JF451" s="41"/>
      <c r="JG451" s="41"/>
      <c r="JH451" s="41"/>
      <c r="JI451" s="41"/>
      <c r="JJ451" s="41"/>
      <c r="JK451" s="41"/>
      <c r="JL451" s="41"/>
      <c r="JM451" s="41"/>
      <c r="JN451" s="41"/>
      <c r="JO451" s="41"/>
      <c r="JP451" s="41"/>
      <c r="JQ451" s="41"/>
      <c r="JR451" s="41"/>
      <c r="JS451" s="41"/>
      <c r="JT451" s="41"/>
      <c r="JU451" s="41"/>
      <c r="JV451" s="41"/>
      <c r="JW451" s="41"/>
      <c r="JX451" s="41"/>
      <c r="JY451" s="41"/>
      <c r="JZ451" s="41"/>
      <c r="KA451" s="41"/>
      <c r="KB451" s="41"/>
      <c r="KC451" s="41"/>
      <c r="KD451" s="41"/>
      <c r="KE451" s="41"/>
      <c r="KF451" s="41"/>
      <c r="KG451" s="41"/>
      <c r="KH451" s="41"/>
      <c r="KI451" s="41"/>
      <c r="KJ451" s="41"/>
      <c r="KK451" s="41"/>
      <c r="KL451" s="41"/>
      <c r="KM451" s="41"/>
      <c r="KN451" s="41"/>
      <c r="KO451" s="41"/>
      <c r="KP451" s="41"/>
      <c r="KQ451" s="41"/>
      <c r="KR451" s="41"/>
      <c r="KS451" s="41"/>
      <c r="KT451" s="41"/>
      <c r="KU451" s="41"/>
      <c r="KV451" s="41"/>
      <c r="KW451" s="41"/>
      <c r="KX451" s="41"/>
      <c r="KY451" s="41"/>
      <c r="KZ451" s="41"/>
      <c r="LA451" s="41"/>
      <c r="LB451" s="41"/>
      <c r="LC451" s="41"/>
      <c r="LD451" s="41"/>
      <c r="LE451" s="41"/>
      <c r="LF451" s="41"/>
      <c r="LG451" s="41"/>
      <c r="LH451" s="41"/>
      <c r="LI451" s="41"/>
      <c r="LJ451" s="41"/>
      <c r="LK451" s="41"/>
      <c r="LL451" s="41"/>
      <c r="LM451" s="41"/>
      <c r="LN451" s="41"/>
      <c r="LO451" s="41"/>
      <c r="LP451" s="41"/>
      <c r="LQ451" s="41"/>
      <c r="LR451" s="41"/>
      <c r="LS451" s="41"/>
      <c r="LT451" s="41"/>
      <c r="LU451" s="41"/>
      <c r="LV451" s="41"/>
      <c r="LW451" s="41"/>
      <c r="LX451" s="41"/>
      <c r="LY451" s="41"/>
      <c r="LZ451" s="41"/>
      <c r="MA451" s="41"/>
      <c r="MB451" s="41"/>
      <c r="MC451" s="41"/>
      <c r="MD451" s="41"/>
      <c r="ME451" s="41"/>
      <c r="MF451" s="41"/>
      <c r="MG451" s="41"/>
      <c r="MH451" s="41"/>
      <c r="MI451" s="41"/>
      <c r="MJ451" s="41"/>
      <c r="MK451" s="41"/>
      <c r="ML451" s="41"/>
      <c r="MM451" s="41"/>
      <c r="MN451" s="41"/>
      <c r="MO451" s="41"/>
      <c r="MP451" s="41"/>
      <c r="MQ451" s="41"/>
      <c r="MR451" s="41"/>
      <c r="MS451" s="41"/>
      <c r="MT451" s="41"/>
      <c r="MU451" s="41"/>
      <c r="MV451" s="41"/>
      <c r="MW451" s="41"/>
      <c r="MX451" s="41"/>
      <c r="MY451" s="41"/>
      <c r="MZ451" s="41"/>
      <c r="NA451" s="41"/>
      <c r="NB451" s="41"/>
      <c r="NC451" s="41"/>
      <c r="ND451" s="41"/>
      <c r="NE451" s="41"/>
      <c r="NF451" s="41"/>
      <c r="NG451" s="41"/>
      <c r="NH451" s="41"/>
      <c r="NI451" s="41"/>
      <c r="NJ451" s="41"/>
      <c r="NK451" s="41"/>
      <c r="NL451" s="41"/>
      <c r="NM451" s="41"/>
      <c r="NN451" s="41"/>
      <c r="NO451" s="41"/>
      <c r="NP451" s="41"/>
      <c r="NQ451" s="41"/>
      <c r="NR451" s="41"/>
      <c r="NS451" s="41"/>
      <c r="NT451" s="41"/>
      <c r="NU451" s="41"/>
      <c r="NV451" s="41"/>
      <c r="NW451" s="41"/>
      <c r="NX451" s="41"/>
      <c r="NY451" s="41"/>
      <c r="NZ451" s="41"/>
      <c r="OA451" s="41"/>
      <c r="OB451" s="41"/>
      <c r="OC451" s="41"/>
      <c r="OD451" s="41"/>
      <c r="OE451" s="41"/>
      <c r="OF451" s="41"/>
      <c r="OG451" s="41"/>
      <c r="OH451" s="41"/>
      <c r="OI451" s="41"/>
      <c r="OJ451" s="41"/>
    </row>
    <row r="452" spans="264:400" ht="17.25" customHeight="1" x14ac:dyDescent="0.3">
      <c r="JD452" s="41"/>
      <c r="JE452" s="41"/>
      <c r="JF452" s="41"/>
      <c r="JG452" s="41"/>
      <c r="JH452" s="41"/>
      <c r="JI452" s="41"/>
      <c r="JJ452" s="41"/>
      <c r="JK452" s="41"/>
      <c r="JL452" s="41"/>
      <c r="JM452" s="41"/>
      <c r="JN452" s="41"/>
      <c r="JO452" s="41"/>
      <c r="JP452" s="41"/>
      <c r="JQ452" s="41"/>
      <c r="JR452" s="41"/>
      <c r="JS452" s="41"/>
      <c r="JT452" s="41"/>
      <c r="JU452" s="41"/>
      <c r="JV452" s="41"/>
      <c r="JW452" s="41"/>
      <c r="JX452" s="41"/>
      <c r="JY452" s="41"/>
      <c r="JZ452" s="41"/>
      <c r="KA452" s="41"/>
      <c r="KB452" s="41"/>
      <c r="KC452" s="41"/>
      <c r="KD452" s="41"/>
      <c r="KE452" s="41"/>
      <c r="KF452" s="41"/>
      <c r="KG452" s="41"/>
      <c r="KH452" s="41"/>
      <c r="KI452" s="41"/>
      <c r="KJ452" s="41"/>
      <c r="KK452" s="41"/>
      <c r="KL452" s="41"/>
      <c r="KM452" s="41"/>
      <c r="KN452" s="41"/>
      <c r="KO452" s="41"/>
      <c r="KP452" s="41"/>
      <c r="KQ452" s="41"/>
      <c r="KR452" s="41"/>
      <c r="KS452" s="41"/>
      <c r="KT452" s="41"/>
      <c r="KU452" s="41"/>
      <c r="KV452" s="41"/>
      <c r="KW452" s="41"/>
      <c r="KX452" s="41"/>
      <c r="KY452" s="41"/>
      <c r="KZ452" s="41"/>
      <c r="LA452" s="41"/>
      <c r="LB452" s="41"/>
      <c r="LC452" s="41"/>
      <c r="LD452" s="41"/>
      <c r="LE452" s="41"/>
      <c r="LF452" s="41"/>
      <c r="LG452" s="41"/>
      <c r="LH452" s="41"/>
      <c r="LI452" s="41"/>
      <c r="LJ452" s="41"/>
      <c r="LK452" s="41"/>
      <c r="LL452" s="41"/>
      <c r="LM452" s="41"/>
      <c r="LN452" s="41"/>
      <c r="LO452" s="41"/>
      <c r="LP452" s="41"/>
      <c r="LQ452" s="41"/>
      <c r="LR452" s="41"/>
      <c r="LS452" s="41"/>
      <c r="LT452" s="41"/>
      <c r="LU452" s="41"/>
      <c r="LV452" s="41"/>
      <c r="LW452" s="41"/>
      <c r="LX452" s="41"/>
      <c r="LY452" s="41"/>
      <c r="LZ452" s="41"/>
      <c r="MA452" s="41"/>
      <c r="MB452" s="41"/>
      <c r="MC452" s="41"/>
      <c r="MD452" s="41"/>
      <c r="ME452" s="41"/>
      <c r="MF452" s="41"/>
      <c r="MG452" s="41"/>
      <c r="MH452" s="41"/>
      <c r="MI452" s="41"/>
      <c r="MJ452" s="41"/>
      <c r="MK452" s="41"/>
      <c r="ML452" s="41"/>
      <c r="MM452" s="41"/>
      <c r="MN452" s="41"/>
      <c r="MO452" s="41"/>
      <c r="MP452" s="41"/>
      <c r="MQ452" s="41"/>
      <c r="MR452" s="41"/>
      <c r="MS452" s="41"/>
      <c r="MT452" s="41"/>
      <c r="MU452" s="41"/>
      <c r="MV452" s="41"/>
      <c r="MW452" s="41"/>
      <c r="MX452" s="41"/>
      <c r="MY452" s="41"/>
      <c r="MZ452" s="41"/>
      <c r="NA452" s="41"/>
      <c r="NB452" s="41"/>
      <c r="NC452" s="41"/>
      <c r="ND452" s="41"/>
      <c r="NE452" s="41"/>
      <c r="NF452" s="41"/>
      <c r="NG452" s="41"/>
      <c r="NH452" s="41"/>
      <c r="NI452" s="41"/>
      <c r="NJ452" s="41"/>
      <c r="NK452" s="41"/>
      <c r="NL452" s="41"/>
      <c r="NM452" s="41"/>
      <c r="NN452" s="41"/>
      <c r="NO452" s="41"/>
      <c r="NP452" s="41"/>
      <c r="NQ452" s="41"/>
      <c r="NR452" s="41"/>
      <c r="NS452" s="41"/>
      <c r="NT452" s="41"/>
      <c r="NU452" s="41"/>
      <c r="NV452" s="41"/>
      <c r="NW452" s="41"/>
      <c r="NX452" s="41"/>
      <c r="NY452" s="41"/>
      <c r="NZ452" s="41"/>
      <c r="OA452" s="41"/>
      <c r="OB452" s="41"/>
      <c r="OC452" s="41"/>
      <c r="OD452" s="41"/>
      <c r="OE452" s="41"/>
      <c r="OF452" s="41"/>
      <c r="OG452" s="41"/>
      <c r="OH452" s="41"/>
      <c r="OI452" s="41"/>
      <c r="OJ452" s="41"/>
    </row>
    <row r="453" spans="264:400" ht="17.25" customHeight="1" x14ac:dyDescent="0.3">
      <c r="JD453" s="41"/>
      <c r="JE453" s="41"/>
      <c r="JF453" s="41"/>
      <c r="JG453" s="41"/>
      <c r="JH453" s="41"/>
      <c r="JI453" s="41"/>
      <c r="JJ453" s="41"/>
      <c r="JK453" s="41"/>
      <c r="JL453" s="41"/>
      <c r="JM453" s="41"/>
      <c r="JN453" s="41"/>
      <c r="JO453" s="41"/>
      <c r="JP453" s="41"/>
      <c r="JQ453" s="41"/>
      <c r="JR453" s="41"/>
      <c r="JS453" s="41"/>
      <c r="JT453" s="41"/>
      <c r="JU453" s="41"/>
      <c r="JV453" s="41"/>
      <c r="JW453" s="41"/>
      <c r="JX453" s="41"/>
      <c r="JY453" s="41"/>
      <c r="JZ453" s="41"/>
      <c r="KA453" s="41"/>
      <c r="KB453" s="41"/>
      <c r="KC453" s="41"/>
      <c r="KD453" s="41"/>
      <c r="KE453" s="41"/>
      <c r="KF453" s="41"/>
      <c r="KG453" s="41"/>
      <c r="KH453" s="41"/>
      <c r="KI453" s="41"/>
      <c r="KJ453" s="41"/>
      <c r="KK453" s="41"/>
      <c r="KL453" s="41"/>
      <c r="KM453" s="41"/>
      <c r="KN453" s="41"/>
      <c r="KO453" s="41"/>
      <c r="KP453" s="41"/>
      <c r="KQ453" s="41"/>
      <c r="KR453" s="41"/>
      <c r="KS453" s="41"/>
      <c r="KT453" s="41"/>
      <c r="KU453" s="41"/>
      <c r="KV453" s="41"/>
      <c r="KW453" s="41"/>
      <c r="KX453" s="41"/>
      <c r="KY453" s="41"/>
      <c r="KZ453" s="41"/>
      <c r="LA453" s="41"/>
      <c r="LB453" s="41"/>
      <c r="LC453" s="41"/>
      <c r="LD453" s="41"/>
      <c r="LE453" s="41"/>
      <c r="LF453" s="41"/>
      <c r="LG453" s="41"/>
      <c r="LH453" s="41"/>
      <c r="LI453" s="41"/>
      <c r="LJ453" s="41"/>
      <c r="LK453" s="41"/>
      <c r="LL453" s="41"/>
      <c r="LM453" s="41"/>
      <c r="LN453" s="41"/>
      <c r="LO453" s="41"/>
      <c r="LP453" s="41"/>
      <c r="LQ453" s="41"/>
      <c r="LR453" s="41"/>
      <c r="LS453" s="41"/>
      <c r="LT453" s="41"/>
      <c r="LU453" s="41"/>
      <c r="LV453" s="41"/>
      <c r="LW453" s="41"/>
      <c r="LX453" s="41"/>
      <c r="LY453" s="41"/>
      <c r="LZ453" s="41"/>
      <c r="MA453" s="41"/>
      <c r="MB453" s="41"/>
      <c r="MC453" s="41"/>
      <c r="MD453" s="41"/>
      <c r="ME453" s="41"/>
      <c r="MF453" s="41"/>
      <c r="MG453" s="41"/>
      <c r="MH453" s="41"/>
      <c r="MI453" s="41"/>
      <c r="MJ453" s="41"/>
      <c r="MK453" s="41"/>
      <c r="ML453" s="41"/>
      <c r="MM453" s="41"/>
      <c r="MN453" s="41"/>
      <c r="MO453" s="41"/>
      <c r="MP453" s="41"/>
      <c r="MQ453" s="41"/>
      <c r="MR453" s="41"/>
      <c r="MS453" s="41"/>
      <c r="MT453" s="41"/>
      <c r="MU453" s="41"/>
      <c r="MV453" s="41"/>
      <c r="MW453" s="41"/>
      <c r="MX453" s="41"/>
      <c r="MY453" s="41"/>
      <c r="MZ453" s="41"/>
      <c r="NA453" s="41"/>
      <c r="NB453" s="41"/>
      <c r="NC453" s="41"/>
      <c r="ND453" s="41"/>
      <c r="NE453" s="41"/>
      <c r="NF453" s="41"/>
      <c r="NG453" s="41"/>
      <c r="NH453" s="41"/>
      <c r="NI453" s="41"/>
      <c r="NJ453" s="41"/>
      <c r="NK453" s="41"/>
      <c r="NL453" s="41"/>
      <c r="NM453" s="41"/>
      <c r="NN453" s="41"/>
      <c r="NO453" s="41"/>
      <c r="NP453" s="41"/>
      <c r="NQ453" s="41"/>
      <c r="NR453" s="41"/>
      <c r="NS453" s="41"/>
      <c r="NT453" s="41"/>
      <c r="NU453" s="41"/>
      <c r="NV453" s="41"/>
      <c r="NW453" s="41"/>
      <c r="NX453" s="41"/>
      <c r="NY453" s="41"/>
      <c r="NZ453" s="41"/>
      <c r="OA453" s="41"/>
      <c r="OB453" s="41"/>
      <c r="OC453" s="41"/>
      <c r="OD453" s="41"/>
      <c r="OE453" s="41"/>
      <c r="OF453" s="41"/>
      <c r="OG453" s="41"/>
      <c r="OH453" s="41"/>
      <c r="OI453" s="41"/>
      <c r="OJ453" s="41"/>
    </row>
    <row r="454" spans="264:400" ht="17.25" customHeight="1" x14ac:dyDescent="0.3">
      <c r="JD454" s="41"/>
      <c r="JE454" s="41"/>
      <c r="JF454" s="41"/>
      <c r="JG454" s="41"/>
      <c r="JH454" s="41"/>
      <c r="JI454" s="41"/>
      <c r="JJ454" s="41"/>
      <c r="JK454" s="41"/>
      <c r="JL454" s="41"/>
      <c r="JM454" s="41"/>
      <c r="JN454" s="41"/>
      <c r="JO454" s="41"/>
      <c r="JP454" s="41"/>
      <c r="JQ454" s="41"/>
      <c r="JR454" s="41"/>
      <c r="JS454" s="41"/>
      <c r="JT454" s="41"/>
      <c r="JU454" s="41"/>
      <c r="JV454" s="41"/>
      <c r="JW454" s="41"/>
      <c r="JX454" s="41"/>
      <c r="JY454" s="41"/>
      <c r="JZ454" s="41"/>
      <c r="KA454" s="41"/>
      <c r="KB454" s="41"/>
      <c r="KC454" s="41"/>
      <c r="KD454" s="41"/>
      <c r="KE454" s="41"/>
      <c r="KF454" s="41"/>
      <c r="KG454" s="41"/>
      <c r="KH454" s="41"/>
      <c r="KI454" s="41"/>
      <c r="KJ454" s="41"/>
      <c r="KK454" s="41"/>
      <c r="KL454" s="41"/>
      <c r="KM454" s="41"/>
      <c r="KN454" s="41"/>
      <c r="KO454" s="41"/>
      <c r="KP454" s="41"/>
      <c r="KQ454" s="41"/>
      <c r="KR454" s="41"/>
      <c r="KS454" s="41"/>
      <c r="KT454" s="41"/>
      <c r="KU454" s="41"/>
      <c r="KV454" s="41"/>
      <c r="KW454" s="41"/>
      <c r="KX454" s="41"/>
      <c r="KY454" s="41"/>
      <c r="KZ454" s="41"/>
      <c r="LA454" s="41"/>
      <c r="LB454" s="41"/>
      <c r="LC454" s="41"/>
      <c r="LD454" s="41"/>
      <c r="LE454" s="41"/>
      <c r="LF454" s="41"/>
      <c r="LG454" s="41"/>
      <c r="LH454" s="41"/>
      <c r="LI454" s="41"/>
      <c r="LJ454" s="41"/>
      <c r="LK454" s="41"/>
      <c r="LL454" s="41"/>
      <c r="LM454" s="41"/>
      <c r="LN454" s="41"/>
      <c r="LO454" s="41"/>
      <c r="LP454" s="41"/>
      <c r="LQ454" s="41"/>
      <c r="LR454" s="41"/>
      <c r="LS454" s="41"/>
      <c r="LT454" s="41"/>
      <c r="LU454" s="41"/>
      <c r="LV454" s="41"/>
      <c r="LW454" s="41"/>
      <c r="LX454" s="41"/>
      <c r="LY454" s="41"/>
      <c r="LZ454" s="41"/>
      <c r="MA454" s="41"/>
      <c r="MB454" s="41"/>
      <c r="MC454" s="41"/>
      <c r="MD454" s="41"/>
      <c r="ME454" s="41"/>
      <c r="MF454" s="41"/>
      <c r="MG454" s="41"/>
      <c r="MH454" s="41"/>
      <c r="MI454" s="41"/>
      <c r="MJ454" s="41"/>
      <c r="MK454" s="41"/>
      <c r="ML454" s="41"/>
      <c r="MM454" s="41"/>
      <c r="MN454" s="41"/>
      <c r="MO454" s="41"/>
      <c r="MP454" s="41"/>
      <c r="MQ454" s="41"/>
      <c r="MR454" s="41"/>
      <c r="MS454" s="41"/>
      <c r="MT454" s="41"/>
      <c r="MU454" s="41"/>
      <c r="MV454" s="41"/>
      <c r="MW454" s="41"/>
      <c r="MX454" s="41"/>
      <c r="MY454" s="41"/>
      <c r="MZ454" s="41"/>
      <c r="NA454" s="41"/>
      <c r="NB454" s="41"/>
      <c r="NC454" s="41"/>
      <c r="ND454" s="41"/>
      <c r="NE454" s="41"/>
      <c r="NF454" s="41"/>
      <c r="NG454" s="41"/>
      <c r="NH454" s="41"/>
      <c r="NI454" s="41"/>
      <c r="NJ454" s="41"/>
      <c r="NK454" s="41"/>
      <c r="NL454" s="41"/>
      <c r="NM454" s="41"/>
      <c r="NN454" s="41"/>
      <c r="NO454" s="41"/>
      <c r="NP454" s="41"/>
      <c r="NQ454" s="41"/>
      <c r="NR454" s="41"/>
      <c r="NS454" s="41"/>
      <c r="NT454" s="41"/>
      <c r="NU454" s="41"/>
      <c r="NV454" s="41"/>
      <c r="NW454" s="41"/>
      <c r="NX454" s="41"/>
      <c r="NY454" s="41"/>
      <c r="NZ454" s="41"/>
      <c r="OA454" s="41"/>
      <c r="OB454" s="41"/>
      <c r="OC454" s="41"/>
      <c r="OD454" s="41"/>
      <c r="OE454" s="41"/>
      <c r="OF454" s="41"/>
      <c r="OG454" s="41"/>
      <c r="OH454" s="41"/>
      <c r="OI454" s="41"/>
      <c r="OJ454" s="41"/>
    </row>
    <row r="455" spans="264:400" ht="17.25" customHeight="1" x14ac:dyDescent="0.3">
      <c r="JD455" s="41"/>
      <c r="JE455" s="41"/>
      <c r="JF455" s="41"/>
      <c r="JG455" s="41"/>
      <c r="JH455" s="41"/>
      <c r="JI455" s="41"/>
      <c r="JJ455" s="41"/>
      <c r="JK455" s="41"/>
      <c r="JL455" s="41"/>
      <c r="JM455" s="41"/>
      <c r="JN455" s="41"/>
      <c r="JO455" s="41"/>
      <c r="JP455" s="41"/>
      <c r="JQ455" s="41"/>
      <c r="JR455" s="41"/>
      <c r="JS455" s="41"/>
      <c r="JT455" s="41"/>
      <c r="JU455" s="41"/>
      <c r="JV455" s="41"/>
      <c r="JW455" s="41"/>
      <c r="JX455" s="41"/>
      <c r="JY455" s="41"/>
      <c r="JZ455" s="41"/>
      <c r="KA455" s="41"/>
      <c r="KB455" s="41"/>
      <c r="KC455" s="41"/>
      <c r="KD455" s="41"/>
      <c r="KE455" s="41"/>
      <c r="KF455" s="41"/>
      <c r="KG455" s="41"/>
      <c r="KH455" s="41"/>
      <c r="KI455" s="41"/>
      <c r="KJ455" s="41"/>
      <c r="KK455" s="41"/>
      <c r="KL455" s="41"/>
      <c r="KM455" s="41"/>
      <c r="KN455" s="41"/>
      <c r="KO455" s="41"/>
      <c r="KP455" s="41"/>
      <c r="KQ455" s="41"/>
      <c r="KR455" s="41"/>
      <c r="KS455" s="41"/>
      <c r="KT455" s="41"/>
      <c r="KU455" s="41"/>
      <c r="KV455" s="41"/>
      <c r="KW455" s="41"/>
      <c r="KX455" s="41"/>
      <c r="KY455" s="41"/>
      <c r="KZ455" s="41"/>
      <c r="LA455" s="41"/>
      <c r="LB455" s="41"/>
      <c r="LC455" s="41"/>
      <c r="LD455" s="41"/>
      <c r="LE455" s="41"/>
      <c r="LF455" s="41"/>
      <c r="LG455" s="41"/>
      <c r="LH455" s="41"/>
      <c r="LI455" s="41"/>
      <c r="LJ455" s="41"/>
      <c r="LK455" s="41"/>
      <c r="LL455" s="41"/>
      <c r="LM455" s="41"/>
      <c r="LN455" s="41"/>
      <c r="LO455" s="41"/>
      <c r="LP455" s="41"/>
      <c r="LQ455" s="41"/>
      <c r="LR455" s="41"/>
      <c r="LS455" s="41"/>
      <c r="LT455" s="41"/>
      <c r="LU455" s="41"/>
      <c r="LV455" s="41"/>
      <c r="LW455" s="41"/>
      <c r="LX455" s="41"/>
      <c r="LY455" s="41"/>
      <c r="LZ455" s="41"/>
      <c r="MA455" s="41"/>
      <c r="MB455" s="41"/>
      <c r="MC455" s="41"/>
      <c r="MD455" s="41"/>
      <c r="ME455" s="41"/>
      <c r="MF455" s="41"/>
      <c r="MG455" s="41"/>
      <c r="MH455" s="41"/>
      <c r="MI455" s="41"/>
      <c r="MJ455" s="41"/>
      <c r="MK455" s="41"/>
      <c r="ML455" s="41"/>
      <c r="MM455" s="41"/>
      <c r="MN455" s="41"/>
      <c r="MO455" s="41"/>
      <c r="MP455" s="41"/>
      <c r="MQ455" s="41"/>
      <c r="MR455" s="41"/>
      <c r="MS455" s="41"/>
      <c r="MT455" s="41"/>
      <c r="MU455" s="41"/>
      <c r="MV455" s="41"/>
      <c r="MW455" s="41"/>
      <c r="MX455" s="41"/>
      <c r="MY455" s="41"/>
      <c r="MZ455" s="41"/>
      <c r="NA455" s="41"/>
      <c r="NB455" s="41"/>
      <c r="NC455" s="41"/>
      <c r="ND455" s="41"/>
      <c r="NE455" s="41"/>
      <c r="NF455" s="41"/>
      <c r="NG455" s="41"/>
      <c r="NH455" s="41"/>
      <c r="NI455" s="41"/>
      <c r="NJ455" s="41"/>
      <c r="NK455" s="41"/>
      <c r="NL455" s="41"/>
      <c r="NM455" s="41"/>
      <c r="NN455" s="41"/>
      <c r="NO455" s="41"/>
      <c r="NP455" s="41"/>
      <c r="NQ455" s="41"/>
      <c r="NR455" s="41"/>
      <c r="NS455" s="41"/>
      <c r="NT455" s="41"/>
      <c r="NU455" s="41"/>
      <c r="NV455" s="41"/>
      <c r="NW455" s="41"/>
      <c r="NX455" s="41"/>
      <c r="NY455" s="41"/>
      <c r="NZ455" s="41"/>
      <c r="OA455" s="41"/>
      <c r="OB455" s="41"/>
      <c r="OC455" s="41"/>
      <c r="OD455" s="41"/>
      <c r="OE455" s="41"/>
      <c r="OF455" s="41"/>
      <c r="OG455" s="41"/>
      <c r="OH455" s="41"/>
      <c r="OI455" s="41"/>
      <c r="OJ455" s="41"/>
    </row>
    <row r="456" spans="264:400" ht="17.25" customHeight="1" x14ac:dyDescent="0.3">
      <c r="JD456" s="41"/>
      <c r="JE456" s="41"/>
      <c r="JF456" s="41"/>
      <c r="JG456" s="41"/>
      <c r="JH456" s="41"/>
      <c r="JI456" s="41"/>
      <c r="JJ456" s="41"/>
      <c r="JK456" s="41"/>
      <c r="JL456" s="41"/>
      <c r="JM456" s="41"/>
      <c r="JN456" s="41"/>
      <c r="JO456" s="41"/>
      <c r="JP456" s="41"/>
      <c r="JQ456" s="41"/>
      <c r="JR456" s="41"/>
      <c r="JS456" s="41"/>
      <c r="JT456" s="41"/>
      <c r="JU456" s="41"/>
      <c r="JV456" s="41"/>
      <c r="JW456" s="41"/>
      <c r="JX456" s="41"/>
      <c r="JY456" s="41"/>
      <c r="JZ456" s="41"/>
      <c r="KA456" s="41"/>
      <c r="KB456" s="41"/>
      <c r="KC456" s="41"/>
      <c r="KD456" s="41"/>
      <c r="KE456" s="41"/>
      <c r="KF456" s="41"/>
      <c r="KG456" s="41"/>
      <c r="KH456" s="41"/>
      <c r="KI456" s="41"/>
      <c r="KJ456" s="41"/>
      <c r="KK456" s="41"/>
      <c r="KL456" s="41"/>
      <c r="KM456" s="41"/>
      <c r="KN456" s="41"/>
      <c r="KO456" s="41"/>
      <c r="KP456" s="41"/>
      <c r="KQ456" s="41"/>
      <c r="KR456" s="41"/>
      <c r="KS456" s="41"/>
      <c r="KT456" s="41"/>
      <c r="KU456" s="41"/>
      <c r="KV456" s="41"/>
      <c r="KW456" s="41"/>
      <c r="KX456" s="41"/>
      <c r="KY456" s="41"/>
      <c r="KZ456" s="41"/>
      <c r="LA456" s="41"/>
      <c r="LB456" s="41"/>
      <c r="LC456" s="41"/>
      <c r="LD456" s="41"/>
      <c r="LE456" s="41"/>
      <c r="LF456" s="41"/>
      <c r="LG456" s="41"/>
      <c r="LH456" s="41"/>
      <c r="LI456" s="41"/>
      <c r="LJ456" s="41"/>
      <c r="LK456" s="41"/>
      <c r="LL456" s="41"/>
      <c r="LM456" s="41"/>
      <c r="LN456" s="41"/>
      <c r="LO456" s="41"/>
      <c r="LP456" s="41"/>
      <c r="LQ456" s="41"/>
      <c r="LR456" s="41"/>
      <c r="LS456" s="41"/>
      <c r="LT456" s="41"/>
      <c r="LU456" s="41"/>
      <c r="LV456" s="41"/>
      <c r="LW456" s="41"/>
      <c r="LX456" s="41"/>
      <c r="LY456" s="41"/>
      <c r="LZ456" s="41"/>
      <c r="MA456" s="41"/>
      <c r="MB456" s="41"/>
      <c r="MC456" s="41"/>
      <c r="MD456" s="41"/>
      <c r="ME456" s="41"/>
      <c r="MF456" s="41"/>
      <c r="MG456" s="41"/>
      <c r="MH456" s="41"/>
      <c r="MI456" s="41"/>
      <c r="MJ456" s="41"/>
      <c r="MK456" s="41"/>
      <c r="ML456" s="41"/>
      <c r="MM456" s="41"/>
      <c r="MN456" s="41"/>
      <c r="MO456" s="41"/>
      <c r="MP456" s="41"/>
      <c r="MQ456" s="41"/>
      <c r="MR456" s="41"/>
      <c r="MS456" s="41"/>
      <c r="MT456" s="41"/>
      <c r="MU456" s="41"/>
      <c r="MV456" s="41"/>
      <c r="MW456" s="41"/>
      <c r="MX456" s="41"/>
      <c r="MY456" s="41"/>
      <c r="MZ456" s="41"/>
      <c r="NA456" s="41"/>
      <c r="NB456" s="41"/>
      <c r="NC456" s="41"/>
      <c r="ND456" s="41"/>
      <c r="NE456" s="41"/>
      <c r="NF456" s="41"/>
      <c r="NG456" s="41"/>
      <c r="NH456" s="41"/>
      <c r="NI456" s="41"/>
      <c r="NJ456" s="41"/>
      <c r="NK456" s="41"/>
      <c r="NL456" s="41"/>
      <c r="NM456" s="41"/>
      <c r="NN456" s="41"/>
      <c r="NO456" s="41"/>
      <c r="NP456" s="41"/>
      <c r="NQ456" s="41"/>
      <c r="NR456" s="41"/>
      <c r="NS456" s="41"/>
      <c r="NT456" s="41"/>
      <c r="NU456" s="41"/>
      <c r="NV456" s="41"/>
      <c r="NW456" s="41"/>
      <c r="NX456" s="41"/>
      <c r="NY456" s="41"/>
      <c r="NZ456" s="41"/>
      <c r="OA456" s="41"/>
      <c r="OB456" s="41"/>
      <c r="OC456" s="41"/>
      <c r="OD456" s="41"/>
      <c r="OE456" s="41"/>
      <c r="OF456" s="41"/>
      <c r="OG456" s="41"/>
      <c r="OH456" s="41"/>
      <c r="OI456" s="41"/>
      <c r="OJ456" s="41"/>
    </row>
    <row r="457" spans="264:400" ht="17.25" customHeight="1" x14ac:dyDescent="0.3">
      <c r="JD457" s="41"/>
      <c r="JE457" s="41"/>
      <c r="JF457" s="41"/>
      <c r="JG457" s="41"/>
      <c r="JH457" s="41"/>
      <c r="JI457" s="41"/>
      <c r="JJ457" s="41"/>
      <c r="JK457" s="41"/>
      <c r="JL457" s="41"/>
      <c r="JM457" s="41"/>
      <c r="JN457" s="41"/>
      <c r="JO457" s="41"/>
      <c r="JP457" s="41"/>
      <c r="JQ457" s="41"/>
      <c r="JR457" s="41"/>
      <c r="JS457" s="41"/>
      <c r="JT457" s="41"/>
      <c r="JU457" s="41"/>
      <c r="JV457" s="41"/>
      <c r="JW457" s="41"/>
      <c r="JX457" s="41"/>
      <c r="JY457" s="41"/>
      <c r="JZ457" s="41"/>
      <c r="KA457" s="41"/>
      <c r="KB457" s="41"/>
      <c r="KC457" s="41"/>
      <c r="KD457" s="41"/>
      <c r="KE457" s="41"/>
      <c r="KF457" s="41"/>
      <c r="KG457" s="41"/>
      <c r="KH457" s="41"/>
      <c r="KI457" s="41"/>
      <c r="KJ457" s="41"/>
      <c r="KK457" s="41"/>
      <c r="KL457" s="41"/>
      <c r="KM457" s="41"/>
      <c r="KN457" s="41"/>
      <c r="KO457" s="41"/>
      <c r="KP457" s="41"/>
      <c r="KQ457" s="41"/>
      <c r="KR457" s="41"/>
      <c r="KS457" s="41"/>
      <c r="KT457" s="41"/>
      <c r="KU457" s="41"/>
      <c r="KV457" s="41"/>
      <c r="KW457" s="41"/>
      <c r="KX457" s="41"/>
      <c r="KY457" s="41"/>
      <c r="KZ457" s="41"/>
      <c r="LA457" s="41"/>
      <c r="LB457" s="41"/>
      <c r="LC457" s="41"/>
      <c r="LD457" s="41"/>
      <c r="LE457" s="41"/>
      <c r="LF457" s="41"/>
      <c r="LG457" s="41"/>
      <c r="LH457" s="41"/>
      <c r="LI457" s="41"/>
      <c r="LJ457" s="41"/>
      <c r="LK457" s="41"/>
      <c r="LL457" s="41"/>
      <c r="LM457" s="41"/>
      <c r="LN457" s="41"/>
      <c r="LO457" s="41"/>
      <c r="LP457" s="41"/>
      <c r="LQ457" s="41"/>
      <c r="LR457" s="41"/>
      <c r="LS457" s="41"/>
      <c r="LT457" s="41"/>
      <c r="LU457" s="41"/>
      <c r="LV457" s="41"/>
      <c r="LW457" s="41"/>
      <c r="LX457" s="41"/>
      <c r="LY457" s="41"/>
      <c r="LZ457" s="41"/>
      <c r="MA457" s="41"/>
      <c r="MB457" s="41"/>
      <c r="MC457" s="41"/>
      <c r="MD457" s="41"/>
      <c r="ME457" s="41"/>
      <c r="MF457" s="41"/>
      <c r="MG457" s="41"/>
      <c r="MH457" s="41"/>
      <c r="MI457" s="41"/>
      <c r="MJ457" s="41"/>
      <c r="MK457" s="41"/>
      <c r="ML457" s="41"/>
      <c r="MM457" s="41"/>
      <c r="MN457" s="41"/>
      <c r="MO457" s="41"/>
      <c r="MP457" s="41"/>
      <c r="MQ457" s="41"/>
      <c r="MR457" s="41"/>
      <c r="MS457" s="41"/>
      <c r="MT457" s="41"/>
      <c r="MU457" s="41"/>
      <c r="MV457" s="41"/>
      <c r="MW457" s="41"/>
      <c r="MX457" s="41"/>
      <c r="MY457" s="41"/>
      <c r="MZ457" s="41"/>
      <c r="NA457" s="41"/>
      <c r="NB457" s="41"/>
      <c r="NC457" s="41"/>
      <c r="ND457" s="41"/>
      <c r="NE457" s="41"/>
      <c r="NF457" s="41"/>
      <c r="NG457" s="41"/>
      <c r="NH457" s="41"/>
      <c r="NI457" s="41"/>
      <c r="NJ457" s="41"/>
      <c r="NK457" s="41"/>
      <c r="NL457" s="41"/>
      <c r="NM457" s="41"/>
      <c r="NN457" s="41"/>
      <c r="NO457" s="41"/>
      <c r="NP457" s="41"/>
      <c r="NQ457" s="41"/>
      <c r="NR457" s="41"/>
      <c r="NS457" s="41"/>
      <c r="NT457" s="41"/>
      <c r="NU457" s="41"/>
      <c r="NV457" s="41"/>
      <c r="NW457" s="41"/>
      <c r="NX457" s="41"/>
      <c r="NY457" s="41"/>
      <c r="NZ457" s="41"/>
      <c r="OA457" s="41"/>
      <c r="OB457" s="41"/>
      <c r="OC457" s="41"/>
      <c r="OD457" s="41"/>
      <c r="OE457" s="41"/>
      <c r="OF457" s="41"/>
      <c r="OG457" s="41"/>
      <c r="OH457" s="41"/>
      <c r="OI457" s="41"/>
      <c r="OJ457" s="41"/>
    </row>
    <row r="458" spans="264:400" ht="17.25" customHeight="1" x14ac:dyDescent="0.3">
      <c r="JD458" s="41"/>
      <c r="JE458" s="41"/>
      <c r="JF458" s="41"/>
      <c r="JG458" s="41"/>
      <c r="JH458" s="41"/>
      <c r="JI458" s="41"/>
      <c r="JJ458" s="41"/>
      <c r="JK458" s="41"/>
      <c r="JL458" s="41"/>
      <c r="JM458" s="41"/>
      <c r="JN458" s="41"/>
      <c r="JO458" s="41"/>
      <c r="JP458" s="41"/>
      <c r="JQ458" s="41"/>
      <c r="JR458" s="41"/>
      <c r="JS458" s="41"/>
      <c r="JT458" s="41"/>
      <c r="JU458" s="41"/>
      <c r="JV458" s="41"/>
      <c r="JW458" s="41"/>
      <c r="JX458" s="41"/>
      <c r="JY458" s="41"/>
      <c r="JZ458" s="41"/>
      <c r="KA458" s="41"/>
      <c r="KB458" s="41"/>
      <c r="KC458" s="41"/>
      <c r="KD458" s="41"/>
      <c r="KE458" s="41"/>
      <c r="KF458" s="41"/>
      <c r="KG458" s="41"/>
      <c r="KH458" s="41"/>
      <c r="KI458" s="41"/>
      <c r="KJ458" s="41"/>
      <c r="KK458" s="41"/>
      <c r="KL458" s="41"/>
      <c r="KM458" s="41"/>
      <c r="KN458" s="41"/>
      <c r="KO458" s="41"/>
      <c r="KP458" s="41"/>
      <c r="KQ458" s="41"/>
      <c r="KR458" s="41"/>
      <c r="KS458" s="41"/>
      <c r="KT458" s="41"/>
      <c r="KU458" s="41"/>
      <c r="KV458" s="41"/>
      <c r="KW458" s="41"/>
      <c r="KX458" s="41"/>
      <c r="KY458" s="41"/>
      <c r="KZ458" s="41"/>
      <c r="LA458" s="41"/>
      <c r="LB458" s="41"/>
      <c r="LC458" s="41"/>
      <c r="LD458" s="41"/>
      <c r="LE458" s="41"/>
      <c r="LF458" s="41"/>
      <c r="LG458" s="41"/>
      <c r="LH458" s="41"/>
      <c r="LI458" s="41"/>
      <c r="LJ458" s="41"/>
      <c r="LK458" s="41"/>
      <c r="LL458" s="41"/>
      <c r="LM458" s="41"/>
      <c r="LN458" s="41"/>
      <c r="LO458" s="41"/>
      <c r="LP458" s="41"/>
      <c r="LQ458" s="41"/>
      <c r="LR458" s="41"/>
      <c r="LS458" s="41"/>
      <c r="LT458" s="41"/>
      <c r="LU458" s="41"/>
      <c r="LV458" s="41"/>
      <c r="LW458" s="41"/>
      <c r="LX458" s="41"/>
      <c r="LY458" s="41"/>
      <c r="LZ458" s="41"/>
      <c r="MA458" s="41"/>
      <c r="MB458" s="41"/>
      <c r="MC458" s="41"/>
      <c r="MD458" s="41"/>
      <c r="ME458" s="41"/>
      <c r="MF458" s="41"/>
      <c r="MG458" s="41"/>
      <c r="MH458" s="41"/>
      <c r="MI458" s="41"/>
      <c r="MJ458" s="41"/>
      <c r="MK458" s="41"/>
      <c r="ML458" s="41"/>
      <c r="MM458" s="41"/>
      <c r="MN458" s="41"/>
      <c r="MO458" s="41"/>
      <c r="MP458" s="41"/>
      <c r="MQ458" s="41"/>
      <c r="MR458" s="41"/>
      <c r="MS458" s="41"/>
      <c r="MT458" s="41"/>
      <c r="MU458" s="41"/>
      <c r="MV458" s="41"/>
      <c r="MW458" s="41"/>
      <c r="MX458" s="41"/>
      <c r="MY458" s="41"/>
      <c r="MZ458" s="41"/>
      <c r="NA458" s="41"/>
      <c r="NB458" s="41"/>
      <c r="NC458" s="41"/>
      <c r="ND458" s="41"/>
      <c r="NE458" s="41"/>
      <c r="NF458" s="41"/>
      <c r="NG458" s="41"/>
      <c r="NH458" s="41"/>
      <c r="NI458" s="41"/>
      <c r="NJ458" s="41"/>
      <c r="NK458" s="41"/>
      <c r="NL458" s="41"/>
      <c r="NM458" s="41"/>
      <c r="NN458" s="41"/>
      <c r="NO458" s="41"/>
      <c r="NP458" s="41"/>
      <c r="NQ458" s="41"/>
      <c r="NR458" s="41"/>
      <c r="NS458" s="41"/>
      <c r="NT458" s="41"/>
      <c r="NU458" s="41"/>
      <c r="NV458" s="41"/>
      <c r="NW458" s="41"/>
      <c r="NX458" s="41"/>
      <c r="NY458" s="41"/>
      <c r="NZ458" s="41"/>
      <c r="OA458" s="41"/>
      <c r="OB458" s="41"/>
      <c r="OC458" s="41"/>
      <c r="OD458" s="41"/>
      <c r="OE458" s="41"/>
      <c r="OF458" s="41"/>
      <c r="OG458" s="41"/>
      <c r="OH458" s="41"/>
      <c r="OI458" s="41"/>
      <c r="OJ458" s="41"/>
    </row>
    <row r="459" spans="264:400" ht="17.25" customHeight="1" x14ac:dyDescent="0.3">
      <c r="JD459" s="41"/>
      <c r="JE459" s="41"/>
      <c r="JF459" s="41"/>
      <c r="JG459" s="41"/>
      <c r="JH459" s="41"/>
      <c r="JI459" s="41"/>
      <c r="JJ459" s="41"/>
      <c r="JK459" s="41"/>
      <c r="JL459" s="41"/>
      <c r="JM459" s="41"/>
      <c r="JN459" s="41"/>
      <c r="JO459" s="41"/>
      <c r="JP459" s="41"/>
      <c r="JQ459" s="41"/>
      <c r="JR459" s="41"/>
      <c r="JS459" s="41"/>
      <c r="JT459" s="41"/>
      <c r="JU459" s="41"/>
      <c r="JV459" s="41"/>
      <c r="JW459" s="41"/>
      <c r="JX459" s="41"/>
      <c r="JY459" s="41"/>
      <c r="JZ459" s="41"/>
      <c r="KA459" s="41"/>
      <c r="KB459" s="41"/>
      <c r="KC459" s="41"/>
      <c r="KD459" s="41"/>
      <c r="KE459" s="41"/>
      <c r="KF459" s="41"/>
      <c r="KG459" s="41"/>
      <c r="KH459" s="41"/>
      <c r="KI459" s="41"/>
      <c r="KJ459" s="41"/>
      <c r="KK459" s="41"/>
      <c r="KL459" s="41"/>
      <c r="KM459" s="41"/>
      <c r="KN459" s="41"/>
      <c r="KO459" s="41"/>
      <c r="KP459" s="41"/>
      <c r="KQ459" s="41"/>
      <c r="KR459" s="41"/>
      <c r="KS459" s="41"/>
      <c r="KT459" s="41"/>
      <c r="KU459" s="41"/>
      <c r="KV459" s="41"/>
      <c r="KW459" s="41"/>
      <c r="KX459" s="41"/>
      <c r="KY459" s="41"/>
      <c r="KZ459" s="41"/>
      <c r="LA459" s="41"/>
      <c r="LB459" s="41"/>
      <c r="LC459" s="41"/>
      <c r="LD459" s="41"/>
      <c r="LE459" s="41"/>
      <c r="LF459" s="41"/>
      <c r="LG459" s="41"/>
      <c r="LH459" s="41"/>
      <c r="LI459" s="41"/>
      <c r="LJ459" s="41"/>
      <c r="LK459" s="41"/>
      <c r="LL459" s="41"/>
      <c r="LM459" s="41"/>
      <c r="LN459" s="41"/>
      <c r="LO459" s="41"/>
      <c r="LP459" s="41"/>
      <c r="LQ459" s="41"/>
      <c r="LR459" s="41"/>
      <c r="LS459" s="41"/>
      <c r="LT459" s="41"/>
      <c r="LU459" s="41"/>
      <c r="LV459" s="41"/>
      <c r="LW459" s="41"/>
      <c r="LX459" s="41"/>
      <c r="LY459" s="41"/>
      <c r="LZ459" s="41"/>
      <c r="MA459" s="41"/>
      <c r="MB459" s="41"/>
      <c r="MC459" s="41"/>
      <c r="MD459" s="41"/>
      <c r="ME459" s="41"/>
      <c r="MF459" s="41"/>
      <c r="MG459" s="41"/>
      <c r="MH459" s="41"/>
      <c r="MI459" s="41"/>
      <c r="MJ459" s="41"/>
      <c r="MK459" s="41"/>
      <c r="ML459" s="41"/>
      <c r="MM459" s="41"/>
      <c r="MN459" s="41"/>
      <c r="MO459" s="41"/>
      <c r="MP459" s="41"/>
      <c r="MQ459" s="41"/>
      <c r="MR459" s="41"/>
      <c r="MS459" s="41"/>
      <c r="MT459" s="41"/>
      <c r="MU459" s="41"/>
      <c r="MV459" s="41"/>
      <c r="MW459" s="41"/>
      <c r="MX459" s="41"/>
      <c r="MY459" s="41"/>
      <c r="MZ459" s="41"/>
      <c r="NA459" s="41"/>
      <c r="NB459" s="41"/>
      <c r="NC459" s="41"/>
      <c r="ND459" s="41"/>
      <c r="NE459" s="41"/>
      <c r="NF459" s="41"/>
      <c r="NG459" s="41"/>
      <c r="NH459" s="41"/>
      <c r="NI459" s="41"/>
      <c r="NJ459" s="41"/>
      <c r="NK459" s="41"/>
      <c r="NL459" s="41"/>
      <c r="NM459" s="41"/>
      <c r="NN459" s="41"/>
      <c r="NO459" s="41"/>
      <c r="NP459" s="41"/>
      <c r="NQ459" s="41"/>
      <c r="NR459" s="41"/>
      <c r="NS459" s="41"/>
      <c r="NT459" s="41"/>
      <c r="NU459" s="41"/>
      <c r="NV459" s="41"/>
      <c r="NW459" s="41"/>
      <c r="NX459" s="41"/>
      <c r="NY459" s="41"/>
      <c r="NZ459" s="41"/>
      <c r="OA459" s="41"/>
      <c r="OB459" s="41"/>
      <c r="OC459" s="41"/>
      <c r="OD459" s="41"/>
      <c r="OE459" s="41"/>
      <c r="OF459" s="41"/>
      <c r="OG459" s="41"/>
      <c r="OH459" s="41"/>
      <c r="OI459" s="41"/>
      <c r="OJ459" s="41"/>
    </row>
    <row r="460" spans="264:400" ht="17.25" customHeight="1" x14ac:dyDescent="0.3">
      <c r="JD460" s="41"/>
      <c r="JE460" s="41"/>
      <c r="JF460" s="41"/>
      <c r="JG460" s="41"/>
      <c r="JH460" s="41"/>
      <c r="JI460" s="41"/>
      <c r="JJ460" s="41"/>
      <c r="JK460" s="41"/>
      <c r="JL460" s="41"/>
      <c r="JM460" s="41"/>
      <c r="JN460" s="41"/>
      <c r="JO460" s="41"/>
      <c r="JP460" s="41"/>
      <c r="JQ460" s="41"/>
      <c r="JR460" s="41"/>
      <c r="JS460" s="41"/>
      <c r="JT460" s="41"/>
      <c r="JU460" s="41"/>
      <c r="JV460" s="41"/>
      <c r="JW460" s="41"/>
      <c r="JX460" s="41"/>
      <c r="JY460" s="41"/>
      <c r="JZ460" s="41"/>
      <c r="KA460" s="41"/>
      <c r="KB460" s="41"/>
      <c r="KC460" s="41"/>
      <c r="KD460" s="41"/>
      <c r="KE460" s="41"/>
      <c r="KF460" s="41"/>
      <c r="KG460" s="41"/>
      <c r="KH460" s="41"/>
      <c r="KI460" s="41"/>
      <c r="KJ460" s="41"/>
      <c r="KK460" s="41"/>
      <c r="KL460" s="41"/>
      <c r="KM460" s="41"/>
      <c r="KN460" s="41"/>
      <c r="KO460" s="41"/>
      <c r="KP460" s="41"/>
      <c r="KQ460" s="41"/>
      <c r="KR460" s="41"/>
      <c r="KS460" s="41"/>
      <c r="KT460" s="41"/>
      <c r="KU460" s="41"/>
      <c r="KV460" s="41"/>
      <c r="KW460" s="41"/>
      <c r="KX460" s="41"/>
      <c r="KY460" s="41"/>
      <c r="KZ460" s="41"/>
      <c r="LA460" s="41"/>
      <c r="LB460" s="41"/>
      <c r="LC460" s="41"/>
      <c r="LD460" s="41"/>
      <c r="LE460" s="41"/>
      <c r="LF460" s="41"/>
      <c r="LG460" s="41"/>
      <c r="LH460" s="41"/>
      <c r="LI460" s="41"/>
      <c r="LJ460" s="41"/>
      <c r="LK460" s="41"/>
      <c r="LL460" s="41"/>
      <c r="LM460" s="41"/>
      <c r="LN460" s="41"/>
      <c r="LO460" s="41"/>
      <c r="LP460" s="41"/>
      <c r="LQ460" s="41"/>
      <c r="LR460" s="41"/>
      <c r="LS460" s="41"/>
      <c r="LT460" s="41"/>
      <c r="LU460" s="41"/>
      <c r="LV460" s="41"/>
      <c r="LW460" s="41"/>
      <c r="LX460" s="41"/>
      <c r="LY460" s="41"/>
      <c r="LZ460" s="41"/>
      <c r="MA460" s="41"/>
      <c r="MB460" s="41"/>
      <c r="MC460" s="41"/>
      <c r="MD460" s="41"/>
      <c r="ME460" s="41"/>
      <c r="MF460" s="41"/>
      <c r="MG460" s="41"/>
      <c r="MH460" s="41"/>
      <c r="MI460" s="41"/>
      <c r="MJ460" s="41"/>
      <c r="MK460" s="41"/>
      <c r="ML460" s="41"/>
      <c r="MM460" s="41"/>
      <c r="MN460" s="41"/>
      <c r="MO460" s="41"/>
      <c r="MP460" s="41"/>
      <c r="MQ460" s="41"/>
      <c r="MR460" s="41"/>
      <c r="MS460" s="41"/>
      <c r="MT460" s="41"/>
      <c r="MU460" s="41"/>
      <c r="MV460" s="41"/>
      <c r="MW460" s="41"/>
      <c r="MX460" s="41"/>
      <c r="MY460" s="41"/>
      <c r="MZ460" s="41"/>
      <c r="NA460" s="41"/>
      <c r="NB460" s="41"/>
      <c r="NC460" s="41"/>
      <c r="ND460" s="41"/>
      <c r="NE460" s="41"/>
      <c r="NF460" s="41"/>
      <c r="NG460" s="41"/>
      <c r="NH460" s="41"/>
      <c r="NI460" s="41"/>
      <c r="NJ460" s="41"/>
      <c r="NK460" s="41"/>
      <c r="NL460" s="41"/>
      <c r="NM460" s="41"/>
      <c r="NN460" s="41"/>
      <c r="NO460" s="41"/>
      <c r="NP460" s="41"/>
      <c r="NQ460" s="41"/>
      <c r="NR460" s="41"/>
      <c r="NS460" s="41"/>
      <c r="NT460" s="41"/>
      <c r="NU460" s="41"/>
      <c r="NV460" s="41"/>
      <c r="NW460" s="41"/>
      <c r="NX460" s="41"/>
      <c r="NY460" s="41"/>
      <c r="NZ460" s="41"/>
      <c r="OA460" s="41"/>
      <c r="OB460" s="41"/>
      <c r="OC460" s="41"/>
      <c r="OD460" s="41"/>
      <c r="OE460" s="41"/>
      <c r="OF460" s="41"/>
      <c r="OG460" s="41"/>
      <c r="OH460" s="41"/>
      <c r="OI460" s="41"/>
      <c r="OJ460" s="41"/>
    </row>
    <row r="461" spans="264:400" ht="17.25" customHeight="1" x14ac:dyDescent="0.3">
      <c r="JD461" s="41"/>
      <c r="JE461" s="41"/>
      <c r="JF461" s="41"/>
      <c r="JG461" s="41"/>
      <c r="JH461" s="41"/>
      <c r="JI461" s="41"/>
      <c r="JJ461" s="41"/>
      <c r="JK461" s="41"/>
      <c r="JL461" s="41"/>
      <c r="JM461" s="41"/>
      <c r="JN461" s="41"/>
      <c r="JO461" s="41"/>
      <c r="JP461" s="41"/>
      <c r="JQ461" s="41"/>
      <c r="JR461" s="41"/>
      <c r="JS461" s="41"/>
      <c r="JT461" s="41"/>
      <c r="JU461" s="41"/>
      <c r="JV461" s="41"/>
      <c r="JW461" s="41"/>
      <c r="JX461" s="41"/>
      <c r="JY461" s="41"/>
      <c r="JZ461" s="41"/>
      <c r="KA461" s="41"/>
      <c r="KB461" s="41"/>
      <c r="KC461" s="41"/>
      <c r="KD461" s="41"/>
      <c r="KE461" s="41"/>
      <c r="KF461" s="41"/>
      <c r="KG461" s="41"/>
      <c r="KH461" s="41"/>
      <c r="KI461" s="41"/>
      <c r="KJ461" s="41"/>
      <c r="KK461" s="41"/>
      <c r="KL461" s="41"/>
      <c r="KM461" s="41"/>
      <c r="KN461" s="41"/>
      <c r="KO461" s="41"/>
      <c r="KP461" s="41"/>
      <c r="KQ461" s="41"/>
      <c r="KR461" s="41"/>
      <c r="KS461" s="41"/>
      <c r="KT461" s="41"/>
      <c r="KU461" s="41"/>
      <c r="KV461" s="41"/>
      <c r="KW461" s="41"/>
      <c r="KX461" s="41"/>
      <c r="KY461" s="41"/>
      <c r="KZ461" s="41"/>
      <c r="LA461" s="41"/>
      <c r="LB461" s="41"/>
      <c r="LC461" s="41"/>
      <c r="LD461" s="41"/>
      <c r="LE461" s="41"/>
      <c r="LF461" s="41"/>
      <c r="LG461" s="41"/>
      <c r="LH461" s="41"/>
      <c r="LI461" s="41"/>
      <c r="LJ461" s="41"/>
      <c r="LK461" s="41"/>
      <c r="LL461" s="41"/>
      <c r="LM461" s="41"/>
      <c r="LN461" s="41"/>
      <c r="LO461" s="41"/>
      <c r="LP461" s="41"/>
      <c r="LQ461" s="41"/>
      <c r="LR461" s="41"/>
      <c r="LS461" s="41"/>
      <c r="LT461" s="41"/>
      <c r="LU461" s="41"/>
      <c r="LV461" s="41"/>
      <c r="LW461" s="41"/>
      <c r="LX461" s="41"/>
      <c r="LY461" s="41"/>
      <c r="LZ461" s="41"/>
      <c r="MA461" s="41"/>
      <c r="MB461" s="41"/>
      <c r="MC461" s="41"/>
      <c r="MD461" s="41"/>
      <c r="ME461" s="41"/>
      <c r="MF461" s="41"/>
      <c r="MG461" s="41"/>
      <c r="MH461" s="41"/>
      <c r="MI461" s="41"/>
      <c r="MJ461" s="41"/>
      <c r="MK461" s="41"/>
      <c r="ML461" s="41"/>
      <c r="MM461" s="41"/>
      <c r="MN461" s="41"/>
      <c r="MO461" s="41"/>
      <c r="MP461" s="41"/>
      <c r="MQ461" s="41"/>
      <c r="MR461" s="41"/>
      <c r="MS461" s="41"/>
      <c r="MT461" s="41"/>
      <c r="MU461" s="41"/>
      <c r="MV461" s="41"/>
      <c r="MW461" s="41"/>
      <c r="MX461" s="41"/>
      <c r="MY461" s="41"/>
      <c r="MZ461" s="41"/>
      <c r="NA461" s="41"/>
      <c r="NB461" s="41"/>
      <c r="NC461" s="41"/>
      <c r="ND461" s="41"/>
      <c r="NE461" s="41"/>
      <c r="NF461" s="41"/>
      <c r="NG461" s="41"/>
      <c r="NH461" s="41"/>
      <c r="NI461" s="41"/>
      <c r="NJ461" s="41"/>
      <c r="NK461" s="41"/>
      <c r="NL461" s="41"/>
      <c r="NM461" s="41"/>
      <c r="NN461" s="41"/>
      <c r="NO461" s="41"/>
      <c r="NP461" s="41"/>
      <c r="NQ461" s="41"/>
      <c r="NR461" s="41"/>
      <c r="NS461" s="41"/>
      <c r="NT461" s="41"/>
      <c r="NU461" s="41"/>
      <c r="NV461" s="41"/>
      <c r="NW461" s="41"/>
      <c r="NX461" s="41"/>
      <c r="NY461" s="41"/>
      <c r="NZ461" s="41"/>
      <c r="OA461" s="41"/>
      <c r="OB461" s="41"/>
      <c r="OC461" s="41"/>
      <c r="OD461" s="41"/>
      <c r="OE461" s="41"/>
      <c r="OF461" s="41"/>
      <c r="OG461" s="41"/>
      <c r="OH461" s="41"/>
      <c r="OI461" s="41"/>
      <c r="OJ461" s="41"/>
    </row>
    <row r="462" spans="264:400" ht="17.25" customHeight="1" x14ac:dyDescent="0.3">
      <c r="JD462" s="41"/>
      <c r="JE462" s="41"/>
      <c r="JF462" s="41"/>
      <c r="JG462" s="41"/>
      <c r="JH462" s="41"/>
      <c r="JI462" s="41"/>
      <c r="JJ462" s="41"/>
      <c r="JK462" s="41"/>
      <c r="JL462" s="41"/>
      <c r="JM462" s="41"/>
      <c r="JN462" s="41"/>
      <c r="JO462" s="41"/>
      <c r="JP462" s="41"/>
      <c r="JQ462" s="41"/>
      <c r="JR462" s="41"/>
      <c r="JS462" s="41"/>
      <c r="JT462" s="41"/>
      <c r="JU462" s="41"/>
      <c r="JV462" s="41"/>
      <c r="JW462" s="41"/>
      <c r="JX462" s="41"/>
      <c r="JY462" s="41"/>
      <c r="JZ462" s="41"/>
      <c r="KA462" s="41"/>
      <c r="KB462" s="41"/>
      <c r="KC462" s="41"/>
      <c r="KD462" s="41"/>
      <c r="KE462" s="41"/>
      <c r="KF462" s="41"/>
      <c r="KG462" s="41"/>
      <c r="KH462" s="41"/>
      <c r="KI462" s="41"/>
      <c r="KJ462" s="41"/>
      <c r="KK462" s="41"/>
      <c r="KL462" s="41"/>
      <c r="KM462" s="41"/>
      <c r="KN462" s="41"/>
      <c r="KO462" s="41"/>
      <c r="KP462" s="41"/>
      <c r="KQ462" s="41"/>
      <c r="KR462" s="41"/>
      <c r="KS462" s="41"/>
      <c r="KT462" s="41"/>
      <c r="KU462" s="41"/>
      <c r="KV462" s="41"/>
      <c r="KW462" s="41"/>
      <c r="KX462" s="41"/>
      <c r="KY462" s="41"/>
      <c r="KZ462" s="41"/>
      <c r="LA462" s="41"/>
      <c r="LB462" s="41"/>
      <c r="LC462" s="41"/>
      <c r="LD462" s="41"/>
      <c r="LE462" s="41"/>
      <c r="LF462" s="41"/>
      <c r="LG462" s="41"/>
      <c r="LH462" s="41"/>
      <c r="LI462" s="41"/>
      <c r="LJ462" s="41"/>
      <c r="LK462" s="41"/>
      <c r="LL462" s="41"/>
      <c r="LM462" s="41"/>
      <c r="LN462" s="41"/>
      <c r="LO462" s="41"/>
      <c r="LP462" s="41"/>
      <c r="LQ462" s="41"/>
      <c r="LR462" s="41"/>
      <c r="LS462" s="41"/>
      <c r="LT462" s="41"/>
      <c r="LU462" s="41"/>
      <c r="LV462" s="41"/>
      <c r="LW462" s="41"/>
      <c r="LX462" s="41"/>
      <c r="LY462" s="41"/>
      <c r="LZ462" s="41"/>
      <c r="MA462" s="41"/>
      <c r="MB462" s="41"/>
      <c r="MC462" s="41"/>
      <c r="MD462" s="41"/>
      <c r="ME462" s="41"/>
      <c r="MF462" s="41"/>
      <c r="MG462" s="41"/>
      <c r="MH462" s="41"/>
      <c r="MI462" s="41"/>
      <c r="MJ462" s="41"/>
      <c r="MK462" s="41"/>
      <c r="ML462" s="41"/>
      <c r="MM462" s="41"/>
      <c r="MN462" s="41"/>
      <c r="MO462" s="41"/>
      <c r="MP462" s="41"/>
      <c r="MQ462" s="41"/>
      <c r="MR462" s="41"/>
      <c r="MS462" s="41"/>
      <c r="MT462" s="41"/>
      <c r="MU462" s="41"/>
      <c r="MV462" s="41"/>
      <c r="MW462" s="41"/>
      <c r="MX462" s="41"/>
      <c r="MY462" s="41"/>
      <c r="MZ462" s="41"/>
      <c r="NA462" s="41"/>
      <c r="NB462" s="41"/>
      <c r="NC462" s="41"/>
      <c r="ND462" s="41"/>
      <c r="NE462" s="41"/>
      <c r="NF462" s="41"/>
      <c r="NG462" s="41"/>
      <c r="NH462" s="41"/>
      <c r="NI462" s="41"/>
      <c r="NJ462" s="41"/>
      <c r="NK462" s="41"/>
      <c r="NL462" s="41"/>
      <c r="NM462" s="41"/>
      <c r="NN462" s="41"/>
      <c r="NO462" s="41"/>
      <c r="NP462" s="41"/>
      <c r="NQ462" s="41"/>
      <c r="NR462" s="41"/>
      <c r="NS462" s="41"/>
      <c r="NT462" s="41"/>
      <c r="NU462" s="41"/>
      <c r="NV462" s="41"/>
      <c r="NW462" s="41"/>
      <c r="NX462" s="41"/>
      <c r="NY462" s="41"/>
      <c r="NZ462" s="41"/>
      <c r="OA462" s="41"/>
      <c r="OB462" s="41"/>
      <c r="OC462" s="41"/>
      <c r="OD462" s="41"/>
      <c r="OE462" s="41"/>
      <c r="OF462" s="41"/>
      <c r="OG462" s="41"/>
      <c r="OH462" s="41"/>
      <c r="OI462" s="41"/>
      <c r="OJ462" s="41"/>
    </row>
    <row r="463" spans="264:400" ht="17.25" customHeight="1" x14ac:dyDescent="0.3">
      <c r="JD463" s="41"/>
      <c r="JE463" s="41"/>
      <c r="JF463" s="41"/>
      <c r="JG463" s="41"/>
      <c r="JH463" s="41"/>
      <c r="JI463" s="41"/>
      <c r="JJ463" s="41"/>
      <c r="JK463" s="41"/>
      <c r="JL463" s="41"/>
      <c r="JM463" s="41"/>
      <c r="JN463" s="41"/>
      <c r="JO463" s="41"/>
      <c r="JP463" s="41"/>
      <c r="JQ463" s="41"/>
      <c r="JR463" s="41"/>
      <c r="JS463" s="41"/>
      <c r="JT463" s="41"/>
      <c r="JU463" s="41"/>
      <c r="JV463" s="41"/>
      <c r="JW463" s="41"/>
      <c r="JX463" s="41"/>
      <c r="JY463" s="41"/>
      <c r="JZ463" s="41"/>
      <c r="KA463" s="41"/>
      <c r="KB463" s="41"/>
      <c r="KC463" s="41"/>
      <c r="KD463" s="41"/>
      <c r="KE463" s="41"/>
      <c r="KF463" s="41"/>
      <c r="KG463" s="41"/>
      <c r="KH463" s="41"/>
      <c r="KI463" s="41"/>
      <c r="KJ463" s="41"/>
      <c r="KK463" s="41"/>
      <c r="KL463" s="41"/>
      <c r="KM463" s="41"/>
      <c r="KN463" s="41"/>
      <c r="KO463" s="41"/>
      <c r="KP463" s="41"/>
      <c r="KQ463" s="41"/>
      <c r="KR463" s="41"/>
      <c r="KS463" s="41"/>
      <c r="KT463" s="41"/>
      <c r="KU463" s="41"/>
      <c r="KV463" s="41"/>
      <c r="KW463" s="41"/>
      <c r="KX463" s="41"/>
      <c r="KY463" s="41"/>
      <c r="KZ463" s="41"/>
      <c r="LA463" s="41"/>
      <c r="LB463" s="41"/>
      <c r="LC463" s="41"/>
      <c r="LD463" s="41"/>
      <c r="LE463" s="41"/>
      <c r="LF463" s="41"/>
      <c r="LG463" s="41"/>
      <c r="LH463" s="41"/>
      <c r="LI463" s="41"/>
      <c r="LJ463" s="41"/>
      <c r="LK463" s="41"/>
      <c r="LL463" s="41"/>
      <c r="LM463" s="41"/>
      <c r="LN463" s="41"/>
      <c r="LO463" s="41"/>
      <c r="LP463" s="41"/>
      <c r="LQ463" s="41"/>
      <c r="LR463" s="41"/>
      <c r="LS463" s="41"/>
      <c r="LT463" s="41"/>
      <c r="LU463" s="41"/>
      <c r="LV463" s="41"/>
      <c r="LW463" s="41"/>
      <c r="LX463" s="41"/>
      <c r="LY463" s="41"/>
      <c r="LZ463" s="41"/>
      <c r="MA463" s="41"/>
      <c r="MB463" s="41"/>
      <c r="MC463" s="41"/>
      <c r="MD463" s="41"/>
      <c r="ME463" s="41"/>
      <c r="MF463" s="41"/>
      <c r="MG463" s="41"/>
      <c r="MH463" s="41"/>
      <c r="MI463" s="41"/>
      <c r="MJ463" s="41"/>
      <c r="MK463" s="41"/>
      <c r="ML463" s="41"/>
      <c r="MM463" s="41"/>
      <c r="MN463" s="41"/>
      <c r="MO463" s="41"/>
      <c r="MP463" s="41"/>
      <c r="MQ463" s="41"/>
      <c r="MR463" s="41"/>
      <c r="MS463" s="41"/>
      <c r="MT463" s="41"/>
      <c r="MU463" s="41"/>
      <c r="MV463" s="41"/>
      <c r="MW463" s="41"/>
      <c r="MX463" s="41"/>
      <c r="MY463" s="41"/>
      <c r="MZ463" s="41"/>
      <c r="NA463" s="41"/>
      <c r="NB463" s="41"/>
      <c r="NC463" s="41"/>
      <c r="ND463" s="41"/>
      <c r="NE463" s="41"/>
      <c r="NF463" s="41"/>
      <c r="NG463" s="41"/>
      <c r="NH463" s="41"/>
      <c r="NI463" s="41"/>
      <c r="NJ463" s="41"/>
      <c r="NK463" s="41"/>
      <c r="NL463" s="41"/>
      <c r="NM463" s="41"/>
      <c r="NN463" s="41"/>
      <c r="NO463" s="41"/>
      <c r="NP463" s="41"/>
      <c r="NQ463" s="41"/>
      <c r="NR463" s="41"/>
      <c r="NS463" s="41"/>
      <c r="NT463" s="41"/>
      <c r="NU463" s="41"/>
      <c r="NV463" s="41"/>
      <c r="NW463" s="41"/>
      <c r="NX463" s="41"/>
      <c r="NY463" s="41"/>
      <c r="NZ463" s="41"/>
      <c r="OA463" s="41"/>
      <c r="OB463" s="41"/>
      <c r="OC463" s="41"/>
      <c r="OD463" s="41"/>
      <c r="OE463" s="41"/>
      <c r="OF463" s="41"/>
      <c r="OG463" s="41"/>
      <c r="OH463" s="41"/>
      <c r="OI463" s="41"/>
      <c r="OJ463" s="41"/>
    </row>
    <row r="464" spans="264:400" ht="17.25" customHeight="1" x14ac:dyDescent="0.3">
      <c r="JD464" s="41"/>
      <c r="JE464" s="41"/>
      <c r="JF464" s="41"/>
      <c r="JG464" s="41"/>
      <c r="JH464" s="41"/>
      <c r="JI464" s="41"/>
      <c r="JJ464" s="41"/>
      <c r="JK464" s="41"/>
      <c r="JL464" s="41"/>
      <c r="JM464" s="41"/>
      <c r="JN464" s="41"/>
      <c r="JO464" s="41"/>
      <c r="JP464" s="41"/>
      <c r="JQ464" s="41"/>
      <c r="JR464" s="41"/>
      <c r="JS464" s="41"/>
      <c r="JT464" s="41"/>
      <c r="JU464" s="41"/>
      <c r="JV464" s="41"/>
      <c r="JW464" s="41"/>
      <c r="JX464" s="41"/>
      <c r="JY464" s="41"/>
      <c r="JZ464" s="41"/>
      <c r="KA464" s="41"/>
      <c r="KB464" s="41"/>
      <c r="KC464" s="41"/>
      <c r="KD464" s="41"/>
      <c r="KE464" s="41"/>
      <c r="KF464" s="41"/>
      <c r="KG464" s="41"/>
      <c r="KH464" s="41"/>
      <c r="KI464" s="41"/>
      <c r="KJ464" s="41"/>
      <c r="KK464" s="41"/>
      <c r="KL464" s="41"/>
      <c r="KM464" s="41"/>
      <c r="KN464" s="41"/>
      <c r="KO464" s="41"/>
      <c r="KP464" s="41"/>
      <c r="KQ464" s="41"/>
      <c r="KR464" s="41"/>
      <c r="KS464" s="41"/>
      <c r="KT464" s="41"/>
      <c r="KU464" s="41"/>
      <c r="KV464" s="41"/>
      <c r="KW464" s="41"/>
      <c r="KX464" s="41"/>
      <c r="KY464" s="41"/>
      <c r="KZ464" s="41"/>
      <c r="LA464" s="41"/>
      <c r="LB464" s="41"/>
      <c r="LC464" s="41"/>
      <c r="LD464" s="41"/>
      <c r="LE464" s="41"/>
      <c r="LF464" s="41"/>
      <c r="LG464" s="41"/>
      <c r="LH464" s="41"/>
      <c r="LI464" s="41"/>
      <c r="LJ464" s="41"/>
      <c r="LK464" s="41"/>
      <c r="LL464" s="41"/>
      <c r="LM464" s="41"/>
      <c r="LN464" s="41"/>
      <c r="LO464" s="41"/>
      <c r="LP464" s="41"/>
      <c r="LQ464" s="41"/>
      <c r="LR464" s="41"/>
      <c r="LS464" s="41"/>
      <c r="LT464" s="41"/>
      <c r="LU464" s="41"/>
      <c r="LV464" s="41"/>
      <c r="LW464" s="41"/>
      <c r="LX464" s="41"/>
      <c r="LY464" s="41"/>
      <c r="LZ464" s="41"/>
      <c r="MA464" s="41"/>
      <c r="MB464" s="41"/>
      <c r="MC464" s="41"/>
      <c r="MD464" s="41"/>
      <c r="ME464" s="41"/>
      <c r="MF464" s="41"/>
      <c r="MG464" s="41"/>
      <c r="MH464" s="41"/>
      <c r="MI464" s="41"/>
      <c r="MJ464" s="41"/>
      <c r="MK464" s="41"/>
      <c r="ML464" s="41"/>
      <c r="MM464" s="41"/>
      <c r="MN464" s="41"/>
      <c r="MO464" s="41"/>
      <c r="MP464" s="41"/>
      <c r="MQ464" s="41"/>
      <c r="MR464" s="41"/>
      <c r="MS464" s="41"/>
      <c r="MT464" s="41"/>
      <c r="MU464" s="41"/>
      <c r="MV464" s="41"/>
      <c r="MW464" s="41"/>
      <c r="MX464" s="41"/>
      <c r="MY464" s="41"/>
      <c r="MZ464" s="41"/>
      <c r="NA464" s="41"/>
      <c r="NB464" s="41"/>
      <c r="NC464" s="41"/>
      <c r="ND464" s="41"/>
      <c r="NE464" s="41"/>
      <c r="NF464" s="41"/>
      <c r="NG464" s="41"/>
      <c r="NH464" s="41"/>
      <c r="NI464" s="41"/>
      <c r="NJ464" s="41"/>
      <c r="NK464" s="41"/>
      <c r="NL464" s="41"/>
      <c r="NM464" s="41"/>
      <c r="NN464" s="41"/>
      <c r="NO464" s="41"/>
      <c r="NP464" s="41"/>
      <c r="NQ464" s="41"/>
      <c r="NR464" s="41"/>
      <c r="NS464" s="41"/>
      <c r="NT464" s="41"/>
      <c r="NU464" s="41"/>
      <c r="NV464" s="41"/>
      <c r="NW464" s="41"/>
      <c r="NX464" s="41"/>
      <c r="NY464" s="41"/>
      <c r="NZ464" s="41"/>
      <c r="OA464" s="41"/>
      <c r="OB464" s="41"/>
      <c r="OC464" s="41"/>
      <c r="OD464" s="41"/>
      <c r="OE464" s="41"/>
      <c r="OF464" s="41"/>
      <c r="OG464" s="41"/>
      <c r="OH464" s="41"/>
      <c r="OI464" s="41"/>
      <c r="OJ464" s="41"/>
    </row>
    <row r="465" spans="264:400" ht="17.25" customHeight="1" x14ac:dyDescent="0.3">
      <c r="JD465" s="41"/>
      <c r="JE465" s="41"/>
      <c r="JF465" s="41"/>
      <c r="JG465" s="41"/>
      <c r="JH465" s="41"/>
      <c r="JI465" s="41"/>
      <c r="JJ465" s="41"/>
      <c r="JK465" s="41"/>
      <c r="JL465" s="41"/>
      <c r="JM465" s="41"/>
      <c r="JN465" s="41"/>
      <c r="JO465" s="41"/>
      <c r="JP465" s="41"/>
      <c r="JQ465" s="41"/>
      <c r="JR465" s="41"/>
      <c r="JS465" s="41"/>
      <c r="JT465" s="41"/>
      <c r="JU465" s="41"/>
      <c r="JV465" s="41"/>
      <c r="JW465" s="41"/>
      <c r="JX465" s="41"/>
      <c r="JY465" s="41"/>
      <c r="JZ465" s="41"/>
      <c r="KA465" s="41"/>
      <c r="KB465" s="41"/>
      <c r="KC465" s="41"/>
      <c r="KD465" s="41"/>
      <c r="KE465" s="41"/>
      <c r="KF465" s="41"/>
      <c r="KG465" s="41"/>
      <c r="KH465" s="41"/>
      <c r="KI465" s="41"/>
      <c r="KJ465" s="41"/>
      <c r="KK465" s="41"/>
      <c r="KL465" s="41"/>
      <c r="KM465" s="41"/>
      <c r="KN465" s="41"/>
      <c r="KO465" s="41"/>
      <c r="KP465" s="41"/>
      <c r="KQ465" s="41"/>
      <c r="KR465" s="41"/>
      <c r="KS465" s="41"/>
      <c r="KT465" s="41"/>
      <c r="KU465" s="41"/>
      <c r="KV465" s="41"/>
      <c r="KW465" s="41"/>
      <c r="KX465" s="41"/>
      <c r="KY465" s="41"/>
      <c r="KZ465" s="41"/>
      <c r="LA465" s="41"/>
      <c r="LB465" s="41"/>
      <c r="LC465" s="41"/>
      <c r="LD465" s="41"/>
      <c r="LE465" s="41"/>
      <c r="LF465" s="41"/>
      <c r="LG465" s="41"/>
      <c r="LH465" s="41"/>
      <c r="LI465" s="41"/>
      <c r="LJ465" s="41"/>
      <c r="LK465" s="41"/>
      <c r="LL465" s="41"/>
      <c r="LM465" s="41"/>
      <c r="LN465" s="41"/>
      <c r="LO465" s="41"/>
      <c r="LP465" s="41"/>
      <c r="LQ465" s="41"/>
      <c r="LR465" s="41"/>
      <c r="LS465" s="41"/>
      <c r="LT465" s="41"/>
      <c r="LU465" s="41"/>
      <c r="LV465" s="41"/>
      <c r="LW465" s="41"/>
      <c r="LX465" s="41"/>
      <c r="LY465" s="41"/>
      <c r="LZ465" s="41"/>
      <c r="MA465" s="41"/>
      <c r="MB465" s="41"/>
      <c r="MC465" s="41"/>
      <c r="MD465" s="41"/>
      <c r="ME465" s="41"/>
      <c r="MF465" s="41"/>
      <c r="MG465" s="41"/>
      <c r="MH465" s="41"/>
      <c r="MI465" s="41"/>
      <c r="MJ465" s="41"/>
      <c r="MK465" s="41"/>
      <c r="ML465" s="41"/>
      <c r="MM465" s="41"/>
      <c r="MN465" s="41"/>
      <c r="MO465" s="41"/>
      <c r="MP465" s="41"/>
      <c r="MQ465" s="41"/>
      <c r="MR465" s="41"/>
      <c r="MS465" s="41"/>
      <c r="MT465" s="41"/>
      <c r="MU465" s="41"/>
      <c r="MV465" s="41"/>
      <c r="MW465" s="41"/>
      <c r="MX465" s="41"/>
      <c r="MY465" s="41"/>
      <c r="MZ465" s="41"/>
      <c r="NA465" s="41"/>
      <c r="NB465" s="41"/>
      <c r="NC465" s="41"/>
      <c r="ND465" s="41"/>
      <c r="NE465" s="41"/>
      <c r="NF465" s="41"/>
      <c r="NG465" s="41"/>
      <c r="NH465" s="41"/>
      <c r="NI465" s="41"/>
      <c r="NJ465" s="41"/>
      <c r="NK465" s="41"/>
      <c r="NL465" s="41"/>
      <c r="NM465" s="41"/>
      <c r="NN465" s="41"/>
      <c r="NO465" s="41"/>
      <c r="NP465" s="41"/>
      <c r="NQ465" s="41"/>
      <c r="NR465" s="41"/>
      <c r="NS465" s="41"/>
      <c r="NT465" s="41"/>
      <c r="NU465" s="41"/>
      <c r="NV465" s="41"/>
      <c r="NW465" s="41"/>
      <c r="NX465" s="41"/>
      <c r="NY465" s="41"/>
      <c r="NZ465" s="41"/>
      <c r="OA465" s="41"/>
      <c r="OB465" s="41"/>
      <c r="OC465" s="41"/>
      <c r="OD465" s="41"/>
      <c r="OE465" s="41"/>
      <c r="OF465" s="41"/>
      <c r="OG465" s="41"/>
      <c r="OH465" s="41"/>
      <c r="OI465" s="41"/>
      <c r="OJ465" s="41"/>
    </row>
    <row r="466" spans="264:400" ht="17.25" customHeight="1" x14ac:dyDescent="0.3">
      <c r="JD466" s="41"/>
      <c r="JE466" s="41"/>
      <c r="JF466" s="41"/>
      <c r="JG466" s="41"/>
      <c r="JH466" s="41"/>
      <c r="JI466" s="41"/>
      <c r="JJ466" s="41"/>
      <c r="JK466" s="41"/>
      <c r="JL466" s="41"/>
      <c r="JM466" s="41"/>
      <c r="JN466" s="41"/>
      <c r="JO466" s="41"/>
      <c r="JP466" s="41"/>
      <c r="JQ466" s="41"/>
      <c r="JR466" s="41"/>
      <c r="JS466" s="41"/>
      <c r="JT466" s="41"/>
      <c r="JU466" s="41"/>
      <c r="JV466" s="41"/>
      <c r="JW466" s="41"/>
      <c r="JX466" s="41"/>
      <c r="JY466" s="41"/>
      <c r="JZ466" s="41"/>
      <c r="KA466" s="41"/>
      <c r="KB466" s="41"/>
      <c r="KC466" s="41"/>
      <c r="KD466" s="41"/>
      <c r="KE466" s="41"/>
      <c r="KF466" s="41"/>
      <c r="KG466" s="41"/>
      <c r="KH466" s="41"/>
      <c r="KI466" s="41"/>
      <c r="KJ466" s="41"/>
      <c r="KK466" s="41"/>
      <c r="KL466" s="41"/>
      <c r="KM466" s="41"/>
      <c r="KN466" s="41"/>
      <c r="KO466" s="41"/>
      <c r="KP466" s="41"/>
      <c r="KQ466" s="41"/>
      <c r="KR466" s="41"/>
      <c r="KS466" s="41"/>
      <c r="KT466" s="41"/>
      <c r="KU466" s="41"/>
      <c r="KV466" s="41"/>
      <c r="KW466" s="41"/>
      <c r="KX466" s="41"/>
      <c r="KY466" s="41"/>
      <c r="KZ466" s="41"/>
      <c r="LA466" s="41"/>
      <c r="LB466" s="41"/>
      <c r="LC466" s="41"/>
      <c r="LD466" s="41"/>
      <c r="LE466" s="41"/>
      <c r="LF466" s="41"/>
      <c r="LG466" s="41"/>
      <c r="LH466" s="41"/>
      <c r="LI466" s="41"/>
      <c r="LJ466" s="41"/>
      <c r="LK466" s="41"/>
      <c r="LL466" s="41"/>
      <c r="LM466" s="41"/>
      <c r="LN466" s="41"/>
      <c r="LO466" s="41"/>
      <c r="LP466" s="41"/>
      <c r="LQ466" s="41"/>
      <c r="LR466" s="41"/>
      <c r="LS466" s="41"/>
      <c r="LT466" s="41"/>
      <c r="LU466" s="41"/>
      <c r="LV466" s="41"/>
      <c r="LW466" s="41"/>
      <c r="LX466" s="41"/>
      <c r="LY466" s="41"/>
      <c r="LZ466" s="41"/>
      <c r="MA466" s="41"/>
      <c r="MB466" s="41"/>
      <c r="MC466" s="41"/>
      <c r="MD466" s="41"/>
      <c r="ME466" s="41"/>
      <c r="MF466" s="41"/>
      <c r="MG466" s="41"/>
      <c r="MH466" s="41"/>
      <c r="MI466" s="41"/>
      <c r="MJ466" s="41"/>
      <c r="MK466" s="41"/>
      <c r="ML466" s="41"/>
      <c r="MM466" s="41"/>
      <c r="MN466" s="41"/>
      <c r="MO466" s="41"/>
      <c r="MP466" s="41"/>
      <c r="MQ466" s="41"/>
      <c r="MR466" s="41"/>
      <c r="MS466" s="41"/>
      <c r="MT466" s="41"/>
      <c r="MU466" s="41"/>
      <c r="MV466" s="41"/>
      <c r="MW466" s="41"/>
      <c r="MX466" s="41"/>
      <c r="MY466" s="41"/>
      <c r="MZ466" s="41"/>
      <c r="NA466" s="41"/>
      <c r="NB466" s="41"/>
      <c r="NC466" s="41"/>
      <c r="ND466" s="41"/>
      <c r="NE466" s="41"/>
      <c r="NF466" s="41"/>
      <c r="NG466" s="41"/>
      <c r="NH466" s="41"/>
      <c r="NI466" s="41"/>
      <c r="NJ466" s="41"/>
      <c r="NK466" s="41"/>
      <c r="NL466" s="41"/>
      <c r="NM466" s="41"/>
      <c r="NN466" s="41"/>
      <c r="NO466" s="41"/>
      <c r="NP466" s="41"/>
      <c r="NQ466" s="41"/>
      <c r="NR466" s="41"/>
      <c r="NS466" s="41"/>
      <c r="NT466" s="41"/>
      <c r="NU466" s="41"/>
      <c r="NV466" s="41"/>
      <c r="NW466" s="41"/>
      <c r="NX466" s="41"/>
      <c r="NY466" s="41"/>
      <c r="NZ466" s="41"/>
      <c r="OA466" s="41"/>
      <c r="OB466" s="41"/>
      <c r="OC466" s="41"/>
      <c r="OD466" s="41"/>
      <c r="OE466" s="41"/>
      <c r="OF466" s="41"/>
      <c r="OG466" s="41"/>
      <c r="OH466" s="41"/>
      <c r="OI466" s="41"/>
      <c r="OJ466" s="41"/>
    </row>
    <row r="467" spans="264:400" ht="17.25" customHeight="1" x14ac:dyDescent="0.3">
      <c r="JD467" s="41"/>
      <c r="JE467" s="41"/>
      <c r="JF467" s="41"/>
      <c r="JG467" s="41"/>
      <c r="JH467" s="41"/>
      <c r="JI467" s="41"/>
      <c r="JJ467" s="41"/>
      <c r="JK467" s="41"/>
      <c r="JL467" s="41"/>
      <c r="JM467" s="41"/>
      <c r="JN467" s="41"/>
      <c r="JO467" s="41"/>
      <c r="JP467" s="41"/>
      <c r="JQ467" s="41"/>
      <c r="JR467" s="41"/>
      <c r="JS467" s="41"/>
      <c r="JT467" s="41"/>
      <c r="JU467" s="41"/>
      <c r="JV467" s="41"/>
      <c r="JW467" s="41"/>
      <c r="JX467" s="41"/>
      <c r="JY467" s="41"/>
      <c r="JZ467" s="41"/>
      <c r="KA467" s="41"/>
      <c r="KB467" s="41"/>
      <c r="KC467" s="41"/>
      <c r="KD467" s="41"/>
      <c r="KE467" s="41"/>
      <c r="KF467" s="41"/>
      <c r="KG467" s="41"/>
      <c r="KH467" s="41"/>
      <c r="KI467" s="41"/>
      <c r="KJ467" s="41"/>
      <c r="KK467" s="41"/>
      <c r="KL467" s="41"/>
      <c r="KM467" s="41"/>
      <c r="KN467" s="41"/>
      <c r="KO467" s="41"/>
      <c r="KP467" s="41"/>
      <c r="KQ467" s="41"/>
      <c r="KR467" s="41"/>
      <c r="KS467" s="41"/>
      <c r="KT467" s="41"/>
      <c r="KU467" s="41"/>
      <c r="KV467" s="41"/>
      <c r="KW467" s="41"/>
      <c r="KX467" s="41"/>
      <c r="KY467" s="41"/>
      <c r="KZ467" s="41"/>
      <c r="LA467" s="41"/>
      <c r="LB467" s="41"/>
      <c r="LC467" s="41"/>
      <c r="LD467" s="41"/>
      <c r="LE467" s="41"/>
      <c r="LF467" s="41"/>
      <c r="LG467" s="41"/>
      <c r="LH467" s="41"/>
      <c r="LI467" s="41"/>
      <c r="LJ467" s="41"/>
      <c r="LK467" s="41"/>
      <c r="LL467" s="41"/>
      <c r="LM467" s="41"/>
      <c r="LN467" s="41"/>
      <c r="LO467" s="41"/>
      <c r="LP467" s="41"/>
      <c r="LQ467" s="41"/>
      <c r="LR467" s="41"/>
      <c r="LS467" s="41"/>
      <c r="LT467" s="41"/>
      <c r="LU467" s="41"/>
      <c r="LV467" s="41"/>
      <c r="LW467" s="41"/>
      <c r="LX467" s="41"/>
      <c r="LY467" s="41"/>
      <c r="LZ467" s="41"/>
      <c r="MA467" s="41"/>
      <c r="MB467" s="41"/>
      <c r="MC467" s="41"/>
      <c r="MD467" s="41"/>
      <c r="ME467" s="41"/>
      <c r="MF467" s="41"/>
      <c r="MG467" s="41"/>
      <c r="MH467" s="41"/>
      <c r="MI467" s="41"/>
      <c r="MJ467" s="41"/>
      <c r="MK467" s="41"/>
      <c r="ML467" s="41"/>
      <c r="MM467" s="41"/>
      <c r="MN467" s="41"/>
      <c r="MO467" s="41"/>
      <c r="MP467" s="41"/>
      <c r="MQ467" s="41"/>
      <c r="MR467" s="41"/>
      <c r="MS467" s="41"/>
      <c r="MT467" s="41"/>
      <c r="MU467" s="41"/>
      <c r="MV467" s="41"/>
      <c r="MW467" s="41"/>
      <c r="MX467" s="41"/>
      <c r="MY467" s="41"/>
      <c r="MZ467" s="41"/>
      <c r="NA467" s="41"/>
      <c r="NB467" s="41"/>
      <c r="NC467" s="41"/>
      <c r="ND467" s="41"/>
      <c r="NE467" s="41"/>
      <c r="NF467" s="41"/>
      <c r="NG467" s="41"/>
      <c r="NH467" s="41"/>
      <c r="NI467" s="41"/>
      <c r="NJ467" s="41"/>
      <c r="NK467" s="41"/>
      <c r="NL467" s="41"/>
      <c r="NM467" s="41"/>
      <c r="NN467" s="41"/>
      <c r="NO467" s="41"/>
      <c r="NP467" s="41"/>
      <c r="NQ467" s="41"/>
      <c r="NR467" s="41"/>
      <c r="NS467" s="41"/>
      <c r="NT467" s="41"/>
      <c r="NU467" s="41"/>
      <c r="NV467" s="41"/>
      <c r="NW467" s="41"/>
      <c r="NX467" s="41"/>
      <c r="NY467" s="41"/>
      <c r="NZ467" s="41"/>
      <c r="OA467" s="41"/>
      <c r="OB467" s="41"/>
      <c r="OC467" s="41"/>
      <c r="OD467" s="41"/>
      <c r="OE467" s="41"/>
      <c r="OF467" s="41"/>
      <c r="OG467" s="41"/>
      <c r="OH467" s="41"/>
      <c r="OI467" s="41"/>
      <c r="OJ467" s="41"/>
    </row>
    <row r="468" spans="264:400" ht="17.25" customHeight="1" x14ac:dyDescent="0.3">
      <c r="JD468" s="41"/>
      <c r="JE468" s="41"/>
      <c r="JF468" s="41"/>
      <c r="JG468" s="41"/>
      <c r="JH468" s="41"/>
      <c r="JI468" s="41"/>
      <c r="JJ468" s="41"/>
      <c r="JK468" s="41"/>
      <c r="JL468" s="41"/>
      <c r="JM468" s="41"/>
      <c r="JN468" s="41"/>
      <c r="JO468" s="41"/>
      <c r="JP468" s="41"/>
      <c r="JQ468" s="41"/>
      <c r="JR468" s="41"/>
      <c r="JS468" s="41"/>
      <c r="JT468" s="41"/>
      <c r="JU468" s="41"/>
      <c r="JV468" s="41"/>
      <c r="JW468" s="41"/>
      <c r="JX468" s="41"/>
      <c r="JY468" s="41"/>
      <c r="JZ468" s="41"/>
      <c r="KA468" s="41"/>
      <c r="KB468" s="41"/>
      <c r="KC468" s="41"/>
      <c r="KD468" s="41"/>
      <c r="KE468" s="41"/>
      <c r="KF468" s="41"/>
      <c r="KG468" s="41"/>
      <c r="KH468" s="41"/>
      <c r="KI468" s="41"/>
      <c r="KJ468" s="41"/>
      <c r="KK468" s="41"/>
      <c r="KL468" s="41"/>
      <c r="KM468" s="41"/>
      <c r="KN468" s="41"/>
      <c r="KO468" s="41"/>
      <c r="KP468" s="41"/>
      <c r="KQ468" s="41"/>
      <c r="KR468" s="41"/>
      <c r="KS468" s="41"/>
      <c r="KT468" s="41"/>
      <c r="KU468" s="41"/>
      <c r="KV468" s="41"/>
      <c r="KW468" s="41"/>
      <c r="KX468" s="41"/>
      <c r="KY468" s="41"/>
      <c r="KZ468" s="41"/>
      <c r="LA468" s="41"/>
      <c r="LB468" s="41"/>
      <c r="LC468" s="41"/>
      <c r="LD468" s="41"/>
      <c r="LE468" s="41"/>
      <c r="LF468" s="41"/>
      <c r="LG468" s="41"/>
      <c r="LH468" s="41"/>
      <c r="LI468" s="41"/>
      <c r="LJ468" s="41"/>
      <c r="LK468" s="41"/>
      <c r="LL468" s="41"/>
      <c r="LM468" s="41"/>
      <c r="LN468" s="41"/>
      <c r="LO468" s="41"/>
      <c r="LP468" s="41"/>
      <c r="LQ468" s="41"/>
      <c r="LR468" s="41"/>
      <c r="LS468" s="41"/>
      <c r="LT468" s="41"/>
      <c r="LU468" s="41"/>
      <c r="LV468" s="41"/>
      <c r="LW468" s="41"/>
      <c r="LX468" s="41"/>
      <c r="LY468" s="41"/>
      <c r="LZ468" s="41"/>
      <c r="MA468" s="41"/>
      <c r="MB468" s="41"/>
      <c r="MC468" s="41"/>
      <c r="MD468" s="41"/>
      <c r="ME468" s="41"/>
      <c r="MF468" s="41"/>
      <c r="MG468" s="41"/>
      <c r="MH468" s="41"/>
      <c r="MI468" s="41"/>
      <c r="MJ468" s="41"/>
      <c r="MK468" s="41"/>
      <c r="ML468" s="41"/>
      <c r="MM468" s="41"/>
      <c r="MN468" s="41"/>
      <c r="MO468" s="41"/>
      <c r="MP468" s="41"/>
      <c r="MQ468" s="41"/>
      <c r="MR468" s="41"/>
      <c r="MS468" s="41"/>
      <c r="MT468" s="41"/>
      <c r="MU468" s="41"/>
      <c r="MV468" s="41"/>
      <c r="MW468" s="41"/>
      <c r="MX468" s="41"/>
      <c r="MY468" s="41"/>
      <c r="MZ468" s="41"/>
      <c r="NA468" s="41"/>
      <c r="NB468" s="41"/>
      <c r="NC468" s="41"/>
      <c r="ND468" s="41"/>
      <c r="NE468" s="41"/>
      <c r="NF468" s="41"/>
      <c r="NG468" s="41"/>
      <c r="NH468" s="41"/>
      <c r="NI468" s="41"/>
      <c r="NJ468" s="41"/>
      <c r="NK468" s="41"/>
      <c r="NL468" s="41"/>
      <c r="NM468" s="41"/>
      <c r="NN468" s="41"/>
      <c r="NO468" s="41"/>
      <c r="NP468" s="41"/>
      <c r="NQ468" s="41"/>
      <c r="NR468" s="41"/>
      <c r="NS468" s="41"/>
      <c r="NT468" s="41"/>
      <c r="NU468" s="41"/>
      <c r="NV468" s="41"/>
      <c r="NW468" s="41"/>
      <c r="NX468" s="41"/>
      <c r="NY468" s="41"/>
      <c r="NZ468" s="41"/>
      <c r="OA468" s="41"/>
      <c r="OB468" s="41"/>
      <c r="OC468" s="41"/>
      <c r="OD468" s="41"/>
      <c r="OE468" s="41"/>
      <c r="OF468" s="41"/>
      <c r="OG468" s="41"/>
      <c r="OH468" s="41"/>
      <c r="OI468" s="41"/>
      <c r="OJ468" s="41"/>
    </row>
    <row r="469" spans="264:400" ht="17.25" customHeight="1" x14ac:dyDescent="0.3">
      <c r="JD469" s="41"/>
      <c r="JE469" s="41"/>
      <c r="JF469" s="41"/>
      <c r="JG469" s="41"/>
      <c r="JH469" s="41"/>
      <c r="JI469" s="41"/>
      <c r="JJ469" s="41"/>
      <c r="JK469" s="41"/>
      <c r="JL469" s="41"/>
      <c r="JM469" s="41"/>
      <c r="JN469" s="41"/>
      <c r="JO469" s="41"/>
      <c r="JP469" s="41"/>
      <c r="JQ469" s="41"/>
      <c r="JR469" s="41"/>
      <c r="JS469" s="41"/>
      <c r="JT469" s="41"/>
      <c r="JU469" s="41"/>
      <c r="JV469" s="41"/>
      <c r="JW469" s="41"/>
      <c r="JX469" s="41"/>
      <c r="JY469" s="41"/>
      <c r="JZ469" s="41"/>
      <c r="KA469" s="41"/>
      <c r="KB469" s="41"/>
      <c r="KC469" s="41"/>
      <c r="KD469" s="41"/>
      <c r="KE469" s="41"/>
      <c r="KF469" s="41"/>
      <c r="KG469" s="41"/>
      <c r="KH469" s="41"/>
      <c r="KI469" s="41"/>
      <c r="KJ469" s="41"/>
      <c r="KK469" s="41"/>
      <c r="KL469" s="41"/>
      <c r="KM469" s="41"/>
      <c r="KN469" s="41"/>
      <c r="KO469" s="41"/>
      <c r="KP469" s="41"/>
      <c r="KQ469" s="41"/>
      <c r="KR469" s="41"/>
      <c r="KS469" s="41"/>
      <c r="KT469" s="41"/>
      <c r="KU469" s="41"/>
      <c r="KV469" s="41"/>
      <c r="KW469" s="41"/>
      <c r="KX469" s="41"/>
      <c r="KY469" s="41"/>
      <c r="KZ469" s="41"/>
      <c r="LA469" s="41"/>
      <c r="LB469" s="41"/>
      <c r="LC469" s="41"/>
      <c r="LD469" s="41"/>
      <c r="LE469" s="41"/>
      <c r="LF469" s="41"/>
      <c r="LG469" s="41"/>
      <c r="LH469" s="41"/>
      <c r="LI469" s="41"/>
      <c r="LJ469" s="41"/>
      <c r="LK469" s="41"/>
      <c r="LL469" s="41"/>
      <c r="LM469" s="41"/>
      <c r="LN469" s="41"/>
      <c r="LO469" s="41"/>
      <c r="LP469" s="41"/>
      <c r="LQ469" s="41"/>
      <c r="LR469" s="41"/>
      <c r="LS469" s="41"/>
      <c r="LT469" s="41"/>
      <c r="LU469" s="41"/>
      <c r="LV469" s="41"/>
      <c r="LW469" s="41"/>
      <c r="LX469" s="41"/>
      <c r="LY469" s="41"/>
      <c r="LZ469" s="41"/>
      <c r="MA469" s="41"/>
      <c r="MB469" s="41"/>
      <c r="MC469" s="41"/>
      <c r="MD469" s="41"/>
      <c r="ME469" s="41"/>
      <c r="MF469" s="41"/>
      <c r="MG469" s="41"/>
      <c r="MH469" s="41"/>
      <c r="MI469" s="41"/>
      <c r="MJ469" s="41"/>
      <c r="MK469" s="41"/>
      <c r="ML469" s="41"/>
      <c r="MM469" s="41"/>
      <c r="MN469" s="41"/>
      <c r="MO469" s="41"/>
      <c r="MP469" s="41"/>
      <c r="MQ469" s="41"/>
      <c r="MR469" s="41"/>
      <c r="MS469" s="41"/>
      <c r="MT469" s="41"/>
      <c r="MU469" s="41"/>
      <c r="MV469" s="41"/>
      <c r="MW469" s="41"/>
      <c r="MX469" s="41"/>
      <c r="MY469" s="41"/>
      <c r="MZ469" s="41"/>
      <c r="NA469" s="41"/>
      <c r="NB469" s="41"/>
      <c r="NC469" s="41"/>
      <c r="ND469" s="41"/>
      <c r="NE469" s="41"/>
      <c r="NF469" s="41"/>
      <c r="NG469" s="41"/>
      <c r="NH469" s="41"/>
      <c r="NI469" s="41"/>
      <c r="NJ469" s="41"/>
      <c r="NK469" s="41"/>
      <c r="NL469" s="41"/>
      <c r="NM469" s="41"/>
      <c r="NN469" s="41"/>
      <c r="NO469" s="41"/>
      <c r="NP469" s="41"/>
      <c r="NQ469" s="41"/>
      <c r="NR469" s="41"/>
      <c r="NS469" s="41"/>
      <c r="NT469" s="41"/>
      <c r="NU469" s="41"/>
      <c r="NV469" s="41"/>
      <c r="NW469" s="41"/>
      <c r="NX469" s="41"/>
      <c r="NY469" s="41"/>
      <c r="NZ469" s="41"/>
      <c r="OA469" s="41"/>
      <c r="OB469" s="41"/>
      <c r="OC469" s="41"/>
      <c r="OD469" s="41"/>
      <c r="OE469" s="41"/>
      <c r="OF469" s="41"/>
      <c r="OG469" s="41"/>
      <c r="OH469" s="41"/>
      <c r="OI469" s="41"/>
      <c r="OJ469" s="41"/>
    </row>
    <row r="470" spans="264:400" ht="17.25" customHeight="1" x14ac:dyDescent="0.3">
      <c r="JD470" s="41"/>
      <c r="JE470" s="41"/>
      <c r="JF470" s="41"/>
      <c r="JG470" s="41"/>
      <c r="JH470" s="41"/>
      <c r="JI470" s="41"/>
      <c r="JJ470" s="41"/>
      <c r="JK470" s="41"/>
      <c r="JL470" s="41"/>
      <c r="JM470" s="41"/>
      <c r="JN470" s="41"/>
      <c r="JO470" s="41"/>
      <c r="JP470" s="41"/>
      <c r="JQ470" s="41"/>
      <c r="JR470" s="41"/>
      <c r="JS470" s="41"/>
      <c r="JT470" s="41"/>
      <c r="JU470" s="41"/>
      <c r="JV470" s="41"/>
      <c r="JW470" s="41"/>
      <c r="JX470" s="41"/>
      <c r="JY470" s="41"/>
      <c r="JZ470" s="41"/>
      <c r="KA470" s="41"/>
      <c r="KB470" s="41"/>
      <c r="KC470" s="41"/>
      <c r="KD470" s="41"/>
      <c r="KE470" s="41"/>
      <c r="KF470" s="41"/>
      <c r="KG470" s="41"/>
      <c r="KH470" s="41"/>
      <c r="KI470" s="41"/>
      <c r="KJ470" s="41"/>
      <c r="KK470" s="41"/>
      <c r="KL470" s="41"/>
      <c r="KM470" s="41"/>
      <c r="KN470" s="41"/>
      <c r="KO470" s="41"/>
      <c r="KP470" s="41"/>
      <c r="KQ470" s="41"/>
      <c r="KR470" s="41"/>
      <c r="KS470" s="41"/>
      <c r="KT470" s="41"/>
      <c r="KU470" s="41"/>
      <c r="KV470" s="41"/>
      <c r="KW470" s="41"/>
      <c r="KX470" s="41"/>
      <c r="KY470" s="41"/>
      <c r="KZ470" s="41"/>
      <c r="LA470" s="41"/>
      <c r="LB470" s="41"/>
      <c r="LC470" s="41"/>
      <c r="LD470" s="41"/>
      <c r="LE470" s="41"/>
      <c r="LF470" s="41"/>
      <c r="LG470" s="41"/>
      <c r="LH470" s="41"/>
      <c r="LI470" s="41"/>
      <c r="LJ470" s="41"/>
      <c r="LK470" s="41"/>
      <c r="LL470" s="41"/>
      <c r="LM470" s="41"/>
      <c r="LN470" s="41"/>
      <c r="LO470" s="41"/>
      <c r="LP470" s="41"/>
      <c r="LQ470" s="41"/>
      <c r="LR470" s="41"/>
      <c r="LS470" s="41"/>
      <c r="LT470" s="41"/>
      <c r="LU470" s="41"/>
      <c r="LV470" s="41"/>
      <c r="LW470" s="41"/>
      <c r="LX470" s="41"/>
      <c r="LY470" s="41"/>
      <c r="LZ470" s="41"/>
      <c r="MA470" s="41"/>
      <c r="MB470" s="41"/>
      <c r="MC470" s="41"/>
      <c r="MD470" s="41"/>
      <c r="ME470" s="41"/>
      <c r="MF470" s="41"/>
      <c r="MG470" s="41"/>
      <c r="MH470" s="41"/>
      <c r="MI470" s="41"/>
      <c r="MJ470" s="41"/>
      <c r="MK470" s="41"/>
      <c r="ML470" s="41"/>
      <c r="MM470" s="41"/>
      <c r="MN470" s="41"/>
      <c r="MO470" s="41"/>
      <c r="MP470" s="41"/>
      <c r="MQ470" s="41"/>
      <c r="MR470" s="41"/>
      <c r="MS470" s="41"/>
      <c r="MT470" s="41"/>
      <c r="MU470" s="41"/>
      <c r="MV470" s="41"/>
      <c r="MW470" s="41"/>
      <c r="MX470" s="41"/>
      <c r="MY470" s="41"/>
      <c r="MZ470" s="41"/>
      <c r="NA470" s="41"/>
      <c r="NB470" s="41"/>
      <c r="NC470" s="41"/>
      <c r="ND470" s="41"/>
      <c r="NE470" s="41"/>
      <c r="NF470" s="41"/>
      <c r="NG470" s="41"/>
      <c r="NH470" s="41"/>
      <c r="NI470" s="41"/>
      <c r="NJ470" s="41"/>
      <c r="NK470" s="41"/>
      <c r="NL470" s="41"/>
      <c r="NM470" s="41"/>
      <c r="NN470" s="41"/>
      <c r="NO470" s="41"/>
      <c r="NP470" s="41"/>
      <c r="NQ470" s="41"/>
      <c r="NR470" s="41"/>
      <c r="NS470" s="41"/>
      <c r="NT470" s="41"/>
      <c r="NU470" s="41"/>
      <c r="NV470" s="41"/>
      <c r="NW470" s="41"/>
      <c r="NX470" s="41"/>
      <c r="NY470" s="41"/>
      <c r="NZ470" s="41"/>
      <c r="OA470" s="41"/>
      <c r="OB470" s="41"/>
      <c r="OC470" s="41"/>
      <c r="OD470" s="41"/>
      <c r="OE470" s="41"/>
      <c r="OF470" s="41"/>
      <c r="OG470" s="41"/>
      <c r="OH470" s="41"/>
      <c r="OI470" s="41"/>
      <c r="OJ470" s="41"/>
    </row>
    <row r="471" spans="264:400" ht="17.25" customHeight="1" x14ac:dyDescent="0.3">
      <c r="JD471" s="41"/>
      <c r="JE471" s="41"/>
      <c r="JF471" s="41"/>
      <c r="JG471" s="41"/>
      <c r="JH471" s="41"/>
      <c r="JI471" s="41"/>
      <c r="JJ471" s="41"/>
      <c r="JK471" s="41"/>
      <c r="JL471" s="41"/>
      <c r="JM471" s="41"/>
      <c r="JN471" s="41"/>
      <c r="JO471" s="41"/>
      <c r="JP471" s="41"/>
      <c r="JQ471" s="41"/>
      <c r="JR471" s="41"/>
      <c r="JS471" s="41"/>
      <c r="JT471" s="41"/>
      <c r="JU471" s="41"/>
      <c r="JV471" s="41"/>
      <c r="JW471" s="41"/>
      <c r="JX471" s="41"/>
      <c r="JY471" s="41"/>
      <c r="JZ471" s="41"/>
      <c r="KA471" s="41"/>
      <c r="KB471" s="41"/>
      <c r="KC471" s="41"/>
      <c r="KD471" s="41"/>
      <c r="KE471" s="41"/>
      <c r="KF471" s="41"/>
      <c r="KG471" s="41"/>
      <c r="KH471" s="41"/>
      <c r="KI471" s="41"/>
      <c r="KJ471" s="41"/>
      <c r="KK471" s="41"/>
      <c r="KL471" s="41"/>
      <c r="KM471" s="41"/>
      <c r="KN471" s="41"/>
      <c r="KO471" s="41"/>
      <c r="KP471" s="41"/>
      <c r="KQ471" s="41"/>
      <c r="KR471" s="41"/>
      <c r="KS471" s="41"/>
      <c r="KT471" s="41"/>
      <c r="KU471" s="41"/>
      <c r="KV471" s="41"/>
      <c r="KW471" s="41"/>
      <c r="KX471" s="41"/>
      <c r="KY471" s="41"/>
      <c r="KZ471" s="41"/>
      <c r="LA471" s="41"/>
      <c r="LB471" s="41"/>
      <c r="LC471" s="41"/>
      <c r="LD471" s="41"/>
      <c r="LE471" s="41"/>
      <c r="LF471" s="41"/>
      <c r="LG471" s="41"/>
      <c r="LH471" s="41"/>
      <c r="LI471" s="41"/>
      <c r="LJ471" s="41"/>
      <c r="LK471" s="41"/>
      <c r="LL471" s="41"/>
      <c r="LM471" s="41"/>
      <c r="LN471" s="41"/>
      <c r="LO471" s="41"/>
      <c r="LP471" s="41"/>
      <c r="LQ471" s="41"/>
      <c r="LR471" s="41"/>
      <c r="LS471" s="41"/>
      <c r="LT471" s="41"/>
      <c r="LU471" s="41"/>
      <c r="LV471" s="41"/>
      <c r="LW471" s="41"/>
      <c r="LX471" s="41"/>
      <c r="LY471" s="41"/>
      <c r="LZ471" s="41"/>
      <c r="MA471" s="41"/>
      <c r="MB471" s="41"/>
      <c r="MC471" s="41"/>
      <c r="MD471" s="41"/>
      <c r="ME471" s="41"/>
      <c r="MF471" s="41"/>
      <c r="MG471" s="41"/>
      <c r="MH471" s="41"/>
      <c r="MI471" s="41"/>
      <c r="MJ471" s="41"/>
      <c r="MK471" s="41"/>
      <c r="ML471" s="41"/>
      <c r="MM471" s="41"/>
      <c r="MN471" s="41"/>
      <c r="MO471" s="41"/>
      <c r="MP471" s="41"/>
      <c r="MQ471" s="41"/>
      <c r="MR471" s="41"/>
      <c r="MS471" s="41"/>
      <c r="MT471" s="41"/>
      <c r="MU471" s="41"/>
      <c r="MV471" s="41"/>
      <c r="MW471" s="41"/>
      <c r="MX471" s="41"/>
      <c r="MY471" s="41"/>
      <c r="MZ471" s="41"/>
      <c r="NA471" s="41"/>
      <c r="NB471" s="41"/>
      <c r="NC471" s="41"/>
      <c r="ND471" s="41"/>
      <c r="NE471" s="41"/>
      <c r="NF471" s="41"/>
      <c r="NG471" s="41"/>
      <c r="NH471" s="41"/>
      <c r="NI471" s="41"/>
      <c r="NJ471" s="41"/>
      <c r="NK471" s="41"/>
      <c r="NL471" s="41"/>
      <c r="NM471" s="41"/>
      <c r="NN471" s="41"/>
      <c r="NO471" s="41"/>
      <c r="NP471" s="41"/>
      <c r="NQ471" s="41"/>
      <c r="NR471" s="41"/>
      <c r="NS471" s="41"/>
      <c r="NT471" s="41"/>
      <c r="NU471" s="41"/>
      <c r="NV471" s="41"/>
      <c r="NW471" s="41"/>
      <c r="NX471" s="41"/>
      <c r="NY471" s="41"/>
      <c r="NZ471" s="41"/>
      <c r="OA471" s="41"/>
      <c r="OB471" s="41"/>
      <c r="OC471" s="41"/>
      <c r="OD471" s="41"/>
      <c r="OE471" s="41"/>
      <c r="OF471" s="41"/>
      <c r="OG471" s="41"/>
      <c r="OH471" s="41"/>
      <c r="OI471" s="41"/>
      <c r="OJ471" s="41"/>
    </row>
    <row r="472" spans="264:400" ht="17.25" customHeight="1" x14ac:dyDescent="0.3">
      <c r="JD472" s="41"/>
      <c r="JE472" s="41"/>
      <c r="JF472" s="41"/>
      <c r="JG472" s="41"/>
      <c r="JH472" s="41"/>
      <c r="JI472" s="41"/>
      <c r="JJ472" s="41"/>
      <c r="JK472" s="41"/>
      <c r="JL472" s="41"/>
      <c r="JM472" s="41"/>
      <c r="JN472" s="41"/>
      <c r="JO472" s="41"/>
      <c r="JP472" s="41"/>
      <c r="JQ472" s="41"/>
      <c r="JR472" s="41"/>
      <c r="JS472" s="41"/>
      <c r="JT472" s="41"/>
      <c r="JU472" s="41"/>
      <c r="JV472" s="41"/>
      <c r="JW472" s="41"/>
      <c r="JX472" s="41"/>
      <c r="JY472" s="41"/>
      <c r="JZ472" s="41"/>
      <c r="KA472" s="41"/>
      <c r="KB472" s="41"/>
      <c r="KC472" s="41"/>
      <c r="KD472" s="41"/>
      <c r="KE472" s="41"/>
      <c r="KF472" s="41"/>
      <c r="KG472" s="41"/>
      <c r="KH472" s="41"/>
      <c r="KI472" s="41"/>
      <c r="KJ472" s="41"/>
      <c r="KK472" s="41"/>
      <c r="KL472" s="41"/>
      <c r="KM472" s="41"/>
      <c r="KN472" s="41"/>
      <c r="KO472" s="41"/>
      <c r="KP472" s="41"/>
      <c r="KQ472" s="41"/>
      <c r="KR472" s="41"/>
      <c r="KS472" s="41"/>
      <c r="KT472" s="41"/>
      <c r="KU472" s="41"/>
      <c r="KV472" s="41"/>
      <c r="KW472" s="41"/>
      <c r="KX472" s="41"/>
      <c r="KY472" s="41"/>
      <c r="KZ472" s="41"/>
      <c r="LA472" s="41"/>
      <c r="LB472" s="41"/>
      <c r="LC472" s="41"/>
      <c r="LD472" s="41"/>
      <c r="LE472" s="41"/>
      <c r="LF472" s="41"/>
      <c r="LG472" s="41"/>
      <c r="LH472" s="41"/>
      <c r="LI472" s="41"/>
      <c r="LJ472" s="41"/>
      <c r="LK472" s="41"/>
      <c r="LL472" s="41"/>
      <c r="LM472" s="41"/>
      <c r="LN472" s="41"/>
      <c r="LO472" s="41"/>
      <c r="LP472" s="41"/>
      <c r="LQ472" s="41"/>
      <c r="LR472" s="41"/>
      <c r="LS472" s="41"/>
      <c r="LT472" s="41"/>
      <c r="LU472" s="41"/>
      <c r="LV472" s="41"/>
      <c r="LW472" s="41"/>
      <c r="LX472" s="41"/>
      <c r="LY472" s="41"/>
      <c r="LZ472" s="41"/>
      <c r="MA472" s="41"/>
      <c r="MB472" s="41"/>
      <c r="MC472" s="41"/>
      <c r="MD472" s="41"/>
      <c r="ME472" s="41"/>
      <c r="MF472" s="41"/>
      <c r="MG472" s="41"/>
      <c r="MH472" s="41"/>
      <c r="MI472" s="41"/>
      <c r="MJ472" s="41"/>
      <c r="MK472" s="41"/>
      <c r="ML472" s="41"/>
      <c r="MM472" s="41"/>
      <c r="MN472" s="41"/>
      <c r="MO472" s="41"/>
      <c r="MP472" s="41"/>
      <c r="MQ472" s="41"/>
      <c r="MR472" s="41"/>
      <c r="MS472" s="41"/>
      <c r="MT472" s="41"/>
      <c r="MU472" s="41"/>
      <c r="MV472" s="41"/>
      <c r="MW472" s="41"/>
      <c r="MX472" s="41"/>
      <c r="MY472" s="41"/>
      <c r="MZ472" s="41"/>
      <c r="NA472" s="41"/>
      <c r="NB472" s="41"/>
      <c r="NC472" s="41"/>
      <c r="ND472" s="41"/>
      <c r="NE472" s="41"/>
      <c r="NF472" s="41"/>
      <c r="NG472" s="41"/>
      <c r="NH472" s="41"/>
      <c r="NI472" s="41"/>
      <c r="NJ472" s="41"/>
      <c r="NK472" s="41"/>
      <c r="NL472" s="41"/>
      <c r="NM472" s="41"/>
      <c r="NN472" s="41"/>
      <c r="NO472" s="41"/>
      <c r="NP472" s="41"/>
      <c r="NQ472" s="41"/>
      <c r="NR472" s="41"/>
      <c r="NS472" s="41"/>
      <c r="NT472" s="41"/>
      <c r="NU472" s="41"/>
      <c r="NV472" s="41"/>
      <c r="NW472" s="41"/>
      <c r="NX472" s="41"/>
      <c r="NY472" s="41"/>
      <c r="NZ472" s="41"/>
      <c r="OA472" s="41"/>
      <c r="OB472" s="41"/>
      <c r="OC472" s="41"/>
      <c r="OD472" s="41"/>
      <c r="OE472" s="41"/>
      <c r="OF472" s="41"/>
      <c r="OG472" s="41"/>
      <c r="OH472" s="41"/>
      <c r="OI472" s="41"/>
      <c r="OJ472" s="41"/>
    </row>
    <row r="473" spans="264:400" ht="17.25" customHeight="1" x14ac:dyDescent="0.3">
      <c r="JD473" s="41"/>
      <c r="JE473" s="41"/>
      <c r="JF473" s="41"/>
      <c r="JG473" s="41"/>
      <c r="JH473" s="41"/>
      <c r="JI473" s="41"/>
      <c r="JJ473" s="41"/>
      <c r="JK473" s="41"/>
      <c r="JL473" s="41"/>
      <c r="JM473" s="41"/>
      <c r="JN473" s="41"/>
      <c r="JO473" s="41"/>
      <c r="JP473" s="41"/>
      <c r="JQ473" s="41"/>
      <c r="JR473" s="41"/>
      <c r="JS473" s="41"/>
      <c r="JT473" s="41"/>
      <c r="JU473" s="41"/>
      <c r="JV473" s="41"/>
      <c r="JW473" s="41"/>
      <c r="JX473" s="41"/>
      <c r="JY473" s="41"/>
      <c r="JZ473" s="41"/>
      <c r="KA473" s="41"/>
      <c r="KB473" s="41"/>
      <c r="KC473" s="41"/>
      <c r="KD473" s="41"/>
      <c r="KE473" s="41"/>
      <c r="KF473" s="41"/>
      <c r="KG473" s="41"/>
      <c r="KH473" s="41"/>
      <c r="KI473" s="41"/>
      <c r="KJ473" s="41"/>
      <c r="KK473" s="41"/>
      <c r="KL473" s="41"/>
      <c r="KM473" s="41"/>
      <c r="KN473" s="41"/>
      <c r="KO473" s="41"/>
      <c r="KP473" s="41"/>
      <c r="KQ473" s="41"/>
      <c r="KR473" s="41"/>
      <c r="KS473" s="41"/>
      <c r="KT473" s="41"/>
      <c r="KU473" s="41"/>
      <c r="KV473" s="41"/>
      <c r="KW473" s="41"/>
      <c r="KX473" s="41"/>
      <c r="KY473" s="41"/>
      <c r="KZ473" s="41"/>
      <c r="LA473" s="41"/>
      <c r="LB473" s="41"/>
      <c r="LC473" s="41"/>
      <c r="LD473" s="41"/>
      <c r="LE473" s="41"/>
      <c r="LF473" s="41"/>
      <c r="LG473" s="41"/>
      <c r="LH473" s="41"/>
      <c r="LI473" s="41"/>
      <c r="LJ473" s="41"/>
      <c r="LK473" s="41"/>
      <c r="LL473" s="41"/>
      <c r="LM473" s="41"/>
      <c r="LN473" s="41"/>
      <c r="LO473" s="41"/>
      <c r="LP473" s="41"/>
      <c r="LQ473" s="41"/>
      <c r="LR473" s="41"/>
      <c r="LS473" s="41"/>
      <c r="LT473" s="41"/>
      <c r="LU473" s="41"/>
      <c r="LV473" s="41"/>
      <c r="LW473" s="41"/>
      <c r="LX473" s="41"/>
      <c r="LY473" s="41"/>
      <c r="LZ473" s="41"/>
      <c r="MA473" s="41"/>
      <c r="MB473" s="41"/>
      <c r="MC473" s="41"/>
      <c r="MD473" s="41"/>
      <c r="ME473" s="41"/>
      <c r="MF473" s="41"/>
      <c r="MG473" s="41"/>
      <c r="MH473" s="41"/>
      <c r="MI473" s="41"/>
      <c r="MJ473" s="41"/>
      <c r="MK473" s="41"/>
      <c r="ML473" s="41"/>
      <c r="MM473" s="41"/>
      <c r="MN473" s="41"/>
      <c r="MO473" s="41"/>
      <c r="MP473" s="41"/>
      <c r="MQ473" s="41"/>
      <c r="MR473" s="41"/>
      <c r="MS473" s="41"/>
      <c r="MT473" s="41"/>
      <c r="MU473" s="41"/>
      <c r="MV473" s="41"/>
      <c r="MW473" s="41"/>
      <c r="MX473" s="41"/>
      <c r="MY473" s="41"/>
      <c r="MZ473" s="41"/>
      <c r="NA473" s="41"/>
      <c r="NB473" s="41"/>
      <c r="NC473" s="41"/>
      <c r="ND473" s="41"/>
      <c r="NE473" s="41"/>
      <c r="NF473" s="41"/>
      <c r="NG473" s="41"/>
      <c r="NH473" s="41"/>
      <c r="NI473" s="41"/>
      <c r="NJ473" s="41"/>
      <c r="NK473" s="41"/>
      <c r="NL473" s="41"/>
      <c r="NM473" s="41"/>
      <c r="NN473" s="41"/>
      <c r="NO473" s="41"/>
      <c r="NP473" s="41"/>
      <c r="NQ473" s="41"/>
      <c r="NR473" s="41"/>
      <c r="NS473" s="41"/>
      <c r="NT473" s="41"/>
      <c r="NU473" s="41"/>
      <c r="NV473" s="41"/>
      <c r="NW473" s="41"/>
      <c r="NX473" s="41"/>
      <c r="NY473" s="41"/>
      <c r="NZ473" s="41"/>
      <c r="OA473" s="41"/>
      <c r="OB473" s="41"/>
      <c r="OC473" s="41"/>
      <c r="OD473" s="41"/>
      <c r="OE473" s="41"/>
      <c r="OF473" s="41"/>
      <c r="OG473" s="41"/>
      <c r="OH473" s="41"/>
      <c r="OI473" s="41"/>
      <c r="OJ473" s="41"/>
    </row>
    <row r="474" spans="264:400" ht="17.25" customHeight="1" x14ac:dyDescent="0.3">
      <c r="JD474" s="41"/>
      <c r="JE474" s="41"/>
      <c r="JF474" s="41"/>
      <c r="JG474" s="41"/>
      <c r="JH474" s="41"/>
      <c r="JI474" s="41"/>
      <c r="JJ474" s="41"/>
      <c r="JK474" s="41"/>
      <c r="JL474" s="41"/>
      <c r="JM474" s="41"/>
      <c r="JN474" s="41"/>
      <c r="JO474" s="41"/>
      <c r="JP474" s="41"/>
      <c r="JQ474" s="41"/>
      <c r="JR474" s="41"/>
      <c r="JS474" s="41"/>
      <c r="JT474" s="41"/>
      <c r="JU474" s="41"/>
      <c r="JV474" s="41"/>
      <c r="JW474" s="41"/>
      <c r="JX474" s="41"/>
      <c r="JY474" s="41"/>
      <c r="JZ474" s="41"/>
      <c r="KA474" s="41"/>
      <c r="KB474" s="41"/>
      <c r="KC474" s="41"/>
      <c r="KD474" s="41"/>
      <c r="KE474" s="41"/>
      <c r="KF474" s="41"/>
      <c r="KG474" s="41"/>
      <c r="KH474" s="41"/>
      <c r="KI474" s="41"/>
      <c r="KJ474" s="41"/>
      <c r="KK474" s="41"/>
      <c r="KL474" s="41"/>
      <c r="KM474" s="41"/>
      <c r="KN474" s="41"/>
      <c r="KO474" s="41"/>
      <c r="KP474" s="41"/>
      <c r="KQ474" s="41"/>
      <c r="KR474" s="41"/>
      <c r="KS474" s="41"/>
      <c r="KT474" s="41"/>
      <c r="KU474" s="41"/>
      <c r="KV474" s="41"/>
      <c r="KW474" s="41"/>
      <c r="KX474" s="41"/>
      <c r="KY474" s="41"/>
      <c r="KZ474" s="41"/>
      <c r="LA474" s="41"/>
      <c r="LB474" s="41"/>
      <c r="LC474" s="41"/>
      <c r="LD474" s="41"/>
      <c r="LE474" s="41"/>
      <c r="LF474" s="41"/>
      <c r="LG474" s="41"/>
      <c r="LH474" s="41"/>
      <c r="LI474" s="41"/>
      <c r="LJ474" s="41"/>
      <c r="LK474" s="41"/>
      <c r="LL474" s="41"/>
      <c r="LM474" s="41"/>
      <c r="LN474" s="41"/>
      <c r="LO474" s="41"/>
      <c r="LP474" s="41"/>
      <c r="LQ474" s="41"/>
      <c r="LR474" s="41"/>
      <c r="LS474" s="41"/>
      <c r="LT474" s="41"/>
      <c r="LU474" s="41"/>
      <c r="LV474" s="41"/>
      <c r="LW474" s="41"/>
      <c r="LX474" s="41"/>
      <c r="LY474" s="41"/>
      <c r="LZ474" s="41"/>
      <c r="MA474" s="41"/>
      <c r="MB474" s="41"/>
      <c r="MC474" s="41"/>
      <c r="MD474" s="41"/>
      <c r="ME474" s="41"/>
      <c r="MF474" s="41"/>
      <c r="MG474" s="41"/>
      <c r="MH474" s="41"/>
      <c r="MI474" s="41"/>
      <c r="MJ474" s="41"/>
      <c r="MK474" s="41"/>
      <c r="ML474" s="41"/>
      <c r="MM474" s="41"/>
      <c r="MN474" s="41"/>
      <c r="MO474" s="41"/>
      <c r="MP474" s="41"/>
      <c r="MQ474" s="41"/>
      <c r="MR474" s="41"/>
      <c r="MS474" s="41"/>
      <c r="MT474" s="41"/>
      <c r="MU474" s="41"/>
      <c r="MV474" s="41"/>
      <c r="MW474" s="41"/>
      <c r="MX474" s="41"/>
      <c r="MY474" s="41"/>
      <c r="MZ474" s="41"/>
      <c r="NA474" s="41"/>
      <c r="NB474" s="41"/>
      <c r="NC474" s="41"/>
      <c r="ND474" s="41"/>
      <c r="NE474" s="41"/>
      <c r="NF474" s="41"/>
      <c r="NG474" s="41"/>
      <c r="NH474" s="41"/>
      <c r="NI474" s="41"/>
      <c r="NJ474" s="41"/>
      <c r="NK474" s="41"/>
      <c r="NL474" s="41"/>
      <c r="NM474" s="41"/>
      <c r="NN474" s="41"/>
      <c r="NO474" s="41"/>
      <c r="NP474" s="41"/>
      <c r="NQ474" s="41"/>
      <c r="NR474" s="41"/>
      <c r="NS474" s="41"/>
      <c r="NT474" s="41"/>
      <c r="NU474" s="41"/>
      <c r="NV474" s="41"/>
      <c r="NW474" s="41"/>
      <c r="NX474" s="41"/>
      <c r="NY474" s="41"/>
      <c r="NZ474" s="41"/>
      <c r="OA474" s="41"/>
      <c r="OB474" s="41"/>
      <c r="OC474" s="41"/>
      <c r="OD474" s="41"/>
      <c r="OE474" s="41"/>
      <c r="OF474" s="41"/>
      <c r="OG474" s="41"/>
      <c r="OH474" s="41"/>
      <c r="OI474" s="41"/>
      <c r="OJ474" s="41"/>
    </row>
    <row r="475" spans="264:400" ht="17.25" customHeight="1" x14ac:dyDescent="0.3">
      <c r="JD475" s="41"/>
      <c r="JE475" s="41"/>
      <c r="JF475" s="41"/>
      <c r="JG475" s="41"/>
      <c r="JH475" s="41"/>
      <c r="JI475" s="41"/>
      <c r="JJ475" s="41"/>
      <c r="JK475" s="41"/>
      <c r="JL475" s="41"/>
      <c r="JM475" s="41"/>
      <c r="JN475" s="41"/>
      <c r="JO475" s="41"/>
      <c r="JP475" s="41"/>
      <c r="JQ475" s="41"/>
      <c r="JR475" s="41"/>
      <c r="JS475" s="41"/>
      <c r="JT475" s="41"/>
      <c r="JU475" s="41"/>
      <c r="JV475" s="41"/>
      <c r="JW475" s="41"/>
      <c r="JX475" s="41"/>
      <c r="JY475" s="41"/>
      <c r="JZ475" s="41"/>
      <c r="KA475" s="41"/>
      <c r="KB475" s="41"/>
      <c r="KC475" s="41"/>
      <c r="KD475" s="41"/>
      <c r="KE475" s="41"/>
      <c r="KF475" s="41"/>
      <c r="KG475" s="41"/>
      <c r="KH475" s="41"/>
      <c r="KI475" s="41"/>
      <c r="KJ475" s="41"/>
      <c r="KK475" s="41"/>
      <c r="KL475" s="41"/>
      <c r="KM475" s="41"/>
      <c r="KN475" s="41"/>
      <c r="KO475" s="41"/>
      <c r="KP475" s="41"/>
      <c r="KQ475" s="41"/>
      <c r="KR475" s="41"/>
      <c r="KS475" s="41"/>
      <c r="KT475" s="41"/>
      <c r="KU475" s="41"/>
      <c r="KV475" s="41"/>
      <c r="KW475" s="41"/>
      <c r="KX475" s="41"/>
      <c r="KY475" s="41"/>
      <c r="KZ475" s="41"/>
      <c r="LA475" s="41"/>
      <c r="LB475" s="41"/>
      <c r="LC475" s="41"/>
      <c r="LD475" s="41"/>
      <c r="LE475" s="41"/>
      <c r="LF475" s="41"/>
      <c r="LG475" s="41"/>
      <c r="LH475" s="41"/>
      <c r="LI475" s="41"/>
      <c r="LJ475" s="41"/>
      <c r="LK475" s="41"/>
      <c r="LL475" s="41"/>
      <c r="LM475" s="41"/>
      <c r="LN475" s="41"/>
      <c r="LO475" s="41"/>
      <c r="LP475" s="41"/>
      <c r="LQ475" s="41"/>
      <c r="LR475" s="41"/>
      <c r="LS475" s="41"/>
      <c r="LT475" s="41"/>
      <c r="LU475" s="41"/>
      <c r="LV475" s="41"/>
      <c r="LW475" s="41"/>
      <c r="LX475" s="41"/>
      <c r="LY475" s="41"/>
      <c r="LZ475" s="41"/>
      <c r="MA475" s="41"/>
      <c r="MB475" s="41"/>
      <c r="MC475" s="41"/>
      <c r="MD475" s="41"/>
      <c r="ME475" s="41"/>
      <c r="MF475" s="41"/>
      <c r="MG475" s="41"/>
      <c r="MH475" s="41"/>
      <c r="MI475" s="41"/>
      <c r="MJ475" s="41"/>
      <c r="MK475" s="41"/>
      <c r="ML475" s="41"/>
      <c r="MM475" s="41"/>
      <c r="MN475" s="41"/>
      <c r="MO475" s="41"/>
      <c r="MP475" s="41"/>
      <c r="MQ475" s="41"/>
      <c r="MR475" s="41"/>
      <c r="MS475" s="41"/>
      <c r="MT475" s="41"/>
      <c r="MU475" s="41"/>
      <c r="MV475" s="41"/>
      <c r="MW475" s="41"/>
      <c r="MX475" s="41"/>
      <c r="MY475" s="41"/>
      <c r="MZ475" s="41"/>
      <c r="NA475" s="41"/>
      <c r="NB475" s="41"/>
      <c r="NC475" s="41"/>
      <c r="ND475" s="41"/>
      <c r="NE475" s="41"/>
      <c r="NF475" s="41"/>
      <c r="NG475" s="41"/>
      <c r="NH475" s="41"/>
      <c r="NI475" s="41"/>
      <c r="NJ475" s="41"/>
      <c r="NK475" s="41"/>
      <c r="NL475" s="41"/>
      <c r="NM475" s="41"/>
      <c r="NN475" s="41"/>
      <c r="NO475" s="41"/>
      <c r="NP475" s="41"/>
      <c r="NQ475" s="41"/>
      <c r="NR475" s="41"/>
      <c r="NS475" s="41"/>
      <c r="NT475" s="41"/>
      <c r="NU475" s="41"/>
      <c r="NV475" s="41"/>
      <c r="NW475" s="41"/>
      <c r="NX475" s="41"/>
      <c r="NY475" s="41"/>
      <c r="NZ475" s="41"/>
      <c r="OA475" s="41"/>
      <c r="OB475" s="41"/>
      <c r="OC475" s="41"/>
      <c r="OD475" s="41"/>
      <c r="OE475" s="41"/>
      <c r="OF475" s="41"/>
      <c r="OG475" s="41"/>
      <c r="OH475" s="41"/>
      <c r="OI475" s="41"/>
      <c r="OJ475" s="41"/>
    </row>
    <row r="476" spans="264:400" ht="17.25" customHeight="1" x14ac:dyDescent="0.3">
      <c r="JD476" s="41"/>
      <c r="JE476" s="41"/>
      <c r="JF476" s="41"/>
      <c r="JG476" s="41"/>
      <c r="JH476" s="41"/>
      <c r="JI476" s="41"/>
      <c r="JJ476" s="41"/>
      <c r="JK476" s="41"/>
      <c r="JL476" s="41"/>
      <c r="JM476" s="41"/>
      <c r="JN476" s="41"/>
      <c r="JO476" s="41"/>
      <c r="JP476" s="41"/>
      <c r="JQ476" s="41"/>
      <c r="JR476" s="41"/>
      <c r="JS476" s="41"/>
      <c r="JT476" s="41"/>
      <c r="JU476" s="41"/>
      <c r="JV476" s="41"/>
      <c r="JW476" s="41"/>
      <c r="JX476" s="41"/>
      <c r="JY476" s="41"/>
      <c r="JZ476" s="41"/>
      <c r="KA476" s="41"/>
      <c r="KB476" s="41"/>
      <c r="KC476" s="41"/>
      <c r="KD476" s="41"/>
      <c r="KE476" s="41"/>
      <c r="KF476" s="41"/>
      <c r="KG476" s="41"/>
      <c r="KH476" s="41"/>
      <c r="KI476" s="41"/>
      <c r="KJ476" s="41"/>
      <c r="KK476" s="41"/>
      <c r="KL476" s="41"/>
      <c r="KM476" s="41"/>
      <c r="KN476" s="41"/>
      <c r="KO476" s="41"/>
      <c r="KP476" s="41"/>
      <c r="KQ476" s="41"/>
      <c r="KR476" s="41"/>
      <c r="KS476" s="41"/>
      <c r="KT476" s="41"/>
      <c r="KU476" s="41"/>
      <c r="KV476" s="41"/>
      <c r="KW476" s="41"/>
      <c r="KX476" s="41"/>
      <c r="KY476" s="41"/>
      <c r="KZ476" s="41"/>
      <c r="LA476" s="41"/>
      <c r="LB476" s="41"/>
      <c r="LC476" s="41"/>
      <c r="LD476" s="41"/>
      <c r="LE476" s="41"/>
      <c r="LF476" s="41"/>
      <c r="LG476" s="41"/>
      <c r="LH476" s="41"/>
      <c r="LI476" s="41"/>
      <c r="LJ476" s="41"/>
      <c r="LK476" s="41"/>
      <c r="LL476" s="41"/>
      <c r="LM476" s="41"/>
      <c r="LN476" s="41"/>
      <c r="LO476" s="41"/>
      <c r="LP476" s="41"/>
      <c r="LQ476" s="41"/>
      <c r="LR476" s="41"/>
      <c r="LS476" s="41"/>
      <c r="LT476" s="41"/>
      <c r="LU476" s="41"/>
      <c r="LV476" s="41"/>
      <c r="LW476" s="41"/>
      <c r="LX476" s="41"/>
      <c r="LY476" s="41"/>
      <c r="LZ476" s="41"/>
      <c r="MA476" s="41"/>
      <c r="MB476" s="41"/>
      <c r="MC476" s="41"/>
      <c r="MD476" s="41"/>
      <c r="ME476" s="41"/>
      <c r="MF476" s="41"/>
      <c r="MG476" s="41"/>
      <c r="MH476" s="41"/>
      <c r="MI476" s="41"/>
      <c r="MJ476" s="41"/>
      <c r="MK476" s="41"/>
      <c r="ML476" s="41"/>
      <c r="MM476" s="41"/>
      <c r="MN476" s="41"/>
      <c r="MO476" s="41"/>
      <c r="MP476" s="41"/>
      <c r="MQ476" s="41"/>
      <c r="MR476" s="41"/>
      <c r="MS476" s="41"/>
      <c r="MT476" s="41"/>
      <c r="MU476" s="41"/>
      <c r="MV476" s="41"/>
      <c r="MW476" s="41"/>
      <c r="MX476" s="41"/>
      <c r="MY476" s="41"/>
      <c r="MZ476" s="41"/>
      <c r="NA476" s="41"/>
      <c r="NB476" s="41"/>
      <c r="NC476" s="41"/>
      <c r="ND476" s="41"/>
      <c r="NE476" s="41"/>
      <c r="NF476" s="41"/>
      <c r="NG476" s="41"/>
      <c r="NH476" s="41"/>
      <c r="NI476" s="41"/>
      <c r="NJ476" s="41"/>
      <c r="NK476" s="41"/>
      <c r="NL476" s="41"/>
      <c r="NM476" s="41"/>
      <c r="NN476" s="41"/>
      <c r="NO476" s="41"/>
      <c r="NP476" s="41"/>
      <c r="NQ476" s="41"/>
      <c r="NR476" s="41"/>
      <c r="NS476" s="41"/>
      <c r="NT476" s="41"/>
      <c r="NU476" s="41"/>
      <c r="NV476" s="41"/>
      <c r="NW476" s="41"/>
      <c r="NX476" s="41"/>
      <c r="NY476" s="41"/>
      <c r="NZ476" s="41"/>
      <c r="OA476" s="41"/>
      <c r="OB476" s="41"/>
      <c r="OC476" s="41"/>
      <c r="OD476" s="41"/>
      <c r="OE476" s="41"/>
      <c r="OF476" s="41"/>
      <c r="OG476" s="41"/>
      <c r="OH476" s="41"/>
      <c r="OI476" s="41"/>
      <c r="OJ476" s="41"/>
    </row>
    <row r="477" spans="264:400" ht="17.25" customHeight="1" x14ac:dyDescent="0.3">
      <c r="JD477" s="41"/>
      <c r="JE477" s="41"/>
      <c r="JF477" s="41"/>
      <c r="JG477" s="41"/>
      <c r="JH477" s="41"/>
      <c r="JI477" s="41"/>
      <c r="JJ477" s="41"/>
      <c r="JK477" s="41"/>
      <c r="JL477" s="41"/>
      <c r="JM477" s="41"/>
      <c r="JN477" s="41"/>
      <c r="JO477" s="41"/>
      <c r="JP477" s="41"/>
      <c r="JQ477" s="41"/>
      <c r="JR477" s="41"/>
      <c r="JS477" s="41"/>
      <c r="JT477" s="41"/>
      <c r="JU477" s="41"/>
      <c r="JV477" s="41"/>
      <c r="JW477" s="41"/>
      <c r="JX477" s="41"/>
      <c r="JY477" s="41"/>
      <c r="JZ477" s="41"/>
      <c r="KA477" s="41"/>
      <c r="KB477" s="41"/>
      <c r="KC477" s="41"/>
      <c r="KD477" s="41"/>
      <c r="KE477" s="41"/>
      <c r="KF477" s="41"/>
      <c r="KG477" s="41"/>
      <c r="KH477" s="41"/>
      <c r="KI477" s="41"/>
      <c r="KJ477" s="41"/>
      <c r="KK477" s="41"/>
      <c r="KL477" s="41"/>
      <c r="KM477" s="41"/>
      <c r="KN477" s="41"/>
      <c r="KO477" s="41"/>
      <c r="KP477" s="41"/>
      <c r="KQ477" s="41"/>
      <c r="KR477" s="41"/>
      <c r="KS477" s="41"/>
      <c r="KT477" s="41"/>
      <c r="KU477" s="41"/>
      <c r="KV477" s="41"/>
      <c r="KW477" s="41"/>
      <c r="KX477" s="41"/>
      <c r="KY477" s="41"/>
      <c r="KZ477" s="41"/>
      <c r="LA477" s="41"/>
      <c r="LB477" s="41"/>
      <c r="LC477" s="41"/>
      <c r="LD477" s="41"/>
      <c r="LE477" s="41"/>
      <c r="LF477" s="41"/>
      <c r="LG477" s="41"/>
      <c r="LH477" s="41"/>
      <c r="LI477" s="41"/>
      <c r="LJ477" s="41"/>
      <c r="LK477" s="41"/>
      <c r="LL477" s="41"/>
      <c r="LM477" s="41"/>
      <c r="LN477" s="41"/>
      <c r="LO477" s="41"/>
      <c r="LP477" s="41"/>
      <c r="LQ477" s="41"/>
      <c r="LR477" s="41"/>
      <c r="LS477" s="41"/>
      <c r="LT477" s="41"/>
      <c r="LU477" s="41"/>
      <c r="LV477" s="41"/>
      <c r="LW477" s="41"/>
      <c r="LX477" s="41"/>
      <c r="LY477" s="41"/>
      <c r="LZ477" s="41"/>
      <c r="MA477" s="41"/>
      <c r="MB477" s="41"/>
      <c r="MC477" s="41"/>
      <c r="MD477" s="41"/>
      <c r="ME477" s="41"/>
      <c r="MF477" s="41"/>
      <c r="MG477" s="41"/>
      <c r="MH477" s="41"/>
      <c r="MI477" s="41"/>
      <c r="MJ477" s="41"/>
      <c r="MK477" s="41"/>
      <c r="ML477" s="41"/>
      <c r="MM477" s="41"/>
      <c r="MN477" s="41"/>
      <c r="MO477" s="41"/>
      <c r="MP477" s="41"/>
      <c r="MQ477" s="41"/>
      <c r="MR477" s="41"/>
      <c r="MS477" s="41"/>
      <c r="MT477" s="41"/>
      <c r="MU477" s="41"/>
      <c r="MV477" s="41"/>
      <c r="MW477" s="41"/>
      <c r="MX477" s="41"/>
      <c r="MY477" s="41"/>
      <c r="MZ477" s="41"/>
      <c r="NA477" s="41"/>
      <c r="NB477" s="41"/>
      <c r="NC477" s="41"/>
      <c r="ND477" s="41"/>
      <c r="NE477" s="41"/>
      <c r="NF477" s="41"/>
      <c r="NG477" s="41"/>
      <c r="NH477" s="41"/>
      <c r="NI477" s="41"/>
      <c r="NJ477" s="41"/>
      <c r="NK477" s="41"/>
      <c r="NL477" s="41"/>
      <c r="NM477" s="41"/>
      <c r="NN477" s="41"/>
      <c r="NO477" s="41"/>
      <c r="NP477" s="41"/>
      <c r="NQ477" s="41"/>
      <c r="NR477" s="41"/>
      <c r="NS477" s="41"/>
      <c r="NT477" s="41"/>
      <c r="NU477" s="41"/>
      <c r="NV477" s="41"/>
      <c r="NW477" s="41"/>
      <c r="NX477" s="41"/>
      <c r="NY477" s="41"/>
      <c r="NZ477" s="41"/>
      <c r="OA477" s="41"/>
      <c r="OB477" s="41"/>
      <c r="OC477" s="41"/>
      <c r="OD477" s="41"/>
      <c r="OE477" s="41"/>
      <c r="OF477" s="41"/>
      <c r="OG477" s="41"/>
      <c r="OH477" s="41"/>
      <c r="OI477" s="41"/>
      <c r="OJ477" s="41"/>
    </row>
    <row r="478" spans="264:400" ht="17.25" customHeight="1" x14ac:dyDescent="0.3">
      <c r="JD478" s="41"/>
      <c r="JE478" s="41"/>
      <c r="JF478" s="41"/>
      <c r="JG478" s="41"/>
      <c r="JH478" s="41"/>
      <c r="JI478" s="41"/>
      <c r="JJ478" s="41"/>
      <c r="JK478" s="41"/>
      <c r="JL478" s="41"/>
      <c r="JM478" s="41"/>
      <c r="JN478" s="41"/>
      <c r="JO478" s="41"/>
      <c r="JP478" s="41"/>
      <c r="JQ478" s="41"/>
      <c r="JR478" s="41"/>
      <c r="JS478" s="41"/>
      <c r="JT478" s="41"/>
      <c r="JU478" s="41"/>
      <c r="JV478" s="41"/>
      <c r="JW478" s="41"/>
      <c r="JX478" s="41"/>
      <c r="JY478" s="41"/>
      <c r="JZ478" s="41"/>
      <c r="KA478" s="41"/>
      <c r="KB478" s="41"/>
      <c r="KC478" s="41"/>
      <c r="KD478" s="41"/>
      <c r="KE478" s="41"/>
      <c r="KF478" s="41"/>
      <c r="KG478" s="41"/>
      <c r="KH478" s="41"/>
      <c r="KI478" s="41"/>
      <c r="KJ478" s="41"/>
      <c r="KK478" s="41"/>
      <c r="KL478" s="41"/>
      <c r="KM478" s="41"/>
      <c r="KN478" s="41"/>
      <c r="KO478" s="41"/>
      <c r="KP478" s="41"/>
      <c r="KQ478" s="41"/>
      <c r="KR478" s="41"/>
      <c r="KS478" s="41"/>
      <c r="KT478" s="41"/>
      <c r="KU478" s="41"/>
      <c r="KV478" s="41"/>
      <c r="KW478" s="41"/>
      <c r="KX478" s="41"/>
      <c r="KY478" s="41"/>
      <c r="KZ478" s="41"/>
      <c r="LA478" s="41"/>
      <c r="LB478" s="41"/>
      <c r="LC478" s="41"/>
      <c r="LD478" s="41"/>
      <c r="LE478" s="41"/>
      <c r="LF478" s="41"/>
      <c r="LG478" s="41"/>
      <c r="LH478" s="41"/>
      <c r="LI478" s="41"/>
      <c r="LJ478" s="41"/>
      <c r="LK478" s="41"/>
      <c r="LL478" s="41"/>
      <c r="LM478" s="41"/>
      <c r="LN478" s="41"/>
      <c r="LO478" s="41"/>
      <c r="LP478" s="41"/>
      <c r="LQ478" s="41"/>
      <c r="LR478" s="41"/>
      <c r="LS478" s="41"/>
      <c r="LT478" s="41"/>
      <c r="LU478" s="41"/>
      <c r="LV478" s="41"/>
      <c r="LW478" s="41"/>
      <c r="LX478" s="41"/>
      <c r="LY478" s="41"/>
      <c r="LZ478" s="41"/>
      <c r="MA478" s="41"/>
      <c r="MB478" s="41"/>
      <c r="MC478" s="41"/>
      <c r="MD478" s="41"/>
      <c r="ME478" s="41"/>
      <c r="MF478" s="41"/>
      <c r="MG478" s="41"/>
      <c r="MH478" s="41"/>
      <c r="MI478" s="41"/>
      <c r="MJ478" s="41"/>
      <c r="MK478" s="41"/>
      <c r="ML478" s="41"/>
      <c r="MM478" s="41"/>
      <c r="MN478" s="41"/>
      <c r="MO478" s="41"/>
      <c r="MP478" s="41"/>
      <c r="MQ478" s="41"/>
      <c r="MR478" s="41"/>
      <c r="MS478" s="41"/>
      <c r="MT478" s="41"/>
      <c r="MU478" s="41"/>
      <c r="MV478" s="41"/>
      <c r="MW478" s="41"/>
      <c r="MX478" s="41"/>
      <c r="MY478" s="41"/>
      <c r="MZ478" s="41"/>
      <c r="NA478" s="41"/>
      <c r="NB478" s="41"/>
      <c r="NC478" s="41"/>
      <c r="ND478" s="41"/>
      <c r="NE478" s="41"/>
      <c r="NF478" s="41"/>
      <c r="NG478" s="41"/>
      <c r="NH478" s="41"/>
      <c r="NI478" s="41"/>
      <c r="NJ478" s="41"/>
      <c r="NK478" s="41"/>
      <c r="NL478" s="41"/>
      <c r="NM478" s="41"/>
      <c r="NN478" s="41"/>
      <c r="NO478" s="41"/>
      <c r="NP478" s="41"/>
      <c r="NQ478" s="41"/>
      <c r="NR478" s="41"/>
      <c r="NS478" s="41"/>
      <c r="NT478" s="41"/>
      <c r="NU478" s="41"/>
      <c r="NV478" s="41"/>
      <c r="NW478" s="41"/>
      <c r="NX478" s="41"/>
      <c r="NY478" s="41"/>
      <c r="NZ478" s="41"/>
      <c r="OA478" s="41"/>
      <c r="OB478" s="41"/>
      <c r="OC478" s="41"/>
      <c r="OD478" s="41"/>
      <c r="OE478" s="41"/>
      <c r="OF478" s="41"/>
      <c r="OG478" s="41"/>
      <c r="OH478" s="41"/>
      <c r="OI478" s="41"/>
      <c r="OJ478" s="41"/>
    </row>
    <row r="479" spans="264:400" ht="17.25" customHeight="1" x14ac:dyDescent="0.3">
      <c r="JD479" s="41"/>
      <c r="JE479" s="41"/>
      <c r="JF479" s="41"/>
      <c r="JG479" s="41"/>
      <c r="JH479" s="41"/>
      <c r="JI479" s="41"/>
      <c r="JJ479" s="41"/>
      <c r="JK479" s="41"/>
      <c r="JL479" s="41"/>
      <c r="JM479" s="41"/>
      <c r="JN479" s="41"/>
      <c r="JO479" s="41"/>
      <c r="JP479" s="41"/>
      <c r="JQ479" s="41"/>
      <c r="JR479" s="41"/>
      <c r="JS479" s="41"/>
      <c r="JT479" s="41"/>
      <c r="JU479" s="41"/>
      <c r="JV479" s="41"/>
      <c r="JW479" s="41"/>
      <c r="JX479" s="41"/>
      <c r="JY479" s="41"/>
      <c r="JZ479" s="41"/>
      <c r="KA479" s="41"/>
      <c r="KB479" s="41"/>
      <c r="KC479" s="41"/>
      <c r="KD479" s="41"/>
      <c r="KE479" s="41"/>
      <c r="KF479" s="41"/>
      <c r="KG479" s="41"/>
      <c r="KH479" s="41"/>
      <c r="KI479" s="41"/>
      <c r="KJ479" s="41"/>
      <c r="KK479" s="41"/>
      <c r="KL479" s="41"/>
      <c r="KM479" s="41"/>
      <c r="KN479" s="41"/>
      <c r="KO479" s="41"/>
      <c r="KP479" s="41"/>
      <c r="KQ479" s="41"/>
      <c r="KR479" s="41"/>
      <c r="KS479" s="41"/>
      <c r="KT479" s="41"/>
      <c r="KU479" s="41"/>
      <c r="KV479" s="41"/>
      <c r="KW479" s="41"/>
      <c r="KX479" s="41"/>
      <c r="KY479" s="41"/>
      <c r="KZ479" s="41"/>
      <c r="LA479" s="41"/>
      <c r="LB479" s="41"/>
      <c r="LC479" s="41"/>
      <c r="LD479" s="41"/>
      <c r="LE479" s="41"/>
      <c r="LF479" s="41"/>
      <c r="LG479" s="41"/>
      <c r="LH479" s="41"/>
      <c r="LI479" s="41"/>
      <c r="LJ479" s="41"/>
      <c r="LK479" s="41"/>
      <c r="LL479" s="41"/>
      <c r="LM479" s="41"/>
      <c r="LN479" s="41"/>
      <c r="LO479" s="41"/>
      <c r="LP479" s="41"/>
      <c r="LQ479" s="41"/>
      <c r="LR479" s="41"/>
      <c r="LS479" s="41"/>
      <c r="LT479" s="41"/>
      <c r="LU479" s="41"/>
      <c r="LV479" s="41"/>
      <c r="LW479" s="41"/>
      <c r="LX479" s="41"/>
      <c r="LY479" s="41"/>
      <c r="LZ479" s="41"/>
      <c r="MA479" s="41"/>
      <c r="MB479" s="41"/>
      <c r="MC479" s="41"/>
      <c r="MD479" s="41"/>
      <c r="ME479" s="41"/>
      <c r="MF479" s="41"/>
      <c r="MG479" s="41"/>
      <c r="MH479" s="41"/>
      <c r="MI479" s="41"/>
      <c r="MJ479" s="41"/>
      <c r="MK479" s="41"/>
      <c r="ML479" s="41"/>
      <c r="MM479" s="41"/>
      <c r="MN479" s="41"/>
      <c r="MO479" s="41"/>
      <c r="MP479" s="41"/>
      <c r="MQ479" s="41"/>
      <c r="MR479" s="41"/>
      <c r="MS479" s="41"/>
      <c r="MT479" s="41"/>
      <c r="MU479" s="41"/>
      <c r="MV479" s="41"/>
      <c r="MW479" s="41"/>
      <c r="MX479" s="41"/>
      <c r="MY479" s="41"/>
      <c r="MZ479" s="41"/>
      <c r="NA479" s="41"/>
      <c r="NB479" s="41"/>
      <c r="NC479" s="41"/>
      <c r="ND479" s="41"/>
      <c r="NE479" s="41"/>
      <c r="NF479" s="41"/>
      <c r="NG479" s="41"/>
      <c r="NH479" s="41"/>
      <c r="NI479" s="41"/>
      <c r="NJ479" s="41"/>
      <c r="NK479" s="41"/>
      <c r="NL479" s="41"/>
      <c r="NM479" s="41"/>
      <c r="NN479" s="41"/>
      <c r="NO479" s="41"/>
      <c r="NP479" s="41"/>
      <c r="NQ479" s="41"/>
      <c r="NR479" s="41"/>
      <c r="NS479" s="41"/>
      <c r="NT479" s="41"/>
      <c r="NU479" s="41"/>
      <c r="NV479" s="41"/>
      <c r="NW479" s="41"/>
      <c r="NX479" s="41"/>
      <c r="NY479" s="41"/>
      <c r="NZ479" s="41"/>
      <c r="OA479" s="41"/>
      <c r="OB479" s="41"/>
      <c r="OC479" s="41"/>
      <c r="OD479" s="41"/>
      <c r="OE479" s="41"/>
      <c r="OF479" s="41"/>
      <c r="OG479" s="41"/>
      <c r="OH479" s="41"/>
      <c r="OI479" s="41"/>
      <c r="OJ479" s="41"/>
    </row>
    <row r="480" spans="264:400" ht="17.25" customHeight="1" x14ac:dyDescent="0.3">
      <c r="JD480" s="41"/>
      <c r="JE480" s="41"/>
      <c r="JF480" s="41"/>
      <c r="JG480" s="41"/>
      <c r="JH480" s="41"/>
      <c r="JI480" s="41"/>
      <c r="JJ480" s="41"/>
      <c r="JK480" s="41"/>
      <c r="JL480" s="41"/>
      <c r="JM480" s="41"/>
      <c r="JN480" s="41"/>
      <c r="JO480" s="41"/>
      <c r="JP480" s="41"/>
      <c r="JQ480" s="41"/>
      <c r="JR480" s="41"/>
      <c r="JS480" s="41"/>
      <c r="JT480" s="41"/>
      <c r="JU480" s="41"/>
      <c r="JV480" s="41"/>
      <c r="JW480" s="41"/>
      <c r="JX480" s="41"/>
      <c r="JY480" s="41"/>
      <c r="JZ480" s="41"/>
      <c r="KA480" s="41"/>
      <c r="KB480" s="41"/>
      <c r="KC480" s="41"/>
      <c r="KD480" s="41"/>
      <c r="KE480" s="41"/>
      <c r="KF480" s="41"/>
      <c r="KG480" s="41"/>
      <c r="KH480" s="41"/>
      <c r="KI480" s="41"/>
      <c r="KJ480" s="41"/>
      <c r="KK480" s="41"/>
      <c r="KL480" s="41"/>
      <c r="KM480" s="41"/>
      <c r="KN480" s="41"/>
      <c r="KO480" s="41"/>
      <c r="KP480" s="41"/>
      <c r="KQ480" s="41"/>
      <c r="KR480" s="41"/>
      <c r="KS480" s="41"/>
      <c r="KT480" s="41"/>
      <c r="KU480" s="41"/>
      <c r="KV480" s="41"/>
      <c r="KW480" s="41"/>
      <c r="KX480" s="41"/>
      <c r="KY480" s="41"/>
      <c r="KZ480" s="41"/>
      <c r="LA480" s="41"/>
      <c r="LB480" s="41"/>
      <c r="LC480" s="41"/>
      <c r="LD480" s="41"/>
      <c r="LE480" s="41"/>
      <c r="LF480" s="41"/>
      <c r="LG480" s="41"/>
      <c r="LH480" s="41"/>
      <c r="LI480" s="41"/>
      <c r="LJ480" s="41"/>
      <c r="LK480" s="41"/>
      <c r="LL480" s="41"/>
      <c r="LM480" s="41"/>
      <c r="LN480" s="41"/>
      <c r="LO480" s="41"/>
      <c r="LP480" s="41"/>
      <c r="LQ480" s="41"/>
      <c r="LR480" s="41"/>
      <c r="LS480" s="41"/>
      <c r="LT480" s="41"/>
      <c r="LU480" s="41"/>
      <c r="LV480" s="41"/>
      <c r="LW480" s="41"/>
      <c r="LX480" s="41"/>
      <c r="LY480" s="41"/>
      <c r="LZ480" s="41"/>
      <c r="MA480" s="41"/>
      <c r="MB480" s="41"/>
      <c r="MC480" s="41"/>
      <c r="MD480" s="41"/>
      <c r="ME480" s="41"/>
      <c r="MF480" s="41"/>
      <c r="MG480" s="41"/>
      <c r="MH480" s="41"/>
      <c r="MI480" s="41"/>
      <c r="MJ480" s="41"/>
      <c r="MK480" s="41"/>
      <c r="ML480" s="41"/>
      <c r="MM480" s="41"/>
      <c r="MN480" s="41"/>
      <c r="MO480" s="41"/>
      <c r="MP480" s="41"/>
      <c r="MQ480" s="41"/>
      <c r="MR480" s="41"/>
      <c r="MS480" s="41"/>
      <c r="MT480" s="41"/>
      <c r="MU480" s="41"/>
      <c r="MV480" s="41"/>
      <c r="MW480" s="41"/>
      <c r="MX480" s="41"/>
      <c r="MY480" s="41"/>
      <c r="MZ480" s="41"/>
      <c r="NA480" s="41"/>
      <c r="NB480" s="41"/>
      <c r="NC480" s="41"/>
      <c r="ND480" s="41"/>
      <c r="NE480" s="41"/>
      <c r="NF480" s="41"/>
      <c r="NG480" s="41"/>
      <c r="NH480" s="41"/>
      <c r="NI480" s="41"/>
      <c r="NJ480" s="41"/>
      <c r="NK480" s="41"/>
      <c r="NL480" s="41"/>
      <c r="NM480" s="41"/>
      <c r="NN480" s="41"/>
      <c r="NO480" s="41"/>
      <c r="NP480" s="41"/>
      <c r="NQ480" s="41"/>
      <c r="NR480" s="41"/>
      <c r="NS480" s="41"/>
      <c r="NT480" s="41"/>
      <c r="NU480" s="41"/>
      <c r="NV480" s="41"/>
      <c r="NW480" s="41"/>
      <c r="NX480" s="41"/>
      <c r="NY480" s="41"/>
      <c r="NZ480" s="41"/>
      <c r="OA480" s="41"/>
      <c r="OB480" s="41"/>
      <c r="OC480" s="41"/>
      <c r="OD480" s="41"/>
      <c r="OE480" s="41"/>
      <c r="OF480" s="41"/>
      <c r="OG480" s="41"/>
      <c r="OH480" s="41"/>
      <c r="OI480" s="41"/>
      <c r="OJ480" s="41"/>
    </row>
    <row r="481" spans="264:400" ht="17.25" customHeight="1" x14ac:dyDescent="0.3">
      <c r="JD481" s="41"/>
      <c r="JE481" s="41"/>
      <c r="JF481" s="41"/>
      <c r="JG481" s="41"/>
      <c r="JH481" s="41"/>
      <c r="JI481" s="41"/>
      <c r="JJ481" s="41"/>
      <c r="JK481" s="41"/>
      <c r="JL481" s="41"/>
      <c r="JM481" s="41"/>
      <c r="JN481" s="41"/>
      <c r="JO481" s="41"/>
      <c r="JP481" s="41"/>
      <c r="JQ481" s="41"/>
      <c r="JR481" s="41"/>
      <c r="JS481" s="41"/>
      <c r="JT481" s="41"/>
      <c r="JU481" s="41"/>
      <c r="JV481" s="41"/>
      <c r="JW481" s="41"/>
      <c r="JX481" s="41"/>
      <c r="JY481" s="41"/>
      <c r="JZ481" s="41"/>
      <c r="KA481" s="41"/>
      <c r="KB481" s="41"/>
      <c r="KC481" s="41"/>
      <c r="KD481" s="41"/>
      <c r="KE481" s="41"/>
      <c r="KF481" s="41"/>
      <c r="KG481" s="41"/>
      <c r="KH481" s="41"/>
      <c r="KI481" s="41"/>
      <c r="KJ481" s="41"/>
      <c r="KK481" s="41"/>
      <c r="KL481" s="41"/>
      <c r="KM481" s="41"/>
      <c r="KN481" s="41"/>
      <c r="KO481" s="41"/>
      <c r="KP481" s="41"/>
      <c r="KQ481" s="41"/>
      <c r="KR481" s="41"/>
      <c r="KS481" s="41"/>
      <c r="KT481" s="41"/>
      <c r="KU481" s="41"/>
      <c r="KV481" s="41"/>
      <c r="KW481" s="41"/>
      <c r="KX481" s="41"/>
      <c r="KY481" s="41"/>
      <c r="KZ481" s="41"/>
      <c r="LA481" s="41"/>
      <c r="LB481" s="41"/>
      <c r="LC481" s="41"/>
      <c r="LD481" s="41"/>
      <c r="LE481" s="41"/>
      <c r="LF481" s="41"/>
      <c r="LG481" s="41"/>
      <c r="LH481" s="41"/>
      <c r="LI481" s="41"/>
      <c r="LJ481" s="41"/>
      <c r="LK481" s="41"/>
      <c r="LL481" s="41"/>
      <c r="LM481" s="41"/>
      <c r="LN481" s="41"/>
      <c r="LO481" s="41"/>
      <c r="LP481" s="41"/>
      <c r="LQ481" s="41"/>
      <c r="LR481" s="41"/>
      <c r="LS481" s="41"/>
      <c r="LT481" s="41"/>
      <c r="LU481" s="41"/>
      <c r="LV481" s="41"/>
      <c r="LW481" s="41"/>
      <c r="LX481" s="41"/>
      <c r="LY481" s="41"/>
      <c r="LZ481" s="41"/>
      <c r="MA481" s="41"/>
      <c r="MB481" s="41"/>
      <c r="MC481" s="41"/>
      <c r="MD481" s="41"/>
      <c r="ME481" s="41"/>
      <c r="MF481" s="41"/>
      <c r="MG481" s="41"/>
      <c r="MH481" s="41"/>
      <c r="MI481" s="41"/>
      <c r="MJ481" s="41"/>
      <c r="MK481" s="41"/>
      <c r="ML481" s="41"/>
      <c r="MM481" s="41"/>
      <c r="MN481" s="41"/>
      <c r="MO481" s="41"/>
      <c r="MP481" s="41"/>
      <c r="MQ481" s="41"/>
      <c r="MR481" s="41"/>
      <c r="MS481" s="41"/>
      <c r="MT481" s="41"/>
      <c r="MU481" s="41"/>
      <c r="MV481" s="41"/>
      <c r="MW481" s="41"/>
      <c r="MX481" s="41"/>
      <c r="MY481" s="41"/>
      <c r="MZ481" s="41"/>
      <c r="NA481" s="41"/>
      <c r="NB481" s="41"/>
      <c r="NC481" s="41"/>
      <c r="ND481" s="41"/>
      <c r="NE481" s="41"/>
      <c r="NF481" s="41"/>
      <c r="NG481" s="41"/>
      <c r="NH481" s="41"/>
      <c r="NI481" s="41"/>
      <c r="NJ481" s="41"/>
      <c r="NK481" s="41"/>
      <c r="NL481" s="41"/>
      <c r="NM481" s="41"/>
      <c r="NN481" s="41"/>
      <c r="NO481" s="41"/>
      <c r="NP481" s="41"/>
      <c r="NQ481" s="41"/>
      <c r="NR481" s="41"/>
      <c r="NS481" s="41"/>
      <c r="NT481" s="41"/>
      <c r="NU481" s="41"/>
      <c r="NV481" s="41"/>
      <c r="NW481" s="41"/>
      <c r="NX481" s="41"/>
      <c r="NY481" s="41"/>
      <c r="NZ481" s="41"/>
      <c r="OA481" s="41"/>
      <c r="OB481" s="41"/>
      <c r="OC481" s="41"/>
      <c r="OD481" s="41"/>
      <c r="OE481" s="41"/>
      <c r="OF481" s="41"/>
      <c r="OG481" s="41"/>
      <c r="OH481" s="41"/>
      <c r="OI481" s="41"/>
      <c r="OJ481" s="41"/>
    </row>
    <row r="482" spans="264:400" ht="17.25" customHeight="1" x14ac:dyDescent="0.3">
      <c r="JD482" s="41"/>
      <c r="JE482" s="41"/>
      <c r="JF482" s="41"/>
      <c r="JG482" s="41"/>
      <c r="JH482" s="41"/>
      <c r="JI482" s="41"/>
      <c r="JJ482" s="41"/>
      <c r="JK482" s="41"/>
      <c r="JL482" s="41"/>
      <c r="JM482" s="41"/>
      <c r="JN482" s="41"/>
      <c r="JO482" s="41"/>
      <c r="JP482" s="41"/>
      <c r="JQ482" s="41"/>
      <c r="JR482" s="41"/>
      <c r="JS482" s="41"/>
      <c r="JT482" s="41"/>
      <c r="JU482" s="41"/>
      <c r="JV482" s="41"/>
      <c r="JW482" s="41"/>
      <c r="JX482" s="41"/>
      <c r="JY482" s="41"/>
      <c r="JZ482" s="41"/>
      <c r="KA482" s="41"/>
      <c r="KB482" s="41"/>
      <c r="KC482" s="41"/>
      <c r="KD482" s="41"/>
      <c r="KE482" s="41"/>
      <c r="KF482" s="41"/>
      <c r="KG482" s="41"/>
      <c r="KH482" s="41"/>
      <c r="KI482" s="41"/>
      <c r="KJ482" s="41"/>
      <c r="KK482" s="41"/>
      <c r="KL482" s="41"/>
      <c r="KM482" s="41"/>
      <c r="KN482" s="41"/>
      <c r="KO482" s="41"/>
      <c r="KP482" s="41"/>
      <c r="KQ482" s="41"/>
      <c r="KR482" s="41"/>
      <c r="KS482" s="41"/>
      <c r="KT482" s="41"/>
      <c r="KU482" s="41"/>
      <c r="KV482" s="41"/>
      <c r="KW482" s="41"/>
      <c r="KX482" s="41"/>
      <c r="KY482" s="41"/>
      <c r="KZ482" s="41"/>
      <c r="LA482" s="41"/>
      <c r="LB482" s="41"/>
      <c r="LC482" s="41"/>
      <c r="LD482" s="41"/>
      <c r="LE482" s="41"/>
      <c r="LF482" s="41"/>
      <c r="LG482" s="41"/>
      <c r="LH482" s="41"/>
      <c r="LI482" s="41"/>
      <c r="LJ482" s="41"/>
      <c r="LK482" s="41"/>
      <c r="LL482" s="41"/>
      <c r="LM482" s="41"/>
      <c r="LN482" s="41"/>
      <c r="LO482" s="41"/>
      <c r="LP482" s="41"/>
      <c r="LQ482" s="41"/>
      <c r="LR482" s="41"/>
      <c r="LS482" s="41"/>
      <c r="LT482" s="41"/>
      <c r="LU482" s="41"/>
      <c r="LV482" s="41"/>
      <c r="LW482" s="41"/>
      <c r="LX482" s="41"/>
      <c r="LY482" s="41"/>
      <c r="LZ482" s="41"/>
      <c r="MA482" s="41"/>
      <c r="MB482" s="41"/>
      <c r="MC482" s="41"/>
      <c r="MD482" s="41"/>
      <c r="ME482" s="41"/>
      <c r="MF482" s="41"/>
      <c r="MG482" s="41"/>
      <c r="MH482" s="41"/>
      <c r="MI482" s="41"/>
      <c r="MJ482" s="41"/>
      <c r="MK482" s="41"/>
      <c r="ML482" s="41"/>
      <c r="MM482" s="41"/>
      <c r="MN482" s="41"/>
      <c r="MO482" s="41"/>
      <c r="MP482" s="41"/>
      <c r="MQ482" s="41"/>
      <c r="MR482" s="41"/>
      <c r="MS482" s="41"/>
      <c r="MT482" s="41"/>
      <c r="MU482" s="41"/>
      <c r="MV482" s="41"/>
      <c r="MW482" s="41"/>
      <c r="MX482" s="41"/>
      <c r="MY482" s="41"/>
      <c r="MZ482" s="41"/>
      <c r="NA482" s="41"/>
      <c r="NB482" s="41"/>
      <c r="NC482" s="41"/>
      <c r="ND482" s="41"/>
      <c r="NE482" s="41"/>
      <c r="NF482" s="41"/>
      <c r="NG482" s="41"/>
      <c r="NH482" s="41"/>
      <c r="NI482" s="41"/>
      <c r="NJ482" s="41"/>
      <c r="NK482" s="41"/>
      <c r="NL482" s="41"/>
      <c r="NM482" s="41"/>
      <c r="NN482" s="41"/>
      <c r="NO482" s="41"/>
      <c r="NP482" s="41"/>
      <c r="NQ482" s="41"/>
      <c r="NR482" s="41"/>
      <c r="NS482" s="41"/>
      <c r="NT482" s="41"/>
      <c r="NU482" s="41"/>
      <c r="NV482" s="41"/>
      <c r="NW482" s="41"/>
      <c r="NX482" s="41"/>
      <c r="NY482" s="41"/>
      <c r="NZ482" s="41"/>
      <c r="OA482" s="41"/>
      <c r="OB482" s="41"/>
      <c r="OC482" s="41"/>
      <c r="OD482" s="41"/>
      <c r="OE482" s="41"/>
      <c r="OF482" s="41"/>
      <c r="OG482" s="41"/>
      <c r="OH482" s="41"/>
      <c r="OI482" s="41"/>
      <c r="OJ482" s="41"/>
    </row>
    <row r="483" spans="264:400" ht="17.25" customHeight="1" x14ac:dyDescent="0.3">
      <c r="JD483" s="41"/>
      <c r="JE483" s="41"/>
      <c r="JF483" s="41"/>
      <c r="JG483" s="41"/>
      <c r="JH483" s="41"/>
      <c r="JI483" s="41"/>
      <c r="JJ483" s="41"/>
      <c r="JK483" s="41"/>
      <c r="JL483" s="41"/>
      <c r="JM483" s="41"/>
      <c r="JN483" s="41"/>
      <c r="JO483" s="41"/>
      <c r="JP483" s="41"/>
      <c r="JQ483" s="41"/>
      <c r="JR483" s="41"/>
      <c r="JS483" s="41"/>
      <c r="JT483" s="41"/>
      <c r="JU483" s="41"/>
      <c r="JV483" s="41"/>
      <c r="JW483" s="41"/>
      <c r="JX483" s="41"/>
      <c r="JY483" s="41"/>
      <c r="JZ483" s="41"/>
      <c r="KA483" s="41"/>
      <c r="KB483" s="41"/>
      <c r="KC483" s="41"/>
      <c r="KD483" s="41"/>
      <c r="KE483" s="41"/>
      <c r="KF483" s="41"/>
      <c r="KG483" s="41"/>
      <c r="KH483" s="41"/>
      <c r="KI483" s="41"/>
      <c r="KJ483" s="41"/>
      <c r="KK483" s="41"/>
      <c r="KL483" s="41"/>
      <c r="KM483" s="41"/>
      <c r="KN483" s="41"/>
      <c r="KO483" s="41"/>
      <c r="KP483" s="41"/>
      <c r="KQ483" s="41"/>
      <c r="KR483" s="41"/>
      <c r="KS483" s="41"/>
      <c r="KT483" s="41"/>
      <c r="KU483" s="41"/>
      <c r="KV483" s="41"/>
      <c r="KW483" s="41"/>
      <c r="KX483" s="41"/>
      <c r="KY483" s="41"/>
      <c r="KZ483" s="41"/>
      <c r="LA483" s="41"/>
      <c r="LB483" s="41"/>
      <c r="LC483" s="41"/>
      <c r="LD483" s="41"/>
      <c r="LE483" s="41"/>
      <c r="LF483" s="41"/>
      <c r="LG483" s="41"/>
      <c r="LH483" s="41"/>
      <c r="LI483" s="41"/>
      <c r="LJ483" s="41"/>
      <c r="LK483" s="41"/>
      <c r="LL483" s="41"/>
      <c r="LM483" s="41"/>
      <c r="LN483" s="41"/>
      <c r="LO483" s="41"/>
      <c r="LP483" s="41"/>
      <c r="LQ483" s="41"/>
      <c r="LR483" s="41"/>
      <c r="LS483" s="41"/>
      <c r="LT483" s="41"/>
      <c r="LU483" s="41"/>
      <c r="LV483" s="41"/>
      <c r="LW483" s="41"/>
      <c r="LX483" s="41"/>
      <c r="LY483" s="41"/>
      <c r="LZ483" s="41"/>
      <c r="MA483" s="41"/>
      <c r="MB483" s="41"/>
      <c r="MC483" s="41"/>
      <c r="MD483" s="41"/>
      <c r="ME483" s="41"/>
      <c r="MF483" s="41"/>
      <c r="MG483" s="41"/>
      <c r="MH483" s="41"/>
      <c r="MI483" s="41"/>
      <c r="MJ483" s="41"/>
      <c r="MK483" s="41"/>
      <c r="ML483" s="41"/>
      <c r="MM483" s="41"/>
      <c r="MN483" s="41"/>
      <c r="MO483" s="41"/>
      <c r="MP483" s="41"/>
      <c r="MQ483" s="41"/>
      <c r="MR483" s="41"/>
      <c r="MS483" s="41"/>
      <c r="MT483" s="41"/>
      <c r="MU483" s="41"/>
      <c r="MV483" s="41"/>
      <c r="MW483" s="41"/>
      <c r="MX483" s="41"/>
      <c r="MY483" s="41"/>
      <c r="MZ483" s="41"/>
      <c r="NA483" s="41"/>
      <c r="NB483" s="41"/>
      <c r="NC483" s="41"/>
      <c r="ND483" s="41"/>
      <c r="NE483" s="41"/>
      <c r="NF483" s="41"/>
      <c r="NG483" s="41"/>
      <c r="NH483" s="41"/>
      <c r="NI483" s="41"/>
      <c r="NJ483" s="41"/>
      <c r="NK483" s="41"/>
      <c r="NL483" s="41"/>
      <c r="NM483" s="41"/>
      <c r="NN483" s="41"/>
      <c r="NO483" s="41"/>
      <c r="NP483" s="41"/>
      <c r="NQ483" s="41"/>
      <c r="NR483" s="41"/>
      <c r="NS483" s="41"/>
      <c r="NT483" s="41"/>
      <c r="NU483" s="41"/>
      <c r="NV483" s="41"/>
      <c r="NW483" s="41"/>
      <c r="NX483" s="41"/>
      <c r="NY483" s="41"/>
      <c r="NZ483" s="41"/>
      <c r="OA483" s="41"/>
      <c r="OB483" s="41"/>
      <c r="OC483" s="41"/>
      <c r="OD483" s="41"/>
      <c r="OE483" s="41"/>
      <c r="OF483" s="41"/>
      <c r="OG483" s="41"/>
      <c r="OH483" s="41"/>
      <c r="OI483" s="41"/>
      <c r="OJ483" s="41"/>
    </row>
    <row r="484" spans="264:400" ht="17.25" customHeight="1" x14ac:dyDescent="0.3">
      <c r="JD484" s="41"/>
      <c r="JE484" s="41"/>
      <c r="JF484" s="41"/>
      <c r="JG484" s="41"/>
      <c r="JH484" s="41"/>
      <c r="JI484" s="41"/>
      <c r="JJ484" s="41"/>
      <c r="JK484" s="41"/>
      <c r="JL484" s="41"/>
      <c r="JM484" s="41"/>
      <c r="JN484" s="41"/>
      <c r="JO484" s="41"/>
      <c r="JP484" s="41"/>
      <c r="JQ484" s="41"/>
      <c r="JR484" s="41"/>
      <c r="JS484" s="41"/>
      <c r="JT484" s="41"/>
      <c r="JU484" s="41"/>
      <c r="JV484" s="41"/>
      <c r="JW484" s="41"/>
      <c r="JX484" s="41"/>
      <c r="JY484" s="41"/>
      <c r="JZ484" s="41"/>
      <c r="KA484" s="41"/>
      <c r="KB484" s="41"/>
      <c r="KC484" s="41"/>
      <c r="KD484" s="41"/>
      <c r="KE484" s="41"/>
      <c r="KF484" s="41"/>
      <c r="KG484" s="41"/>
      <c r="KH484" s="41"/>
      <c r="KI484" s="41"/>
      <c r="KJ484" s="41"/>
      <c r="KK484" s="41"/>
      <c r="KL484" s="41"/>
      <c r="KM484" s="41"/>
      <c r="KN484" s="41"/>
      <c r="KO484" s="41"/>
      <c r="KP484" s="41"/>
      <c r="KQ484" s="41"/>
      <c r="KR484" s="41"/>
      <c r="KS484" s="41"/>
      <c r="KT484" s="41"/>
      <c r="KU484" s="41"/>
      <c r="KV484" s="41"/>
      <c r="KW484" s="41"/>
      <c r="KX484" s="41"/>
      <c r="KY484" s="41"/>
      <c r="KZ484" s="41"/>
      <c r="LA484" s="41"/>
      <c r="LB484" s="41"/>
      <c r="LC484" s="41"/>
      <c r="LD484" s="41"/>
      <c r="LE484" s="41"/>
      <c r="LF484" s="41"/>
      <c r="LG484" s="41"/>
      <c r="LH484" s="41"/>
      <c r="LI484" s="41"/>
      <c r="LJ484" s="41"/>
      <c r="LK484" s="41"/>
      <c r="LL484" s="41"/>
      <c r="LM484" s="41"/>
      <c r="LN484" s="41"/>
      <c r="LO484" s="41"/>
      <c r="LP484" s="41"/>
      <c r="LQ484" s="41"/>
      <c r="LR484" s="41"/>
      <c r="LS484" s="41"/>
      <c r="LT484" s="41"/>
      <c r="LU484" s="41"/>
      <c r="LV484" s="41"/>
      <c r="LW484" s="41"/>
      <c r="LX484" s="41"/>
      <c r="LY484" s="41"/>
      <c r="LZ484" s="41"/>
      <c r="MA484" s="41"/>
      <c r="MB484" s="41"/>
      <c r="MC484" s="41"/>
      <c r="MD484" s="41"/>
      <c r="ME484" s="41"/>
      <c r="MF484" s="41"/>
      <c r="MG484" s="41"/>
      <c r="MH484" s="41"/>
      <c r="MI484" s="41"/>
      <c r="MJ484" s="41"/>
      <c r="MK484" s="41"/>
      <c r="ML484" s="41"/>
      <c r="MM484" s="41"/>
      <c r="MN484" s="41"/>
      <c r="MO484" s="41"/>
      <c r="MP484" s="41"/>
      <c r="MQ484" s="41"/>
      <c r="MR484" s="41"/>
      <c r="MS484" s="41"/>
      <c r="MT484" s="41"/>
      <c r="MU484" s="41"/>
      <c r="MV484" s="41"/>
      <c r="MW484" s="41"/>
      <c r="MX484" s="41"/>
      <c r="MY484" s="41"/>
      <c r="MZ484" s="41"/>
      <c r="NA484" s="41"/>
      <c r="NB484" s="41"/>
      <c r="NC484" s="41"/>
      <c r="ND484" s="41"/>
      <c r="NE484" s="41"/>
      <c r="NF484" s="41"/>
      <c r="NG484" s="41"/>
      <c r="NH484" s="41"/>
      <c r="NI484" s="41"/>
      <c r="NJ484" s="41"/>
      <c r="NK484" s="41"/>
      <c r="NL484" s="41"/>
      <c r="NM484" s="41"/>
      <c r="NN484" s="41"/>
      <c r="NO484" s="41"/>
      <c r="NP484" s="41"/>
      <c r="NQ484" s="41"/>
      <c r="NR484" s="41"/>
      <c r="NS484" s="41"/>
      <c r="NT484" s="41"/>
      <c r="NU484" s="41"/>
      <c r="NV484" s="41"/>
      <c r="NW484" s="41"/>
      <c r="NX484" s="41"/>
      <c r="NY484" s="41"/>
      <c r="NZ484" s="41"/>
      <c r="OA484" s="41"/>
      <c r="OB484" s="41"/>
      <c r="OC484" s="41"/>
      <c r="OD484" s="41"/>
      <c r="OE484" s="41"/>
      <c r="OF484" s="41"/>
      <c r="OG484" s="41"/>
      <c r="OH484" s="41"/>
      <c r="OI484" s="41"/>
      <c r="OJ484" s="41"/>
    </row>
    <row r="485" spans="264:400" ht="17.25" customHeight="1" x14ac:dyDescent="0.3">
      <c r="JD485" s="41"/>
      <c r="JE485" s="41"/>
      <c r="JF485" s="41"/>
      <c r="JG485" s="41"/>
      <c r="JH485" s="41"/>
      <c r="JI485" s="41"/>
      <c r="JJ485" s="41"/>
      <c r="JK485" s="41"/>
      <c r="JL485" s="41"/>
      <c r="JM485" s="41"/>
      <c r="JN485" s="41"/>
      <c r="JO485" s="41"/>
      <c r="JP485" s="41"/>
      <c r="JQ485" s="41"/>
      <c r="JR485" s="41"/>
      <c r="JS485" s="41"/>
      <c r="JT485" s="41"/>
      <c r="JU485" s="41"/>
      <c r="JV485" s="41"/>
      <c r="JW485" s="41"/>
      <c r="JX485" s="41"/>
      <c r="JY485" s="41"/>
      <c r="JZ485" s="41"/>
      <c r="KA485" s="41"/>
      <c r="KB485" s="41"/>
      <c r="KC485" s="41"/>
      <c r="KD485" s="41"/>
      <c r="KE485" s="41"/>
      <c r="KF485" s="41"/>
      <c r="KG485" s="41"/>
      <c r="KH485" s="41"/>
      <c r="KI485" s="41"/>
      <c r="KJ485" s="41"/>
      <c r="KK485" s="41"/>
      <c r="KL485" s="41"/>
      <c r="KM485" s="41"/>
      <c r="KN485" s="41"/>
      <c r="KO485" s="41"/>
      <c r="KP485" s="41"/>
      <c r="KQ485" s="41"/>
      <c r="KR485" s="41"/>
      <c r="KS485" s="41"/>
      <c r="KT485" s="41"/>
      <c r="KU485" s="41"/>
      <c r="KV485" s="41"/>
      <c r="KW485" s="41"/>
      <c r="KX485" s="41"/>
      <c r="KY485" s="41"/>
      <c r="KZ485" s="41"/>
      <c r="LA485" s="41"/>
      <c r="LB485" s="41"/>
      <c r="LC485" s="41"/>
      <c r="LD485" s="41"/>
      <c r="LE485" s="41"/>
      <c r="LF485" s="41"/>
      <c r="LG485" s="41"/>
      <c r="LH485" s="41"/>
      <c r="LI485" s="41"/>
      <c r="LJ485" s="41"/>
      <c r="LK485" s="41"/>
      <c r="LL485" s="41"/>
      <c r="LM485" s="41"/>
      <c r="LN485" s="41"/>
      <c r="LO485" s="41"/>
      <c r="LP485" s="41"/>
      <c r="LQ485" s="41"/>
      <c r="LR485" s="41"/>
      <c r="LS485" s="41"/>
      <c r="LT485" s="41"/>
      <c r="LU485" s="41"/>
      <c r="LV485" s="41"/>
      <c r="LW485" s="41"/>
      <c r="LX485" s="41"/>
      <c r="LY485" s="41"/>
      <c r="LZ485" s="41"/>
      <c r="MA485" s="41"/>
      <c r="MB485" s="41"/>
      <c r="MC485" s="41"/>
      <c r="MD485" s="41"/>
      <c r="ME485" s="41"/>
      <c r="MF485" s="41"/>
      <c r="MG485" s="41"/>
      <c r="MH485" s="41"/>
      <c r="MI485" s="41"/>
      <c r="MJ485" s="41"/>
      <c r="MK485" s="41"/>
      <c r="ML485" s="41"/>
      <c r="MM485" s="41"/>
      <c r="MN485" s="41"/>
      <c r="MO485" s="41"/>
      <c r="MP485" s="41"/>
      <c r="MQ485" s="41"/>
      <c r="MR485" s="41"/>
      <c r="MS485" s="41"/>
      <c r="MT485" s="41"/>
      <c r="MU485" s="41"/>
      <c r="MV485" s="41"/>
      <c r="MW485" s="41"/>
      <c r="MX485" s="41"/>
      <c r="MY485" s="41"/>
      <c r="MZ485" s="41"/>
      <c r="NA485" s="41"/>
      <c r="NB485" s="41"/>
      <c r="NC485" s="41"/>
      <c r="ND485" s="41"/>
      <c r="NE485" s="41"/>
      <c r="NF485" s="41"/>
      <c r="NG485" s="41"/>
      <c r="NH485" s="41"/>
      <c r="NI485" s="41"/>
      <c r="NJ485" s="41"/>
      <c r="NK485" s="41"/>
      <c r="NL485" s="41"/>
      <c r="NM485" s="41"/>
      <c r="NN485" s="41"/>
      <c r="NO485" s="41"/>
      <c r="NP485" s="41"/>
      <c r="NQ485" s="41"/>
      <c r="NR485" s="41"/>
      <c r="NS485" s="41"/>
      <c r="NT485" s="41"/>
      <c r="NU485" s="41"/>
      <c r="NV485" s="41"/>
      <c r="NW485" s="41"/>
      <c r="NX485" s="41"/>
      <c r="NY485" s="41"/>
      <c r="NZ485" s="41"/>
      <c r="OA485" s="41"/>
      <c r="OB485" s="41"/>
      <c r="OC485" s="41"/>
      <c r="OD485" s="41"/>
      <c r="OE485" s="41"/>
      <c r="OF485" s="41"/>
      <c r="OG485" s="41"/>
      <c r="OH485" s="41"/>
      <c r="OI485" s="41"/>
      <c r="OJ485" s="41"/>
    </row>
    <row r="486" spans="264:400" ht="17.25" customHeight="1" x14ac:dyDescent="0.3">
      <c r="JD486" s="41"/>
      <c r="JE486" s="41"/>
      <c r="JF486" s="41"/>
      <c r="JG486" s="41"/>
      <c r="JH486" s="41"/>
      <c r="JI486" s="41"/>
      <c r="JJ486" s="41"/>
      <c r="JK486" s="41"/>
      <c r="JL486" s="41"/>
      <c r="JM486" s="41"/>
      <c r="JN486" s="41"/>
      <c r="JO486" s="41"/>
      <c r="JP486" s="41"/>
      <c r="JQ486" s="41"/>
      <c r="JR486" s="41"/>
      <c r="JS486" s="41"/>
      <c r="JT486" s="41"/>
      <c r="JU486" s="41"/>
      <c r="JV486" s="41"/>
      <c r="JW486" s="41"/>
      <c r="JX486" s="41"/>
      <c r="JY486" s="41"/>
      <c r="JZ486" s="41"/>
      <c r="KA486" s="41"/>
      <c r="KB486" s="41"/>
      <c r="KC486" s="41"/>
      <c r="KD486" s="41"/>
      <c r="KE486" s="41"/>
      <c r="KF486" s="41"/>
      <c r="KG486" s="41"/>
      <c r="KH486" s="41"/>
      <c r="KI486" s="41"/>
      <c r="KJ486" s="41"/>
      <c r="KK486" s="41"/>
      <c r="KL486" s="41"/>
      <c r="KM486" s="41"/>
      <c r="KN486" s="41"/>
      <c r="KO486" s="41"/>
      <c r="KP486" s="41"/>
      <c r="KQ486" s="41"/>
      <c r="KR486" s="41"/>
      <c r="KS486" s="41"/>
      <c r="KT486" s="41"/>
      <c r="KU486" s="41"/>
      <c r="KV486" s="41"/>
      <c r="KW486" s="41"/>
      <c r="KX486" s="41"/>
      <c r="KY486" s="41"/>
      <c r="KZ486" s="41"/>
      <c r="LA486" s="41"/>
      <c r="LB486" s="41"/>
      <c r="LC486" s="41"/>
      <c r="LD486" s="41"/>
      <c r="LE486" s="41"/>
      <c r="LF486" s="41"/>
      <c r="LG486" s="41"/>
      <c r="LH486" s="41"/>
      <c r="LI486" s="41"/>
      <c r="LJ486" s="41"/>
      <c r="LK486" s="41"/>
      <c r="LL486" s="41"/>
      <c r="LM486" s="41"/>
      <c r="LN486" s="41"/>
      <c r="LO486" s="41"/>
      <c r="LP486" s="41"/>
      <c r="LQ486" s="41"/>
      <c r="LR486" s="41"/>
      <c r="LS486" s="41"/>
      <c r="LT486" s="41"/>
      <c r="LU486" s="41"/>
      <c r="LV486" s="41"/>
      <c r="LW486" s="41"/>
      <c r="LX486" s="41"/>
      <c r="LY486" s="41"/>
      <c r="LZ486" s="41"/>
      <c r="MA486" s="41"/>
      <c r="MB486" s="41"/>
      <c r="MC486" s="41"/>
      <c r="MD486" s="41"/>
      <c r="ME486" s="41"/>
      <c r="MF486" s="41"/>
      <c r="MG486" s="41"/>
      <c r="MH486" s="41"/>
      <c r="MI486" s="41"/>
      <c r="MJ486" s="41"/>
      <c r="MK486" s="41"/>
      <c r="ML486" s="41"/>
      <c r="MM486" s="41"/>
      <c r="MN486" s="41"/>
      <c r="MO486" s="41"/>
      <c r="MP486" s="41"/>
      <c r="MQ486" s="41"/>
      <c r="MR486" s="41"/>
      <c r="MS486" s="41"/>
      <c r="MT486" s="41"/>
      <c r="MU486" s="41"/>
      <c r="MV486" s="41"/>
      <c r="MW486" s="41"/>
      <c r="MX486" s="41"/>
      <c r="MY486" s="41"/>
      <c r="MZ486" s="41"/>
      <c r="NA486" s="41"/>
      <c r="NB486" s="41"/>
      <c r="NC486" s="41"/>
      <c r="ND486" s="41"/>
      <c r="NE486" s="41"/>
      <c r="NF486" s="41"/>
      <c r="NG486" s="41"/>
      <c r="NH486" s="41"/>
      <c r="NI486" s="41"/>
      <c r="NJ486" s="41"/>
      <c r="NK486" s="41"/>
      <c r="NL486" s="41"/>
      <c r="NM486" s="41"/>
      <c r="NN486" s="41"/>
      <c r="NO486" s="41"/>
      <c r="NP486" s="41"/>
      <c r="NQ486" s="41"/>
      <c r="NR486" s="41"/>
      <c r="NS486" s="41"/>
      <c r="NT486" s="41"/>
      <c r="NU486" s="41"/>
      <c r="NV486" s="41"/>
      <c r="NW486" s="41"/>
      <c r="NX486" s="41"/>
      <c r="NY486" s="41"/>
      <c r="NZ486" s="41"/>
      <c r="OA486" s="41"/>
      <c r="OB486" s="41"/>
      <c r="OC486" s="41"/>
      <c r="OD486" s="41"/>
      <c r="OE486" s="41"/>
      <c r="OF486" s="41"/>
      <c r="OG486" s="41"/>
      <c r="OH486" s="41"/>
      <c r="OI486" s="41"/>
      <c r="OJ486" s="41"/>
    </row>
    <row r="487" spans="264:400" ht="17.25" customHeight="1" x14ac:dyDescent="0.3">
      <c r="JD487" s="41"/>
      <c r="JE487" s="41"/>
      <c r="JF487" s="41"/>
      <c r="JG487" s="41"/>
      <c r="JH487" s="41"/>
      <c r="JI487" s="41"/>
      <c r="JJ487" s="41"/>
      <c r="JK487" s="41"/>
      <c r="JL487" s="41"/>
      <c r="JM487" s="41"/>
      <c r="JN487" s="41"/>
      <c r="JO487" s="41"/>
      <c r="JP487" s="41"/>
      <c r="JQ487" s="41"/>
      <c r="JR487" s="41"/>
      <c r="JS487" s="41"/>
      <c r="JT487" s="41"/>
      <c r="JU487" s="41"/>
      <c r="JV487" s="41"/>
      <c r="JW487" s="41"/>
      <c r="JX487" s="41"/>
      <c r="JY487" s="41"/>
      <c r="JZ487" s="41"/>
      <c r="KA487" s="41"/>
      <c r="KB487" s="41"/>
      <c r="KC487" s="41"/>
      <c r="KD487" s="41"/>
      <c r="KE487" s="41"/>
      <c r="KF487" s="41"/>
      <c r="KG487" s="41"/>
      <c r="KH487" s="41"/>
      <c r="KI487" s="41"/>
      <c r="KJ487" s="41"/>
      <c r="KK487" s="41"/>
      <c r="KL487" s="41"/>
      <c r="KM487" s="41"/>
      <c r="KN487" s="41"/>
      <c r="KO487" s="41"/>
      <c r="KP487" s="41"/>
      <c r="KQ487" s="41"/>
      <c r="KR487" s="41"/>
      <c r="KS487" s="41"/>
      <c r="KT487" s="41"/>
      <c r="KU487" s="41"/>
      <c r="KV487" s="41"/>
      <c r="KW487" s="41"/>
      <c r="KX487" s="41"/>
      <c r="KY487" s="41"/>
      <c r="KZ487" s="41"/>
      <c r="LA487" s="41"/>
      <c r="LB487" s="41"/>
      <c r="LC487" s="41"/>
      <c r="LD487" s="41"/>
      <c r="LE487" s="41"/>
      <c r="LF487" s="41"/>
      <c r="LG487" s="41"/>
      <c r="LH487" s="41"/>
      <c r="LI487" s="41"/>
      <c r="LJ487" s="41"/>
      <c r="LK487" s="41"/>
      <c r="LL487" s="41"/>
      <c r="LM487" s="41"/>
      <c r="LN487" s="41"/>
      <c r="LO487" s="41"/>
      <c r="LP487" s="41"/>
      <c r="LQ487" s="41"/>
      <c r="LR487" s="41"/>
      <c r="LS487" s="41"/>
      <c r="LT487" s="41"/>
      <c r="LU487" s="41"/>
      <c r="LV487" s="41"/>
      <c r="LW487" s="41"/>
      <c r="LX487" s="41"/>
      <c r="LY487" s="41"/>
      <c r="LZ487" s="41"/>
      <c r="MA487" s="41"/>
      <c r="MB487" s="41"/>
      <c r="MC487" s="41"/>
      <c r="MD487" s="41"/>
      <c r="ME487" s="41"/>
      <c r="MF487" s="41"/>
      <c r="MG487" s="41"/>
      <c r="MH487" s="41"/>
      <c r="MI487" s="41"/>
      <c r="MJ487" s="41"/>
      <c r="MK487" s="41"/>
      <c r="ML487" s="41"/>
      <c r="MM487" s="41"/>
      <c r="MN487" s="41"/>
      <c r="MO487" s="41"/>
      <c r="MP487" s="41"/>
      <c r="MQ487" s="41"/>
      <c r="MR487" s="41"/>
      <c r="MS487" s="41"/>
      <c r="MT487" s="41"/>
      <c r="MU487" s="41"/>
      <c r="MV487" s="41"/>
      <c r="MW487" s="41"/>
      <c r="MX487" s="41"/>
      <c r="MY487" s="41"/>
      <c r="MZ487" s="41"/>
      <c r="NA487" s="41"/>
      <c r="NB487" s="41"/>
      <c r="NC487" s="41"/>
      <c r="ND487" s="41"/>
      <c r="NE487" s="41"/>
      <c r="NF487" s="41"/>
      <c r="NG487" s="41"/>
      <c r="NH487" s="41"/>
      <c r="NI487" s="41"/>
      <c r="NJ487" s="41"/>
      <c r="NK487" s="41"/>
      <c r="NL487" s="41"/>
      <c r="NM487" s="41"/>
      <c r="NN487" s="41"/>
      <c r="NO487" s="41"/>
      <c r="NP487" s="41"/>
      <c r="NQ487" s="41"/>
      <c r="NR487" s="41"/>
      <c r="NS487" s="41"/>
      <c r="NT487" s="41"/>
      <c r="NU487" s="41"/>
      <c r="NV487" s="41"/>
      <c r="NW487" s="41"/>
      <c r="NX487" s="41"/>
      <c r="NY487" s="41"/>
      <c r="NZ487" s="41"/>
      <c r="OA487" s="41"/>
      <c r="OB487" s="41"/>
      <c r="OC487" s="41"/>
      <c r="OD487" s="41"/>
      <c r="OE487" s="41"/>
      <c r="OF487" s="41"/>
      <c r="OG487" s="41"/>
      <c r="OH487" s="41"/>
      <c r="OI487" s="41"/>
      <c r="OJ487" s="41"/>
    </row>
    <row r="488" spans="264:400" ht="17.25" customHeight="1" x14ac:dyDescent="0.3">
      <c r="JD488" s="41"/>
      <c r="JE488" s="41"/>
      <c r="JF488" s="41"/>
      <c r="JG488" s="41"/>
      <c r="JH488" s="41"/>
      <c r="JI488" s="41"/>
      <c r="JJ488" s="41"/>
      <c r="JK488" s="41"/>
      <c r="JL488" s="41"/>
      <c r="JM488" s="41"/>
      <c r="JN488" s="41"/>
      <c r="JO488" s="41"/>
      <c r="JP488" s="41"/>
      <c r="JQ488" s="41"/>
      <c r="JR488" s="41"/>
      <c r="JS488" s="41"/>
      <c r="JT488" s="41"/>
      <c r="JU488" s="41"/>
      <c r="JV488" s="41"/>
      <c r="JW488" s="41"/>
      <c r="JX488" s="41"/>
      <c r="JY488" s="41"/>
      <c r="JZ488" s="41"/>
      <c r="KA488" s="41"/>
      <c r="KB488" s="41"/>
      <c r="KC488" s="41"/>
      <c r="KD488" s="41"/>
      <c r="KE488" s="41"/>
      <c r="KF488" s="41"/>
      <c r="KG488" s="41"/>
      <c r="KH488" s="41"/>
      <c r="KI488" s="41"/>
      <c r="KJ488" s="41"/>
      <c r="KK488" s="41"/>
      <c r="KL488" s="41"/>
      <c r="KM488" s="41"/>
      <c r="KN488" s="41"/>
      <c r="KO488" s="41"/>
      <c r="KP488" s="41"/>
      <c r="KQ488" s="41"/>
      <c r="KR488" s="41"/>
      <c r="KS488" s="41"/>
      <c r="KT488" s="41"/>
      <c r="KU488" s="41"/>
      <c r="KV488" s="41"/>
      <c r="KW488" s="41"/>
      <c r="KX488" s="41"/>
      <c r="KY488" s="41"/>
      <c r="KZ488" s="41"/>
      <c r="LA488" s="41"/>
      <c r="LB488" s="41"/>
      <c r="LC488" s="41"/>
      <c r="LD488" s="41"/>
      <c r="LE488" s="41"/>
      <c r="LF488" s="41"/>
      <c r="LG488" s="41"/>
      <c r="LH488" s="41"/>
      <c r="LI488" s="41"/>
      <c r="LJ488" s="41"/>
      <c r="LK488" s="41"/>
      <c r="LL488" s="41"/>
      <c r="LM488" s="41"/>
      <c r="LN488" s="41"/>
      <c r="LO488" s="41"/>
      <c r="LP488" s="41"/>
      <c r="LQ488" s="41"/>
      <c r="LR488" s="41"/>
      <c r="LS488" s="41"/>
      <c r="LT488" s="41"/>
      <c r="LU488" s="41"/>
      <c r="LV488" s="41"/>
      <c r="LW488" s="41"/>
      <c r="LX488" s="41"/>
      <c r="LY488" s="41"/>
      <c r="LZ488" s="41"/>
      <c r="MA488" s="41"/>
      <c r="MB488" s="41"/>
      <c r="MC488" s="41"/>
      <c r="MD488" s="41"/>
      <c r="ME488" s="41"/>
      <c r="MF488" s="41"/>
      <c r="MG488" s="41"/>
      <c r="MH488" s="41"/>
      <c r="MI488" s="41"/>
      <c r="MJ488" s="41"/>
      <c r="MK488" s="41"/>
      <c r="ML488" s="41"/>
      <c r="MM488" s="41"/>
      <c r="MN488" s="41"/>
      <c r="MO488" s="41"/>
      <c r="MP488" s="41"/>
      <c r="MQ488" s="41"/>
      <c r="MR488" s="41"/>
      <c r="MS488" s="41"/>
      <c r="MT488" s="41"/>
      <c r="MU488" s="41"/>
      <c r="MV488" s="41"/>
      <c r="MW488" s="41"/>
      <c r="MX488" s="41"/>
      <c r="MY488" s="41"/>
      <c r="MZ488" s="41"/>
      <c r="NA488" s="41"/>
      <c r="NB488" s="41"/>
      <c r="NC488" s="41"/>
      <c r="ND488" s="41"/>
      <c r="NE488" s="41"/>
      <c r="NF488" s="41"/>
      <c r="NG488" s="41"/>
      <c r="NH488" s="41"/>
      <c r="NI488" s="41"/>
      <c r="NJ488" s="41"/>
      <c r="NK488" s="41"/>
      <c r="NL488" s="41"/>
      <c r="NM488" s="41"/>
      <c r="NN488" s="41"/>
      <c r="NO488" s="41"/>
      <c r="NP488" s="41"/>
      <c r="NQ488" s="41"/>
      <c r="NR488" s="41"/>
      <c r="NS488" s="41"/>
      <c r="NT488" s="41"/>
      <c r="NU488" s="41"/>
      <c r="NV488" s="41"/>
      <c r="NW488" s="41"/>
      <c r="NX488" s="41"/>
      <c r="NY488" s="41"/>
      <c r="NZ488" s="41"/>
      <c r="OA488" s="41"/>
      <c r="OB488" s="41"/>
      <c r="OC488" s="41"/>
      <c r="OD488" s="41"/>
      <c r="OE488" s="41"/>
      <c r="OF488" s="41"/>
      <c r="OG488" s="41"/>
      <c r="OH488" s="41"/>
      <c r="OI488" s="41"/>
      <c r="OJ488" s="41"/>
    </row>
    <row r="489" spans="264:400" ht="17.25" customHeight="1" x14ac:dyDescent="0.3">
      <c r="JD489" s="41"/>
      <c r="JE489" s="41"/>
      <c r="JF489" s="41"/>
      <c r="JG489" s="41"/>
      <c r="JH489" s="41"/>
      <c r="JI489" s="41"/>
      <c r="JJ489" s="41"/>
      <c r="JK489" s="41"/>
      <c r="JL489" s="41"/>
      <c r="JM489" s="41"/>
      <c r="JN489" s="41"/>
      <c r="JO489" s="41"/>
      <c r="JP489" s="41"/>
      <c r="JQ489" s="41"/>
      <c r="JR489" s="41"/>
      <c r="JS489" s="41"/>
      <c r="JT489" s="41"/>
      <c r="JU489" s="41"/>
      <c r="JV489" s="41"/>
      <c r="JW489" s="41"/>
      <c r="JX489" s="41"/>
      <c r="JY489" s="41"/>
      <c r="JZ489" s="41"/>
      <c r="KA489" s="41"/>
      <c r="KB489" s="41"/>
      <c r="KC489" s="41"/>
      <c r="KD489" s="41"/>
      <c r="KE489" s="41"/>
      <c r="KF489" s="41"/>
      <c r="KG489" s="41"/>
      <c r="KH489" s="41"/>
      <c r="KI489" s="41"/>
      <c r="KJ489" s="41"/>
      <c r="KK489" s="41"/>
      <c r="KL489" s="41"/>
      <c r="KM489" s="41"/>
      <c r="KN489" s="41"/>
      <c r="KO489" s="41"/>
      <c r="KP489" s="41"/>
      <c r="KQ489" s="41"/>
      <c r="KR489" s="41"/>
      <c r="KS489" s="41"/>
      <c r="KT489" s="41"/>
      <c r="KU489" s="41"/>
      <c r="KV489" s="41"/>
      <c r="KW489" s="41"/>
      <c r="KX489" s="41"/>
      <c r="KY489" s="41"/>
      <c r="KZ489" s="41"/>
      <c r="LA489" s="41"/>
      <c r="LB489" s="41"/>
      <c r="LC489" s="41"/>
      <c r="LD489" s="41"/>
      <c r="LE489" s="41"/>
      <c r="LF489" s="41"/>
      <c r="LG489" s="41"/>
      <c r="LH489" s="41"/>
      <c r="LI489" s="41"/>
      <c r="LJ489" s="41"/>
      <c r="LK489" s="41"/>
      <c r="LL489" s="41"/>
      <c r="LM489" s="41"/>
      <c r="LN489" s="41"/>
      <c r="LO489" s="41"/>
      <c r="LP489" s="41"/>
      <c r="LQ489" s="41"/>
      <c r="LR489" s="41"/>
      <c r="LS489" s="41"/>
      <c r="LT489" s="41"/>
      <c r="LU489" s="41"/>
      <c r="LV489" s="41"/>
      <c r="LW489" s="41"/>
      <c r="LX489" s="41"/>
      <c r="LY489" s="41"/>
      <c r="LZ489" s="41"/>
      <c r="MA489" s="41"/>
      <c r="MB489" s="41"/>
      <c r="MC489" s="41"/>
      <c r="MD489" s="41"/>
      <c r="ME489" s="41"/>
      <c r="MF489" s="41"/>
      <c r="MG489" s="41"/>
      <c r="MH489" s="41"/>
      <c r="MI489" s="41"/>
      <c r="MJ489" s="41"/>
      <c r="MK489" s="41"/>
      <c r="ML489" s="41"/>
      <c r="MM489" s="41"/>
      <c r="MN489" s="41"/>
      <c r="MO489" s="41"/>
      <c r="MP489" s="41"/>
      <c r="MQ489" s="41"/>
      <c r="MR489" s="41"/>
      <c r="MS489" s="41"/>
      <c r="MT489" s="41"/>
      <c r="MU489" s="41"/>
      <c r="MV489" s="41"/>
      <c r="MW489" s="41"/>
      <c r="MX489" s="41"/>
      <c r="MY489" s="41"/>
      <c r="MZ489" s="41"/>
      <c r="NA489" s="41"/>
      <c r="NB489" s="41"/>
      <c r="NC489" s="41"/>
      <c r="ND489" s="41"/>
      <c r="NE489" s="41"/>
      <c r="NF489" s="41"/>
      <c r="NG489" s="41"/>
      <c r="NH489" s="41"/>
      <c r="NI489" s="41"/>
      <c r="NJ489" s="41"/>
      <c r="NK489" s="41"/>
      <c r="NL489" s="41"/>
      <c r="NM489" s="41"/>
      <c r="NN489" s="41"/>
      <c r="NO489" s="41"/>
      <c r="NP489" s="41"/>
      <c r="NQ489" s="41"/>
      <c r="NR489" s="41"/>
      <c r="NS489" s="41"/>
      <c r="NT489" s="41"/>
      <c r="NU489" s="41"/>
      <c r="NV489" s="41"/>
      <c r="NW489" s="41"/>
      <c r="NX489" s="41"/>
      <c r="NY489" s="41"/>
      <c r="NZ489" s="41"/>
      <c r="OA489" s="41"/>
      <c r="OB489" s="41"/>
      <c r="OC489" s="41"/>
      <c r="OD489" s="41"/>
      <c r="OE489" s="41"/>
      <c r="OF489" s="41"/>
      <c r="OG489" s="41"/>
      <c r="OH489" s="41"/>
      <c r="OI489" s="41"/>
      <c r="OJ489" s="41"/>
    </row>
    <row r="490" spans="264:400" ht="17.25" customHeight="1" x14ac:dyDescent="0.3">
      <c r="JD490" s="41"/>
      <c r="JE490" s="41"/>
      <c r="JF490" s="41"/>
      <c r="JG490" s="41"/>
      <c r="JH490" s="41"/>
      <c r="JI490" s="41"/>
      <c r="JJ490" s="41"/>
      <c r="JK490" s="41"/>
      <c r="JL490" s="41"/>
      <c r="JM490" s="41"/>
      <c r="JN490" s="41"/>
      <c r="JO490" s="41"/>
      <c r="JP490" s="41"/>
      <c r="JQ490" s="41"/>
      <c r="JR490" s="41"/>
      <c r="JS490" s="41"/>
      <c r="JT490" s="41"/>
      <c r="JU490" s="41"/>
      <c r="JV490" s="41"/>
      <c r="JW490" s="41"/>
      <c r="JX490" s="41"/>
      <c r="JY490" s="41"/>
      <c r="JZ490" s="41"/>
      <c r="KA490" s="41"/>
      <c r="KB490" s="41"/>
      <c r="KC490" s="41"/>
      <c r="KD490" s="41"/>
      <c r="KE490" s="41"/>
      <c r="KF490" s="41"/>
      <c r="KG490" s="41"/>
      <c r="KH490" s="41"/>
      <c r="KI490" s="41"/>
      <c r="KJ490" s="41"/>
      <c r="KK490" s="41"/>
      <c r="KL490" s="41"/>
      <c r="KM490" s="41"/>
      <c r="KN490" s="41"/>
      <c r="KO490" s="41"/>
      <c r="KP490" s="41"/>
      <c r="KQ490" s="41"/>
      <c r="KR490" s="41"/>
      <c r="KS490" s="41"/>
      <c r="KT490" s="41"/>
      <c r="KU490" s="41"/>
      <c r="KV490" s="41"/>
      <c r="KW490" s="41"/>
      <c r="KX490" s="41"/>
      <c r="KY490" s="41"/>
      <c r="KZ490" s="41"/>
      <c r="LA490" s="41"/>
      <c r="LB490" s="41"/>
      <c r="LC490" s="41"/>
      <c r="LD490" s="41"/>
      <c r="LE490" s="41"/>
      <c r="LF490" s="41"/>
      <c r="LG490" s="41"/>
      <c r="LH490" s="41"/>
      <c r="LI490" s="41"/>
      <c r="LJ490" s="41"/>
      <c r="LK490" s="41"/>
      <c r="LL490" s="41"/>
      <c r="LM490" s="41"/>
      <c r="LN490" s="41"/>
      <c r="LO490" s="41"/>
      <c r="LP490" s="41"/>
      <c r="LQ490" s="41"/>
      <c r="LR490" s="41"/>
      <c r="LS490" s="41"/>
      <c r="LT490" s="41"/>
      <c r="LU490" s="41"/>
      <c r="LV490" s="41"/>
      <c r="LW490" s="41"/>
      <c r="LX490" s="41"/>
      <c r="LY490" s="41"/>
      <c r="LZ490" s="41"/>
      <c r="MA490" s="41"/>
      <c r="MB490" s="41"/>
      <c r="MC490" s="41"/>
      <c r="MD490" s="41"/>
      <c r="ME490" s="41"/>
      <c r="MF490" s="41"/>
      <c r="MG490" s="41"/>
      <c r="MH490" s="41"/>
      <c r="MI490" s="41"/>
      <c r="MJ490" s="41"/>
      <c r="MK490" s="41"/>
      <c r="ML490" s="41"/>
      <c r="MM490" s="41"/>
      <c r="MN490" s="41"/>
      <c r="MO490" s="41"/>
      <c r="MP490" s="41"/>
      <c r="MQ490" s="41"/>
      <c r="MR490" s="41"/>
      <c r="MS490" s="41"/>
      <c r="MT490" s="41"/>
      <c r="MU490" s="41"/>
      <c r="MV490" s="41"/>
      <c r="MW490" s="41"/>
      <c r="MX490" s="41"/>
      <c r="MY490" s="41"/>
      <c r="MZ490" s="41"/>
      <c r="NA490" s="41"/>
      <c r="NB490" s="41"/>
      <c r="NC490" s="41"/>
      <c r="ND490" s="41"/>
      <c r="NE490" s="41"/>
      <c r="NF490" s="41"/>
      <c r="NG490" s="41"/>
      <c r="NH490" s="41"/>
      <c r="NI490" s="41"/>
      <c r="NJ490" s="41"/>
      <c r="NK490" s="41"/>
      <c r="NL490" s="41"/>
      <c r="NM490" s="41"/>
      <c r="NN490" s="41"/>
      <c r="NO490" s="41"/>
      <c r="NP490" s="41"/>
      <c r="NQ490" s="41"/>
      <c r="NR490" s="41"/>
      <c r="NS490" s="41"/>
      <c r="NT490" s="41"/>
      <c r="NU490" s="41"/>
      <c r="NV490" s="41"/>
      <c r="NW490" s="41"/>
      <c r="NX490" s="41"/>
      <c r="NY490" s="41"/>
      <c r="NZ490" s="41"/>
      <c r="OA490" s="41"/>
      <c r="OB490" s="41"/>
      <c r="OC490" s="41"/>
      <c r="OD490" s="41"/>
      <c r="OE490" s="41"/>
      <c r="OF490" s="41"/>
      <c r="OG490" s="41"/>
      <c r="OH490" s="41"/>
      <c r="OI490" s="41"/>
      <c r="OJ490" s="41"/>
    </row>
    <row r="491" spans="264:400" ht="17.25" customHeight="1" x14ac:dyDescent="0.3">
      <c r="JD491" s="41"/>
      <c r="JE491" s="41"/>
      <c r="JF491" s="41"/>
      <c r="JG491" s="41"/>
      <c r="JH491" s="41"/>
      <c r="JI491" s="41"/>
      <c r="JJ491" s="41"/>
      <c r="JK491" s="41"/>
      <c r="JL491" s="41"/>
      <c r="JM491" s="41"/>
      <c r="JN491" s="41"/>
      <c r="JO491" s="41"/>
      <c r="JP491" s="41"/>
      <c r="JQ491" s="41"/>
      <c r="JR491" s="41"/>
      <c r="JS491" s="41"/>
      <c r="JT491" s="41"/>
      <c r="JU491" s="41"/>
      <c r="JV491" s="41"/>
      <c r="JW491" s="41"/>
      <c r="JX491" s="41"/>
      <c r="JY491" s="41"/>
      <c r="JZ491" s="41"/>
      <c r="KA491" s="41"/>
      <c r="KB491" s="41"/>
      <c r="KC491" s="41"/>
      <c r="KD491" s="41"/>
      <c r="KE491" s="41"/>
      <c r="KF491" s="41"/>
      <c r="KG491" s="41"/>
      <c r="KH491" s="41"/>
      <c r="KI491" s="41"/>
      <c r="KJ491" s="41"/>
      <c r="KK491" s="41"/>
      <c r="KL491" s="41"/>
      <c r="KM491" s="41"/>
      <c r="KN491" s="41"/>
      <c r="KO491" s="41"/>
      <c r="KP491" s="41"/>
      <c r="KQ491" s="41"/>
      <c r="KR491" s="41"/>
      <c r="KS491" s="41"/>
      <c r="KT491" s="41"/>
      <c r="KU491" s="41"/>
      <c r="KV491" s="41"/>
      <c r="KW491" s="41"/>
      <c r="KX491" s="41"/>
      <c r="KY491" s="41"/>
      <c r="KZ491" s="41"/>
      <c r="LA491" s="41"/>
      <c r="LB491" s="41"/>
      <c r="LC491" s="41"/>
      <c r="LD491" s="41"/>
      <c r="LE491" s="41"/>
      <c r="LF491" s="41"/>
      <c r="LG491" s="41"/>
      <c r="LH491" s="41"/>
      <c r="LI491" s="41"/>
      <c r="LJ491" s="41"/>
      <c r="LK491" s="41"/>
      <c r="LL491" s="41"/>
      <c r="LM491" s="41"/>
      <c r="LN491" s="41"/>
      <c r="LO491" s="41"/>
      <c r="LP491" s="41"/>
      <c r="LQ491" s="41"/>
      <c r="LR491" s="41"/>
      <c r="LS491" s="41"/>
      <c r="LT491" s="41"/>
      <c r="LU491" s="41"/>
      <c r="LV491" s="41"/>
      <c r="LW491" s="41"/>
      <c r="LX491" s="41"/>
      <c r="LY491" s="41"/>
      <c r="LZ491" s="41"/>
      <c r="MA491" s="41"/>
      <c r="MB491" s="41"/>
      <c r="MC491" s="41"/>
      <c r="MD491" s="41"/>
      <c r="ME491" s="41"/>
      <c r="MF491" s="41"/>
      <c r="MG491" s="41"/>
      <c r="MH491" s="41"/>
      <c r="MI491" s="41"/>
      <c r="MJ491" s="41"/>
      <c r="MK491" s="41"/>
      <c r="ML491" s="41"/>
      <c r="MM491" s="41"/>
      <c r="MN491" s="41"/>
      <c r="MO491" s="41"/>
      <c r="MP491" s="41"/>
      <c r="MQ491" s="41"/>
      <c r="MR491" s="41"/>
      <c r="MS491" s="41"/>
      <c r="MT491" s="41"/>
      <c r="MU491" s="41"/>
      <c r="MV491" s="41"/>
      <c r="MW491" s="41"/>
      <c r="MX491" s="41"/>
      <c r="MY491" s="41"/>
      <c r="MZ491" s="41"/>
      <c r="NA491" s="41"/>
      <c r="NB491" s="41"/>
      <c r="NC491" s="41"/>
      <c r="ND491" s="41"/>
      <c r="NE491" s="41"/>
      <c r="NF491" s="41"/>
      <c r="NG491" s="41"/>
      <c r="NH491" s="41"/>
      <c r="NI491" s="41"/>
      <c r="NJ491" s="41"/>
      <c r="NK491" s="41"/>
      <c r="NL491" s="41"/>
      <c r="NM491" s="41"/>
      <c r="NN491" s="41"/>
      <c r="NO491" s="41"/>
      <c r="NP491" s="41"/>
      <c r="NQ491" s="41"/>
      <c r="NR491" s="41"/>
      <c r="NS491" s="41"/>
      <c r="NT491" s="41"/>
      <c r="NU491" s="41"/>
      <c r="NV491" s="41"/>
      <c r="NW491" s="41"/>
      <c r="NX491" s="41"/>
      <c r="NY491" s="41"/>
      <c r="NZ491" s="41"/>
      <c r="OA491" s="41"/>
      <c r="OB491" s="41"/>
      <c r="OC491" s="41"/>
      <c r="OD491" s="41"/>
      <c r="OE491" s="41"/>
      <c r="OF491" s="41"/>
      <c r="OG491" s="41"/>
      <c r="OH491" s="41"/>
      <c r="OI491" s="41"/>
      <c r="OJ491" s="41"/>
    </row>
    <row r="492" spans="264:400" ht="17.25" customHeight="1" x14ac:dyDescent="0.3">
      <c r="JD492" s="41"/>
      <c r="JE492" s="41"/>
      <c r="JF492" s="41"/>
      <c r="JG492" s="41"/>
      <c r="JH492" s="41"/>
      <c r="JI492" s="41"/>
      <c r="JJ492" s="41"/>
      <c r="JK492" s="41"/>
      <c r="JL492" s="41"/>
      <c r="JM492" s="41"/>
      <c r="JN492" s="41"/>
      <c r="JO492" s="41"/>
      <c r="JP492" s="41"/>
      <c r="JQ492" s="41"/>
      <c r="JR492" s="41"/>
      <c r="JS492" s="41"/>
      <c r="JT492" s="41"/>
      <c r="JU492" s="41"/>
      <c r="JV492" s="41"/>
      <c r="JW492" s="41"/>
      <c r="JX492" s="41"/>
      <c r="JY492" s="41"/>
      <c r="JZ492" s="41"/>
      <c r="KA492" s="41"/>
      <c r="KB492" s="41"/>
      <c r="KC492" s="41"/>
      <c r="KD492" s="41"/>
      <c r="KE492" s="41"/>
      <c r="KF492" s="41"/>
      <c r="KG492" s="41"/>
      <c r="KH492" s="41"/>
      <c r="KI492" s="41"/>
      <c r="KJ492" s="41"/>
      <c r="KK492" s="41"/>
      <c r="KL492" s="41"/>
      <c r="KM492" s="41"/>
      <c r="KN492" s="41"/>
      <c r="KO492" s="41"/>
      <c r="KP492" s="41"/>
      <c r="KQ492" s="41"/>
      <c r="KR492" s="41"/>
      <c r="KS492" s="41"/>
      <c r="KT492" s="41"/>
      <c r="KU492" s="41"/>
      <c r="KV492" s="41"/>
      <c r="KW492" s="41"/>
      <c r="KX492" s="41"/>
      <c r="KY492" s="41"/>
      <c r="KZ492" s="41"/>
      <c r="LA492" s="41"/>
      <c r="LB492" s="41"/>
      <c r="LC492" s="41"/>
      <c r="LD492" s="41"/>
      <c r="LE492" s="41"/>
      <c r="LF492" s="41"/>
      <c r="LG492" s="41"/>
      <c r="LH492" s="41"/>
      <c r="LI492" s="41"/>
      <c r="LJ492" s="41"/>
      <c r="LK492" s="41"/>
      <c r="LL492" s="41"/>
      <c r="LM492" s="41"/>
      <c r="LN492" s="41"/>
      <c r="LO492" s="41"/>
      <c r="LP492" s="41"/>
      <c r="LQ492" s="41"/>
      <c r="LR492" s="41"/>
      <c r="LS492" s="41"/>
      <c r="LT492" s="41"/>
      <c r="LU492" s="41"/>
      <c r="LV492" s="41"/>
      <c r="LW492" s="41"/>
      <c r="LX492" s="41"/>
      <c r="LY492" s="41"/>
      <c r="LZ492" s="41"/>
      <c r="MA492" s="41"/>
      <c r="MB492" s="41"/>
      <c r="MC492" s="41"/>
      <c r="MD492" s="41"/>
      <c r="ME492" s="41"/>
      <c r="MF492" s="41"/>
      <c r="MG492" s="41"/>
      <c r="MH492" s="41"/>
      <c r="MI492" s="41"/>
      <c r="MJ492" s="41"/>
      <c r="MK492" s="41"/>
      <c r="ML492" s="41"/>
      <c r="MM492" s="41"/>
      <c r="MN492" s="41"/>
      <c r="MO492" s="41"/>
      <c r="MP492" s="41"/>
      <c r="MQ492" s="41"/>
      <c r="MR492" s="41"/>
      <c r="MS492" s="41"/>
      <c r="MT492" s="41"/>
      <c r="MU492" s="41"/>
      <c r="MV492" s="41"/>
      <c r="MW492" s="41"/>
      <c r="MX492" s="41"/>
      <c r="MY492" s="41"/>
      <c r="MZ492" s="41"/>
      <c r="NA492" s="41"/>
      <c r="NB492" s="41"/>
      <c r="NC492" s="41"/>
      <c r="ND492" s="41"/>
      <c r="NE492" s="41"/>
      <c r="NF492" s="41"/>
      <c r="NG492" s="41"/>
      <c r="NH492" s="41"/>
      <c r="NI492" s="41"/>
      <c r="NJ492" s="41"/>
      <c r="NK492" s="41"/>
      <c r="NL492" s="41"/>
      <c r="NM492" s="41"/>
      <c r="NN492" s="41"/>
      <c r="NO492" s="41"/>
      <c r="NP492" s="41"/>
      <c r="NQ492" s="41"/>
      <c r="NR492" s="41"/>
      <c r="NS492" s="41"/>
      <c r="NT492" s="41"/>
      <c r="NU492" s="41"/>
      <c r="NV492" s="41"/>
      <c r="NW492" s="41"/>
      <c r="NX492" s="41"/>
      <c r="NY492" s="41"/>
      <c r="NZ492" s="41"/>
      <c r="OA492" s="41"/>
      <c r="OB492" s="41"/>
      <c r="OC492" s="41"/>
      <c r="OD492" s="41"/>
      <c r="OE492" s="41"/>
      <c r="OF492" s="41"/>
      <c r="OG492" s="41"/>
      <c r="OH492" s="41"/>
      <c r="OI492" s="41"/>
      <c r="OJ492" s="41"/>
    </row>
    <row r="493" spans="264:400" ht="17.25" customHeight="1" x14ac:dyDescent="0.3">
      <c r="JD493" s="41"/>
      <c r="JE493" s="41"/>
      <c r="JF493" s="41"/>
      <c r="JG493" s="41"/>
      <c r="JH493" s="41"/>
      <c r="JI493" s="41"/>
      <c r="JJ493" s="41"/>
      <c r="JK493" s="41"/>
      <c r="JL493" s="41"/>
      <c r="JM493" s="41"/>
      <c r="JN493" s="41"/>
      <c r="JO493" s="41"/>
      <c r="JP493" s="41"/>
      <c r="JQ493" s="41"/>
      <c r="JR493" s="41"/>
      <c r="JS493" s="41"/>
      <c r="JT493" s="41"/>
      <c r="JU493" s="41"/>
      <c r="JV493" s="41"/>
      <c r="JW493" s="41"/>
      <c r="JX493" s="41"/>
      <c r="JY493" s="41"/>
      <c r="JZ493" s="41"/>
      <c r="KA493" s="41"/>
      <c r="KB493" s="41"/>
      <c r="KC493" s="41"/>
      <c r="KD493" s="41"/>
      <c r="KE493" s="41"/>
      <c r="KF493" s="41"/>
      <c r="KG493" s="41"/>
      <c r="KH493" s="41"/>
      <c r="KI493" s="41"/>
      <c r="KJ493" s="41"/>
      <c r="KK493" s="41"/>
      <c r="KL493" s="41"/>
      <c r="KM493" s="41"/>
      <c r="KN493" s="41"/>
      <c r="KO493" s="41"/>
      <c r="KP493" s="41"/>
      <c r="KQ493" s="41"/>
      <c r="KR493" s="41"/>
      <c r="KS493" s="41"/>
      <c r="KT493" s="41"/>
      <c r="KU493" s="41"/>
      <c r="KV493" s="41"/>
      <c r="KW493" s="41"/>
      <c r="KX493" s="41"/>
      <c r="KY493" s="41"/>
      <c r="KZ493" s="41"/>
      <c r="LA493" s="41"/>
      <c r="LB493" s="41"/>
      <c r="LC493" s="41"/>
      <c r="LD493" s="41"/>
      <c r="LE493" s="41"/>
      <c r="LF493" s="41"/>
      <c r="LG493" s="41"/>
      <c r="LH493" s="41"/>
      <c r="LI493" s="41"/>
      <c r="LJ493" s="41"/>
      <c r="LK493" s="41"/>
      <c r="LL493" s="41"/>
      <c r="LM493" s="41"/>
      <c r="LN493" s="41"/>
      <c r="LO493" s="41"/>
      <c r="LP493" s="41"/>
      <c r="LQ493" s="41"/>
      <c r="LR493" s="41"/>
      <c r="LS493" s="41"/>
      <c r="LT493" s="41"/>
      <c r="LU493" s="41"/>
      <c r="LV493" s="41"/>
      <c r="LW493" s="41"/>
      <c r="LX493" s="41"/>
      <c r="LY493" s="41"/>
      <c r="LZ493" s="41"/>
      <c r="MA493" s="41"/>
      <c r="MB493" s="41"/>
      <c r="MC493" s="41"/>
      <c r="MD493" s="41"/>
      <c r="ME493" s="41"/>
      <c r="MF493" s="41"/>
      <c r="MG493" s="41"/>
      <c r="MH493" s="41"/>
      <c r="MI493" s="41"/>
      <c r="MJ493" s="41"/>
      <c r="MK493" s="41"/>
      <c r="ML493" s="41"/>
      <c r="MM493" s="41"/>
      <c r="MN493" s="41"/>
      <c r="MO493" s="41"/>
      <c r="MP493" s="41"/>
      <c r="MQ493" s="41"/>
      <c r="MR493" s="41"/>
      <c r="MS493" s="41"/>
      <c r="MT493" s="41"/>
      <c r="MU493" s="41"/>
      <c r="MV493" s="41"/>
      <c r="MW493" s="41"/>
      <c r="MX493" s="41"/>
      <c r="MY493" s="41"/>
      <c r="MZ493" s="41"/>
      <c r="NA493" s="41"/>
      <c r="NB493" s="41"/>
      <c r="NC493" s="41"/>
      <c r="ND493" s="41"/>
      <c r="NE493" s="41"/>
      <c r="NF493" s="41"/>
      <c r="NG493" s="41"/>
      <c r="NH493" s="41"/>
      <c r="NI493" s="41"/>
      <c r="NJ493" s="41"/>
      <c r="NK493" s="41"/>
      <c r="NL493" s="41"/>
      <c r="NM493" s="41"/>
      <c r="NN493" s="41"/>
      <c r="NO493" s="41"/>
      <c r="NP493" s="41"/>
      <c r="NQ493" s="41"/>
      <c r="NR493" s="41"/>
      <c r="NS493" s="41"/>
      <c r="NT493" s="41"/>
      <c r="NU493" s="41"/>
      <c r="NV493" s="41"/>
      <c r="NW493" s="41"/>
      <c r="NX493" s="41"/>
      <c r="NY493" s="41"/>
      <c r="NZ493" s="41"/>
      <c r="OA493" s="41"/>
      <c r="OB493" s="41"/>
      <c r="OC493" s="41"/>
      <c r="OD493" s="41"/>
      <c r="OE493" s="41"/>
      <c r="OF493" s="41"/>
      <c r="OG493" s="41"/>
      <c r="OH493" s="41"/>
      <c r="OI493" s="41"/>
      <c r="OJ493" s="41"/>
    </row>
    <row r="494" spans="264:400" ht="17.25" customHeight="1" x14ac:dyDescent="0.3">
      <c r="JD494" s="41"/>
      <c r="JE494" s="41"/>
      <c r="JF494" s="41"/>
      <c r="JG494" s="41"/>
      <c r="JH494" s="41"/>
      <c r="JI494" s="41"/>
      <c r="JJ494" s="41"/>
      <c r="JK494" s="41"/>
      <c r="JL494" s="41"/>
      <c r="JM494" s="41"/>
      <c r="JN494" s="41"/>
      <c r="JO494" s="41"/>
      <c r="JP494" s="41"/>
      <c r="JQ494" s="41"/>
      <c r="JR494" s="41"/>
      <c r="JS494" s="41"/>
      <c r="JT494" s="41"/>
      <c r="JU494" s="41"/>
      <c r="JV494" s="41"/>
      <c r="JW494" s="41"/>
      <c r="JX494" s="41"/>
      <c r="JY494" s="41"/>
      <c r="JZ494" s="41"/>
      <c r="KA494" s="41"/>
      <c r="KB494" s="41"/>
      <c r="KC494" s="41"/>
      <c r="KD494" s="41"/>
      <c r="KE494" s="41"/>
      <c r="KF494" s="41"/>
      <c r="KG494" s="41"/>
      <c r="KH494" s="41"/>
      <c r="KI494" s="41"/>
      <c r="KJ494" s="41"/>
      <c r="KK494" s="41"/>
      <c r="KL494" s="41"/>
      <c r="KM494" s="41"/>
      <c r="KN494" s="41"/>
      <c r="KO494" s="41"/>
      <c r="KP494" s="41"/>
      <c r="KQ494" s="41"/>
      <c r="KR494" s="41"/>
      <c r="KS494" s="41"/>
      <c r="KT494" s="41"/>
      <c r="KU494" s="41"/>
      <c r="KV494" s="41"/>
      <c r="KW494" s="41"/>
      <c r="KX494" s="41"/>
      <c r="KY494" s="41"/>
      <c r="KZ494" s="41"/>
      <c r="LA494" s="41"/>
      <c r="LB494" s="41"/>
      <c r="LC494" s="41"/>
      <c r="LD494" s="41"/>
      <c r="LE494" s="41"/>
      <c r="LF494" s="41"/>
      <c r="LG494" s="41"/>
      <c r="LH494" s="41"/>
      <c r="LI494" s="41"/>
      <c r="LJ494" s="41"/>
      <c r="LK494" s="41"/>
      <c r="LL494" s="41"/>
      <c r="LM494" s="41"/>
      <c r="LN494" s="41"/>
      <c r="LO494" s="41"/>
      <c r="LP494" s="41"/>
      <c r="LQ494" s="41"/>
      <c r="LR494" s="41"/>
      <c r="LS494" s="41"/>
      <c r="LT494" s="41"/>
      <c r="LU494" s="41"/>
      <c r="LV494" s="41"/>
      <c r="LW494" s="41"/>
      <c r="LX494" s="41"/>
      <c r="LY494" s="41"/>
      <c r="LZ494" s="41"/>
      <c r="MA494" s="41"/>
      <c r="MB494" s="41"/>
      <c r="MC494" s="41"/>
      <c r="MD494" s="41"/>
      <c r="ME494" s="41"/>
      <c r="MF494" s="41"/>
      <c r="MG494" s="41"/>
      <c r="MH494" s="41"/>
      <c r="MI494" s="41"/>
      <c r="MJ494" s="41"/>
      <c r="MK494" s="41"/>
      <c r="ML494" s="41"/>
      <c r="MM494" s="41"/>
      <c r="MN494" s="41"/>
      <c r="MO494" s="41"/>
      <c r="MP494" s="41"/>
      <c r="MQ494" s="41"/>
      <c r="MR494" s="41"/>
      <c r="MS494" s="41"/>
      <c r="MT494" s="41"/>
      <c r="MU494" s="41"/>
      <c r="MV494" s="41"/>
      <c r="MW494" s="41"/>
      <c r="MX494" s="41"/>
      <c r="MY494" s="41"/>
      <c r="MZ494" s="41"/>
      <c r="NA494" s="41"/>
      <c r="NB494" s="41"/>
      <c r="NC494" s="41"/>
      <c r="ND494" s="41"/>
      <c r="NE494" s="41"/>
      <c r="NF494" s="41"/>
      <c r="NG494" s="41"/>
      <c r="NH494" s="41"/>
      <c r="NI494" s="41"/>
      <c r="NJ494" s="41"/>
      <c r="NK494" s="41"/>
      <c r="NL494" s="41"/>
      <c r="NM494" s="41"/>
      <c r="NN494" s="41"/>
      <c r="NO494" s="41"/>
      <c r="NP494" s="41"/>
      <c r="NQ494" s="41"/>
      <c r="NR494" s="41"/>
      <c r="NS494" s="41"/>
      <c r="NT494" s="41"/>
      <c r="NU494" s="41"/>
      <c r="NV494" s="41"/>
      <c r="NW494" s="41"/>
      <c r="NX494" s="41"/>
      <c r="NY494" s="41"/>
      <c r="NZ494" s="41"/>
      <c r="OA494" s="41"/>
      <c r="OB494" s="41"/>
      <c r="OC494" s="41"/>
      <c r="OD494" s="41"/>
      <c r="OE494" s="41"/>
      <c r="OF494" s="41"/>
      <c r="OG494" s="41"/>
      <c r="OH494" s="41"/>
      <c r="OI494" s="41"/>
      <c r="OJ494" s="41"/>
    </row>
    <row r="495" spans="264:400" ht="17.25" customHeight="1" x14ac:dyDescent="0.3">
      <c r="JD495" s="41"/>
      <c r="JE495" s="41"/>
      <c r="JF495" s="41"/>
      <c r="JG495" s="41"/>
      <c r="JH495" s="41"/>
      <c r="JI495" s="41"/>
      <c r="JJ495" s="41"/>
      <c r="JK495" s="41"/>
      <c r="JL495" s="41"/>
      <c r="JM495" s="41"/>
      <c r="JN495" s="41"/>
      <c r="JO495" s="41"/>
      <c r="JP495" s="41"/>
      <c r="JQ495" s="41"/>
      <c r="JR495" s="41"/>
      <c r="JS495" s="41"/>
      <c r="JT495" s="41"/>
      <c r="JU495" s="41"/>
      <c r="JV495" s="41"/>
      <c r="JW495" s="41"/>
      <c r="JX495" s="41"/>
      <c r="JY495" s="41"/>
      <c r="JZ495" s="41"/>
      <c r="KA495" s="41"/>
      <c r="KB495" s="41"/>
      <c r="KC495" s="41"/>
      <c r="KD495" s="41"/>
      <c r="KE495" s="41"/>
      <c r="KF495" s="41"/>
      <c r="KG495" s="41"/>
      <c r="KH495" s="41"/>
      <c r="KI495" s="41"/>
      <c r="KJ495" s="41"/>
      <c r="KK495" s="41"/>
      <c r="KL495" s="41"/>
      <c r="KM495" s="41"/>
      <c r="KN495" s="41"/>
      <c r="KO495" s="41"/>
      <c r="KP495" s="41"/>
      <c r="KQ495" s="41"/>
      <c r="KR495" s="41"/>
      <c r="KS495" s="41"/>
      <c r="KT495" s="41"/>
      <c r="KU495" s="41"/>
      <c r="KV495" s="41"/>
      <c r="KW495" s="41"/>
      <c r="KX495" s="41"/>
      <c r="KY495" s="41"/>
      <c r="KZ495" s="41"/>
      <c r="LA495" s="41"/>
      <c r="LB495" s="41"/>
      <c r="LC495" s="41"/>
      <c r="LD495" s="41"/>
      <c r="LE495" s="41"/>
      <c r="LF495" s="41"/>
      <c r="LG495" s="41"/>
      <c r="LH495" s="41"/>
      <c r="LI495" s="41"/>
      <c r="LJ495" s="41"/>
      <c r="LK495" s="41"/>
      <c r="LL495" s="41"/>
      <c r="LM495" s="41"/>
      <c r="LN495" s="41"/>
      <c r="LO495" s="41"/>
      <c r="LP495" s="41"/>
      <c r="LQ495" s="41"/>
      <c r="LR495" s="41"/>
      <c r="LS495" s="41"/>
      <c r="LT495" s="41"/>
      <c r="LU495" s="41"/>
      <c r="LV495" s="41"/>
      <c r="LW495" s="41"/>
      <c r="LX495" s="41"/>
      <c r="LY495" s="41"/>
      <c r="LZ495" s="41"/>
      <c r="MA495" s="41"/>
      <c r="MB495" s="41"/>
      <c r="MC495" s="41"/>
      <c r="MD495" s="41"/>
      <c r="ME495" s="41"/>
      <c r="MF495" s="41"/>
      <c r="MG495" s="41"/>
      <c r="MH495" s="41"/>
      <c r="MI495" s="41"/>
      <c r="MJ495" s="41"/>
      <c r="MK495" s="41"/>
      <c r="ML495" s="41"/>
      <c r="MM495" s="41"/>
      <c r="MN495" s="41"/>
      <c r="MO495" s="41"/>
      <c r="MP495" s="41"/>
      <c r="MQ495" s="41"/>
      <c r="MR495" s="41"/>
      <c r="MS495" s="41"/>
      <c r="MT495" s="41"/>
      <c r="MU495" s="41"/>
      <c r="MV495" s="41"/>
      <c r="MW495" s="41"/>
      <c r="MX495" s="41"/>
      <c r="MY495" s="41"/>
      <c r="MZ495" s="41"/>
      <c r="NA495" s="41"/>
      <c r="NB495" s="41"/>
      <c r="NC495" s="41"/>
      <c r="ND495" s="41"/>
      <c r="NE495" s="41"/>
      <c r="NF495" s="41"/>
      <c r="NG495" s="41"/>
      <c r="NH495" s="41"/>
      <c r="NI495" s="41"/>
      <c r="NJ495" s="41"/>
      <c r="NK495" s="41"/>
      <c r="NL495" s="41"/>
      <c r="NM495" s="41"/>
      <c r="NN495" s="41"/>
      <c r="NO495" s="41"/>
      <c r="NP495" s="41"/>
      <c r="NQ495" s="41"/>
      <c r="NR495" s="41"/>
      <c r="NS495" s="41"/>
      <c r="NT495" s="41"/>
      <c r="NU495" s="41"/>
      <c r="NV495" s="41"/>
      <c r="NW495" s="41"/>
      <c r="NX495" s="41"/>
      <c r="NY495" s="41"/>
      <c r="NZ495" s="41"/>
      <c r="OA495" s="41"/>
      <c r="OB495" s="41"/>
      <c r="OC495" s="41"/>
      <c r="OD495" s="41"/>
      <c r="OE495" s="41"/>
      <c r="OF495" s="41"/>
      <c r="OG495" s="41"/>
      <c r="OH495" s="41"/>
      <c r="OI495" s="41"/>
      <c r="OJ495" s="41"/>
    </row>
    <row r="496" spans="264:400" ht="17.25" customHeight="1" x14ac:dyDescent="0.3">
      <c r="JD496" s="41"/>
      <c r="JE496" s="41"/>
      <c r="JF496" s="41"/>
      <c r="JG496" s="41"/>
      <c r="JH496" s="41"/>
      <c r="JI496" s="41"/>
      <c r="JJ496" s="41"/>
      <c r="JK496" s="41"/>
      <c r="JL496" s="41"/>
      <c r="JM496" s="41"/>
      <c r="JN496" s="41"/>
      <c r="JO496" s="41"/>
      <c r="JP496" s="41"/>
      <c r="JQ496" s="41"/>
      <c r="JR496" s="41"/>
      <c r="JS496" s="41"/>
      <c r="JT496" s="41"/>
      <c r="JU496" s="41"/>
      <c r="JV496" s="41"/>
      <c r="JW496" s="41"/>
      <c r="JX496" s="41"/>
      <c r="JY496" s="41"/>
      <c r="JZ496" s="41"/>
      <c r="KA496" s="41"/>
      <c r="KB496" s="41"/>
      <c r="KC496" s="41"/>
      <c r="KD496" s="41"/>
      <c r="KE496" s="41"/>
      <c r="KF496" s="41"/>
      <c r="KG496" s="41"/>
      <c r="KH496" s="41"/>
      <c r="KI496" s="41"/>
      <c r="KJ496" s="41"/>
      <c r="KK496" s="41"/>
      <c r="KL496" s="41"/>
      <c r="KM496" s="41"/>
      <c r="KN496" s="41"/>
      <c r="KO496" s="41"/>
      <c r="KP496" s="41"/>
      <c r="KQ496" s="41"/>
      <c r="KR496" s="41"/>
      <c r="KS496" s="41"/>
      <c r="KT496" s="41"/>
      <c r="KU496" s="41"/>
      <c r="KV496" s="41"/>
      <c r="KW496" s="41"/>
      <c r="KX496" s="41"/>
      <c r="KY496" s="41"/>
      <c r="KZ496" s="41"/>
      <c r="LA496" s="41"/>
      <c r="LB496" s="41"/>
      <c r="LC496" s="41"/>
      <c r="LD496" s="41"/>
      <c r="LE496" s="41"/>
      <c r="LF496" s="41"/>
      <c r="LG496" s="41"/>
      <c r="LH496" s="41"/>
      <c r="LI496" s="41"/>
      <c r="LJ496" s="41"/>
      <c r="LK496" s="41"/>
      <c r="LL496" s="41"/>
      <c r="LM496" s="41"/>
      <c r="LN496" s="41"/>
      <c r="LO496" s="41"/>
      <c r="LP496" s="41"/>
      <c r="LQ496" s="41"/>
      <c r="LR496" s="41"/>
      <c r="LS496" s="41"/>
      <c r="LT496" s="41"/>
      <c r="LU496" s="41"/>
      <c r="LV496" s="41"/>
      <c r="LW496" s="41"/>
      <c r="LX496" s="41"/>
      <c r="LY496" s="41"/>
      <c r="LZ496" s="41"/>
      <c r="MA496" s="41"/>
      <c r="MB496" s="41"/>
      <c r="MC496" s="41"/>
      <c r="MD496" s="41"/>
      <c r="ME496" s="41"/>
      <c r="MF496" s="41"/>
      <c r="MG496" s="41"/>
      <c r="MH496" s="41"/>
      <c r="MI496" s="41"/>
      <c r="MJ496" s="41"/>
      <c r="MK496" s="41"/>
      <c r="ML496" s="41"/>
      <c r="MM496" s="41"/>
      <c r="MN496" s="41"/>
      <c r="MO496" s="41"/>
      <c r="MP496" s="41"/>
      <c r="MQ496" s="41"/>
      <c r="MR496" s="41"/>
      <c r="MS496" s="41"/>
      <c r="MT496" s="41"/>
      <c r="MU496" s="41"/>
      <c r="MV496" s="41"/>
      <c r="MW496" s="41"/>
      <c r="MX496" s="41"/>
      <c r="MY496" s="41"/>
      <c r="MZ496" s="41"/>
      <c r="NA496" s="41"/>
      <c r="NB496" s="41"/>
      <c r="NC496" s="41"/>
      <c r="ND496" s="41"/>
      <c r="NE496" s="41"/>
      <c r="NF496" s="41"/>
      <c r="NG496" s="41"/>
      <c r="NH496" s="41"/>
      <c r="NI496" s="41"/>
      <c r="NJ496" s="41"/>
      <c r="NK496" s="41"/>
      <c r="NL496" s="41"/>
      <c r="NM496" s="41"/>
      <c r="NN496" s="41"/>
      <c r="NO496" s="41"/>
      <c r="NP496" s="41"/>
      <c r="NQ496" s="41"/>
      <c r="NR496" s="41"/>
      <c r="NS496" s="41"/>
      <c r="NT496" s="41"/>
      <c r="NU496" s="41"/>
      <c r="NV496" s="41"/>
      <c r="NW496" s="41"/>
      <c r="NX496" s="41"/>
      <c r="NY496" s="41"/>
      <c r="NZ496" s="41"/>
      <c r="OA496" s="41"/>
      <c r="OB496" s="41"/>
      <c r="OC496" s="41"/>
      <c r="OD496" s="41"/>
      <c r="OE496" s="41"/>
      <c r="OF496" s="41"/>
      <c r="OG496" s="41"/>
      <c r="OH496" s="41"/>
      <c r="OI496" s="41"/>
      <c r="OJ496" s="41"/>
    </row>
    <row r="497" spans="264:400" ht="17.25" customHeight="1" x14ac:dyDescent="0.3">
      <c r="JD497" s="41"/>
      <c r="JE497" s="41"/>
      <c r="JF497" s="41"/>
      <c r="JG497" s="41"/>
      <c r="JH497" s="41"/>
      <c r="JI497" s="41"/>
      <c r="JJ497" s="41"/>
      <c r="JK497" s="41"/>
      <c r="JL497" s="41"/>
      <c r="JM497" s="41"/>
      <c r="JN497" s="41"/>
      <c r="JO497" s="41"/>
      <c r="JP497" s="41"/>
      <c r="JQ497" s="41"/>
      <c r="JR497" s="41"/>
      <c r="JS497" s="41"/>
      <c r="JT497" s="41"/>
      <c r="JU497" s="41"/>
      <c r="JV497" s="41"/>
      <c r="JW497" s="41"/>
      <c r="JX497" s="41"/>
      <c r="JY497" s="41"/>
      <c r="JZ497" s="41"/>
      <c r="KA497" s="41"/>
      <c r="KB497" s="41"/>
      <c r="KC497" s="41"/>
      <c r="KD497" s="41"/>
      <c r="KE497" s="41"/>
      <c r="KF497" s="41"/>
      <c r="KG497" s="41"/>
      <c r="KH497" s="41"/>
      <c r="KI497" s="41"/>
      <c r="KJ497" s="41"/>
      <c r="KK497" s="41"/>
      <c r="KL497" s="41"/>
      <c r="KM497" s="41"/>
      <c r="KN497" s="41"/>
      <c r="KO497" s="41"/>
      <c r="KP497" s="41"/>
      <c r="KQ497" s="41"/>
      <c r="KR497" s="41"/>
      <c r="KS497" s="41"/>
      <c r="KT497" s="41"/>
      <c r="KU497" s="41"/>
      <c r="KV497" s="41"/>
      <c r="KW497" s="41"/>
      <c r="KX497" s="41"/>
      <c r="KY497" s="41"/>
      <c r="KZ497" s="41"/>
      <c r="LA497" s="41"/>
      <c r="LB497" s="41"/>
      <c r="LC497" s="41"/>
      <c r="LD497" s="41"/>
      <c r="LE497" s="41"/>
      <c r="LF497" s="41"/>
      <c r="LG497" s="41"/>
      <c r="LH497" s="41"/>
      <c r="LI497" s="41"/>
      <c r="LJ497" s="41"/>
      <c r="LK497" s="41"/>
      <c r="LL497" s="41"/>
      <c r="LM497" s="41"/>
      <c r="LN497" s="41"/>
      <c r="LO497" s="41"/>
      <c r="LP497" s="41"/>
      <c r="LQ497" s="41"/>
      <c r="LR497" s="41"/>
      <c r="LS497" s="41"/>
      <c r="LT497" s="41"/>
      <c r="LU497" s="41"/>
      <c r="LV497" s="41"/>
      <c r="LW497" s="41"/>
      <c r="LX497" s="41"/>
      <c r="LY497" s="41"/>
      <c r="LZ497" s="41"/>
      <c r="MA497" s="41"/>
      <c r="MB497" s="41"/>
      <c r="MC497" s="41"/>
      <c r="MD497" s="41"/>
      <c r="ME497" s="41"/>
      <c r="MF497" s="41"/>
      <c r="MG497" s="41"/>
      <c r="MH497" s="41"/>
      <c r="MI497" s="41"/>
      <c r="MJ497" s="41"/>
      <c r="MK497" s="41"/>
      <c r="ML497" s="41"/>
      <c r="MM497" s="41"/>
      <c r="MN497" s="41"/>
      <c r="MO497" s="41"/>
      <c r="MP497" s="41"/>
      <c r="MQ497" s="41"/>
      <c r="MR497" s="41"/>
      <c r="MS497" s="41"/>
      <c r="MT497" s="41"/>
      <c r="MU497" s="41"/>
      <c r="MV497" s="41"/>
      <c r="MW497" s="41"/>
      <c r="MX497" s="41"/>
      <c r="MY497" s="41"/>
      <c r="MZ497" s="41"/>
      <c r="NA497" s="41"/>
      <c r="NB497" s="41"/>
      <c r="NC497" s="41"/>
      <c r="ND497" s="41"/>
      <c r="NE497" s="41"/>
      <c r="NF497" s="41"/>
      <c r="NG497" s="41"/>
      <c r="NH497" s="41"/>
      <c r="NI497" s="41"/>
      <c r="NJ497" s="41"/>
      <c r="NK497" s="41"/>
      <c r="NL497" s="41"/>
      <c r="NM497" s="41"/>
      <c r="NN497" s="41"/>
      <c r="NO497" s="41"/>
      <c r="NP497" s="41"/>
      <c r="NQ497" s="41"/>
      <c r="NR497" s="41"/>
      <c r="NS497" s="41"/>
      <c r="NT497" s="41"/>
      <c r="NU497" s="41"/>
      <c r="NV497" s="41"/>
      <c r="NW497" s="41"/>
      <c r="NX497" s="41"/>
      <c r="NY497" s="41"/>
      <c r="NZ497" s="41"/>
      <c r="OA497" s="41"/>
      <c r="OB497" s="41"/>
      <c r="OC497" s="41"/>
      <c r="OD497" s="41"/>
      <c r="OE497" s="41"/>
      <c r="OF497" s="41"/>
      <c r="OG497" s="41"/>
      <c r="OH497" s="41"/>
      <c r="OI497" s="41"/>
      <c r="OJ497" s="41"/>
    </row>
    <row r="498" spans="264:400" ht="17.25" customHeight="1" x14ac:dyDescent="0.3">
      <c r="JD498" s="41"/>
      <c r="JE498" s="41"/>
      <c r="JF498" s="41"/>
      <c r="JG498" s="41"/>
      <c r="JH498" s="41"/>
      <c r="JI498" s="41"/>
      <c r="JJ498" s="41"/>
      <c r="JK498" s="41"/>
      <c r="JL498" s="41"/>
      <c r="JM498" s="41"/>
      <c r="JN498" s="41"/>
      <c r="JO498" s="41"/>
      <c r="JP498" s="41"/>
      <c r="JQ498" s="41"/>
      <c r="JR498" s="41"/>
      <c r="JS498" s="41"/>
      <c r="JT498" s="41"/>
      <c r="JU498" s="41"/>
      <c r="JV498" s="41"/>
      <c r="JW498" s="41"/>
      <c r="JX498" s="41"/>
      <c r="JY498" s="41"/>
      <c r="JZ498" s="41"/>
      <c r="KA498" s="41"/>
      <c r="KB498" s="41"/>
      <c r="KC498" s="41"/>
      <c r="KD498" s="41"/>
      <c r="KE498" s="41"/>
      <c r="KF498" s="41"/>
      <c r="KG498" s="41"/>
      <c r="KH498" s="41"/>
      <c r="KI498" s="41"/>
      <c r="KJ498" s="41"/>
      <c r="KK498" s="41"/>
      <c r="KL498" s="41"/>
      <c r="KM498" s="41"/>
      <c r="KN498" s="41"/>
      <c r="KO498" s="41"/>
      <c r="KP498" s="41"/>
      <c r="KQ498" s="41"/>
      <c r="KR498" s="41"/>
      <c r="KS498" s="41"/>
      <c r="KT498" s="41"/>
      <c r="KU498" s="41"/>
      <c r="KV498" s="41"/>
      <c r="KW498" s="41"/>
      <c r="KX498" s="41"/>
      <c r="KY498" s="41"/>
      <c r="KZ498" s="41"/>
      <c r="LA498" s="41"/>
      <c r="LB498" s="41"/>
      <c r="LC498" s="41"/>
      <c r="LD498" s="41"/>
      <c r="LE498" s="41"/>
      <c r="LF498" s="41"/>
      <c r="LG498" s="41"/>
      <c r="LH498" s="41"/>
      <c r="LI498" s="41"/>
      <c r="LJ498" s="41"/>
      <c r="LK498" s="41"/>
      <c r="LL498" s="41"/>
      <c r="LM498" s="41"/>
      <c r="LN498" s="41"/>
      <c r="LO498" s="41"/>
      <c r="LP498" s="41"/>
      <c r="LQ498" s="41"/>
      <c r="LR498" s="41"/>
      <c r="LS498" s="41"/>
      <c r="LT498" s="41"/>
      <c r="LU498" s="41"/>
      <c r="LV498" s="41"/>
      <c r="LW498" s="41"/>
      <c r="LX498" s="41"/>
      <c r="LY498" s="41"/>
      <c r="LZ498" s="41"/>
      <c r="MA498" s="41"/>
      <c r="MB498" s="41"/>
      <c r="MC498" s="41"/>
      <c r="MD498" s="41"/>
      <c r="ME498" s="41"/>
      <c r="MF498" s="41"/>
      <c r="MG498" s="41"/>
      <c r="MH498" s="41"/>
      <c r="MI498" s="41"/>
      <c r="MJ498" s="41"/>
      <c r="MK498" s="41"/>
      <c r="ML498" s="41"/>
      <c r="MM498" s="41"/>
      <c r="MN498" s="41"/>
      <c r="MO498" s="41"/>
      <c r="MP498" s="41"/>
      <c r="MQ498" s="41"/>
      <c r="MR498" s="41"/>
      <c r="MS498" s="41"/>
      <c r="MT498" s="41"/>
      <c r="MU498" s="41"/>
      <c r="MV498" s="41"/>
      <c r="MW498" s="41"/>
      <c r="MX498" s="41"/>
      <c r="MY498" s="41"/>
      <c r="MZ498" s="41"/>
      <c r="NA498" s="41"/>
      <c r="NB498" s="41"/>
      <c r="NC498" s="41"/>
      <c r="ND498" s="41"/>
      <c r="NE498" s="41"/>
      <c r="NF498" s="41"/>
      <c r="NG498" s="41"/>
      <c r="NH498" s="41"/>
      <c r="NI498" s="41"/>
      <c r="NJ498" s="41"/>
      <c r="NK498" s="41"/>
      <c r="NL498" s="41"/>
      <c r="NM498" s="41"/>
      <c r="NN498" s="41"/>
      <c r="NO498" s="41"/>
      <c r="NP498" s="41"/>
      <c r="NQ498" s="41"/>
      <c r="NR498" s="41"/>
      <c r="NS498" s="41"/>
      <c r="NT498" s="41"/>
      <c r="NU498" s="41"/>
      <c r="NV498" s="41"/>
      <c r="NW498" s="41"/>
      <c r="NX498" s="41"/>
      <c r="NY498" s="41"/>
      <c r="NZ498" s="41"/>
      <c r="OA498" s="41"/>
      <c r="OB498" s="41"/>
      <c r="OC498" s="41"/>
      <c r="OD498" s="41"/>
      <c r="OE498" s="41"/>
      <c r="OF498" s="41"/>
      <c r="OG498" s="41"/>
      <c r="OH498" s="41"/>
      <c r="OI498" s="41"/>
      <c r="OJ498" s="41"/>
    </row>
    <row r="499" spans="264:400" ht="17.25" customHeight="1" x14ac:dyDescent="0.3">
      <c r="JD499" s="41"/>
      <c r="JE499" s="41"/>
      <c r="JF499" s="41"/>
      <c r="JG499" s="41"/>
      <c r="JH499" s="41"/>
      <c r="JI499" s="41"/>
      <c r="JJ499" s="41"/>
      <c r="JK499" s="41"/>
      <c r="JL499" s="41"/>
      <c r="JM499" s="41"/>
      <c r="JN499" s="41"/>
      <c r="JO499" s="41"/>
      <c r="JP499" s="41"/>
      <c r="JQ499" s="41"/>
      <c r="JR499" s="41"/>
      <c r="JS499" s="41"/>
      <c r="JT499" s="41"/>
      <c r="JU499" s="41"/>
      <c r="JV499" s="41"/>
      <c r="JW499" s="41"/>
      <c r="JX499" s="41"/>
      <c r="JY499" s="41"/>
      <c r="JZ499" s="41"/>
      <c r="KA499" s="41"/>
      <c r="KB499" s="41"/>
      <c r="KC499" s="41"/>
      <c r="KD499" s="41"/>
      <c r="KE499" s="41"/>
      <c r="KF499" s="41"/>
      <c r="KG499" s="41"/>
      <c r="KH499" s="41"/>
      <c r="KI499" s="41"/>
      <c r="KJ499" s="41"/>
      <c r="KK499" s="41"/>
      <c r="KL499" s="41"/>
      <c r="KM499" s="41"/>
      <c r="KN499" s="41"/>
      <c r="KO499" s="41"/>
      <c r="KP499" s="41"/>
      <c r="KQ499" s="41"/>
      <c r="KR499" s="41"/>
      <c r="KS499" s="41"/>
      <c r="KT499" s="41"/>
      <c r="KU499" s="41"/>
      <c r="KV499" s="41"/>
      <c r="KW499" s="41"/>
      <c r="KX499" s="41"/>
      <c r="KY499" s="41"/>
      <c r="KZ499" s="41"/>
      <c r="LA499" s="41"/>
      <c r="LB499" s="41"/>
      <c r="LC499" s="41"/>
      <c r="LD499" s="41"/>
      <c r="LE499" s="41"/>
      <c r="LF499" s="41"/>
      <c r="LG499" s="41"/>
      <c r="LH499" s="41"/>
      <c r="LI499" s="41"/>
      <c r="LJ499" s="41"/>
      <c r="LK499" s="41"/>
      <c r="LL499" s="41"/>
      <c r="LM499" s="41"/>
      <c r="LN499" s="41"/>
      <c r="LO499" s="41"/>
      <c r="LP499" s="41"/>
      <c r="LQ499" s="41"/>
      <c r="LR499" s="41"/>
      <c r="LS499" s="41"/>
      <c r="LT499" s="41"/>
      <c r="LU499" s="41"/>
      <c r="LV499" s="41"/>
      <c r="LW499" s="41"/>
      <c r="LX499" s="41"/>
      <c r="LY499" s="41"/>
      <c r="LZ499" s="41"/>
      <c r="MA499" s="41"/>
      <c r="MB499" s="41"/>
      <c r="MC499" s="41"/>
      <c r="MD499" s="41"/>
      <c r="ME499" s="41"/>
      <c r="MF499" s="41"/>
      <c r="MG499" s="41"/>
      <c r="MH499" s="41"/>
      <c r="MI499" s="41"/>
      <c r="MJ499" s="41"/>
      <c r="MK499" s="41"/>
      <c r="ML499" s="41"/>
      <c r="MM499" s="41"/>
      <c r="MN499" s="41"/>
      <c r="MO499" s="41"/>
      <c r="MP499" s="41"/>
      <c r="MQ499" s="41"/>
      <c r="MR499" s="41"/>
      <c r="MS499" s="41"/>
      <c r="MT499" s="41"/>
      <c r="MU499" s="41"/>
      <c r="MV499" s="41"/>
      <c r="MW499" s="41"/>
      <c r="MX499" s="41"/>
      <c r="MY499" s="41"/>
      <c r="MZ499" s="41"/>
      <c r="NA499" s="41"/>
      <c r="NB499" s="41"/>
      <c r="NC499" s="41"/>
      <c r="ND499" s="41"/>
      <c r="NE499" s="41"/>
      <c r="NF499" s="41"/>
      <c r="NG499" s="41"/>
      <c r="NH499" s="41"/>
      <c r="NI499" s="41"/>
      <c r="NJ499" s="41"/>
      <c r="NK499" s="41"/>
      <c r="NL499" s="41"/>
      <c r="NM499" s="41"/>
      <c r="NN499" s="41"/>
      <c r="NO499" s="41"/>
      <c r="NP499" s="41"/>
      <c r="NQ499" s="41"/>
      <c r="NR499" s="41"/>
      <c r="NS499" s="41"/>
      <c r="NT499" s="41"/>
      <c r="NU499" s="41"/>
      <c r="NV499" s="41"/>
      <c r="NW499" s="41"/>
      <c r="NX499" s="41"/>
      <c r="NY499" s="41"/>
      <c r="NZ499" s="41"/>
      <c r="OA499" s="41"/>
      <c r="OB499" s="41"/>
      <c r="OC499" s="41"/>
      <c r="OD499" s="41"/>
      <c r="OE499" s="41"/>
      <c r="OF499" s="41"/>
      <c r="OG499" s="41"/>
      <c r="OH499" s="41"/>
      <c r="OI499" s="41"/>
      <c r="OJ499" s="41"/>
    </row>
    <row r="500" spans="264:400" ht="17.25" customHeight="1" x14ac:dyDescent="0.3">
      <c r="JD500" s="41"/>
      <c r="JE500" s="41"/>
      <c r="JF500" s="41"/>
      <c r="JG500" s="41"/>
      <c r="JH500" s="41"/>
      <c r="JI500" s="41"/>
      <c r="JJ500" s="41"/>
      <c r="JK500" s="41"/>
      <c r="JL500" s="41"/>
      <c r="JM500" s="41"/>
      <c r="JN500" s="41"/>
      <c r="JO500" s="41"/>
      <c r="JP500" s="41"/>
      <c r="JQ500" s="41"/>
      <c r="JR500" s="41"/>
      <c r="JS500" s="41"/>
      <c r="JT500" s="41"/>
      <c r="JU500" s="41"/>
      <c r="JV500" s="41"/>
      <c r="JW500" s="41"/>
      <c r="JX500" s="41"/>
      <c r="JY500" s="41"/>
      <c r="JZ500" s="41"/>
      <c r="KA500" s="41"/>
      <c r="KB500" s="41"/>
      <c r="KC500" s="41"/>
      <c r="KD500" s="41"/>
      <c r="KE500" s="41"/>
      <c r="KF500" s="41"/>
      <c r="KG500" s="41"/>
      <c r="KH500" s="41"/>
      <c r="KI500" s="41"/>
      <c r="KJ500" s="41"/>
      <c r="KK500" s="41"/>
      <c r="KL500" s="41"/>
      <c r="KM500" s="41"/>
      <c r="KN500" s="41"/>
      <c r="KO500" s="41"/>
      <c r="KP500" s="41"/>
      <c r="KQ500" s="41"/>
      <c r="KR500" s="41"/>
      <c r="KS500" s="41"/>
      <c r="KT500" s="41"/>
      <c r="KU500" s="41"/>
      <c r="KV500" s="41"/>
      <c r="KW500" s="41"/>
      <c r="KX500" s="41"/>
      <c r="KY500" s="41"/>
      <c r="KZ500" s="41"/>
      <c r="LA500" s="41"/>
      <c r="LB500" s="41"/>
      <c r="LC500" s="41"/>
      <c r="LD500" s="41"/>
      <c r="LE500" s="41"/>
      <c r="LF500" s="41"/>
      <c r="LG500" s="41"/>
      <c r="LH500" s="41"/>
      <c r="LI500" s="41"/>
      <c r="LJ500" s="41"/>
      <c r="LK500" s="41"/>
      <c r="LL500" s="41"/>
      <c r="LM500" s="41"/>
      <c r="LN500" s="41"/>
      <c r="LO500" s="41"/>
      <c r="LP500" s="41"/>
      <c r="LQ500" s="41"/>
      <c r="LR500" s="41"/>
      <c r="LS500" s="41"/>
      <c r="LT500" s="41"/>
      <c r="LU500" s="41"/>
      <c r="LV500" s="41"/>
      <c r="LW500" s="41"/>
      <c r="LX500" s="41"/>
      <c r="LY500" s="41"/>
      <c r="LZ500" s="41"/>
      <c r="MA500" s="41"/>
      <c r="MB500" s="41"/>
      <c r="MC500" s="41"/>
      <c r="MD500" s="41"/>
      <c r="ME500" s="41"/>
      <c r="MF500" s="41"/>
      <c r="MG500" s="41"/>
      <c r="MH500" s="41"/>
      <c r="MI500" s="41"/>
      <c r="MJ500" s="41"/>
      <c r="MK500" s="41"/>
      <c r="ML500" s="41"/>
      <c r="MM500" s="41"/>
      <c r="MN500" s="41"/>
      <c r="MO500" s="41"/>
      <c r="MP500" s="41"/>
      <c r="MQ500" s="41"/>
      <c r="MR500" s="41"/>
      <c r="MS500" s="41"/>
      <c r="MT500" s="41"/>
      <c r="MU500" s="41"/>
      <c r="MV500" s="41"/>
      <c r="MW500" s="41"/>
      <c r="MX500" s="41"/>
      <c r="MY500" s="41"/>
      <c r="MZ500" s="41"/>
      <c r="NA500" s="41"/>
      <c r="NB500" s="41"/>
      <c r="NC500" s="41"/>
      <c r="ND500" s="41"/>
      <c r="NE500" s="41"/>
      <c r="NF500" s="41"/>
      <c r="NG500" s="41"/>
      <c r="NH500" s="41"/>
      <c r="NI500" s="41"/>
      <c r="NJ500" s="41"/>
      <c r="NK500" s="41"/>
      <c r="NL500" s="41"/>
      <c r="NM500" s="41"/>
      <c r="NN500" s="41"/>
      <c r="NO500" s="41"/>
      <c r="NP500" s="41"/>
      <c r="NQ500" s="41"/>
      <c r="NR500" s="41"/>
      <c r="NS500" s="41"/>
      <c r="NT500" s="41"/>
      <c r="NU500" s="41"/>
      <c r="NV500" s="41"/>
      <c r="NW500" s="41"/>
      <c r="NX500" s="41"/>
      <c r="NY500" s="41"/>
      <c r="NZ500" s="41"/>
      <c r="OA500" s="41"/>
      <c r="OB500" s="41"/>
      <c r="OC500" s="41"/>
      <c r="OD500" s="41"/>
      <c r="OE500" s="41"/>
      <c r="OF500" s="41"/>
      <c r="OG500" s="41"/>
      <c r="OH500" s="41"/>
      <c r="OI500" s="41"/>
      <c r="OJ500" s="41"/>
    </row>
    <row r="501" spans="264:400" ht="17.25" customHeight="1" x14ac:dyDescent="0.3">
      <c r="JD501" s="41"/>
      <c r="JE501" s="41"/>
      <c r="JF501" s="41"/>
      <c r="JG501" s="41"/>
      <c r="JH501" s="41"/>
      <c r="JI501" s="41"/>
      <c r="JJ501" s="41"/>
      <c r="JK501" s="41"/>
      <c r="JL501" s="41"/>
      <c r="JM501" s="41"/>
      <c r="JN501" s="41"/>
      <c r="JO501" s="41"/>
      <c r="JP501" s="41"/>
      <c r="JQ501" s="41"/>
      <c r="JR501" s="41"/>
      <c r="JS501" s="41"/>
      <c r="JT501" s="41"/>
      <c r="JU501" s="41"/>
      <c r="JV501" s="41"/>
      <c r="JW501" s="41"/>
      <c r="JX501" s="41"/>
      <c r="JY501" s="41"/>
      <c r="JZ501" s="41"/>
      <c r="KA501" s="41"/>
      <c r="KB501" s="41"/>
      <c r="KC501" s="41"/>
      <c r="KD501" s="41"/>
      <c r="KE501" s="41"/>
      <c r="KF501" s="41"/>
      <c r="KG501" s="41"/>
      <c r="KH501" s="41"/>
      <c r="KI501" s="41"/>
      <c r="KJ501" s="41"/>
      <c r="KK501" s="41"/>
      <c r="KL501" s="41"/>
      <c r="KM501" s="41"/>
      <c r="KN501" s="41"/>
      <c r="KO501" s="41"/>
      <c r="KP501" s="41"/>
      <c r="KQ501" s="41"/>
      <c r="KR501" s="41"/>
      <c r="KS501" s="41"/>
      <c r="KT501" s="41"/>
      <c r="KU501" s="41"/>
      <c r="KV501" s="41"/>
      <c r="KW501" s="41"/>
      <c r="KX501" s="41"/>
      <c r="KY501" s="41"/>
      <c r="KZ501" s="41"/>
      <c r="LA501" s="41"/>
      <c r="LB501" s="41"/>
      <c r="LC501" s="41"/>
      <c r="LD501" s="41"/>
      <c r="LE501" s="41"/>
      <c r="LF501" s="41"/>
      <c r="LG501" s="41"/>
      <c r="LH501" s="41"/>
      <c r="LI501" s="41"/>
      <c r="LJ501" s="41"/>
      <c r="LK501" s="41"/>
      <c r="LL501" s="41"/>
      <c r="LM501" s="41"/>
      <c r="LN501" s="41"/>
      <c r="LO501" s="41"/>
      <c r="LP501" s="41"/>
      <c r="LQ501" s="41"/>
      <c r="LR501" s="41"/>
      <c r="LS501" s="41"/>
      <c r="LT501" s="41"/>
      <c r="LU501" s="41"/>
      <c r="LV501" s="41"/>
      <c r="LW501" s="41"/>
      <c r="LX501" s="41"/>
      <c r="LY501" s="41"/>
      <c r="LZ501" s="41"/>
      <c r="MA501" s="41"/>
      <c r="MB501" s="41"/>
      <c r="MC501" s="41"/>
      <c r="MD501" s="41"/>
      <c r="ME501" s="41"/>
      <c r="MF501" s="41"/>
      <c r="MG501" s="41"/>
      <c r="MH501" s="41"/>
      <c r="MI501" s="41"/>
      <c r="MJ501" s="41"/>
      <c r="MK501" s="41"/>
      <c r="ML501" s="41"/>
      <c r="MM501" s="41"/>
      <c r="MN501" s="41"/>
      <c r="MO501" s="41"/>
      <c r="MP501" s="41"/>
      <c r="MQ501" s="41"/>
      <c r="MR501" s="41"/>
      <c r="MS501" s="41"/>
      <c r="MT501" s="41"/>
      <c r="MU501" s="41"/>
      <c r="MV501" s="41"/>
      <c r="MW501" s="41"/>
      <c r="MX501" s="41"/>
      <c r="MY501" s="41"/>
      <c r="MZ501" s="41"/>
      <c r="NA501" s="41"/>
      <c r="NB501" s="41"/>
      <c r="NC501" s="41"/>
      <c r="ND501" s="41"/>
      <c r="NE501" s="41"/>
      <c r="NF501" s="41"/>
      <c r="NG501" s="41"/>
      <c r="NH501" s="41"/>
      <c r="NI501" s="41"/>
      <c r="NJ501" s="41"/>
      <c r="NK501" s="41"/>
      <c r="NL501" s="41"/>
      <c r="NM501" s="41"/>
      <c r="NN501" s="41"/>
      <c r="NO501" s="41"/>
      <c r="NP501" s="41"/>
      <c r="NQ501" s="41"/>
      <c r="NR501" s="41"/>
      <c r="NS501" s="41"/>
      <c r="NT501" s="41"/>
      <c r="NU501" s="41"/>
      <c r="NV501" s="41"/>
      <c r="NW501" s="41"/>
      <c r="NX501" s="41"/>
      <c r="NY501" s="41"/>
      <c r="NZ501" s="41"/>
      <c r="OA501" s="41"/>
      <c r="OB501" s="41"/>
      <c r="OC501" s="41"/>
      <c r="OD501" s="41"/>
      <c r="OE501" s="41"/>
      <c r="OF501" s="41"/>
      <c r="OG501" s="41"/>
      <c r="OH501" s="41"/>
      <c r="OI501" s="41"/>
      <c r="OJ501" s="41"/>
    </row>
    <row r="502" spans="264:400" ht="17.25" customHeight="1" x14ac:dyDescent="0.3">
      <c r="JD502" s="41"/>
      <c r="JE502" s="41"/>
      <c r="JF502" s="41"/>
      <c r="JG502" s="41"/>
      <c r="JH502" s="41"/>
      <c r="JI502" s="41"/>
      <c r="JJ502" s="41"/>
      <c r="JK502" s="41"/>
      <c r="JL502" s="41"/>
      <c r="JM502" s="41"/>
      <c r="JN502" s="41"/>
      <c r="JO502" s="41"/>
      <c r="JP502" s="41"/>
      <c r="JQ502" s="41"/>
      <c r="JR502" s="41"/>
      <c r="JS502" s="41"/>
      <c r="JT502" s="41"/>
      <c r="JU502" s="41"/>
      <c r="JV502" s="41"/>
      <c r="JW502" s="41"/>
      <c r="JX502" s="41"/>
      <c r="JY502" s="41"/>
      <c r="JZ502" s="41"/>
      <c r="KA502" s="41"/>
      <c r="KB502" s="41"/>
      <c r="KC502" s="41"/>
      <c r="KD502" s="41"/>
      <c r="KE502" s="41"/>
      <c r="KF502" s="41"/>
      <c r="KG502" s="41"/>
      <c r="KH502" s="41"/>
      <c r="KI502" s="41"/>
      <c r="KJ502" s="41"/>
      <c r="KK502" s="41"/>
      <c r="KL502" s="41"/>
      <c r="KM502" s="41"/>
      <c r="KN502" s="41"/>
      <c r="KO502" s="41"/>
      <c r="KP502" s="41"/>
      <c r="KQ502" s="41"/>
      <c r="KR502" s="41"/>
      <c r="KS502" s="41"/>
      <c r="KT502" s="41"/>
      <c r="KU502" s="41"/>
      <c r="KV502" s="41"/>
      <c r="KW502" s="41"/>
      <c r="KX502" s="41"/>
      <c r="KY502" s="41"/>
      <c r="KZ502" s="41"/>
      <c r="LA502" s="41"/>
      <c r="LB502" s="41"/>
      <c r="LC502" s="41"/>
      <c r="LD502" s="41"/>
      <c r="LE502" s="41"/>
      <c r="LF502" s="41"/>
      <c r="LG502" s="41"/>
      <c r="LH502" s="41"/>
      <c r="LI502" s="41"/>
      <c r="LJ502" s="41"/>
      <c r="LK502" s="41"/>
      <c r="LL502" s="41"/>
      <c r="LM502" s="41"/>
      <c r="LN502" s="41"/>
      <c r="LO502" s="41"/>
      <c r="LP502" s="41"/>
      <c r="LQ502" s="41"/>
      <c r="LR502" s="41"/>
      <c r="LS502" s="41"/>
      <c r="LT502" s="41"/>
      <c r="LU502" s="41"/>
      <c r="LV502" s="41"/>
      <c r="LW502" s="41"/>
      <c r="LX502" s="41"/>
      <c r="LY502" s="41"/>
      <c r="LZ502" s="41"/>
      <c r="MA502" s="41"/>
      <c r="MB502" s="41"/>
      <c r="MC502" s="41"/>
      <c r="MD502" s="41"/>
      <c r="ME502" s="41"/>
      <c r="MF502" s="41"/>
      <c r="MG502" s="41"/>
      <c r="MH502" s="41"/>
      <c r="MI502" s="41"/>
      <c r="MJ502" s="41"/>
      <c r="MK502" s="41"/>
      <c r="ML502" s="41"/>
      <c r="MM502" s="41"/>
      <c r="MN502" s="41"/>
      <c r="MO502" s="41"/>
      <c r="MP502" s="41"/>
      <c r="MQ502" s="41"/>
      <c r="MR502" s="41"/>
      <c r="MS502" s="41"/>
      <c r="MT502" s="41"/>
      <c r="MU502" s="41"/>
      <c r="MV502" s="41"/>
      <c r="MW502" s="41"/>
      <c r="MX502" s="41"/>
      <c r="MY502" s="41"/>
      <c r="MZ502" s="41"/>
      <c r="NA502" s="41"/>
      <c r="NB502" s="41"/>
      <c r="NC502" s="41"/>
      <c r="ND502" s="41"/>
      <c r="NE502" s="41"/>
      <c r="NF502" s="41"/>
      <c r="NG502" s="41"/>
      <c r="NH502" s="41"/>
      <c r="NI502" s="41"/>
      <c r="NJ502" s="41"/>
      <c r="NK502" s="41"/>
      <c r="NL502" s="41"/>
      <c r="NM502" s="41"/>
      <c r="NN502" s="41"/>
      <c r="NO502" s="41"/>
      <c r="NP502" s="41"/>
      <c r="NQ502" s="41"/>
      <c r="NR502" s="41"/>
      <c r="NS502" s="41"/>
      <c r="NT502" s="41"/>
      <c r="NU502" s="41"/>
      <c r="NV502" s="41"/>
      <c r="NW502" s="41"/>
      <c r="NX502" s="41"/>
      <c r="NY502" s="41"/>
      <c r="NZ502" s="41"/>
      <c r="OA502" s="41"/>
      <c r="OB502" s="41"/>
      <c r="OC502" s="41"/>
      <c r="OD502" s="41"/>
      <c r="OE502" s="41"/>
      <c r="OF502" s="41"/>
      <c r="OG502" s="41"/>
      <c r="OH502" s="41"/>
      <c r="OI502" s="41"/>
      <c r="OJ502" s="41"/>
    </row>
    <row r="503" spans="264:400" ht="17.25" customHeight="1" x14ac:dyDescent="0.3">
      <c r="JD503" s="41"/>
      <c r="JE503" s="41"/>
      <c r="JF503" s="41"/>
      <c r="JG503" s="41"/>
      <c r="JH503" s="41"/>
      <c r="JI503" s="41"/>
      <c r="JJ503" s="41"/>
      <c r="JK503" s="41"/>
      <c r="JL503" s="41"/>
      <c r="JM503" s="41"/>
      <c r="JN503" s="41"/>
      <c r="JO503" s="41"/>
      <c r="JP503" s="41"/>
      <c r="JQ503" s="41"/>
      <c r="JR503" s="41"/>
      <c r="JS503" s="41"/>
      <c r="JT503" s="41"/>
      <c r="JU503" s="41"/>
      <c r="JV503" s="41"/>
      <c r="JW503" s="41"/>
      <c r="JX503" s="41"/>
      <c r="JY503" s="41"/>
      <c r="JZ503" s="41"/>
      <c r="KA503" s="41"/>
      <c r="KB503" s="41"/>
      <c r="KC503" s="41"/>
      <c r="KD503" s="41"/>
      <c r="KE503" s="41"/>
      <c r="KF503" s="41"/>
      <c r="KG503" s="41"/>
      <c r="KH503" s="41"/>
      <c r="KI503" s="41"/>
      <c r="KJ503" s="41"/>
      <c r="KK503" s="41"/>
      <c r="KL503" s="41"/>
      <c r="KM503" s="41"/>
      <c r="KN503" s="41"/>
      <c r="KO503" s="41"/>
      <c r="KP503" s="41"/>
      <c r="KQ503" s="41"/>
      <c r="KR503" s="41"/>
      <c r="KS503" s="41"/>
      <c r="KT503" s="41"/>
      <c r="KU503" s="41"/>
      <c r="KV503" s="41"/>
      <c r="KW503" s="41"/>
      <c r="KX503" s="41"/>
      <c r="KY503" s="41"/>
      <c r="KZ503" s="41"/>
      <c r="LA503" s="41"/>
      <c r="LB503" s="41"/>
      <c r="LC503" s="41"/>
      <c r="LD503" s="41"/>
      <c r="LE503" s="41"/>
      <c r="LF503" s="41"/>
      <c r="LG503" s="41"/>
      <c r="LH503" s="41"/>
      <c r="LI503" s="41"/>
      <c r="LJ503" s="41"/>
      <c r="LK503" s="41"/>
      <c r="LL503" s="41"/>
      <c r="LM503" s="41"/>
      <c r="LN503" s="41"/>
      <c r="LO503" s="41"/>
      <c r="LP503" s="41"/>
      <c r="LQ503" s="41"/>
      <c r="LR503" s="41"/>
      <c r="LS503" s="41"/>
      <c r="LT503" s="41"/>
      <c r="LU503" s="41"/>
      <c r="LV503" s="41"/>
      <c r="LW503" s="41"/>
      <c r="LX503" s="41"/>
      <c r="LY503" s="41"/>
      <c r="LZ503" s="41"/>
      <c r="MA503" s="41"/>
      <c r="MB503" s="41"/>
      <c r="MC503" s="41"/>
      <c r="MD503" s="41"/>
      <c r="ME503" s="41"/>
      <c r="MF503" s="41"/>
      <c r="MG503" s="41"/>
      <c r="MH503" s="41"/>
      <c r="MI503" s="41"/>
      <c r="MJ503" s="41"/>
      <c r="MK503" s="41"/>
      <c r="ML503" s="41"/>
      <c r="MM503" s="41"/>
      <c r="MN503" s="41"/>
      <c r="MO503" s="41"/>
      <c r="MP503" s="41"/>
      <c r="MQ503" s="41"/>
      <c r="MR503" s="41"/>
      <c r="MS503" s="41"/>
      <c r="MT503" s="41"/>
      <c r="MU503" s="41"/>
      <c r="MV503" s="41"/>
      <c r="MW503" s="41"/>
      <c r="MX503" s="41"/>
      <c r="MY503" s="41"/>
      <c r="MZ503" s="41"/>
      <c r="NA503" s="41"/>
      <c r="NB503" s="41"/>
      <c r="NC503" s="41"/>
      <c r="ND503" s="41"/>
      <c r="NE503" s="41"/>
      <c r="NF503" s="41"/>
      <c r="NG503" s="41"/>
      <c r="NH503" s="41"/>
      <c r="NI503" s="41"/>
      <c r="NJ503" s="41"/>
      <c r="NK503" s="41"/>
      <c r="NL503" s="41"/>
      <c r="NM503" s="41"/>
      <c r="NN503" s="41"/>
      <c r="NO503" s="41"/>
      <c r="NP503" s="41"/>
      <c r="NQ503" s="41"/>
      <c r="NR503" s="41"/>
      <c r="NS503" s="41"/>
      <c r="NT503" s="41"/>
      <c r="NU503" s="41"/>
      <c r="NV503" s="41"/>
      <c r="NW503" s="41"/>
      <c r="NX503" s="41"/>
      <c r="NY503" s="41"/>
      <c r="NZ503" s="41"/>
      <c r="OA503" s="41"/>
      <c r="OB503" s="41"/>
      <c r="OC503" s="41"/>
      <c r="OD503" s="41"/>
      <c r="OE503" s="41"/>
      <c r="OF503" s="41"/>
      <c r="OG503" s="41"/>
      <c r="OH503" s="41"/>
      <c r="OI503" s="41"/>
      <c r="OJ503" s="41"/>
    </row>
    <row r="504" spans="264:400" ht="17.25" customHeight="1" x14ac:dyDescent="0.3">
      <c r="JD504" s="41"/>
      <c r="JE504" s="41"/>
      <c r="JF504" s="41"/>
      <c r="JG504" s="41"/>
      <c r="JH504" s="41"/>
      <c r="JI504" s="41"/>
      <c r="JJ504" s="41"/>
      <c r="JK504" s="41"/>
      <c r="JL504" s="41"/>
      <c r="JM504" s="41"/>
      <c r="JN504" s="41"/>
      <c r="JO504" s="41"/>
      <c r="JP504" s="41"/>
      <c r="JQ504" s="41"/>
      <c r="JR504" s="41"/>
      <c r="JS504" s="41"/>
      <c r="JT504" s="41"/>
      <c r="JU504" s="41"/>
      <c r="JV504" s="41"/>
      <c r="JW504" s="41"/>
      <c r="JX504" s="41"/>
      <c r="JY504" s="41"/>
      <c r="JZ504" s="41"/>
      <c r="KA504" s="41"/>
      <c r="KB504" s="41"/>
      <c r="KC504" s="41"/>
      <c r="KD504" s="41"/>
      <c r="KE504" s="41"/>
      <c r="KF504" s="41"/>
      <c r="KG504" s="41"/>
      <c r="KH504" s="41"/>
      <c r="KI504" s="41"/>
      <c r="KJ504" s="41"/>
      <c r="KK504" s="41"/>
      <c r="KL504" s="41"/>
      <c r="KM504" s="41"/>
      <c r="KN504" s="41"/>
      <c r="KO504" s="41"/>
      <c r="KP504" s="41"/>
      <c r="KQ504" s="41"/>
      <c r="KR504" s="41"/>
      <c r="KS504" s="41"/>
      <c r="KT504" s="41"/>
      <c r="KU504" s="41"/>
      <c r="KV504" s="41"/>
      <c r="KW504" s="41"/>
      <c r="KX504" s="41"/>
      <c r="KY504" s="41"/>
      <c r="KZ504" s="41"/>
      <c r="LA504" s="41"/>
      <c r="LB504" s="41"/>
      <c r="LC504" s="41"/>
      <c r="LD504" s="41"/>
      <c r="LE504" s="41"/>
      <c r="LF504" s="41"/>
      <c r="LG504" s="41"/>
      <c r="LH504" s="41"/>
      <c r="LI504" s="41"/>
      <c r="LJ504" s="41"/>
      <c r="LK504" s="41"/>
      <c r="LL504" s="41"/>
      <c r="LM504" s="41"/>
      <c r="LN504" s="41"/>
      <c r="LO504" s="41"/>
      <c r="LP504" s="41"/>
      <c r="LQ504" s="41"/>
      <c r="LR504" s="41"/>
      <c r="LS504" s="41"/>
      <c r="LT504" s="41"/>
      <c r="LU504" s="41"/>
      <c r="LV504" s="41"/>
      <c r="LW504" s="41"/>
      <c r="LX504" s="41"/>
      <c r="LY504" s="41"/>
      <c r="LZ504" s="41"/>
      <c r="MA504" s="41"/>
      <c r="MB504" s="41"/>
      <c r="MC504" s="41"/>
      <c r="MD504" s="41"/>
      <c r="ME504" s="41"/>
      <c r="MF504" s="41"/>
      <c r="MG504" s="41"/>
      <c r="MH504" s="41"/>
      <c r="MI504" s="41"/>
      <c r="MJ504" s="41"/>
      <c r="MK504" s="41"/>
      <c r="ML504" s="41"/>
      <c r="MM504" s="41"/>
      <c r="MN504" s="41"/>
      <c r="MO504" s="41"/>
      <c r="MP504" s="41"/>
      <c r="MQ504" s="41"/>
      <c r="MR504" s="41"/>
      <c r="MS504" s="41"/>
      <c r="MT504" s="41"/>
      <c r="MU504" s="41"/>
      <c r="MV504" s="41"/>
      <c r="MW504" s="41"/>
      <c r="MX504" s="41"/>
      <c r="MY504" s="41"/>
      <c r="MZ504" s="41"/>
      <c r="NA504" s="41"/>
      <c r="NB504" s="41"/>
      <c r="NC504" s="41"/>
      <c r="ND504" s="41"/>
      <c r="NE504" s="41"/>
      <c r="NF504" s="41"/>
      <c r="NG504" s="41"/>
      <c r="NH504" s="41"/>
      <c r="NI504" s="41"/>
      <c r="NJ504" s="41"/>
      <c r="NK504" s="41"/>
      <c r="NL504" s="41"/>
      <c r="NM504" s="41"/>
      <c r="NN504" s="41"/>
      <c r="NO504" s="41"/>
      <c r="NP504" s="41"/>
      <c r="NQ504" s="41"/>
      <c r="NR504" s="41"/>
      <c r="NS504" s="41"/>
      <c r="NT504" s="41"/>
      <c r="NU504" s="41"/>
      <c r="NV504" s="41"/>
      <c r="NW504" s="41"/>
      <c r="NX504" s="41"/>
      <c r="NY504" s="41"/>
      <c r="NZ504" s="41"/>
      <c r="OA504" s="41"/>
      <c r="OB504" s="41"/>
      <c r="OC504" s="41"/>
      <c r="OD504" s="41"/>
      <c r="OE504" s="41"/>
      <c r="OF504" s="41"/>
      <c r="OG504" s="41"/>
      <c r="OH504" s="41"/>
      <c r="OI504" s="41"/>
      <c r="OJ504" s="41"/>
    </row>
    <row r="505" spans="264:400" ht="17.25" customHeight="1" x14ac:dyDescent="0.3">
      <c r="JD505" s="41"/>
      <c r="JE505" s="41"/>
      <c r="JF505" s="41"/>
      <c r="JG505" s="41"/>
      <c r="JH505" s="41"/>
      <c r="JI505" s="41"/>
      <c r="JJ505" s="41"/>
      <c r="JK505" s="41"/>
      <c r="JL505" s="41"/>
      <c r="JM505" s="41"/>
      <c r="JN505" s="41"/>
      <c r="JO505" s="41"/>
      <c r="JP505" s="41"/>
      <c r="JQ505" s="41"/>
      <c r="JR505" s="41"/>
      <c r="JS505" s="41"/>
      <c r="JT505" s="41"/>
      <c r="JU505" s="41"/>
      <c r="JV505" s="41"/>
      <c r="JW505" s="41"/>
      <c r="JX505" s="41"/>
      <c r="JY505" s="41"/>
      <c r="JZ505" s="41"/>
      <c r="KA505" s="41"/>
      <c r="KB505" s="41"/>
      <c r="KC505" s="41"/>
      <c r="KD505" s="41"/>
      <c r="KE505" s="41"/>
      <c r="KF505" s="41"/>
      <c r="KG505" s="41"/>
      <c r="KH505" s="41"/>
      <c r="KI505" s="41"/>
      <c r="KJ505" s="41"/>
      <c r="KK505" s="41"/>
      <c r="KL505" s="41"/>
      <c r="KM505" s="41"/>
      <c r="KN505" s="41"/>
      <c r="KO505" s="41"/>
      <c r="KP505" s="41"/>
      <c r="KQ505" s="41"/>
      <c r="KR505" s="41"/>
      <c r="KS505" s="41"/>
      <c r="KT505" s="41"/>
      <c r="KU505" s="41"/>
      <c r="KV505" s="41"/>
      <c r="KW505" s="41"/>
      <c r="KX505" s="41"/>
      <c r="KY505" s="41"/>
      <c r="KZ505" s="41"/>
      <c r="LA505" s="41"/>
      <c r="LB505" s="41"/>
      <c r="LC505" s="41"/>
      <c r="LD505" s="41"/>
      <c r="LE505" s="41"/>
      <c r="LF505" s="41"/>
      <c r="LG505" s="41"/>
      <c r="LH505" s="41"/>
      <c r="LI505" s="41"/>
      <c r="LJ505" s="41"/>
      <c r="LK505" s="41"/>
      <c r="LL505" s="41"/>
      <c r="LM505" s="41"/>
      <c r="LN505" s="41"/>
      <c r="LO505" s="41"/>
      <c r="LP505" s="41"/>
      <c r="LQ505" s="41"/>
      <c r="LR505" s="41"/>
      <c r="LS505" s="41"/>
      <c r="LT505" s="41"/>
      <c r="LU505" s="41"/>
      <c r="LV505" s="41"/>
      <c r="LW505" s="41"/>
      <c r="LX505" s="41"/>
      <c r="LY505" s="41"/>
      <c r="LZ505" s="41"/>
      <c r="MA505" s="41"/>
      <c r="MB505" s="41"/>
      <c r="MC505" s="41"/>
      <c r="MD505" s="41"/>
      <c r="ME505" s="41"/>
      <c r="MF505" s="41"/>
      <c r="MG505" s="41"/>
      <c r="MH505" s="41"/>
      <c r="MI505" s="41"/>
      <c r="MJ505" s="41"/>
      <c r="MK505" s="41"/>
      <c r="ML505" s="41"/>
      <c r="MM505" s="41"/>
      <c r="MN505" s="41"/>
      <c r="MO505" s="41"/>
      <c r="MP505" s="41"/>
      <c r="MQ505" s="41"/>
      <c r="MR505" s="41"/>
      <c r="MS505" s="41"/>
      <c r="MT505" s="41"/>
      <c r="MU505" s="41"/>
      <c r="MV505" s="41"/>
      <c r="MW505" s="41"/>
      <c r="MX505" s="41"/>
      <c r="MY505" s="41"/>
      <c r="MZ505" s="41"/>
      <c r="NA505" s="41"/>
      <c r="NB505" s="41"/>
      <c r="NC505" s="41"/>
      <c r="ND505" s="41"/>
      <c r="NE505" s="41"/>
      <c r="NF505" s="41"/>
      <c r="NG505" s="41"/>
      <c r="NH505" s="41"/>
      <c r="NI505" s="41"/>
      <c r="NJ505" s="41"/>
      <c r="NK505" s="41"/>
      <c r="NL505" s="41"/>
      <c r="NM505" s="41"/>
      <c r="NN505" s="41"/>
      <c r="NO505" s="41"/>
      <c r="NP505" s="41"/>
      <c r="NQ505" s="41"/>
      <c r="NR505" s="41"/>
      <c r="NS505" s="41"/>
      <c r="NT505" s="41"/>
      <c r="NU505" s="41"/>
      <c r="NV505" s="41"/>
      <c r="NW505" s="41"/>
      <c r="NX505" s="41"/>
      <c r="NY505" s="41"/>
      <c r="NZ505" s="41"/>
      <c r="OA505" s="41"/>
      <c r="OB505" s="41"/>
      <c r="OC505" s="41"/>
      <c r="OD505" s="41"/>
      <c r="OE505" s="41"/>
      <c r="OF505" s="41"/>
      <c r="OG505" s="41"/>
      <c r="OH505" s="41"/>
      <c r="OI505" s="41"/>
      <c r="OJ505" s="41"/>
    </row>
    <row r="506" spans="264:400" ht="17.25" customHeight="1" x14ac:dyDescent="0.3">
      <c r="JD506" s="41"/>
      <c r="JE506" s="41"/>
      <c r="JF506" s="41"/>
      <c r="JG506" s="41"/>
      <c r="JH506" s="41"/>
      <c r="JI506" s="41"/>
      <c r="JJ506" s="41"/>
      <c r="JK506" s="41"/>
      <c r="JL506" s="41"/>
      <c r="JM506" s="41"/>
      <c r="JN506" s="41"/>
      <c r="JO506" s="41"/>
      <c r="JP506" s="41"/>
      <c r="JQ506" s="41"/>
      <c r="JR506" s="41"/>
      <c r="JS506" s="41"/>
      <c r="JT506" s="41"/>
      <c r="JU506" s="41"/>
      <c r="JV506" s="41"/>
      <c r="JW506" s="41"/>
      <c r="JX506" s="41"/>
      <c r="JY506" s="41"/>
      <c r="JZ506" s="41"/>
      <c r="KA506" s="41"/>
      <c r="KB506" s="41"/>
      <c r="KC506" s="41"/>
      <c r="KD506" s="41"/>
      <c r="KE506" s="41"/>
      <c r="KF506" s="41"/>
      <c r="KG506" s="41"/>
      <c r="KH506" s="41"/>
      <c r="KI506" s="41"/>
      <c r="KJ506" s="41"/>
      <c r="KK506" s="41"/>
      <c r="KL506" s="41"/>
      <c r="KM506" s="41"/>
      <c r="KN506" s="41"/>
      <c r="KO506" s="41"/>
      <c r="KP506" s="41"/>
      <c r="KQ506" s="41"/>
      <c r="KR506" s="41"/>
      <c r="KS506" s="41"/>
      <c r="KT506" s="41"/>
      <c r="KU506" s="41"/>
      <c r="KV506" s="41"/>
      <c r="KW506" s="41"/>
      <c r="KX506" s="41"/>
      <c r="KY506" s="41"/>
      <c r="KZ506" s="41"/>
      <c r="LA506" s="41"/>
      <c r="LB506" s="41"/>
      <c r="LC506" s="41"/>
      <c r="LD506" s="41"/>
      <c r="LE506" s="41"/>
      <c r="LF506" s="41"/>
      <c r="LG506" s="41"/>
      <c r="LH506" s="41"/>
      <c r="LI506" s="41"/>
      <c r="LJ506" s="41"/>
      <c r="LK506" s="41"/>
      <c r="LL506" s="41"/>
      <c r="LM506" s="41"/>
      <c r="LN506" s="41"/>
      <c r="LO506" s="41"/>
      <c r="LP506" s="41"/>
      <c r="LQ506" s="41"/>
      <c r="LR506" s="41"/>
      <c r="LS506" s="41"/>
      <c r="LT506" s="41"/>
      <c r="LU506" s="41"/>
      <c r="LV506" s="41"/>
      <c r="LW506" s="41"/>
      <c r="LX506" s="41"/>
      <c r="LY506" s="41"/>
      <c r="LZ506" s="41"/>
      <c r="MA506" s="41"/>
      <c r="MB506" s="41"/>
      <c r="MC506" s="41"/>
      <c r="MD506" s="41"/>
      <c r="ME506" s="41"/>
      <c r="MF506" s="41"/>
      <c r="MG506" s="41"/>
      <c r="MH506" s="41"/>
      <c r="MI506" s="41"/>
      <c r="MJ506" s="41"/>
      <c r="MK506" s="41"/>
      <c r="ML506" s="41"/>
      <c r="MM506" s="41"/>
      <c r="MN506" s="41"/>
      <c r="MO506" s="41"/>
      <c r="MP506" s="41"/>
      <c r="MQ506" s="41"/>
      <c r="MR506" s="41"/>
      <c r="MS506" s="41"/>
      <c r="MT506" s="41"/>
      <c r="MU506" s="41"/>
      <c r="MV506" s="41"/>
      <c r="MW506" s="41"/>
      <c r="MX506" s="41"/>
      <c r="MY506" s="41"/>
      <c r="MZ506" s="41"/>
      <c r="NA506" s="41"/>
      <c r="NB506" s="41"/>
      <c r="NC506" s="41"/>
      <c r="ND506" s="41"/>
      <c r="NE506" s="41"/>
      <c r="NF506" s="41"/>
      <c r="NG506" s="41"/>
      <c r="NH506" s="41"/>
      <c r="NI506" s="41"/>
      <c r="NJ506" s="41"/>
      <c r="NK506" s="41"/>
      <c r="NL506" s="41"/>
      <c r="NM506" s="41"/>
      <c r="NN506" s="41"/>
      <c r="NO506" s="41"/>
      <c r="NP506" s="41"/>
      <c r="NQ506" s="41"/>
      <c r="NR506" s="41"/>
      <c r="NS506" s="41"/>
      <c r="NT506" s="41"/>
      <c r="NU506" s="41"/>
      <c r="NV506" s="41"/>
      <c r="NW506" s="41"/>
      <c r="NX506" s="41"/>
      <c r="NY506" s="41"/>
      <c r="NZ506" s="41"/>
      <c r="OA506" s="41"/>
      <c r="OB506" s="41"/>
      <c r="OC506" s="41"/>
      <c r="OD506" s="41"/>
      <c r="OE506" s="41"/>
      <c r="OF506" s="41"/>
      <c r="OG506" s="41"/>
      <c r="OH506" s="41"/>
      <c r="OI506" s="41"/>
      <c r="OJ506" s="41"/>
    </row>
    <row r="507" spans="264:400" ht="17.25" customHeight="1" x14ac:dyDescent="0.3">
      <c r="JD507" s="41"/>
      <c r="JE507" s="41"/>
      <c r="JF507" s="41"/>
      <c r="JG507" s="41"/>
      <c r="JH507" s="41"/>
      <c r="JI507" s="41"/>
      <c r="JJ507" s="41"/>
      <c r="JK507" s="41"/>
      <c r="JL507" s="41"/>
      <c r="JM507" s="41"/>
      <c r="JN507" s="41"/>
      <c r="JO507" s="41"/>
      <c r="JP507" s="41"/>
      <c r="JQ507" s="41"/>
      <c r="JR507" s="41"/>
      <c r="JS507" s="41"/>
      <c r="JT507" s="41"/>
      <c r="JU507" s="41"/>
      <c r="JV507" s="41"/>
      <c r="JW507" s="41"/>
      <c r="JX507" s="41"/>
      <c r="JY507" s="41"/>
      <c r="JZ507" s="41"/>
      <c r="KA507" s="41"/>
      <c r="KB507" s="41"/>
      <c r="KC507" s="41"/>
      <c r="KD507" s="41"/>
      <c r="KE507" s="41"/>
      <c r="KF507" s="41"/>
      <c r="KG507" s="41"/>
      <c r="KH507" s="41"/>
      <c r="KI507" s="41"/>
      <c r="KJ507" s="41"/>
      <c r="KK507" s="41"/>
      <c r="KL507" s="41"/>
      <c r="KM507" s="41"/>
      <c r="KN507" s="41"/>
      <c r="KO507" s="41"/>
      <c r="KP507" s="41"/>
      <c r="KQ507" s="41"/>
      <c r="KR507" s="41"/>
      <c r="KS507" s="41"/>
      <c r="KT507" s="41"/>
      <c r="KU507" s="41"/>
      <c r="KV507" s="41"/>
      <c r="KW507" s="41"/>
      <c r="KX507" s="41"/>
      <c r="KY507" s="41"/>
      <c r="KZ507" s="41"/>
      <c r="LA507" s="41"/>
      <c r="LB507" s="41"/>
      <c r="LC507" s="41"/>
      <c r="LD507" s="41"/>
      <c r="LE507" s="41"/>
      <c r="LF507" s="41"/>
      <c r="LG507" s="41"/>
      <c r="LH507" s="41"/>
      <c r="LI507" s="41"/>
      <c r="LJ507" s="41"/>
      <c r="LK507" s="41"/>
      <c r="LL507" s="41"/>
      <c r="LM507" s="41"/>
      <c r="LN507" s="41"/>
      <c r="LO507" s="41"/>
      <c r="LP507" s="41"/>
      <c r="LQ507" s="41"/>
      <c r="LR507" s="41"/>
      <c r="LS507" s="41"/>
      <c r="LT507" s="41"/>
      <c r="LU507" s="41"/>
      <c r="LV507" s="41"/>
      <c r="LW507" s="41"/>
      <c r="LX507" s="41"/>
      <c r="LY507" s="41"/>
      <c r="LZ507" s="41"/>
      <c r="MA507" s="41"/>
      <c r="MB507" s="41"/>
      <c r="MC507" s="41"/>
      <c r="MD507" s="41"/>
      <c r="ME507" s="41"/>
      <c r="MF507" s="41"/>
      <c r="MG507" s="41"/>
      <c r="MH507" s="41"/>
      <c r="MI507" s="41"/>
      <c r="MJ507" s="41"/>
      <c r="MK507" s="41"/>
      <c r="ML507" s="41"/>
      <c r="MM507" s="41"/>
      <c r="MN507" s="41"/>
      <c r="MO507" s="41"/>
      <c r="MP507" s="41"/>
      <c r="MQ507" s="41"/>
      <c r="MR507" s="41"/>
      <c r="MS507" s="41"/>
      <c r="MT507" s="41"/>
      <c r="MU507" s="41"/>
      <c r="MV507" s="41"/>
      <c r="MW507" s="41"/>
      <c r="MX507" s="41"/>
      <c r="MY507" s="41"/>
      <c r="MZ507" s="41"/>
      <c r="NA507" s="41"/>
      <c r="NB507" s="41"/>
      <c r="NC507" s="41"/>
      <c r="ND507" s="41"/>
      <c r="NE507" s="41"/>
      <c r="NF507" s="41"/>
      <c r="NG507" s="41"/>
      <c r="NH507" s="41"/>
      <c r="NI507" s="41"/>
      <c r="NJ507" s="41"/>
      <c r="NK507" s="41"/>
      <c r="NL507" s="41"/>
      <c r="NM507" s="41"/>
      <c r="NN507" s="41"/>
      <c r="NO507" s="41"/>
      <c r="NP507" s="41"/>
      <c r="NQ507" s="41"/>
      <c r="NR507" s="41"/>
      <c r="NS507" s="41"/>
      <c r="NT507" s="41"/>
      <c r="NU507" s="41"/>
      <c r="NV507" s="41"/>
      <c r="NW507" s="41"/>
      <c r="NX507" s="41"/>
      <c r="NY507" s="41"/>
      <c r="NZ507" s="41"/>
      <c r="OA507" s="41"/>
      <c r="OB507" s="41"/>
      <c r="OC507" s="41"/>
      <c r="OD507" s="41"/>
      <c r="OE507" s="41"/>
      <c r="OF507" s="41"/>
      <c r="OG507" s="41"/>
      <c r="OH507" s="41"/>
      <c r="OI507" s="41"/>
      <c r="OJ507" s="41"/>
    </row>
    <row r="508" spans="264:400" ht="17.25" customHeight="1" x14ac:dyDescent="0.3">
      <c r="JD508" s="41"/>
      <c r="JE508" s="41"/>
      <c r="JF508" s="41"/>
      <c r="JG508" s="41"/>
      <c r="JH508" s="41"/>
      <c r="JI508" s="41"/>
      <c r="JJ508" s="41"/>
      <c r="JK508" s="41"/>
      <c r="JL508" s="41"/>
      <c r="JM508" s="41"/>
      <c r="JN508" s="41"/>
      <c r="JO508" s="41"/>
      <c r="JP508" s="41"/>
      <c r="JQ508" s="41"/>
      <c r="JR508" s="41"/>
      <c r="JS508" s="41"/>
      <c r="JT508" s="41"/>
      <c r="JU508" s="41"/>
      <c r="JV508" s="41"/>
      <c r="JW508" s="41"/>
      <c r="JX508" s="41"/>
      <c r="JY508" s="41"/>
      <c r="JZ508" s="41"/>
      <c r="KA508" s="41"/>
      <c r="KB508" s="41"/>
      <c r="KC508" s="41"/>
      <c r="KD508" s="41"/>
      <c r="KE508" s="41"/>
      <c r="KF508" s="41"/>
      <c r="KG508" s="41"/>
      <c r="KH508" s="41"/>
      <c r="KI508" s="41"/>
      <c r="KJ508" s="41"/>
      <c r="KK508" s="41"/>
      <c r="KL508" s="41"/>
      <c r="KM508" s="41"/>
      <c r="KN508" s="41"/>
      <c r="KO508" s="41"/>
      <c r="KP508" s="41"/>
      <c r="KQ508" s="41"/>
      <c r="KR508" s="41"/>
      <c r="KS508" s="41"/>
      <c r="KT508" s="41"/>
      <c r="KU508" s="41"/>
      <c r="KV508" s="41"/>
      <c r="KW508" s="41"/>
      <c r="KX508" s="41"/>
      <c r="KY508" s="41"/>
      <c r="KZ508" s="41"/>
      <c r="LA508" s="41"/>
      <c r="LB508" s="41"/>
      <c r="LC508" s="41"/>
      <c r="LD508" s="41"/>
      <c r="LE508" s="41"/>
      <c r="LF508" s="41"/>
      <c r="LG508" s="41"/>
      <c r="LH508" s="41"/>
      <c r="LI508" s="41"/>
      <c r="LJ508" s="41"/>
      <c r="LK508" s="41"/>
      <c r="LL508" s="41"/>
      <c r="LM508" s="41"/>
      <c r="LN508" s="41"/>
      <c r="LO508" s="41"/>
      <c r="LP508" s="41"/>
      <c r="LQ508" s="41"/>
      <c r="LR508" s="41"/>
      <c r="LS508" s="41"/>
      <c r="LT508" s="41"/>
      <c r="LU508" s="41"/>
      <c r="LV508" s="41"/>
      <c r="LW508" s="41"/>
      <c r="LX508" s="41"/>
      <c r="LY508" s="41"/>
      <c r="LZ508" s="41"/>
      <c r="MA508" s="41"/>
      <c r="MB508" s="41"/>
      <c r="MC508" s="41"/>
      <c r="MD508" s="41"/>
      <c r="ME508" s="41"/>
      <c r="MF508" s="41"/>
      <c r="MG508" s="41"/>
      <c r="MH508" s="41"/>
      <c r="MI508" s="41"/>
      <c r="MJ508" s="41"/>
      <c r="MK508" s="41"/>
      <c r="ML508" s="41"/>
      <c r="MM508" s="41"/>
      <c r="MN508" s="41"/>
      <c r="MO508" s="41"/>
      <c r="MP508" s="41"/>
      <c r="MQ508" s="41"/>
      <c r="MR508" s="41"/>
      <c r="MS508" s="41"/>
      <c r="MT508" s="41"/>
      <c r="MU508" s="41"/>
      <c r="MV508" s="41"/>
      <c r="MW508" s="41"/>
      <c r="MX508" s="41"/>
      <c r="MY508" s="41"/>
      <c r="MZ508" s="41"/>
      <c r="NA508" s="41"/>
      <c r="NB508" s="41"/>
      <c r="NC508" s="41"/>
      <c r="ND508" s="41"/>
      <c r="NE508" s="41"/>
      <c r="NF508" s="41"/>
      <c r="NG508" s="41"/>
      <c r="NH508" s="41"/>
      <c r="NI508" s="41"/>
      <c r="NJ508" s="41"/>
      <c r="NK508" s="41"/>
      <c r="NL508" s="41"/>
      <c r="NM508" s="41"/>
      <c r="NN508" s="41"/>
      <c r="NO508" s="41"/>
      <c r="NP508" s="41"/>
      <c r="NQ508" s="41"/>
      <c r="NR508" s="41"/>
      <c r="NS508" s="41"/>
      <c r="NT508" s="41"/>
      <c r="NU508" s="41"/>
      <c r="NV508" s="41"/>
      <c r="NW508" s="41"/>
      <c r="NX508" s="41"/>
      <c r="NY508" s="41"/>
      <c r="NZ508" s="41"/>
      <c r="OA508" s="41"/>
      <c r="OB508" s="41"/>
      <c r="OC508" s="41"/>
      <c r="OD508" s="41"/>
      <c r="OE508" s="41"/>
      <c r="OF508" s="41"/>
      <c r="OG508" s="41"/>
      <c r="OH508" s="41"/>
      <c r="OI508" s="41"/>
      <c r="OJ508" s="41"/>
    </row>
    <row r="509" spans="264:400" ht="17.25" customHeight="1" x14ac:dyDescent="0.3">
      <c r="JD509" s="41"/>
      <c r="JE509" s="41"/>
      <c r="JF509" s="41"/>
      <c r="JG509" s="41"/>
      <c r="JH509" s="41"/>
      <c r="JI509" s="41"/>
      <c r="JJ509" s="41"/>
      <c r="JK509" s="41"/>
      <c r="JL509" s="41"/>
      <c r="JM509" s="41"/>
      <c r="JN509" s="41"/>
      <c r="JO509" s="41"/>
      <c r="JP509" s="41"/>
      <c r="JQ509" s="41"/>
      <c r="JR509" s="41"/>
      <c r="JS509" s="41"/>
      <c r="JT509" s="41"/>
      <c r="JU509" s="41"/>
      <c r="JV509" s="41"/>
      <c r="JW509" s="41"/>
      <c r="JX509" s="41"/>
      <c r="JY509" s="41"/>
      <c r="JZ509" s="41"/>
      <c r="KA509" s="41"/>
      <c r="KB509" s="41"/>
      <c r="KC509" s="41"/>
      <c r="KD509" s="41"/>
      <c r="KE509" s="41"/>
      <c r="KF509" s="41"/>
      <c r="KG509" s="41"/>
      <c r="KH509" s="41"/>
      <c r="KI509" s="41"/>
      <c r="KJ509" s="41"/>
      <c r="KK509" s="41"/>
      <c r="KL509" s="41"/>
      <c r="KM509" s="41"/>
      <c r="KN509" s="41"/>
      <c r="KO509" s="41"/>
      <c r="KP509" s="41"/>
      <c r="KQ509" s="41"/>
      <c r="KR509" s="41"/>
      <c r="KS509" s="41"/>
      <c r="KT509" s="41"/>
      <c r="KU509" s="41"/>
      <c r="KV509" s="41"/>
      <c r="KW509" s="41"/>
      <c r="KX509" s="41"/>
      <c r="KY509" s="41"/>
      <c r="KZ509" s="41"/>
      <c r="LA509" s="41"/>
      <c r="LB509" s="41"/>
      <c r="LC509" s="41"/>
      <c r="LD509" s="41"/>
      <c r="LE509" s="41"/>
      <c r="LF509" s="41"/>
      <c r="LG509" s="41"/>
      <c r="LH509" s="41"/>
      <c r="LI509" s="41"/>
      <c r="LJ509" s="41"/>
      <c r="LK509" s="41"/>
      <c r="LL509" s="41"/>
      <c r="LM509" s="41"/>
      <c r="LN509" s="41"/>
      <c r="LO509" s="41"/>
      <c r="LP509" s="41"/>
      <c r="LQ509" s="41"/>
      <c r="LR509" s="41"/>
      <c r="LS509" s="41"/>
      <c r="LT509" s="41"/>
      <c r="LU509" s="41"/>
      <c r="LV509" s="41"/>
      <c r="LW509" s="41"/>
      <c r="LX509" s="41"/>
      <c r="LY509" s="41"/>
      <c r="LZ509" s="41"/>
      <c r="MA509" s="41"/>
      <c r="MB509" s="41"/>
      <c r="MC509" s="41"/>
      <c r="MD509" s="41"/>
      <c r="ME509" s="41"/>
      <c r="MF509" s="41"/>
      <c r="MG509" s="41"/>
      <c r="MH509" s="41"/>
      <c r="MI509" s="41"/>
      <c r="MJ509" s="41"/>
      <c r="MK509" s="41"/>
      <c r="ML509" s="41"/>
      <c r="MM509" s="41"/>
      <c r="MN509" s="41"/>
      <c r="MO509" s="41"/>
      <c r="MP509" s="41"/>
      <c r="MQ509" s="41"/>
      <c r="MR509" s="41"/>
      <c r="MS509" s="41"/>
      <c r="MT509" s="41"/>
      <c r="MU509" s="41"/>
      <c r="MV509" s="41"/>
      <c r="MW509" s="41"/>
      <c r="MX509" s="41"/>
      <c r="MY509" s="41"/>
      <c r="MZ509" s="41"/>
      <c r="NA509" s="41"/>
      <c r="NB509" s="41"/>
      <c r="NC509" s="41"/>
      <c r="ND509" s="41"/>
      <c r="NE509" s="41"/>
      <c r="NF509" s="41"/>
      <c r="NG509" s="41"/>
      <c r="NH509" s="41"/>
      <c r="NI509" s="41"/>
      <c r="NJ509" s="41"/>
      <c r="NK509" s="41"/>
      <c r="NL509" s="41"/>
      <c r="NM509" s="41"/>
      <c r="NN509" s="41"/>
      <c r="NO509" s="41"/>
      <c r="NP509" s="41"/>
      <c r="NQ509" s="41"/>
      <c r="NR509" s="41"/>
      <c r="NS509" s="41"/>
      <c r="NT509" s="41"/>
      <c r="NU509" s="41"/>
      <c r="NV509" s="41"/>
      <c r="NW509" s="41"/>
      <c r="NX509" s="41"/>
      <c r="NY509" s="41"/>
      <c r="NZ509" s="41"/>
      <c r="OA509" s="41"/>
      <c r="OB509" s="41"/>
      <c r="OC509" s="41"/>
      <c r="OD509" s="41"/>
      <c r="OE509" s="41"/>
      <c r="OF509" s="41"/>
      <c r="OG509" s="41"/>
      <c r="OH509" s="41"/>
      <c r="OI509" s="41"/>
      <c r="OJ509" s="41"/>
    </row>
    <row r="510" spans="264:400" ht="17.25" customHeight="1" x14ac:dyDescent="0.3">
      <c r="JD510" s="41"/>
      <c r="JE510" s="41"/>
      <c r="JF510" s="41"/>
      <c r="JG510" s="41"/>
      <c r="JH510" s="41"/>
      <c r="JI510" s="41"/>
      <c r="JJ510" s="41"/>
      <c r="JK510" s="41"/>
      <c r="JL510" s="41"/>
      <c r="JM510" s="41"/>
      <c r="JN510" s="41"/>
      <c r="JO510" s="41"/>
      <c r="JP510" s="41"/>
      <c r="JQ510" s="41"/>
      <c r="JR510" s="41"/>
      <c r="JS510" s="41"/>
      <c r="JT510" s="41"/>
      <c r="JU510" s="41"/>
      <c r="JV510" s="41"/>
      <c r="JW510" s="41"/>
      <c r="JX510" s="41"/>
      <c r="JY510" s="41"/>
      <c r="JZ510" s="41"/>
      <c r="KA510" s="41"/>
      <c r="KB510" s="41"/>
      <c r="KC510" s="41"/>
      <c r="KD510" s="41"/>
      <c r="KE510" s="41"/>
      <c r="KF510" s="41"/>
      <c r="KG510" s="41"/>
      <c r="KH510" s="41"/>
      <c r="KI510" s="41"/>
      <c r="KJ510" s="41"/>
      <c r="KK510" s="41"/>
      <c r="KL510" s="41"/>
      <c r="KM510" s="41"/>
      <c r="KN510" s="41"/>
      <c r="KO510" s="41"/>
      <c r="KP510" s="41"/>
      <c r="KQ510" s="41"/>
      <c r="KR510" s="41"/>
      <c r="KS510" s="41"/>
      <c r="KT510" s="41"/>
      <c r="KU510" s="41"/>
      <c r="KV510" s="41"/>
      <c r="KW510" s="41"/>
      <c r="KX510" s="41"/>
      <c r="KY510" s="41"/>
      <c r="KZ510" s="41"/>
      <c r="LA510" s="41"/>
      <c r="LB510" s="41"/>
      <c r="LC510" s="41"/>
      <c r="LD510" s="41"/>
      <c r="LE510" s="41"/>
      <c r="LF510" s="41"/>
      <c r="LG510" s="41"/>
      <c r="LH510" s="41"/>
      <c r="LI510" s="41"/>
      <c r="LJ510" s="41"/>
      <c r="LK510" s="41"/>
      <c r="LL510" s="41"/>
      <c r="LM510" s="41"/>
      <c r="LN510" s="41"/>
      <c r="LO510" s="41"/>
      <c r="LP510" s="41"/>
      <c r="LQ510" s="41"/>
      <c r="LR510" s="41"/>
      <c r="LS510" s="41"/>
      <c r="LT510" s="41"/>
      <c r="LU510" s="41"/>
      <c r="LV510" s="41"/>
      <c r="LW510" s="41"/>
      <c r="LX510" s="41"/>
      <c r="LY510" s="41"/>
      <c r="LZ510" s="41"/>
      <c r="MA510" s="41"/>
      <c r="MB510" s="41"/>
      <c r="MC510" s="41"/>
      <c r="MD510" s="41"/>
      <c r="ME510" s="41"/>
      <c r="MF510" s="41"/>
      <c r="MG510" s="41"/>
      <c r="MH510" s="41"/>
      <c r="MI510" s="41"/>
      <c r="MJ510" s="41"/>
      <c r="MK510" s="41"/>
      <c r="ML510" s="41"/>
      <c r="MM510" s="41"/>
      <c r="MN510" s="41"/>
      <c r="MO510" s="41"/>
      <c r="MP510" s="41"/>
      <c r="MQ510" s="41"/>
      <c r="MR510" s="41"/>
      <c r="MS510" s="41"/>
      <c r="MT510" s="41"/>
      <c r="MU510" s="41"/>
      <c r="MV510" s="41"/>
      <c r="MW510" s="41"/>
      <c r="MX510" s="41"/>
      <c r="MY510" s="41"/>
      <c r="MZ510" s="41"/>
      <c r="NA510" s="41"/>
      <c r="NB510" s="41"/>
      <c r="NC510" s="41"/>
      <c r="ND510" s="41"/>
      <c r="NE510" s="41"/>
      <c r="NF510" s="41"/>
      <c r="NG510" s="41"/>
      <c r="NH510" s="41"/>
      <c r="NI510" s="41"/>
      <c r="NJ510" s="41"/>
      <c r="NK510" s="41"/>
      <c r="NL510" s="41"/>
      <c r="NM510" s="41"/>
      <c r="NN510" s="41"/>
      <c r="NO510" s="41"/>
      <c r="NP510" s="41"/>
      <c r="NQ510" s="41"/>
      <c r="NR510" s="41"/>
      <c r="NS510" s="41"/>
      <c r="NT510" s="41"/>
      <c r="NU510" s="41"/>
      <c r="NV510" s="41"/>
      <c r="NW510" s="41"/>
      <c r="NX510" s="41"/>
      <c r="NY510" s="41"/>
      <c r="NZ510" s="41"/>
      <c r="OA510" s="41"/>
      <c r="OB510" s="41"/>
      <c r="OC510" s="41"/>
      <c r="OD510" s="41"/>
      <c r="OE510" s="41"/>
      <c r="OF510" s="41"/>
      <c r="OG510" s="41"/>
      <c r="OH510" s="41"/>
      <c r="OI510" s="41"/>
      <c r="OJ510" s="41"/>
    </row>
    <row r="511" spans="264:400" ht="17.25" customHeight="1" x14ac:dyDescent="0.3">
      <c r="JD511" s="41"/>
      <c r="JE511" s="41"/>
      <c r="JF511" s="41"/>
      <c r="JG511" s="41"/>
      <c r="JH511" s="41"/>
      <c r="JI511" s="41"/>
      <c r="JJ511" s="41"/>
      <c r="JK511" s="41"/>
      <c r="JL511" s="41"/>
      <c r="JM511" s="41"/>
      <c r="JN511" s="41"/>
      <c r="JO511" s="41"/>
      <c r="JP511" s="41"/>
      <c r="JQ511" s="41"/>
      <c r="JR511" s="41"/>
      <c r="JS511" s="41"/>
      <c r="JT511" s="41"/>
      <c r="JU511" s="41"/>
      <c r="JV511" s="41"/>
      <c r="JW511" s="41"/>
      <c r="JX511" s="41"/>
      <c r="JY511" s="41"/>
      <c r="JZ511" s="41"/>
      <c r="KA511" s="41"/>
      <c r="KB511" s="41"/>
      <c r="KC511" s="41"/>
      <c r="KD511" s="41"/>
      <c r="KE511" s="41"/>
      <c r="KF511" s="41"/>
      <c r="KG511" s="41"/>
      <c r="KH511" s="41"/>
      <c r="KI511" s="41"/>
      <c r="KJ511" s="41"/>
      <c r="KK511" s="41"/>
      <c r="KL511" s="41"/>
      <c r="KM511" s="41"/>
      <c r="KN511" s="41"/>
      <c r="KO511" s="41"/>
      <c r="KP511" s="41"/>
      <c r="KQ511" s="41"/>
      <c r="KR511" s="41"/>
      <c r="KS511" s="41"/>
      <c r="KT511" s="41"/>
      <c r="KU511" s="41"/>
      <c r="KV511" s="41"/>
      <c r="KW511" s="41"/>
      <c r="KX511" s="41"/>
      <c r="KY511" s="41"/>
      <c r="KZ511" s="41"/>
      <c r="LA511" s="41"/>
      <c r="LB511" s="41"/>
      <c r="LC511" s="41"/>
      <c r="LD511" s="41"/>
      <c r="LE511" s="41"/>
      <c r="LF511" s="41"/>
      <c r="LG511" s="41"/>
      <c r="LH511" s="41"/>
      <c r="LI511" s="41"/>
      <c r="LJ511" s="41"/>
      <c r="LK511" s="41"/>
      <c r="LL511" s="41"/>
      <c r="LM511" s="41"/>
      <c r="LN511" s="41"/>
      <c r="LO511" s="41"/>
      <c r="LP511" s="41"/>
      <c r="LQ511" s="41"/>
      <c r="LR511" s="41"/>
      <c r="LS511" s="41"/>
      <c r="LT511" s="41"/>
      <c r="LU511" s="41"/>
      <c r="LV511" s="41"/>
      <c r="LW511" s="41"/>
      <c r="LX511" s="41"/>
      <c r="LY511" s="41"/>
      <c r="LZ511" s="41"/>
      <c r="MA511" s="41"/>
      <c r="MB511" s="41"/>
      <c r="MC511" s="41"/>
      <c r="MD511" s="41"/>
      <c r="ME511" s="41"/>
      <c r="MF511" s="41"/>
      <c r="MG511" s="41"/>
      <c r="MH511" s="41"/>
      <c r="MI511" s="41"/>
      <c r="MJ511" s="41"/>
      <c r="MK511" s="41"/>
      <c r="ML511" s="41"/>
      <c r="MM511" s="41"/>
      <c r="MN511" s="41"/>
      <c r="MO511" s="41"/>
      <c r="MP511" s="41"/>
      <c r="MQ511" s="41"/>
      <c r="MR511" s="41"/>
      <c r="MS511" s="41"/>
      <c r="MT511" s="41"/>
      <c r="MU511" s="41"/>
      <c r="MV511" s="41"/>
      <c r="MW511" s="41"/>
      <c r="MX511" s="41"/>
      <c r="MY511" s="41"/>
      <c r="MZ511" s="41"/>
      <c r="NA511" s="41"/>
      <c r="NB511" s="41"/>
      <c r="NC511" s="41"/>
      <c r="ND511" s="41"/>
      <c r="NE511" s="41"/>
      <c r="NF511" s="41"/>
      <c r="NG511" s="41"/>
      <c r="NH511" s="41"/>
      <c r="NI511" s="41"/>
      <c r="NJ511" s="41"/>
      <c r="NK511" s="41"/>
      <c r="NL511" s="41"/>
      <c r="NM511" s="41"/>
      <c r="NN511" s="41"/>
      <c r="NO511" s="41"/>
      <c r="NP511" s="41"/>
      <c r="NQ511" s="41"/>
      <c r="NR511" s="41"/>
      <c r="NS511" s="41"/>
      <c r="NT511" s="41"/>
      <c r="NU511" s="41"/>
      <c r="NV511" s="41"/>
      <c r="NW511" s="41"/>
      <c r="NX511" s="41"/>
      <c r="NY511" s="41"/>
      <c r="NZ511" s="41"/>
      <c r="OA511" s="41"/>
      <c r="OB511" s="41"/>
      <c r="OC511" s="41"/>
      <c r="OD511" s="41"/>
      <c r="OE511" s="41"/>
      <c r="OF511" s="41"/>
      <c r="OG511" s="41"/>
      <c r="OH511" s="41"/>
      <c r="OI511" s="41"/>
      <c r="OJ511" s="41"/>
    </row>
    <row r="512" spans="264:400" ht="17.25" customHeight="1" x14ac:dyDescent="0.3">
      <c r="JD512" s="41"/>
      <c r="JE512" s="41"/>
      <c r="JF512" s="41"/>
      <c r="JG512" s="41"/>
      <c r="JH512" s="41"/>
      <c r="JI512" s="41"/>
      <c r="JJ512" s="41"/>
      <c r="JK512" s="41"/>
      <c r="JL512" s="41"/>
      <c r="JM512" s="41"/>
      <c r="JN512" s="41"/>
      <c r="JO512" s="41"/>
      <c r="JP512" s="41"/>
      <c r="JQ512" s="41"/>
      <c r="JR512" s="41"/>
      <c r="JS512" s="41"/>
      <c r="JT512" s="41"/>
      <c r="JU512" s="41"/>
      <c r="JV512" s="41"/>
      <c r="JW512" s="41"/>
      <c r="JX512" s="41"/>
      <c r="JY512" s="41"/>
      <c r="JZ512" s="41"/>
      <c r="KA512" s="41"/>
      <c r="KB512" s="41"/>
      <c r="KC512" s="41"/>
      <c r="KD512" s="41"/>
      <c r="KE512" s="41"/>
      <c r="KF512" s="41"/>
      <c r="KG512" s="41"/>
      <c r="KH512" s="41"/>
      <c r="KI512" s="41"/>
      <c r="KJ512" s="41"/>
      <c r="KK512" s="41"/>
      <c r="KL512" s="41"/>
      <c r="KM512" s="41"/>
      <c r="KN512" s="41"/>
      <c r="KO512" s="41"/>
      <c r="KP512" s="41"/>
      <c r="KQ512" s="41"/>
      <c r="KR512" s="41"/>
      <c r="KS512" s="41"/>
      <c r="KT512" s="41"/>
      <c r="KU512" s="41"/>
      <c r="KV512" s="41"/>
      <c r="KW512" s="41"/>
      <c r="KX512" s="41"/>
      <c r="KY512" s="41"/>
      <c r="KZ512" s="41"/>
      <c r="LA512" s="41"/>
      <c r="LB512" s="41"/>
      <c r="LC512" s="41"/>
      <c r="LD512" s="41"/>
      <c r="LE512" s="41"/>
      <c r="LF512" s="41"/>
      <c r="LG512" s="41"/>
      <c r="LH512" s="41"/>
      <c r="LI512" s="41"/>
      <c r="LJ512" s="41"/>
      <c r="LK512" s="41"/>
      <c r="LL512" s="41"/>
      <c r="LM512" s="41"/>
      <c r="LN512" s="41"/>
      <c r="LO512" s="41"/>
      <c r="LP512" s="41"/>
      <c r="LQ512" s="41"/>
      <c r="LR512" s="41"/>
      <c r="LS512" s="41"/>
      <c r="LT512" s="41"/>
      <c r="LU512" s="41"/>
      <c r="LV512" s="41"/>
      <c r="LW512" s="41"/>
      <c r="LX512" s="41"/>
      <c r="LY512" s="41"/>
      <c r="LZ512" s="41"/>
      <c r="MA512" s="41"/>
      <c r="MB512" s="41"/>
      <c r="MC512" s="41"/>
      <c r="MD512" s="41"/>
      <c r="ME512" s="41"/>
      <c r="MF512" s="41"/>
      <c r="MG512" s="41"/>
      <c r="MH512" s="41"/>
      <c r="MI512" s="41"/>
      <c r="MJ512" s="41"/>
      <c r="MK512" s="41"/>
      <c r="ML512" s="41"/>
      <c r="MM512" s="41"/>
      <c r="MN512" s="41"/>
      <c r="MO512" s="41"/>
      <c r="MP512" s="41"/>
      <c r="MQ512" s="41"/>
      <c r="MR512" s="41"/>
      <c r="MS512" s="41"/>
      <c r="MT512" s="41"/>
      <c r="MU512" s="41"/>
      <c r="MV512" s="41"/>
      <c r="MW512" s="41"/>
      <c r="MX512" s="41"/>
      <c r="MY512" s="41"/>
      <c r="MZ512" s="41"/>
      <c r="NA512" s="41"/>
      <c r="NB512" s="41"/>
      <c r="NC512" s="41"/>
      <c r="ND512" s="41"/>
      <c r="NE512" s="41"/>
      <c r="NF512" s="41"/>
      <c r="NG512" s="41"/>
      <c r="NH512" s="41"/>
      <c r="NI512" s="41"/>
      <c r="NJ512" s="41"/>
      <c r="NK512" s="41"/>
      <c r="NL512" s="41"/>
      <c r="NM512" s="41"/>
      <c r="NN512" s="41"/>
      <c r="NO512" s="41"/>
      <c r="NP512" s="41"/>
      <c r="NQ512" s="41"/>
      <c r="NR512" s="41"/>
      <c r="NS512" s="41"/>
      <c r="NT512" s="41"/>
      <c r="NU512" s="41"/>
      <c r="NV512" s="41"/>
      <c r="NW512" s="41"/>
      <c r="NX512" s="41"/>
      <c r="NY512" s="41"/>
      <c r="NZ512" s="41"/>
      <c r="OA512" s="41"/>
      <c r="OB512" s="41"/>
      <c r="OC512" s="41"/>
      <c r="OD512" s="41"/>
      <c r="OE512" s="41"/>
      <c r="OF512" s="41"/>
      <c r="OG512" s="41"/>
      <c r="OH512" s="41"/>
      <c r="OI512" s="41"/>
      <c r="OJ512" s="41"/>
    </row>
    <row r="513" spans="264:400" ht="17.25" customHeight="1" x14ac:dyDescent="0.3">
      <c r="JD513" s="41"/>
      <c r="JE513" s="41"/>
      <c r="JF513" s="41"/>
      <c r="JG513" s="41"/>
      <c r="JH513" s="41"/>
      <c r="JI513" s="41"/>
      <c r="JJ513" s="41"/>
      <c r="JK513" s="41"/>
      <c r="JL513" s="41"/>
      <c r="JM513" s="41"/>
      <c r="JN513" s="41"/>
      <c r="JO513" s="41"/>
      <c r="JP513" s="41"/>
      <c r="JQ513" s="41"/>
      <c r="JR513" s="41"/>
      <c r="JS513" s="41"/>
      <c r="JT513" s="41"/>
      <c r="JU513" s="41"/>
      <c r="JV513" s="41"/>
      <c r="JW513" s="41"/>
      <c r="JX513" s="41"/>
      <c r="JY513" s="41"/>
      <c r="JZ513" s="41"/>
      <c r="KA513" s="41"/>
      <c r="KB513" s="41"/>
      <c r="KC513" s="41"/>
      <c r="KD513" s="41"/>
      <c r="KE513" s="41"/>
      <c r="KF513" s="41"/>
      <c r="KG513" s="41"/>
      <c r="KH513" s="41"/>
      <c r="KI513" s="41"/>
      <c r="KJ513" s="41"/>
      <c r="KK513" s="41"/>
      <c r="KL513" s="41"/>
      <c r="KM513" s="41"/>
      <c r="KN513" s="41"/>
      <c r="KO513" s="41"/>
      <c r="KP513" s="41"/>
      <c r="KQ513" s="41"/>
      <c r="KR513" s="41"/>
      <c r="KS513" s="41"/>
      <c r="KT513" s="41"/>
      <c r="KU513" s="41"/>
      <c r="KV513" s="41"/>
      <c r="KW513" s="41"/>
      <c r="KX513" s="41"/>
      <c r="KY513" s="41"/>
      <c r="KZ513" s="41"/>
      <c r="LA513" s="41"/>
      <c r="LB513" s="41"/>
      <c r="LC513" s="41"/>
      <c r="LD513" s="41"/>
      <c r="LE513" s="41"/>
      <c r="LF513" s="41"/>
      <c r="LG513" s="41"/>
      <c r="LH513" s="41"/>
      <c r="LI513" s="41"/>
      <c r="LJ513" s="41"/>
      <c r="LK513" s="41"/>
      <c r="LL513" s="41"/>
      <c r="LM513" s="41"/>
      <c r="LN513" s="41"/>
      <c r="LO513" s="41"/>
      <c r="LP513" s="41"/>
      <c r="LQ513" s="41"/>
      <c r="LR513" s="41"/>
      <c r="LS513" s="41"/>
      <c r="LT513" s="41"/>
      <c r="LU513" s="41"/>
      <c r="LV513" s="41"/>
      <c r="LW513" s="41"/>
      <c r="LX513" s="41"/>
      <c r="LY513" s="41"/>
      <c r="LZ513" s="41"/>
      <c r="MA513" s="41"/>
      <c r="MB513" s="41"/>
      <c r="MC513" s="41"/>
      <c r="MD513" s="41"/>
      <c r="ME513" s="41"/>
      <c r="MF513" s="41"/>
      <c r="MG513" s="41"/>
      <c r="MH513" s="41"/>
      <c r="MI513" s="41"/>
      <c r="MJ513" s="41"/>
      <c r="MK513" s="41"/>
      <c r="ML513" s="41"/>
      <c r="MM513" s="41"/>
      <c r="MN513" s="41"/>
      <c r="MO513" s="41"/>
      <c r="MP513" s="41"/>
      <c r="MQ513" s="41"/>
      <c r="MR513" s="41"/>
      <c r="MS513" s="41"/>
      <c r="MT513" s="41"/>
      <c r="MU513" s="41"/>
      <c r="MV513" s="41"/>
      <c r="MW513" s="41"/>
      <c r="MX513" s="41"/>
      <c r="MY513" s="41"/>
      <c r="MZ513" s="41"/>
      <c r="NA513" s="41"/>
      <c r="NB513" s="41"/>
      <c r="NC513" s="41"/>
      <c r="ND513" s="41"/>
      <c r="NE513" s="41"/>
      <c r="NF513" s="41"/>
      <c r="NG513" s="41"/>
      <c r="NH513" s="41"/>
      <c r="NI513" s="41"/>
      <c r="NJ513" s="41"/>
      <c r="NK513" s="41"/>
      <c r="NL513" s="41"/>
      <c r="NM513" s="41"/>
      <c r="NN513" s="41"/>
      <c r="NO513" s="41"/>
      <c r="NP513" s="41"/>
      <c r="NQ513" s="41"/>
      <c r="NR513" s="41"/>
      <c r="NS513" s="41"/>
      <c r="NT513" s="41"/>
      <c r="NU513" s="41"/>
      <c r="NV513" s="41"/>
      <c r="NW513" s="41"/>
      <c r="NX513" s="41"/>
      <c r="NY513" s="41"/>
      <c r="NZ513" s="41"/>
      <c r="OA513" s="41"/>
      <c r="OB513" s="41"/>
      <c r="OC513" s="41"/>
      <c r="OD513" s="41"/>
      <c r="OE513" s="41"/>
      <c r="OF513" s="41"/>
      <c r="OG513" s="41"/>
      <c r="OH513" s="41"/>
      <c r="OI513" s="41"/>
      <c r="OJ513" s="41"/>
    </row>
    <row r="514" spans="264:400" ht="17.25" customHeight="1" x14ac:dyDescent="0.3">
      <c r="JD514" s="41"/>
      <c r="JE514" s="41"/>
      <c r="JF514" s="41"/>
      <c r="JG514" s="41"/>
      <c r="JH514" s="41"/>
      <c r="JI514" s="41"/>
      <c r="JJ514" s="41"/>
      <c r="JK514" s="41"/>
      <c r="JL514" s="41"/>
      <c r="JM514" s="41"/>
      <c r="JN514" s="41"/>
      <c r="JO514" s="41"/>
      <c r="JP514" s="41"/>
      <c r="JQ514" s="41"/>
      <c r="JR514" s="41"/>
      <c r="JS514" s="41"/>
      <c r="JT514" s="41"/>
      <c r="JU514" s="41"/>
      <c r="JV514" s="41"/>
      <c r="JW514" s="41"/>
      <c r="JX514" s="41"/>
      <c r="JY514" s="41"/>
      <c r="JZ514" s="41"/>
      <c r="KA514" s="41"/>
      <c r="KB514" s="41"/>
      <c r="KC514" s="41"/>
      <c r="KD514" s="41"/>
      <c r="KE514" s="41"/>
      <c r="KF514" s="41"/>
      <c r="KG514" s="41"/>
      <c r="KH514" s="41"/>
      <c r="KI514" s="41"/>
      <c r="KJ514" s="41"/>
      <c r="KK514" s="41"/>
      <c r="KL514" s="41"/>
      <c r="KM514" s="41"/>
      <c r="KN514" s="41"/>
      <c r="KO514" s="41"/>
      <c r="KP514" s="41"/>
      <c r="KQ514" s="41"/>
      <c r="KR514" s="41"/>
      <c r="KS514" s="41"/>
      <c r="KT514" s="41"/>
      <c r="KU514" s="41"/>
      <c r="KV514" s="41"/>
      <c r="KW514" s="41"/>
      <c r="KX514" s="41"/>
      <c r="KY514" s="41"/>
      <c r="KZ514" s="41"/>
      <c r="LA514" s="41"/>
      <c r="LB514" s="41"/>
      <c r="LC514" s="41"/>
      <c r="LD514" s="41"/>
      <c r="LE514" s="41"/>
      <c r="LF514" s="41"/>
      <c r="LG514" s="41"/>
      <c r="LH514" s="41"/>
      <c r="LI514" s="41"/>
      <c r="LJ514" s="41"/>
      <c r="LK514" s="41"/>
      <c r="LL514" s="41"/>
      <c r="LM514" s="41"/>
      <c r="LN514" s="41"/>
      <c r="LO514" s="41"/>
      <c r="LP514" s="41"/>
      <c r="LQ514" s="41"/>
      <c r="LR514" s="41"/>
      <c r="LS514" s="41"/>
      <c r="LT514" s="41"/>
      <c r="LU514" s="41"/>
      <c r="LV514" s="41"/>
      <c r="LW514" s="41"/>
      <c r="LX514" s="41"/>
      <c r="LY514" s="41"/>
      <c r="LZ514" s="41"/>
      <c r="MA514" s="41"/>
      <c r="MB514" s="41"/>
      <c r="MC514" s="41"/>
      <c r="MD514" s="41"/>
      <c r="ME514" s="41"/>
      <c r="MF514" s="41"/>
      <c r="MG514" s="41"/>
      <c r="MH514" s="41"/>
      <c r="MI514" s="41"/>
      <c r="MJ514" s="41"/>
      <c r="MK514" s="41"/>
      <c r="ML514" s="41"/>
      <c r="MM514" s="41"/>
      <c r="MN514" s="41"/>
      <c r="MO514" s="41"/>
      <c r="MP514" s="41"/>
      <c r="MQ514" s="41"/>
      <c r="MR514" s="41"/>
      <c r="MS514" s="41"/>
      <c r="MT514" s="41"/>
      <c r="MU514" s="41"/>
      <c r="MV514" s="41"/>
      <c r="MW514" s="41"/>
      <c r="MX514" s="41"/>
      <c r="MY514" s="41"/>
      <c r="MZ514" s="41"/>
      <c r="NA514" s="41"/>
      <c r="NB514" s="41"/>
      <c r="NC514" s="41"/>
      <c r="ND514" s="41"/>
      <c r="NE514" s="41"/>
      <c r="NF514" s="41"/>
      <c r="NG514" s="41"/>
      <c r="NH514" s="41"/>
      <c r="NI514" s="41"/>
      <c r="NJ514" s="41"/>
      <c r="NK514" s="41"/>
      <c r="NL514" s="41"/>
      <c r="NM514" s="41"/>
      <c r="NN514" s="41"/>
      <c r="NO514" s="41"/>
      <c r="NP514" s="41"/>
      <c r="NQ514" s="41"/>
      <c r="NR514" s="41"/>
      <c r="NS514" s="41"/>
      <c r="NT514" s="41"/>
      <c r="NU514" s="41"/>
      <c r="NV514" s="41"/>
      <c r="NW514" s="41"/>
      <c r="NX514" s="41"/>
      <c r="NY514" s="41"/>
      <c r="NZ514" s="41"/>
      <c r="OA514" s="41"/>
      <c r="OB514" s="41"/>
      <c r="OC514" s="41"/>
      <c r="OD514" s="41"/>
      <c r="OE514" s="41"/>
      <c r="OF514" s="41"/>
      <c r="OG514" s="41"/>
      <c r="OH514" s="41"/>
      <c r="OI514" s="41"/>
      <c r="OJ514" s="41"/>
    </row>
    <row r="515" spans="264:400" ht="17.25" customHeight="1" x14ac:dyDescent="0.3">
      <c r="JD515" s="41"/>
      <c r="JE515" s="41"/>
      <c r="JF515" s="41"/>
      <c r="JG515" s="41"/>
      <c r="JH515" s="41"/>
      <c r="JI515" s="41"/>
      <c r="JJ515" s="41"/>
      <c r="JK515" s="41"/>
      <c r="JL515" s="41"/>
      <c r="JM515" s="41"/>
      <c r="JN515" s="41"/>
      <c r="JO515" s="41"/>
      <c r="JP515" s="41"/>
      <c r="JQ515" s="41"/>
      <c r="JR515" s="41"/>
      <c r="JS515" s="41"/>
      <c r="JT515" s="41"/>
      <c r="JU515" s="41"/>
      <c r="JV515" s="41"/>
      <c r="JW515" s="41"/>
      <c r="JX515" s="41"/>
      <c r="JY515" s="41"/>
      <c r="JZ515" s="41"/>
      <c r="KA515" s="41"/>
      <c r="KB515" s="41"/>
      <c r="KC515" s="41"/>
      <c r="KD515" s="41"/>
      <c r="KE515" s="41"/>
      <c r="KF515" s="41"/>
      <c r="KG515" s="41"/>
      <c r="KH515" s="41"/>
      <c r="KI515" s="41"/>
      <c r="KJ515" s="41"/>
      <c r="KK515" s="41"/>
      <c r="KL515" s="41"/>
      <c r="KM515" s="41"/>
      <c r="KN515" s="41"/>
      <c r="KO515" s="41"/>
      <c r="KP515" s="41"/>
      <c r="KQ515" s="41"/>
      <c r="KR515" s="41"/>
      <c r="KS515" s="41"/>
      <c r="KT515" s="41"/>
      <c r="KU515" s="41"/>
      <c r="KV515" s="41"/>
      <c r="KW515" s="41"/>
      <c r="KX515" s="41"/>
      <c r="KY515" s="41"/>
      <c r="KZ515" s="41"/>
      <c r="LA515" s="41"/>
      <c r="LB515" s="41"/>
      <c r="LC515" s="41"/>
      <c r="LD515" s="41"/>
      <c r="LE515" s="41"/>
      <c r="LF515" s="41"/>
      <c r="LG515" s="41"/>
      <c r="LH515" s="41"/>
      <c r="LI515" s="41"/>
      <c r="LJ515" s="41"/>
      <c r="LK515" s="41"/>
      <c r="LL515" s="41"/>
      <c r="LM515" s="41"/>
      <c r="LN515" s="41"/>
      <c r="LO515" s="41"/>
      <c r="LP515" s="41"/>
      <c r="LQ515" s="41"/>
      <c r="LR515" s="41"/>
      <c r="LS515" s="41"/>
      <c r="LT515" s="41"/>
      <c r="LU515" s="41"/>
      <c r="LV515" s="41"/>
      <c r="LW515" s="41"/>
      <c r="LX515" s="41"/>
      <c r="LY515" s="41"/>
      <c r="LZ515" s="41"/>
      <c r="MA515" s="41"/>
      <c r="MB515" s="41"/>
      <c r="MC515" s="41"/>
      <c r="MD515" s="41"/>
      <c r="ME515" s="41"/>
      <c r="MF515" s="41"/>
      <c r="MG515" s="41"/>
      <c r="MH515" s="41"/>
      <c r="MI515" s="41"/>
      <c r="MJ515" s="41"/>
      <c r="MK515" s="41"/>
      <c r="ML515" s="41"/>
      <c r="MM515" s="41"/>
      <c r="MN515" s="41"/>
      <c r="MO515" s="41"/>
      <c r="MP515" s="41"/>
      <c r="MQ515" s="41"/>
      <c r="MR515" s="41"/>
      <c r="MS515" s="41"/>
      <c r="MT515" s="41"/>
      <c r="MU515" s="41"/>
      <c r="MV515" s="41"/>
      <c r="MW515" s="41"/>
      <c r="MX515" s="41"/>
      <c r="MY515" s="41"/>
      <c r="MZ515" s="41"/>
      <c r="NA515" s="41"/>
      <c r="NB515" s="41"/>
      <c r="NC515" s="41"/>
      <c r="ND515" s="41"/>
      <c r="NE515" s="41"/>
      <c r="NF515" s="41"/>
      <c r="NG515" s="41"/>
      <c r="NH515" s="41"/>
      <c r="NI515" s="41"/>
      <c r="NJ515" s="41"/>
      <c r="NK515" s="41"/>
      <c r="NL515" s="41"/>
      <c r="NM515" s="41"/>
      <c r="NN515" s="41"/>
      <c r="NO515" s="41"/>
      <c r="NP515" s="41"/>
      <c r="NQ515" s="41"/>
      <c r="NR515" s="41"/>
      <c r="NS515" s="41"/>
      <c r="NT515" s="41"/>
      <c r="NU515" s="41"/>
      <c r="NV515" s="41"/>
      <c r="NW515" s="41"/>
      <c r="NX515" s="41"/>
      <c r="NY515" s="41"/>
      <c r="NZ515" s="41"/>
      <c r="OA515" s="41"/>
      <c r="OB515" s="41"/>
      <c r="OC515" s="41"/>
      <c r="OD515" s="41"/>
      <c r="OE515" s="41"/>
      <c r="OF515" s="41"/>
      <c r="OG515" s="41"/>
      <c r="OH515" s="41"/>
      <c r="OI515" s="41"/>
      <c r="OJ515" s="41"/>
    </row>
    <row r="516" spans="264:400" ht="17.25" customHeight="1" x14ac:dyDescent="0.3">
      <c r="JD516" s="41"/>
      <c r="JE516" s="41"/>
      <c r="JF516" s="41"/>
      <c r="JG516" s="41"/>
      <c r="JH516" s="41"/>
      <c r="JI516" s="41"/>
      <c r="JJ516" s="41"/>
      <c r="JK516" s="41"/>
      <c r="JL516" s="41"/>
      <c r="JM516" s="41"/>
      <c r="JN516" s="41"/>
      <c r="JO516" s="41"/>
      <c r="JP516" s="41"/>
      <c r="JQ516" s="41"/>
      <c r="JR516" s="41"/>
      <c r="JS516" s="41"/>
      <c r="JT516" s="41"/>
      <c r="JU516" s="41"/>
      <c r="JV516" s="41"/>
      <c r="JW516" s="41"/>
      <c r="JX516" s="41"/>
      <c r="JY516" s="41"/>
      <c r="JZ516" s="41"/>
      <c r="KA516" s="41"/>
      <c r="KB516" s="41"/>
      <c r="KC516" s="41"/>
      <c r="KD516" s="41"/>
      <c r="KE516" s="41"/>
      <c r="KF516" s="41"/>
      <c r="KG516" s="41"/>
      <c r="KH516" s="41"/>
      <c r="KI516" s="41"/>
      <c r="KJ516" s="41"/>
      <c r="KK516" s="41"/>
      <c r="KL516" s="41"/>
      <c r="KM516" s="41"/>
      <c r="KN516" s="41"/>
      <c r="KO516" s="41"/>
      <c r="KP516" s="41"/>
      <c r="KQ516" s="41"/>
      <c r="KR516" s="41"/>
      <c r="KS516" s="41"/>
      <c r="KT516" s="41"/>
      <c r="KU516" s="41"/>
      <c r="KV516" s="41"/>
      <c r="KW516" s="41"/>
      <c r="KX516" s="41"/>
      <c r="KY516" s="41"/>
      <c r="KZ516" s="41"/>
      <c r="LA516" s="41"/>
      <c r="LB516" s="41"/>
      <c r="LC516" s="41"/>
      <c r="LD516" s="41"/>
      <c r="LE516" s="41"/>
      <c r="LF516" s="41"/>
      <c r="LG516" s="41"/>
      <c r="LH516" s="41"/>
      <c r="LI516" s="41"/>
      <c r="LJ516" s="41"/>
      <c r="LK516" s="41"/>
      <c r="LL516" s="41"/>
      <c r="LM516" s="41"/>
      <c r="LN516" s="41"/>
      <c r="LO516" s="41"/>
      <c r="LP516" s="41"/>
      <c r="LQ516" s="41"/>
      <c r="LR516" s="41"/>
      <c r="LS516" s="41"/>
      <c r="LT516" s="41"/>
      <c r="LU516" s="41"/>
      <c r="LV516" s="41"/>
      <c r="LW516" s="41"/>
      <c r="LX516" s="41"/>
      <c r="LY516" s="41"/>
      <c r="LZ516" s="41"/>
      <c r="MA516" s="41"/>
      <c r="MB516" s="41"/>
      <c r="MC516" s="41"/>
      <c r="MD516" s="41"/>
      <c r="ME516" s="41"/>
      <c r="MF516" s="41"/>
      <c r="MG516" s="41"/>
      <c r="MH516" s="41"/>
      <c r="MI516" s="41"/>
      <c r="MJ516" s="41"/>
      <c r="MK516" s="41"/>
      <c r="ML516" s="41"/>
      <c r="MM516" s="41"/>
      <c r="MN516" s="41"/>
      <c r="MO516" s="41"/>
      <c r="MP516" s="41"/>
      <c r="MQ516" s="41"/>
      <c r="MR516" s="41"/>
      <c r="MS516" s="41"/>
      <c r="MT516" s="41"/>
      <c r="MU516" s="41"/>
      <c r="MV516" s="41"/>
      <c r="MW516" s="41"/>
      <c r="MX516" s="41"/>
      <c r="MY516" s="41"/>
      <c r="MZ516" s="41"/>
      <c r="NA516" s="41"/>
      <c r="NB516" s="41"/>
      <c r="NC516" s="41"/>
      <c r="ND516" s="41"/>
      <c r="NE516" s="41"/>
      <c r="NF516" s="41"/>
      <c r="NG516" s="41"/>
      <c r="NH516" s="41"/>
      <c r="NI516" s="41"/>
      <c r="NJ516" s="41"/>
      <c r="NK516" s="41"/>
      <c r="NL516" s="41"/>
      <c r="NM516" s="41"/>
      <c r="NN516" s="41"/>
      <c r="NO516" s="41"/>
      <c r="NP516" s="41"/>
      <c r="NQ516" s="41"/>
      <c r="NR516" s="41"/>
      <c r="NS516" s="41"/>
      <c r="NT516" s="41"/>
      <c r="NU516" s="41"/>
      <c r="NV516" s="41"/>
      <c r="NW516" s="41"/>
      <c r="NX516" s="41"/>
      <c r="NY516" s="41"/>
      <c r="NZ516" s="41"/>
      <c r="OA516" s="41"/>
      <c r="OB516" s="41"/>
      <c r="OC516" s="41"/>
      <c r="OD516" s="41"/>
      <c r="OE516" s="41"/>
      <c r="OF516" s="41"/>
      <c r="OG516" s="41"/>
      <c r="OH516" s="41"/>
      <c r="OI516" s="41"/>
      <c r="OJ516" s="41"/>
    </row>
    <row r="517" spans="264:400" ht="17.25" customHeight="1" x14ac:dyDescent="0.3">
      <c r="JD517" s="41"/>
      <c r="JE517" s="41"/>
      <c r="JF517" s="41"/>
      <c r="JG517" s="41"/>
      <c r="JH517" s="41"/>
      <c r="JI517" s="41"/>
      <c r="JJ517" s="41"/>
      <c r="JK517" s="41"/>
      <c r="JL517" s="41"/>
      <c r="JM517" s="41"/>
      <c r="JN517" s="41"/>
      <c r="JO517" s="41"/>
      <c r="JP517" s="41"/>
      <c r="JQ517" s="41"/>
      <c r="JR517" s="41"/>
      <c r="JS517" s="41"/>
      <c r="JT517" s="41"/>
      <c r="JU517" s="41"/>
      <c r="JV517" s="41"/>
      <c r="JW517" s="41"/>
      <c r="JX517" s="41"/>
      <c r="JY517" s="41"/>
      <c r="JZ517" s="41"/>
      <c r="KA517" s="41"/>
      <c r="KB517" s="41"/>
      <c r="KC517" s="41"/>
      <c r="KD517" s="41"/>
      <c r="KE517" s="41"/>
      <c r="KF517" s="41"/>
      <c r="KG517" s="41"/>
      <c r="KH517" s="41"/>
      <c r="KI517" s="41"/>
      <c r="KJ517" s="41"/>
      <c r="KK517" s="41"/>
      <c r="KL517" s="41"/>
      <c r="KM517" s="41"/>
      <c r="KN517" s="41"/>
      <c r="KO517" s="41"/>
      <c r="KP517" s="41"/>
      <c r="KQ517" s="41"/>
      <c r="KR517" s="41"/>
      <c r="KS517" s="41"/>
      <c r="KT517" s="41"/>
      <c r="KU517" s="41"/>
      <c r="KV517" s="41"/>
      <c r="KW517" s="41"/>
      <c r="KX517" s="41"/>
      <c r="KY517" s="41"/>
      <c r="KZ517" s="41"/>
      <c r="LA517" s="41"/>
      <c r="LB517" s="41"/>
      <c r="LC517" s="41"/>
      <c r="LD517" s="41"/>
      <c r="LE517" s="41"/>
      <c r="LF517" s="41"/>
      <c r="LG517" s="41"/>
      <c r="LH517" s="41"/>
      <c r="LI517" s="41"/>
      <c r="LJ517" s="41"/>
      <c r="LK517" s="41"/>
      <c r="LL517" s="41"/>
      <c r="LM517" s="41"/>
      <c r="LN517" s="41"/>
      <c r="LO517" s="41"/>
      <c r="LP517" s="41"/>
      <c r="LQ517" s="41"/>
      <c r="LR517" s="41"/>
      <c r="LS517" s="41"/>
      <c r="LT517" s="41"/>
      <c r="LU517" s="41"/>
      <c r="LV517" s="41"/>
      <c r="LW517" s="41"/>
      <c r="LX517" s="41"/>
      <c r="LY517" s="41"/>
      <c r="LZ517" s="41"/>
      <c r="MA517" s="41"/>
      <c r="MB517" s="41"/>
      <c r="MC517" s="41"/>
      <c r="MD517" s="41"/>
      <c r="ME517" s="41"/>
      <c r="MF517" s="41"/>
      <c r="MG517" s="41"/>
      <c r="MH517" s="41"/>
      <c r="MI517" s="41"/>
      <c r="MJ517" s="41"/>
      <c r="MK517" s="41"/>
      <c r="ML517" s="41"/>
      <c r="MM517" s="41"/>
      <c r="MN517" s="41"/>
      <c r="MO517" s="41"/>
      <c r="MP517" s="41"/>
      <c r="MQ517" s="41"/>
      <c r="MR517" s="41"/>
      <c r="MS517" s="41"/>
      <c r="MT517" s="41"/>
      <c r="MU517" s="41"/>
      <c r="MV517" s="41"/>
      <c r="MW517" s="41"/>
      <c r="MX517" s="41"/>
      <c r="MY517" s="41"/>
      <c r="MZ517" s="41"/>
      <c r="NA517" s="41"/>
      <c r="NB517" s="41"/>
      <c r="NC517" s="41"/>
      <c r="ND517" s="41"/>
      <c r="NE517" s="41"/>
      <c r="NF517" s="41"/>
      <c r="NG517" s="41"/>
      <c r="NH517" s="41"/>
      <c r="NI517" s="41"/>
      <c r="NJ517" s="41"/>
      <c r="NK517" s="41"/>
      <c r="NL517" s="41"/>
      <c r="NM517" s="41"/>
      <c r="NN517" s="41"/>
      <c r="NO517" s="41"/>
      <c r="NP517" s="41"/>
      <c r="NQ517" s="41"/>
      <c r="NR517" s="41"/>
      <c r="NS517" s="41"/>
      <c r="NT517" s="41"/>
      <c r="NU517" s="41"/>
      <c r="NV517" s="41"/>
      <c r="NW517" s="41"/>
      <c r="NX517" s="41"/>
      <c r="NY517" s="41"/>
      <c r="NZ517" s="41"/>
      <c r="OA517" s="41"/>
      <c r="OB517" s="41"/>
      <c r="OC517" s="41"/>
      <c r="OD517" s="41"/>
      <c r="OE517" s="41"/>
      <c r="OF517" s="41"/>
      <c r="OG517" s="41"/>
      <c r="OH517" s="41"/>
      <c r="OI517" s="41"/>
      <c r="OJ517" s="41"/>
    </row>
    <row r="518" spans="264:400" ht="17.25" customHeight="1" x14ac:dyDescent="0.3">
      <c r="JD518" s="41"/>
      <c r="JE518" s="41"/>
      <c r="JF518" s="41"/>
      <c r="JG518" s="41"/>
      <c r="JH518" s="41"/>
      <c r="JI518" s="41"/>
      <c r="JJ518" s="41"/>
      <c r="JK518" s="41"/>
      <c r="JL518" s="41"/>
      <c r="JM518" s="41"/>
      <c r="JN518" s="41"/>
      <c r="JO518" s="41"/>
      <c r="JP518" s="41"/>
      <c r="JQ518" s="41"/>
      <c r="JR518" s="41"/>
      <c r="JS518" s="41"/>
      <c r="JT518" s="41"/>
      <c r="JU518" s="41"/>
      <c r="JV518" s="41"/>
      <c r="JW518" s="41"/>
      <c r="JX518" s="41"/>
      <c r="JY518" s="41"/>
      <c r="JZ518" s="41"/>
      <c r="KA518" s="41"/>
      <c r="KB518" s="41"/>
      <c r="KC518" s="41"/>
      <c r="KD518" s="41"/>
      <c r="KE518" s="41"/>
      <c r="KF518" s="41"/>
      <c r="KG518" s="41"/>
      <c r="KH518" s="41"/>
      <c r="KI518" s="41"/>
      <c r="KJ518" s="41"/>
      <c r="KK518" s="41"/>
      <c r="KL518" s="41"/>
      <c r="KM518" s="41"/>
      <c r="KN518" s="41"/>
      <c r="KO518" s="41"/>
      <c r="KP518" s="41"/>
      <c r="KQ518" s="41"/>
      <c r="KR518" s="41"/>
      <c r="KS518" s="41"/>
      <c r="KT518" s="41"/>
      <c r="KU518" s="41"/>
      <c r="KV518" s="41"/>
      <c r="KW518" s="41"/>
      <c r="KX518" s="41"/>
      <c r="KY518" s="41"/>
      <c r="KZ518" s="41"/>
      <c r="LA518" s="41"/>
      <c r="LB518" s="41"/>
      <c r="LC518" s="41"/>
      <c r="LD518" s="41"/>
      <c r="LE518" s="41"/>
      <c r="LF518" s="41"/>
      <c r="LG518" s="41"/>
      <c r="LH518" s="41"/>
      <c r="LI518" s="41"/>
      <c r="LJ518" s="41"/>
      <c r="LK518" s="41"/>
      <c r="LL518" s="41"/>
      <c r="LM518" s="41"/>
      <c r="LN518" s="41"/>
      <c r="LO518" s="41"/>
      <c r="LP518" s="41"/>
      <c r="LQ518" s="41"/>
      <c r="LR518" s="41"/>
      <c r="LS518" s="41"/>
      <c r="LT518" s="41"/>
      <c r="LU518" s="41"/>
      <c r="LV518" s="41"/>
      <c r="LW518" s="41"/>
      <c r="LX518" s="41"/>
      <c r="LY518" s="41"/>
      <c r="LZ518" s="41"/>
      <c r="MA518" s="41"/>
      <c r="MB518" s="41"/>
      <c r="MC518" s="41"/>
      <c r="MD518" s="41"/>
      <c r="ME518" s="41"/>
      <c r="MF518" s="41"/>
      <c r="MG518" s="41"/>
      <c r="MH518" s="41"/>
      <c r="MI518" s="41"/>
      <c r="MJ518" s="41"/>
      <c r="MK518" s="41"/>
      <c r="ML518" s="41"/>
      <c r="MM518" s="41"/>
      <c r="MN518" s="41"/>
      <c r="MO518" s="41"/>
      <c r="MP518" s="41"/>
      <c r="MQ518" s="41"/>
      <c r="MR518" s="41"/>
      <c r="MS518" s="41"/>
      <c r="MT518" s="41"/>
      <c r="MU518" s="41"/>
      <c r="MV518" s="41"/>
      <c r="MW518" s="41"/>
      <c r="MX518" s="41"/>
      <c r="MY518" s="41"/>
      <c r="MZ518" s="41"/>
      <c r="NA518" s="41"/>
      <c r="NB518" s="41"/>
      <c r="NC518" s="41"/>
      <c r="ND518" s="41"/>
      <c r="NE518" s="41"/>
      <c r="NF518" s="41"/>
      <c r="NG518" s="41"/>
      <c r="NH518" s="41"/>
      <c r="NI518" s="41"/>
      <c r="NJ518" s="41"/>
      <c r="NK518" s="41"/>
      <c r="NL518" s="41"/>
      <c r="NM518" s="41"/>
      <c r="NN518" s="41"/>
      <c r="NO518" s="41"/>
      <c r="NP518" s="41"/>
      <c r="NQ518" s="41"/>
      <c r="NR518" s="41"/>
      <c r="NS518" s="41"/>
      <c r="NT518" s="41"/>
      <c r="NU518" s="41"/>
      <c r="NV518" s="41"/>
      <c r="NW518" s="41"/>
      <c r="NX518" s="41"/>
      <c r="NY518" s="41"/>
      <c r="NZ518" s="41"/>
      <c r="OA518" s="41"/>
      <c r="OB518" s="41"/>
      <c r="OC518" s="41"/>
      <c r="OD518" s="41"/>
      <c r="OE518" s="41"/>
      <c r="OF518" s="41"/>
      <c r="OG518" s="41"/>
      <c r="OH518" s="41"/>
      <c r="OI518" s="41"/>
      <c r="OJ518" s="41"/>
    </row>
    <row r="519" spans="264:400" ht="17.25" customHeight="1" x14ac:dyDescent="0.3">
      <c r="JD519" s="41"/>
      <c r="JE519" s="41"/>
      <c r="JF519" s="41"/>
      <c r="JG519" s="41"/>
      <c r="JH519" s="41"/>
      <c r="JI519" s="41"/>
      <c r="JJ519" s="41"/>
      <c r="JK519" s="41"/>
      <c r="JL519" s="41"/>
      <c r="JM519" s="41"/>
      <c r="JN519" s="41"/>
      <c r="JO519" s="41"/>
      <c r="JP519" s="41"/>
      <c r="JQ519" s="41"/>
      <c r="JR519" s="41"/>
      <c r="JS519" s="41"/>
      <c r="JT519" s="41"/>
      <c r="JU519" s="41"/>
      <c r="JV519" s="41"/>
      <c r="JW519" s="41"/>
      <c r="JX519" s="41"/>
      <c r="JY519" s="41"/>
      <c r="JZ519" s="41"/>
      <c r="KA519" s="41"/>
      <c r="KB519" s="41"/>
      <c r="KC519" s="41"/>
      <c r="KD519" s="41"/>
      <c r="KE519" s="41"/>
      <c r="KF519" s="41"/>
      <c r="KG519" s="41"/>
      <c r="KH519" s="41"/>
      <c r="KI519" s="41"/>
      <c r="KJ519" s="41"/>
      <c r="KK519" s="41"/>
      <c r="KL519" s="41"/>
      <c r="KM519" s="41"/>
      <c r="KN519" s="41"/>
      <c r="KO519" s="41"/>
      <c r="KP519" s="41"/>
      <c r="KQ519" s="41"/>
      <c r="KR519" s="41"/>
      <c r="KS519" s="41"/>
      <c r="KT519" s="41"/>
      <c r="KU519" s="41"/>
      <c r="KV519" s="41"/>
      <c r="KW519" s="41"/>
      <c r="KX519" s="41"/>
      <c r="KY519" s="41"/>
      <c r="KZ519" s="41"/>
      <c r="LA519" s="41"/>
      <c r="LB519" s="41"/>
      <c r="LC519" s="41"/>
      <c r="LD519" s="41"/>
      <c r="LE519" s="41"/>
      <c r="LF519" s="41"/>
      <c r="LG519" s="41"/>
      <c r="LH519" s="41"/>
      <c r="LI519" s="41"/>
      <c r="LJ519" s="41"/>
      <c r="LK519" s="41"/>
      <c r="LL519" s="41"/>
      <c r="LM519" s="41"/>
      <c r="LN519" s="41"/>
      <c r="LO519" s="41"/>
      <c r="LP519" s="41"/>
      <c r="LQ519" s="41"/>
      <c r="LR519" s="41"/>
      <c r="LS519" s="41"/>
      <c r="LT519" s="41"/>
      <c r="LU519" s="41"/>
      <c r="LV519" s="41"/>
      <c r="LW519" s="41"/>
      <c r="LX519" s="41"/>
      <c r="LY519" s="41"/>
      <c r="LZ519" s="41"/>
      <c r="MA519" s="41"/>
      <c r="MB519" s="41"/>
      <c r="MC519" s="41"/>
      <c r="MD519" s="41"/>
      <c r="ME519" s="41"/>
      <c r="MF519" s="41"/>
      <c r="MG519" s="41"/>
      <c r="MH519" s="41"/>
      <c r="MI519" s="41"/>
      <c r="MJ519" s="41"/>
      <c r="MK519" s="41"/>
      <c r="ML519" s="41"/>
      <c r="MM519" s="41"/>
      <c r="MN519" s="41"/>
      <c r="MO519" s="41"/>
      <c r="MP519" s="41"/>
      <c r="MQ519" s="41"/>
      <c r="MR519" s="41"/>
      <c r="MS519" s="41"/>
      <c r="MT519" s="41"/>
      <c r="MU519" s="41"/>
      <c r="MV519" s="41"/>
      <c r="MW519" s="41"/>
      <c r="MX519" s="41"/>
      <c r="MY519" s="41"/>
      <c r="MZ519" s="41"/>
      <c r="NA519" s="41"/>
      <c r="NB519" s="41"/>
      <c r="NC519" s="41"/>
      <c r="ND519" s="41"/>
      <c r="NE519" s="41"/>
      <c r="NF519" s="41"/>
      <c r="NG519" s="41"/>
      <c r="NH519" s="41"/>
      <c r="NI519" s="41"/>
      <c r="NJ519" s="41"/>
      <c r="NK519" s="41"/>
      <c r="NL519" s="41"/>
      <c r="NM519" s="41"/>
      <c r="NN519" s="41"/>
      <c r="NO519" s="41"/>
      <c r="NP519" s="41"/>
      <c r="NQ519" s="41"/>
      <c r="NR519" s="41"/>
      <c r="NS519" s="41"/>
      <c r="NT519" s="41"/>
      <c r="NU519" s="41"/>
      <c r="NV519" s="41"/>
      <c r="NW519" s="41"/>
      <c r="NX519" s="41"/>
      <c r="NY519" s="41"/>
      <c r="NZ519" s="41"/>
      <c r="OA519" s="41"/>
      <c r="OB519" s="41"/>
      <c r="OC519" s="41"/>
      <c r="OD519" s="41"/>
      <c r="OE519" s="41"/>
      <c r="OF519" s="41"/>
      <c r="OG519" s="41"/>
      <c r="OH519" s="41"/>
      <c r="OI519" s="41"/>
      <c r="OJ519" s="41"/>
    </row>
    <row r="520" spans="264:400" ht="17.25" customHeight="1" x14ac:dyDescent="0.3">
      <c r="JD520" s="41"/>
      <c r="JE520" s="41"/>
      <c r="JF520" s="41"/>
      <c r="JG520" s="41"/>
      <c r="JH520" s="41"/>
      <c r="JI520" s="41"/>
      <c r="JJ520" s="41"/>
      <c r="JK520" s="41"/>
      <c r="JL520" s="41"/>
      <c r="JM520" s="41"/>
      <c r="JN520" s="41"/>
      <c r="JO520" s="41"/>
      <c r="JP520" s="41"/>
      <c r="JQ520" s="41"/>
      <c r="JR520" s="41"/>
      <c r="JS520" s="41"/>
      <c r="JT520" s="41"/>
      <c r="JU520" s="41"/>
      <c r="JV520" s="41"/>
      <c r="JW520" s="41"/>
      <c r="JX520" s="41"/>
      <c r="JY520" s="41"/>
      <c r="JZ520" s="41"/>
      <c r="KA520" s="41"/>
      <c r="KB520" s="41"/>
      <c r="KC520" s="41"/>
      <c r="KD520" s="41"/>
      <c r="KE520" s="41"/>
      <c r="KF520" s="41"/>
      <c r="KG520" s="41"/>
      <c r="KH520" s="41"/>
      <c r="KI520" s="41"/>
      <c r="KJ520" s="41"/>
      <c r="KK520" s="41"/>
      <c r="KL520" s="41"/>
      <c r="KM520" s="41"/>
      <c r="KN520" s="41"/>
      <c r="KO520" s="41"/>
      <c r="KP520" s="41"/>
      <c r="KQ520" s="41"/>
      <c r="KR520" s="41"/>
      <c r="KS520" s="41"/>
      <c r="KT520" s="41"/>
      <c r="KU520" s="41"/>
      <c r="KV520" s="41"/>
      <c r="KW520" s="41"/>
      <c r="KX520" s="41"/>
      <c r="KY520" s="41"/>
      <c r="KZ520" s="41"/>
      <c r="LA520" s="41"/>
      <c r="LB520" s="41"/>
      <c r="LC520" s="41"/>
      <c r="LD520" s="41"/>
      <c r="LE520" s="41"/>
      <c r="LF520" s="41"/>
      <c r="LG520" s="41"/>
      <c r="LH520" s="41"/>
      <c r="LI520" s="41"/>
      <c r="LJ520" s="41"/>
      <c r="LK520" s="41"/>
      <c r="LL520" s="41"/>
      <c r="LM520" s="41"/>
      <c r="LN520" s="41"/>
      <c r="LO520" s="41"/>
      <c r="LP520" s="41"/>
      <c r="LQ520" s="41"/>
      <c r="LR520" s="41"/>
      <c r="LS520" s="41"/>
      <c r="LT520" s="41"/>
      <c r="LU520" s="41"/>
      <c r="LV520" s="41"/>
      <c r="LW520" s="41"/>
      <c r="LX520" s="41"/>
      <c r="LY520" s="41"/>
      <c r="LZ520" s="41"/>
      <c r="MA520" s="41"/>
      <c r="MB520" s="41"/>
      <c r="MC520" s="41"/>
      <c r="MD520" s="41"/>
      <c r="ME520" s="41"/>
      <c r="MF520" s="41"/>
      <c r="MG520" s="41"/>
      <c r="MH520" s="41"/>
      <c r="MI520" s="41"/>
      <c r="MJ520" s="41"/>
      <c r="MK520" s="41"/>
      <c r="ML520" s="41"/>
      <c r="MM520" s="41"/>
      <c r="MN520" s="41"/>
      <c r="MO520" s="41"/>
      <c r="MP520" s="41"/>
      <c r="MQ520" s="41"/>
      <c r="MR520" s="41"/>
      <c r="MS520" s="41"/>
      <c r="MT520" s="41"/>
      <c r="MU520" s="41"/>
      <c r="MV520" s="41"/>
      <c r="MW520" s="41"/>
      <c r="MX520" s="41"/>
      <c r="MY520" s="41"/>
      <c r="MZ520" s="41"/>
      <c r="NA520" s="41"/>
      <c r="NB520" s="41"/>
      <c r="NC520" s="41"/>
      <c r="ND520" s="41"/>
      <c r="NE520" s="41"/>
      <c r="NF520" s="41"/>
      <c r="NG520" s="41"/>
      <c r="NH520" s="41"/>
      <c r="NI520" s="41"/>
      <c r="NJ520" s="41"/>
      <c r="NK520" s="41"/>
      <c r="NL520" s="41"/>
      <c r="NM520" s="41"/>
      <c r="NN520" s="41"/>
      <c r="NO520" s="41"/>
      <c r="NP520" s="41"/>
      <c r="NQ520" s="41"/>
      <c r="NR520" s="41"/>
      <c r="NS520" s="41"/>
      <c r="NT520" s="41"/>
      <c r="NU520" s="41"/>
      <c r="NV520" s="41"/>
      <c r="NW520" s="41"/>
      <c r="NX520" s="41"/>
      <c r="NY520" s="41"/>
      <c r="NZ520" s="41"/>
      <c r="OA520" s="41"/>
      <c r="OB520" s="41"/>
      <c r="OC520" s="41"/>
      <c r="OD520" s="41"/>
      <c r="OE520" s="41"/>
      <c r="OF520" s="41"/>
      <c r="OG520" s="41"/>
      <c r="OH520" s="41"/>
      <c r="OI520" s="41"/>
      <c r="OJ520" s="41"/>
    </row>
    <row r="521" spans="264:400" ht="17.25" customHeight="1" x14ac:dyDescent="0.3">
      <c r="JD521" s="41"/>
      <c r="JE521" s="41"/>
      <c r="JF521" s="41"/>
      <c r="JG521" s="41"/>
      <c r="JH521" s="41"/>
      <c r="JI521" s="41"/>
      <c r="JJ521" s="41"/>
      <c r="JK521" s="41"/>
      <c r="JL521" s="41"/>
      <c r="JM521" s="41"/>
      <c r="JN521" s="41"/>
      <c r="JO521" s="41"/>
      <c r="JP521" s="41"/>
      <c r="JQ521" s="41"/>
      <c r="JR521" s="41"/>
      <c r="JS521" s="41"/>
      <c r="JT521" s="41"/>
      <c r="JU521" s="41"/>
      <c r="JV521" s="41"/>
      <c r="JW521" s="41"/>
      <c r="JX521" s="41"/>
      <c r="JY521" s="41"/>
      <c r="JZ521" s="41"/>
      <c r="KA521" s="41"/>
      <c r="KB521" s="41"/>
      <c r="KC521" s="41"/>
      <c r="KD521" s="41"/>
      <c r="KE521" s="41"/>
      <c r="KF521" s="41"/>
      <c r="KG521" s="41"/>
      <c r="KH521" s="41"/>
      <c r="KI521" s="41"/>
      <c r="KJ521" s="41"/>
      <c r="KK521" s="41"/>
      <c r="KL521" s="41"/>
      <c r="KM521" s="41"/>
      <c r="KN521" s="41"/>
      <c r="KO521" s="41"/>
      <c r="KP521" s="41"/>
      <c r="KQ521" s="41"/>
      <c r="KR521" s="41"/>
      <c r="KS521" s="41"/>
      <c r="KT521" s="41"/>
      <c r="KU521" s="41"/>
      <c r="KV521" s="41"/>
      <c r="KW521" s="41"/>
      <c r="KX521" s="41"/>
      <c r="KY521" s="41"/>
      <c r="KZ521" s="41"/>
      <c r="LA521" s="41"/>
      <c r="LB521" s="41"/>
      <c r="LC521" s="41"/>
      <c r="LD521" s="41"/>
      <c r="LE521" s="41"/>
      <c r="LF521" s="41"/>
      <c r="LG521" s="41"/>
      <c r="LH521" s="41"/>
      <c r="LI521" s="41"/>
      <c r="LJ521" s="41"/>
      <c r="LK521" s="41"/>
      <c r="LL521" s="41"/>
      <c r="LM521" s="41"/>
      <c r="LN521" s="41"/>
      <c r="LO521" s="41"/>
      <c r="LP521" s="41"/>
      <c r="LQ521" s="41"/>
      <c r="LR521" s="41"/>
      <c r="LS521" s="41"/>
      <c r="LT521" s="41"/>
      <c r="LU521" s="41"/>
      <c r="LV521" s="41"/>
      <c r="LW521" s="41"/>
      <c r="LX521" s="41"/>
      <c r="LY521" s="41"/>
      <c r="LZ521" s="41"/>
      <c r="MA521" s="41"/>
      <c r="MB521" s="41"/>
      <c r="MC521" s="41"/>
      <c r="MD521" s="41"/>
      <c r="ME521" s="41"/>
      <c r="MF521" s="41"/>
      <c r="MG521" s="41"/>
      <c r="MH521" s="41"/>
      <c r="MI521" s="41"/>
      <c r="MJ521" s="41"/>
      <c r="MK521" s="41"/>
      <c r="ML521" s="41"/>
      <c r="MM521" s="41"/>
      <c r="MN521" s="41"/>
      <c r="MO521" s="41"/>
      <c r="MP521" s="41"/>
      <c r="MQ521" s="41"/>
      <c r="MR521" s="41"/>
      <c r="MS521" s="41"/>
      <c r="MT521" s="41"/>
      <c r="MU521" s="41"/>
      <c r="MV521" s="41"/>
      <c r="MW521" s="41"/>
      <c r="MX521" s="41"/>
      <c r="MY521" s="41"/>
      <c r="MZ521" s="41"/>
      <c r="NA521" s="41"/>
      <c r="NB521" s="41"/>
      <c r="NC521" s="41"/>
      <c r="ND521" s="41"/>
      <c r="NE521" s="41"/>
      <c r="NF521" s="41"/>
      <c r="NG521" s="41"/>
      <c r="NH521" s="41"/>
      <c r="NI521" s="41"/>
      <c r="NJ521" s="41"/>
      <c r="NK521" s="41"/>
      <c r="NL521" s="41"/>
      <c r="NM521" s="41"/>
      <c r="NN521" s="41"/>
      <c r="NO521" s="41"/>
      <c r="NP521" s="41"/>
      <c r="NQ521" s="41"/>
      <c r="NR521" s="41"/>
      <c r="NS521" s="41"/>
      <c r="NT521" s="41"/>
      <c r="NU521" s="41"/>
      <c r="NV521" s="41"/>
      <c r="NW521" s="41"/>
      <c r="NX521" s="41"/>
      <c r="NY521" s="41"/>
      <c r="NZ521" s="41"/>
      <c r="OA521" s="41"/>
      <c r="OB521" s="41"/>
      <c r="OC521" s="41"/>
      <c r="OD521" s="41"/>
      <c r="OE521" s="41"/>
      <c r="OF521" s="41"/>
      <c r="OG521" s="41"/>
      <c r="OH521" s="41"/>
      <c r="OI521" s="41"/>
      <c r="OJ521" s="41"/>
    </row>
    <row r="522" spans="264:400" ht="17.25" customHeight="1" x14ac:dyDescent="0.3">
      <c r="JD522" s="41"/>
      <c r="JE522" s="41"/>
      <c r="JF522" s="41"/>
      <c r="JG522" s="41"/>
      <c r="JH522" s="41"/>
      <c r="JI522" s="41"/>
      <c r="JJ522" s="41"/>
      <c r="JK522" s="41"/>
      <c r="JL522" s="41"/>
      <c r="JM522" s="41"/>
      <c r="JN522" s="41"/>
      <c r="JO522" s="41"/>
      <c r="JP522" s="41"/>
      <c r="JQ522" s="41"/>
      <c r="JR522" s="41"/>
      <c r="JS522" s="41"/>
      <c r="JT522" s="41"/>
      <c r="JU522" s="41"/>
      <c r="JV522" s="41"/>
      <c r="JW522" s="41"/>
      <c r="JX522" s="41"/>
      <c r="JY522" s="41"/>
      <c r="JZ522" s="41"/>
      <c r="KA522" s="41"/>
      <c r="KB522" s="41"/>
      <c r="KC522" s="41"/>
      <c r="KD522" s="41"/>
      <c r="KE522" s="41"/>
      <c r="KF522" s="41"/>
      <c r="KG522" s="41"/>
      <c r="KH522" s="41"/>
      <c r="KI522" s="41"/>
      <c r="KJ522" s="41"/>
      <c r="KK522" s="41"/>
      <c r="KL522" s="41"/>
      <c r="KM522" s="41"/>
      <c r="KN522" s="41"/>
      <c r="KO522" s="41"/>
      <c r="KP522" s="41"/>
      <c r="KQ522" s="41"/>
      <c r="KR522" s="41"/>
      <c r="KS522" s="41"/>
      <c r="KT522" s="41"/>
      <c r="KU522" s="41"/>
      <c r="KV522" s="41"/>
      <c r="KW522" s="41"/>
      <c r="KX522" s="41"/>
      <c r="KY522" s="41"/>
      <c r="KZ522" s="41"/>
      <c r="LA522" s="41"/>
      <c r="LB522" s="41"/>
      <c r="LC522" s="41"/>
      <c r="LD522" s="41"/>
      <c r="LE522" s="41"/>
      <c r="LF522" s="41"/>
      <c r="LG522" s="41"/>
      <c r="LH522" s="41"/>
      <c r="LI522" s="41"/>
      <c r="LJ522" s="41"/>
      <c r="LK522" s="41"/>
      <c r="LL522" s="41"/>
      <c r="LM522" s="41"/>
      <c r="LN522" s="41"/>
      <c r="LO522" s="41"/>
      <c r="LP522" s="41"/>
      <c r="LQ522" s="41"/>
      <c r="LR522" s="41"/>
      <c r="LS522" s="41"/>
      <c r="LT522" s="41"/>
      <c r="LU522" s="41"/>
      <c r="LV522" s="41"/>
      <c r="LW522" s="41"/>
      <c r="LX522" s="41"/>
      <c r="LY522" s="41"/>
      <c r="LZ522" s="41"/>
      <c r="MA522" s="41"/>
      <c r="MB522" s="41"/>
      <c r="MC522" s="41"/>
      <c r="MD522" s="41"/>
      <c r="ME522" s="41"/>
      <c r="MF522" s="41"/>
      <c r="MG522" s="41"/>
      <c r="MH522" s="41"/>
      <c r="MI522" s="41"/>
      <c r="MJ522" s="41"/>
      <c r="MK522" s="41"/>
      <c r="ML522" s="41"/>
      <c r="MM522" s="41"/>
      <c r="MN522" s="41"/>
      <c r="MO522" s="41"/>
      <c r="MP522" s="41"/>
      <c r="MQ522" s="41"/>
      <c r="MR522" s="41"/>
      <c r="MS522" s="41"/>
      <c r="MT522" s="41"/>
      <c r="MU522" s="41"/>
      <c r="MV522" s="41"/>
      <c r="MW522" s="41"/>
      <c r="MX522" s="41"/>
      <c r="MY522" s="41"/>
      <c r="MZ522" s="41"/>
      <c r="NA522" s="41"/>
      <c r="NB522" s="41"/>
      <c r="NC522" s="41"/>
      <c r="ND522" s="41"/>
      <c r="NE522" s="41"/>
      <c r="NF522" s="41"/>
      <c r="NG522" s="41"/>
      <c r="NH522" s="41"/>
      <c r="NI522" s="41"/>
      <c r="NJ522" s="41"/>
      <c r="NK522" s="41"/>
      <c r="NL522" s="41"/>
      <c r="NM522" s="41"/>
      <c r="NN522" s="41"/>
      <c r="NO522" s="41"/>
      <c r="NP522" s="41"/>
      <c r="NQ522" s="41"/>
      <c r="NR522" s="41"/>
      <c r="NS522" s="41"/>
      <c r="NT522" s="41"/>
      <c r="NU522" s="41"/>
      <c r="NV522" s="41"/>
      <c r="NW522" s="41"/>
      <c r="NX522" s="41"/>
      <c r="NY522" s="41"/>
      <c r="NZ522" s="41"/>
      <c r="OA522" s="41"/>
      <c r="OB522" s="41"/>
      <c r="OC522" s="41"/>
      <c r="OD522" s="41"/>
      <c r="OE522" s="41"/>
      <c r="OF522" s="41"/>
      <c r="OG522" s="41"/>
      <c r="OH522" s="41"/>
      <c r="OI522" s="41"/>
      <c r="OJ522" s="41"/>
    </row>
    <row r="523" spans="264:400" ht="17.25" customHeight="1" x14ac:dyDescent="0.3">
      <c r="JD523" s="41"/>
      <c r="JE523" s="41"/>
      <c r="JF523" s="41"/>
      <c r="JG523" s="41"/>
      <c r="JH523" s="41"/>
      <c r="JI523" s="41"/>
      <c r="JJ523" s="41"/>
      <c r="JK523" s="41"/>
      <c r="JL523" s="41"/>
      <c r="JM523" s="41"/>
      <c r="JN523" s="41"/>
      <c r="JO523" s="41"/>
      <c r="JP523" s="41"/>
      <c r="JQ523" s="41"/>
      <c r="JR523" s="41"/>
      <c r="JS523" s="41"/>
      <c r="JT523" s="41"/>
      <c r="JU523" s="41"/>
      <c r="JV523" s="41"/>
      <c r="JW523" s="41"/>
      <c r="JX523" s="41"/>
      <c r="JY523" s="41"/>
      <c r="JZ523" s="41"/>
      <c r="KA523" s="41"/>
      <c r="KB523" s="41"/>
      <c r="KC523" s="41"/>
      <c r="KD523" s="41"/>
      <c r="KE523" s="41"/>
      <c r="KF523" s="41"/>
      <c r="KG523" s="41"/>
      <c r="KH523" s="41"/>
      <c r="KI523" s="41"/>
      <c r="KJ523" s="41"/>
      <c r="KK523" s="41"/>
      <c r="KL523" s="41"/>
      <c r="KM523" s="41"/>
      <c r="KN523" s="41"/>
      <c r="KO523" s="41"/>
      <c r="KP523" s="41"/>
      <c r="KQ523" s="41"/>
      <c r="KR523" s="41"/>
      <c r="KS523" s="41"/>
      <c r="KT523" s="41"/>
      <c r="KU523" s="41"/>
      <c r="KV523" s="41"/>
      <c r="KW523" s="41"/>
      <c r="KX523" s="41"/>
      <c r="KY523" s="41"/>
      <c r="KZ523" s="41"/>
      <c r="LA523" s="41"/>
      <c r="LB523" s="41"/>
      <c r="LC523" s="41"/>
      <c r="LD523" s="41"/>
      <c r="LE523" s="41"/>
      <c r="LF523" s="41"/>
      <c r="LG523" s="41"/>
      <c r="LH523" s="41"/>
      <c r="LI523" s="41"/>
      <c r="LJ523" s="41"/>
      <c r="LK523" s="41"/>
      <c r="LL523" s="41"/>
      <c r="LM523" s="41"/>
      <c r="LN523" s="41"/>
      <c r="LO523" s="41"/>
      <c r="LP523" s="41"/>
      <c r="LQ523" s="41"/>
      <c r="LR523" s="41"/>
      <c r="LS523" s="41"/>
      <c r="LT523" s="41"/>
      <c r="LU523" s="41"/>
      <c r="LV523" s="41"/>
      <c r="LW523" s="41"/>
      <c r="LX523" s="41"/>
      <c r="LY523" s="41"/>
      <c r="LZ523" s="41"/>
      <c r="MA523" s="41"/>
      <c r="MB523" s="41"/>
      <c r="MC523" s="41"/>
      <c r="MD523" s="41"/>
      <c r="ME523" s="41"/>
      <c r="MF523" s="41"/>
      <c r="MG523" s="41"/>
      <c r="MH523" s="41"/>
      <c r="MI523" s="41"/>
      <c r="MJ523" s="41"/>
      <c r="MK523" s="41"/>
      <c r="ML523" s="41"/>
      <c r="MM523" s="41"/>
      <c r="MN523" s="41"/>
      <c r="MO523" s="41"/>
      <c r="MP523" s="41"/>
      <c r="MQ523" s="41"/>
      <c r="MR523" s="41"/>
      <c r="MS523" s="41"/>
      <c r="MT523" s="41"/>
      <c r="MU523" s="41"/>
      <c r="MV523" s="41"/>
      <c r="MW523" s="41"/>
      <c r="MX523" s="41"/>
      <c r="MY523" s="41"/>
      <c r="MZ523" s="41"/>
      <c r="NA523" s="41"/>
      <c r="NB523" s="41"/>
      <c r="NC523" s="41"/>
      <c r="ND523" s="41"/>
      <c r="NE523" s="41"/>
      <c r="NF523" s="41"/>
      <c r="NG523" s="41"/>
      <c r="NH523" s="41"/>
      <c r="NI523" s="41"/>
      <c r="NJ523" s="41"/>
      <c r="NK523" s="41"/>
      <c r="NL523" s="41"/>
      <c r="NM523" s="41"/>
      <c r="NN523" s="41"/>
      <c r="NO523" s="41"/>
      <c r="NP523" s="41"/>
      <c r="NQ523" s="41"/>
      <c r="NR523" s="41"/>
      <c r="NS523" s="41"/>
      <c r="NT523" s="41"/>
      <c r="NU523" s="41"/>
      <c r="NV523" s="41"/>
      <c r="NW523" s="41"/>
      <c r="NX523" s="41"/>
      <c r="NY523" s="41"/>
      <c r="NZ523" s="41"/>
      <c r="OA523" s="41"/>
      <c r="OB523" s="41"/>
      <c r="OC523" s="41"/>
      <c r="OD523" s="41"/>
      <c r="OE523" s="41"/>
      <c r="OF523" s="41"/>
      <c r="OG523" s="41"/>
      <c r="OH523" s="41"/>
      <c r="OI523" s="41"/>
      <c r="OJ523" s="41"/>
    </row>
    <row r="524" spans="264:400" ht="17.25" customHeight="1" x14ac:dyDescent="0.3">
      <c r="JD524" s="41"/>
      <c r="JE524" s="41"/>
      <c r="JF524" s="41"/>
      <c r="JG524" s="41"/>
      <c r="JH524" s="41"/>
      <c r="JI524" s="41"/>
      <c r="JJ524" s="41"/>
      <c r="JK524" s="41"/>
      <c r="JL524" s="41"/>
      <c r="JM524" s="41"/>
      <c r="JN524" s="41"/>
      <c r="JO524" s="41"/>
      <c r="JP524" s="41"/>
      <c r="JQ524" s="41"/>
      <c r="JR524" s="41"/>
      <c r="JS524" s="41"/>
      <c r="JT524" s="41"/>
      <c r="JU524" s="41"/>
      <c r="JV524" s="41"/>
      <c r="JW524" s="41"/>
      <c r="JX524" s="41"/>
      <c r="JY524" s="41"/>
      <c r="JZ524" s="41"/>
      <c r="KA524" s="41"/>
      <c r="KB524" s="41"/>
      <c r="KC524" s="41"/>
      <c r="KD524" s="41"/>
      <c r="KE524" s="41"/>
      <c r="KF524" s="41"/>
      <c r="KG524" s="41"/>
      <c r="KH524" s="41"/>
      <c r="KI524" s="41"/>
      <c r="KJ524" s="41"/>
      <c r="KK524" s="41"/>
      <c r="KL524" s="41"/>
      <c r="KM524" s="41"/>
      <c r="KN524" s="41"/>
      <c r="KO524" s="41"/>
      <c r="KP524" s="41"/>
      <c r="KQ524" s="41"/>
      <c r="KR524" s="41"/>
      <c r="KS524" s="41"/>
      <c r="KT524" s="41"/>
      <c r="KU524" s="41"/>
      <c r="KV524" s="41"/>
      <c r="KW524" s="41"/>
      <c r="KX524" s="41"/>
      <c r="KY524" s="41"/>
      <c r="KZ524" s="41"/>
      <c r="LA524" s="41"/>
      <c r="LB524" s="41"/>
      <c r="LC524" s="41"/>
      <c r="LD524" s="41"/>
      <c r="LE524" s="41"/>
      <c r="LF524" s="41"/>
      <c r="LG524" s="41"/>
      <c r="LH524" s="41"/>
      <c r="LI524" s="41"/>
      <c r="LJ524" s="41"/>
      <c r="LK524" s="41"/>
      <c r="LL524" s="41"/>
      <c r="LM524" s="41"/>
      <c r="LN524" s="41"/>
      <c r="LO524" s="41"/>
      <c r="LP524" s="41"/>
      <c r="LQ524" s="41"/>
      <c r="LR524" s="41"/>
      <c r="LS524" s="41"/>
      <c r="LT524" s="41"/>
      <c r="LU524" s="41"/>
      <c r="LV524" s="41"/>
      <c r="LW524" s="41"/>
      <c r="LX524" s="41"/>
      <c r="LY524" s="41"/>
      <c r="LZ524" s="41"/>
      <c r="MA524" s="41"/>
      <c r="MB524" s="41"/>
      <c r="MC524" s="41"/>
      <c r="MD524" s="41"/>
      <c r="ME524" s="41"/>
      <c r="MF524" s="41"/>
      <c r="MG524" s="41"/>
      <c r="MH524" s="41"/>
      <c r="MI524" s="41"/>
      <c r="MJ524" s="41"/>
      <c r="MK524" s="41"/>
      <c r="ML524" s="41"/>
      <c r="MM524" s="41"/>
      <c r="MN524" s="41"/>
      <c r="MO524" s="41"/>
      <c r="MP524" s="41"/>
      <c r="MQ524" s="41"/>
      <c r="MR524" s="41"/>
      <c r="MS524" s="41"/>
      <c r="MT524" s="41"/>
      <c r="MU524" s="41"/>
      <c r="MV524" s="41"/>
      <c r="MW524" s="41"/>
      <c r="MX524" s="41"/>
      <c r="MY524" s="41"/>
      <c r="MZ524" s="41"/>
      <c r="NA524" s="41"/>
      <c r="NB524" s="41"/>
      <c r="NC524" s="41"/>
      <c r="ND524" s="41"/>
      <c r="NE524" s="41"/>
      <c r="NF524" s="41"/>
      <c r="NG524" s="41"/>
      <c r="NH524" s="41"/>
      <c r="NI524" s="41"/>
      <c r="NJ524" s="41"/>
      <c r="NK524" s="41"/>
      <c r="NL524" s="41"/>
      <c r="NM524" s="41"/>
      <c r="NN524" s="41"/>
      <c r="NO524" s="41"/>
      <c r="NP524" s="41"/>
      <c r="NQ524" s="41"/>
      <c r="NR524" s="41"/>
      <c r="NS524" s="41"/>
      <c r="NT524" s="41"/>
      <c r="NU524" s="41"/>
      <c r="NV524" s="41"/>
      <c r="NW524" s="41"/>
      <c r="NX524" s="41"/>
      <c r="NY524" s="41"/>
      <c r="NZ524" s="41"/>
      <c r="OA524" s="41"/>
      <c r="OB524" s="41"/>
      <c r="OC524" s="41"/>
      <c r="OD524" s="41"/>
      <c r="OE524" s="41"/>
      <c r="OF524" s="41"/>
      <c r="OG524" s="41"/>
      <c r="OH524" s="41"/>
      <c r="OI524" s="41"/>
      <c r="OJ524" s="41"/>
    </row>
    <row r="525" spans="264:400" ht="17.25" customHeight="1" x14ac:dyDescent="0.3">
      <c r="JD525" s="41"/>
      <c r="JE525" s="41"/>
      <c r="JF525" s="41"/>
      <c r="JG525" s="41"/>
      <c r="JH525" s="41"/>
      <c r="JI525" s="41"/>
      <c r="JJ525" s="41"/>
      <c r="JK525" s="41"/>
      <c r="JL525" s="41"/>
      <c r="JM525" s="41"/>
      <c r="JN525" s="41"/>
      <c r="JO525" s="41"/>
      <c r="JP525" s="41"/>
      <c r="JQ525" s="41"/>
      <c r="JR525" s="41"/>
      <c r="JS525" s="41"/>
      <c r="JT525" s="41"/>
      <c r="JU525" s="41"/>
      <c r="JV525" s="41"/>
      <c r="JW525" s="41"/>
      <c r="JX525" s="41"/>
      <c r="JY525" s="41"/>
      <c r="JZ525" s="41"/>
      <c r="KA525" s="41"/>
      <c r="KB525" s="41"/>
      <c r="KC525" s="41"/>
      <c r="KD525" s="41"/>
      <c r="KE525" s="41"/>
      <c r="KF525" s="41"/>
      <c r="KG525" s="41"/>
      <c r="KH525" s="41"/>
      <c r="KI525" s="41"/>
      <c r="KJ525" s="41"/>
      <c r="KK525" s="41"/>
      <c r="KL525" s="41"/>
      <c r="KM525" s="41"/>
      <c r="KN525" s="41"/>
      <c r="KO525" s="41"/>
      <c r="KP525" s="41"/>
      <c r="KQ525" s="41"/>
      <c r="KR525" s="41"/>
      <c r="KS525" s="41"/>
      <c r="KT525" s="41"/>
      <c r="KU525" s="41"/>
      <c r="KV525" s="41"/>
      <c r="KW525" s="41"/>
      <c r="KX525" s="41"/>
      <c r="KY525" s="41"/>
      <c r="KZ525" s="41"/>
      <c r="LA525" s="41"/>
      <c r="LB525" s="41"/>
      <c r="LC525" s="41"/>
      <c r="LD525" s="41"/>
      <c r="LE525" s="41"/>
      <c r="LF525" s="41"/>
      <c r="LG525" s="41"/>
      <c r="LH525" s="41"/>
      <c r="LI525" s="41"/>
      <c r="LJ525" s="41"/>
      <c r="LK525" s="41"/>
      <c r="LL525" s="41"/>
      <c r="LM525" s="41"/>
      <c r="LN525" s="41"/>
      <c r="LO525" s="41"/>
      <c r="LP525" s="41"/>
      <c r="LQ525" s="41"/>
      <c r="LR525" s="41"/>
      <c r="LS525" s="41"/>
      <c r="LT525" s="41"/>
      <c r="LU525" s="41"/>
      <c r="LV525" s="41"/>
      <c r="LW525" s="41"/>
      <c r="LX525" s="41"/>
      <c r="LY525" s="41"/>
      <c r="LZ525" s="41"/>
      <c r="MA525" s="41"/>
      <c r="MB525" s="41"/>
      <c r="MC525" s="41"/>
      <c r="MD525" s="41"/>
      <c r="ME525" s="41"/>
      <c r="MF525" s="41"/>
      <c r="MG525" s="41"/>
      <c r="MH525" s="41"/>
      <c r="MI525" s="41"/>
      <c r="MJ525" s="41"/>
      <c r="MK525" s="41"/>
      <c r="ML525" s="41"/>
      <c r="MM525" s="41"/>
      <c r="MN525" s="41"/>
      <c r="MO525" s="41"/>
      <c r="MP525" s="41"/>
      <c r="MQ525" s="41"/>
      <c r="MR525" s="41"/>
      <c r="MS525" s="41"/>
      <c r="MT525" s="41"/>
      <c r="MU525" s="41"/>
      <c r="MV525" s="41"/>
      <c r="MW525" s="41"/>
      <c r="MX525" s="41"/>
      <c r="MY525" s="41"/>
      <c r="MZ525" s="41"/>
      <c r="NA525" s="41"/>
      <c r="NB525" s="41"/>
      <c r="NC525" s="41"/>
      <c r="ND525" s="41"/>
      <c r="NE525" s="41"/>
      <c r="NF525" s="41"/>
      <c r="NG525" s="41"/>
      <c r="NH525" s="41"/>
      <c r="NI525" s="41"/>
      <c r="NJ525" s="41"/>
      <c r="NK525" s="41"/>
      <c r="NL525" s="41"/>
      <c r="NM525" s="41"/>
      <c r="NN525" s="41"/>
      <c r="NO525" s="41"/>
      <c r="NP525" s="41"/>
      <c r="NQ525" s="41"/>
      <c r="NR525" s="41"/>
      <c r="NS525" s="41"/>
      <c r="NT525" s="41"/>
      <c r="NU525" s="41"/>
      <c r="NV525" s="41"/>
      <c r="NW525" s="41"/>
      <c r="NX525" s="41"/>
      <c r="NY525" s="41"/>
      <c r="NZ525" s="41"/>
      <c r="OA525" s="41"/>
      <c r="OB525" s="41"/>
      <c r="OC525" s="41"/>
      <c r="OD525" s="41"/>
      <c r="OE525" s="41"/>
      <c r="OF525" s="41"/>
      <c r="OG525" s="41"/>
      <c r="OH525" s="41"/>
      <c r="OI525" s="41"/>
      <c r="OJ525" s="41"/>
    </row>
    <row r="526" spans="264:400" ht="17.25" customHeight="1" x14ac:dyDescent="0.3">
      <c r="JD526" s="41"/>
      <c r="JE526" s="41"/>
      <c r="JF526" s="41"/>
      <c r="JG526" s="41"/>
      <c r="JH526" s="41"/>
      <c r="JI526" s="41"/>
      <c r="JJ526" s="41"/>
      <c r="JK526" s="41"/>
      <c r="JL526" s="41"/>
      <c r="JM526" s="41"/>
      <c r="JN526" s="41"/>
      <c r="JO526" s="41"/>
      <c r="JP526" s="41"/>
      <c r="JQ526" s="41"/>
      <c r="JR526" s="41"/>
      <c r="JS526" s="41"/>
      <c r="JT526" s="41"/>
      <c r="JU526" s="41"/>
      <c r="JV526" s="41"/>
      <c r="JW526" s="41"/>
      <c r="JX526" s="41"/>
      <c r="JY526" s="41"/>
      <c r="JZ526" s="41"/>
      <c r="KA526" s="41"/>
      <c r="KB526" s="41"/>
      <c r="KC526" s="41"/>
      <c r="KD526" s="41"/>
      <c r="KE526" s="41"/>
      <c r="KF526" s="41"/>
      <c r="KG526" s="41"/>
      <c r="KH526" s="41"/>
      <c r="KI526" s="41"/>
      <c r="KJ526" s="41"/>
      <c r="KK526" s="41"/>
      <c r="KL526" s="41"/>
      <c r="KM526" s="41"/>
      <c r="KN526" s="41"/>
      <c r="KO526" s="41"/>
      <c r="KP526" s="41"/>
      <c r="KQ526" s="41"/>
      <c r="KR526" s="41"/>
      <c r="KS526" s="41"/>
      <c r="KT526" s="41"/>
      <c r="KU526" s="41"/>
      <c r="KV526" s="41"/>
      <c r="KW526" s="41"/>
      <c r="KX526" s="41"/>
      <c r="KY526" s="41"/>
      <c r="KZ526" s="41"/>
      <c r="LA526" s="41"/>
      <c r="LB526" s="41"/>
      <c r="LC526" s="41"/>
      <c r="LD526" s="41"/>
      <c r="LE526" s="41"/>
      <c r="LF526" s="41"/>
      <c r="LG526" s="41"/>
      <c r="LH526" s="41"/>
      <c r="LI526" s="41"/>
      <c r="LJ526" s="41"/>
      <c r="LK526" s="41"/>
      <c r="LL526" s="41"/>
      <c r="LM526" s="41"/>
      <c r="LN526" s="41"/>
      <c r="LO526" s="41"/>
      <c r="LP526" s="41"/>
      <c r="LQ526" s="41"/>
      <c r="LR526" s="41"/>
      <c r="LS526" s="41"/>
      <c r="LT526" s="41"/>
      <c r="LU526" s="41"/>
      <c r="LV526" s="41"/>
      <c r="LW526" s="41"/>
      <c r="LX526" s="41"/>
      <c r="LY526" s="41"/>
      <c r="LZ526" s="41"/>
      <c r="MA526" s="41"/>
      <c r="MB526" s="41"/>
      <c r="MC526" s="41"/>
      <c r="MD526" s="41"/>
      <c r="ME526" s="41"/>
      <c r="MF526" s="41"/>
      <c r="MG526" s="41"/>
      <c r="MH526" s="41"/>
      <c r="MI526" s="41"/>
      <c r="MJ526" s="41"/>
      <c r="MK526" s="41"/>
      <c r="ML526" s="41"/>
      <c r="MM526" s="41"/>
      <c r="MN526" s="41"/>
      <c r="MO526" s="41"/>
      <c r="MP526" s="41"/>
      <c r="MQ526" s="41"/>
      <c r="MR526" s="41"/>
      <c r="MS526" s="41"/>
      <c r="MT526" s="41"/>
      <c r="MU526" s="41"/>
      <c r="MV526" s="41"/>
      <c r="MW526" s="41"/>
      <c r="MX526" s="41"/>
      <c r="MY526" s="41"/>
      <c r="MZ526" s="41"/>
      <c r="NA526" s="41"/>
      <c r="NB526" s="41"/>
      <c r="NC526" s="41"/>
      <c r="ND526" s="41"/>
      <c r="NE526" s="41"/>
      <c r="NF526" s="41"/>
      <c r="NG526" s="41"/>
      <c r="NH526" s="41"/>
      <c r="NI526" s="41"/>
      <c r="NJ526" s="41"/>
      <c r="NK526" s="41"/>
      <c r="NL526" s="41"/>
      <c r="NM526" s="41"/>
      <c r="NN526" s="41"/>
      <c r="NO526" s="41"/>
      <c r="NP526" s="41"/>
      <c r="NQ526" s="41"/>
      <c r="NR526" s="41"/>
      <c r="NS526" s="41"/>
      <c r="NT526" s="41"/>
      <c r="NU526" s="41"/>
      <c r="NV526" s="41"/>
      <c r="NW526" s="41"/>
      <c r="NX526" s="41"/>
      <c r="NY526" s="41"/>
      <c r="NZ526" s="41"/>
      <c r="OA526" s="41"/>
      <c r="OB526" s="41"/>
      <c r="OC526" s="41"/>
      <c r="OD526" s="41"/>
      <c r="OE526" s="41"/>
      <c r="OF526" s="41"/>
      <c r="OG526" s="41"/>
      <c r="OH526" s="41"/>
      <c r="OI526" s="41"/>
      <c r="OJ526" s="41"/>
    </row>
    <row r="527" spans="264:400" ht="17.25" customHeight="1" x14ac:dyDescent="0.3">
      <c r="JD527" s="41"/>
      <c r="JE527" s="41"/>
      <c r="JF527" s="41"/>
      <c r="JG527" s="41"/>
      <c r="JH527" s="41"/>
      <c r="JI527" s="41"/>
      <c r="JJ527" s="41"/>
      <c r="JK527" s="41"/>
      <c r="JL527" s="41"/>
      <c r="JM527" s="41"/>
      <c r="JN527" s="41"/>
      <c r="JO527" s="41"/>
      <c r="JP527" s="41"/>
      <c r="JQ527" s="41"/>
      <c r="JR527" s="41"/>
      <c r="JS527" s="41"/>
      <c r="JT527" s="41"/>
      <c r="JU527" s="41"/>
      <c r="JV527" s="41"/>
      <c r="JW527" s="41"/>
      <c r="JX527" s="41"/>
      <c r="JY527" s="41"/>
      <c r="JZ527" s="41"/>
      <c r="KA527" s="41"/>
      <c r="KB527" s="41"/>
      <c r="KC527" s="41"/>
      <c r="KD527" s="41"/>
      <c r="KE527" s="41"/>
      <c r="KF527" s="41"/>
      <c r="KG527" s="41"/>
      <c r="KH527" s="41"/>
      <c r="KI527" s="41"/>
      <c r="KJ527" s="41"/>
      <c r="KK527" s="41"/>
      <c r="KL527" s="41"/>
      <c r="KM527" s="41"/>
      <c r="KN527" s="41"/>
      <c r="KO527" s="41"/>
      <c r="KP527" s="41"/>
      <c r="KQ527" s="41"/>
      <c r="KR527" s="41"/>
      <c r="KS527" s="41"/>
      <c r="KT527" s="41"/>
      <c r="KU527" s="41"/>
      <c r="KV527" s="41"/>
      <c r="KW527" s="41"/>
      <c r="KX527" s="41"/>
      <c r="KY527" s="41"/>
      <c r="KZ527" s="41"/>
      <c r="LA527" s="41"/>
      <c r="LB527" s="41"/>
      <c r="LC527" s="41"/>
      <c r="LD527" s="41"/>
      <c r="LE527" s="41"/>
      <c r="LF527" s="41"/>
      <c r="LG527" s="41"/>
      <c r="LH527" s="41"/>
      <c r="LI527" s="41"/>
      <c r="LJ527" s="41"/>
      <c r="LK527" s="41"/>
      <c r="LL527" s="41"/>
      <c r="LM527" s="41"/>
      <c r="LN527" s="41"/>
      <c r="LO527" s="41"/>
      <c r="LP527" s="41"/>
      <c r="LQ527" s="41"/>
      <c r="LR527" s="41"/>
      <c r="LS527" s="41"/>
      <c r="LT527" s="41"/>
      <c r="LU527" s="41"/>
      <c r="LV527" s="41"/>
      <c r="LW527" s="41"/>
      <c r="LX527" s="41"/>
      <c r="LY527" s="41"/>
      <c r="LZ527" s="41"/>
      <c r="MA527" s="41"/>
      <c r="MB527" s="41"/>
      <c r="MC527" s="41"/>
      <c r="MD527" s="41"/>
      <c r="ME527" s="41"/>
      <c r="MF527" s="41"/>
      <c r="MG527" s="41"/>
      <c r="MH527" s="41"/>
      <c r="MI527" s="41"/>
      <c r="MJ527" s="41"/>
      <c r="MK527" s="41"/>
      <c r="ML527" s="41"/>
      <c r="MM527" s="41"/>
      <c r="MN527" s="41"/>
      <c r="MO527" s="41"/>
      <c r="MP527" s="41"/>
      <c r="MQ527" s="41"/>
      <c r="MR527" s="41"/>
      <c r="MS527" s="41"/>
      <c r="MT527" s="41"/>
      <c r="MU527" s="41"/>
      <c r="MV527" s="41"/>
      <c r="MW527" s="41"/>
      <c r="MX527" s="41"/>
      <c r="MY527" s="41"/>
      <c r="MZ527" s="41"/>
      <c r="NA527" s="41"/>
      <c r="NB527" s="41"/>
      <c r="NC527" s="41"/>
      <c r="ND527" s="41"/>
      <c r="NE527" s="41"/>
      <c r="NF527" s="41"/>
      <c r="NG527" s="41"/>
      <c r="NH527" s="41"/>
      <c r="NI527" s="41"/>
      <c r="NJ527" s="41"/>
      <c r="NK527" s="41"/>
      <c r="NL527" s="41"/>
      <c r="NM527" s="41"/>
      <c r="NN527" s="41"/>
      <c r="NO527" s="41"/>
      <c r="NP527" s="41"/>
      <c r="NQ527" s="41"/>
      <c r="NR527" s="41"/>
      <c r="NS527" s="41"/>
      <c r="NT527" s="41"/>
      <c r="NU527" s="41"/>
      <c r="NV527" s="41"/>
      <c r="NW527" s="41"/>
      <c r="NX527" s="41"/>
      <c r="NY527" s="41"/>
      <c r="NZ527" s="41"/>
      <c r="OA527" s="41"/>
      <c r="OB527" s="41"/>
      <c r="OC527" s="41"/>
      <c r="OD527" s="41"/>
      <c r="OE527" s="41"/>
      <c r="OF527" s="41"/>
      <c r="OG527" s="41"/>
      <c r="OH527" s="41"/>
      <c r="OI527" s="41"/>
      <c r="OJ527" s="41"/>
    </row>
    <row r="528" spans="264:400" ht="17.25" customHeight="1" x14ac:dyDescent="0.3">
      <c r="JD528" s="41"/>
      <c r="JE528" s="41"/>
      <c r="JF528" s="41"/>
      <c r="JG528" s="41"/>
      <c r="JH528" s="41"/>
      <c r="JI528" s="41"/>
      <c r="JJ528" s="41"/>
      <c r="JK528" s="41"/>
      <c r="JL528" s="41"/>
      <c r="JM528" s="41"/>
      <c r="JN528" s="41"/>
      <c r="JO528" s="41"/>
      <c r="JP528" s="41"/>
      <c r="JQ528" s="41"/>
      <c r="JR528" s="41"/>
      <c r="JS528" s="41"/>
      <c r="JT528" s="41"/>
      <c r="JU528" s="41"/>
      <c r="JV528" s="41"/>
      <c r="JW528" s="41"/>
      <c r="JX528" s="41"/>
      <c r="JY528" s="41"/>
      <c r="JZ528" s="41"/>
      <c r="KA528" s="41"/>
      <c r="KB528" s="41"/>
      <c r="KC528" s="41"/>
      <c r="KD528" s="41"/>
      <c r="KE528" s="41"/>
      <c r="KF528" s="41"/>
      <c r="KG528" s="41"/>
      <c r="KH528" s="41"/>
      <c r="KI528" s="41"/>
      <c r="KJ528" s="41"/>
      <c r="KK528" s="41"/>
      <c r="KL528" s="41"/>
      <c r="KM528" s="41"/>
      <c r="KN528" s="41"/>
      <c r="KO528" s="41"/>
      <c r="KP528" s="41"/>
      <c r="KQ528" s="41"/>
      <c r="KR528" s="41"/>
      <c r="KS528" s="41"/>
      <c r="KT528" s="41"/>
      <c r="KU528" s="41"/>
      <c r="KV528" s="41"/>
      <c r="KW528" s="41"/>
      <c r="KX528" s="41"/>
      <c r="KY528" s="41"/>
      <c r="KZ528" s="41"/>
      <c r="LA528" s="41"/>
      <c r="LB528" s="41"/>
      <c r="LC528" s="41"/>
      <c r="LD528" s="41"/>
      <c r="LE528" s="41"/>
      <c r="LF528" s="41"/>
      <c r="LG528" s="41"/>
      <c r="LH528" s="41"/>
      <c r="LI528" s="41"/>
      <c r="LJ528" s="41"/>
      <c r="LK528" s="41"/>
      <c r="LL528" s="41"/>
      <c r="LM528" s="41"/>
      <c r="LN528" s="41"/>
      <c r="LO528" s="41"/>
      <c r="LP528" s="41"/>
      <c r="LQ528" s="41"/>
      <c r="LR528" s="41"/>
      <c r="LS528" s="41"/>
      <c r="LT528" s="41"/>
      <c r="LU528" s="41"/>
      <c r="LV528" s="41"/>
      <c r="LW528" s="41"/>
      <c r="LX528" s="41"/>
      <c r="LY528" s="41"/>
      <c r="LZ528" s="41"/>
      <c r="MA528" s="41"/>
      <c r="MB528" s="41"/>
      <c r="MC528" s="41"/>
      <c r="MD528" s="41"/>
      <c r="ME528" s="41"/>
      <c r="MF528" s="41"/>
      <c r="MG528" s="41"/>
      <c r="MH528" s="41"/>
      <c r="MI528" s="41"/>
      <c r="MJ528" s="41"/>
      <c r="MK528" s="41"/>
      <c r="ML528" s="41"/>
      <c r="MM528" s="41"/>
      <c r="MN528" s="41"/>
      <c r="MO528" s="41"/>
      <c r="MP528" s="41"/>
      <c r="MQ528" s="41"/>
      <c r="MR528" s="41"/>
      <c r="MS528" s="41"/>
      <c r="MT528" s="41"/>
      <c r="MU528" s="41"/>
      <c r="MV528" s="41"/>
      <c r="MW528" s="41"/>
      <c r="MX528" s="41"/>
      <c r="MY528" s="41"/>
      <c r="MZ528" s="41"/>
      <c r="NA528" s="41"/>
      <c r="NB528" s="41"/>
      <c r="NC528" s="41"/>
      <c r="ND528" s="41"/>
      <c r="NE528" s="41"/>
      <c r="NF528" s="41"/>
      <c r="NG528" s="41"/>
      <c r="NH528" s="41"/>
      <c r="NI528" s="41"/>
      <c r="NJ528" s="41"/>
      <c r="NK528" s="41"/>
      <c r="NL528" s="41"/>
      <c r="NM528" s="41"/>
      <c r="NN528" s="41"/>
      <c r="NO528" s="41"/>
      <c r="NP528" s="41"/>
      <c r="NQ528" s="41"/>
      <c r="NR528" s="41"/>
      <c r="NS528" s="41"/>
      <c r="NT528" s="41"/>
      <c r="NU528" s="41"/>
      <c r="NV528" s="41"/>
      <c r="NW528" s="41"/>
      <c r="NX528" s="41"/>
      <c r="NY528" s="41"/>
      <c r="NZ528" s="41"/>
      <c r="OA528" s="41"/>
      <c r="OB528" s="41"/>
      <c r="OC528" s="41"/>
      <c r="OD528" s="41"/>
      <c r="OE528" s="41"/>
      <c r="OF528" s="41"/>
      <c r="OG528" s="41"/>
      <c r="OH528" s="41"/>
      <c r="OI528" s="41"/>
      <c r="OJ528" s="41"/>
    </row>
    <row r="529" spans="264:400" ht="17.25" customHeight="1" x14ac:dyDescent="0.3">
      <c r="JD529" s="41"/>
      <c r="JE529" s="41"/>
      <c r="JF529" s="41"/>
      <c r="JG529" s="41"/>
      <c r="JH529" s="41"/>
      <c r="JI529" s="41"/>
      <c r="JJ529" s="41"/>
      <c r="JK529" s="41"/>
      <c r="JL529" s="41"/>
      <c r="JM529" s="41"/>
      <c r="JN529" s="41"/>
      <c r="JO529" s="41"/>
      <c r="JP529" s="41"/>
      <c r="JQ529" s="41"/>
      <c r="JR529" s="41"/>
      <c r="JS529" s="41"/>
      <c r="JT529" s="41"/>
      <c r="JU529" s="41"/>
      <c r="JV529" s="41"/>
      <c r="JW529" s="41"/>
      <c r="JX529" s="41"/>
      <c r="JY529" s="41"/>
      <c r="JZ529" s="41"/>
      <c r="KA529" s="41"/>
      <c r="KB529" s="41"/>
      <c r="KC529" s="41"/>
      <c r="KD529" s="41"/>
      <c r="KE529" s="41"/>
      <c r="KF529" s="41"/>
      <c r="KG529" s="41"/>
      <c r="KH529" s="41"/>
      <c r="KI529" s="41"/>
      <c r="KJ529" s="41"/>
      <c r="KK529" s="41"/>
      <c r="KL529" s="41"/>
      <c r="KM529" s="41"/>
      <c r="KN529" s="41"/>
      <c r="KO529" s="41"/>
      <c r="KP529" s="41"/>
      <c r="KQ529" s="41"/>
      <c r="KR529" s="41"/>
      <c r="KS529" s="41"/>
      <c r="KT529" s="41"/>
      <c r="KU529" s="41"/>
      <c r="KV529" s="41"/>
      <c r="KW529" s="41"/>
      <c r="KX529" s="41"/>
      <c r="KY529" s="41"/>
      <c r="KZ529" s="41"/>
      <c r="LA529" s="41"/>
      <c r="LB529" s="41"/>
      <c r="LC529" s="41"/>
      <c r="LD529" s="41"/>
      <c r="LE529" s="41"/>
      <c r="LF529" s="41"/>
      <c r="LG529" s="41"/>
      <c r="LH529" s="41"/>
      <c r="LI529" s="41"/>
      <c r="LJ529" s="41"/>
      <c r="LK529" s="41"/>
      <c r="LL529" s="41"/>
      <c r="LM529" s="41"/>
      <c r="LN529" s="41"/>
      <c r="LO529" s="41"/>
      <c r="LP529" s="41"/>
      <c r="LQ529" s="41"/>
      <c r="LR529" s="41"/>
      <c r="LS529" s="41"/>
      <c r="LT529" s="41"/>
      <c r="LU529" s="41"/>
      <c r="LV529" s="41"/>
      <c r="LW529" s="41"/>
      <c r="LX529" s="41"/>
      <c r="LY529" s="41"/>
      <c r="LZ529" s="41"/>
      <c r="MA529" s="41"/>
      <c r="MB529" s="41"/>
      <c r="MC529" s="41"/>
      <c r="MD529" s="41"/>
      <c r="ME529" s="41"/>
      <c r="MF529" s="41"/>
      <c r="MG529" s="41"/>
      <c r="MH529" s="41"/>
      <c r="MI529" s="41"/>
      <c r="MJ529" s="41"/>
      <c r="MK529" s="41"/>
      <c r="ML529" s="41"/>
      <c r="MM529" s="41"/>
      <c r="MN529" s="41"/>
      <c r="MO529" s="41"/>
      <c r="MP529" s="41"/>
      <c r="MQ529" s="41"/>
      <c r="MR529" s="41"/>
      <c r="MS529" s="41"/>
      <c r="MT529" s="41"/>
      <c r="MU529" s="41"/>
      <c r="MV529" s="41"/>
      <c r="MW529" s="41"/>
      <c r="MX529" s="41"/>
      <c r="MY529" s="41"/>
      <c r="MZ529" s="41"/>
      <c r="NA529" s="41"/>
      <c r="NB529" s="41"/>
      <c r="NC529" s="41"/>
      <c r="ND529" s="41"/>
      <c r="NE529" s="41"/>
      <c r="NF529" s="41"/>
      <c r="NG529" s="41"/>
      <c r="NH529" s="41"/>
      <c r="NI529" s="41"/>
      <c r="NJ529" s="41"/>
      <c r="NK529" s="41"/>
      <c r="NL529" s="41"/>
      <c r="NM529" s="41"/>
      <c r="NN529" s="41"/>
      <c r="NO529" s="41"/>
      <c r="NP529" s="41"/>
      <c r="NQ529" s="41"/>
      <c r="NR529" s="41"/>
      <c r="NS529" s="41"/>
      <c r="NT529" s="41"/>
      <c r="NU529" s="41"/>
      <c r="NV529" s="41"/>
      <c r="NW529" s="41"/>
      <c r="NX529" s="41"/>
      <c r="NY529" s="41"/>
      <c r="NZ529" s="41"/>
      <c r="OA529" s="41"/>
      <c r="OB529" s="41"/>
      <c r="OC529" s="41"/>
      <c r="OD529" s="41"/>
      <c r="OE529" s="41"/>
      <c r="OF529" s="41"/>
      <c r="OG529" s="41"/>
      <c r="OH529" s="41"/>
      <c r="OI529" s="41"/>
      <c r="OJ529" s="41"/>
    </row>
    <row r="530" spans="264:400" ht="17.25" customHeight="1" x14ac:dyDescent="0.3">
      <c r="JD530" s="41"/>
      <c r="JE530" s="41"/>
      <c r="JF530" s="41"/>
      <c r="JG530" s="41"/>
      <c r="JH530" s="41"/>
      <c r="JI530" s="41"/>
      <c r="JJ530" s="41"/>
      <c r="JK530" s="41"/>
      <c r="JL530" s="41"/>
      <c r="JM530" s="41"/>
      <c r="JN530" s="41"/>
      <c r="JO530" s="41"/>
      <c r="JP530" s="41"/>
      <c r="JQ530" s="41"/>
      <c r="JR530" s="41"/>
      <c r="JS530" s="41"/>
      <c r="JT530" s="41"/>
      <c r="JU530" s="41"/>
      <c r="JV530" s="41"/>
      <c r="JW530" s="41"/>
      <c r="JX530" s="41"/>
      <c r="JY530" s="41"/>
      <c r="JZ530" s="41"/>
      <c r="KA530" s="41"/>
      <c r="KB530" s="41"/>
      <c r="KC530" s="41"/>
      <c r="KD530" s="41"/>
      <c r="KE530" s="41"/>
      <c r="KF530" s="41"/>
      <c r="KG530" s="41"/>
      <c r="KH530" s="41"/>
      <c r="KI530" s="41"/>
      <c r="KJ530" s="41"/>
      <c r="KK530" s="41"/>
      <c r="KL530" s="41"/>
      <c r="KM530" s="41"/>
      <c r="KN530" s="41"/>
      <c r="KO530" s="41"/>
      <c r="KP530" s="41"/>
      <c r="KQ530" s="41"/>
      <c r="KR530" s="41"/>
      <c r="KS530" s="41"/>
      <c r="KT530" s="41"/>
      <c r="KU530" s="41"/>
      <c r="KV530" s="41"/>
      <c r="KW530" s="41"/>
      <c r="KX530" s="41"/>
      <c r="KY530" s="41"/>
      <c r="KZ530" s="41"/>
      <c r="LA530" s="41"/>
      <c r="LB530" s="41"/>
      <c r="LC530" s="41"/>
      <c r="LD530" s="41"/>
      <c r="LE530" s="41"/>
      <c r="LF530" s="41"/>
      <c r="LG530" s="41"/>
      <c r="LH530" s="41"/>
      <c r="LI530" s="41"/>
      <c r="LJ530" s="41"/>
      <c r="LK530" s="41"/>
      <c r="LL530" s="41"/>
      <c r="LM530" s="41"/>
      <c r="LN530" s="41"/>
      <c r="LO530" s="41"/>
      <c r="LP530" s="41"/>
      <c r="LQ530" s="41"/>
      <c r="LR530" s="41"/>
      <c r="LS530" s="41"/>
      <c r="LT530" s="41"/>
      <c r="LU530" s="41"/>
      <c r="LV530" s="41"/>
      <c r="LW530" s="41"/>
      <c r="LX530" s="41"/>
      <c r="LY530" s="41"/>
      <c r="LZ530" s="41"/>
      <c r="MA530" s="41"/>
      <c r="MB530" s="41"/>
      <c r="MC530" s="41"/>
      <c r="MD530" s="41"/>
      <c r="ME530" s="41"/>
      <c r="MF530" s="41"/>
      <c r="MG530" s="41"/>
      <c r="MH530" s="41"/>
      <c r="MI530" s="41"/>
      <c r="MJ530" s="41"/>
      <c r="MK530" s="41"/>
      <c r="ML530" s="41"/>
      <c r="MM530" s="41"/>
      <c r="MN530" s="41"/>
      <c r="MO530" s="41"/>
      <c r="MP530" s="41"/>
      <c r="MQ530" s="41"/>
      <c r="MR530" s="41"/>
      <c r="MS530" s="41"/>
      <c r="MT530" s="41"/>
      <c r="MU530" s="41"/>
      <c r="MV530" s="41"/>
      <c r="MW530" s="41"/>
      <c r="MX530" s="41"/>
      <c r="MY530" s="41"/>
      <c r="MZ530" s="41"/>
      <c r="NA530" s="41"/>
      <c r="NB530" s="41"/>
      <c r="NC530" s="41"/>
      <c r="ND530" s="41"/>
      <c r="NE530" s="41"/>
      <c r="NF530" s="41"/>
      <c r="NG530" s="41"/>
      <c r="NH530" s="41"/>
      <c r="NI530" s="41"/>
      <c r="NJ530" s="41"/>
      <c r="NK530" s="41"/>
      <c r="NL530" s="41"/>
      <c r="NM530" s="41"/>
      <c r="NN530" s="41"/>
      <c r="NO530" s="41"/>
      <c r="NP530" s="41"/>
      <c r="NQ530" s="41"/>
      <c r="NR530" s="41"/>
      <c r="NS530" s="41"/>
      <c r="NT530" s="41"/>
      <c r="NU530" s="41"/>
      <c r="NV530" s="41"/>
      <c r="NW530" s="41"/>
      <c r="NX530" s="41"/>
      <c r="NY530" s="41"/>
      <c r="NZ530" s="41"/>
      <c r="OA530" s="41"/>
      <c r="OB530" s="41"/>
      <c r="OC530" s="41"/>
      <c r="OD530" s="41"/>
      <c r="OE530" s="41"/>
      <c r="OF530" s="41"/>
      <c r="OG530" s="41"/>
      <c r="OH530" s="41"/>
      <c r="OI530" s="41"/>
      <c r="OJ530" s="41"/>
    </row>
    <row r="531" spans="264:400" ht="17.25" customHeight="1" x14ac:dyDescent="0.3">
      <c r="JD531" s="41"/>
      <c r="JE531" s="41"/>
      <c r="JF531" s="41"/>
      <c r="JG531" s="41"/>
      <c r="JH531" s="41"/>
      <c r="JI531" s="41"/>
      <c r="JJ531" s="41"/>
      <c r="JK531" s="41"/>
      <c r="JL531" s="41"/>
      <c r="JM531" s="41"/>
      <c r="JN531" s="41"/>
      <c r="JO531" s="41"/>
      <c r="JP531" s="41"/>
      <c r="JQ531" s="41"/>
      <c r="JR531" s="41"/>
      <c r="JS531" s="41"/>
      <c r="JT531" s="41"/>
      <c r="JU531" s="41"/>
      <c r="JV531" s="41"/>
      <c r="JW531" s="41"/>
      <c r="JX531" s="41"/>
      <c r="JY531" s="41"/>
      <c r="JZ531" s="41"/>
      <c r="KA531" s="41"/>
      <c r="KB531" s="41"/>
      <c r="KC531" s="41"/>
      <c r="KD531" s="41"/>
      <c r="KE531" s="41"/>
      <c r="KF531" s="41"/>
      <c r="KG531" s="41"/>
      <c r="KH531" s="41"/>
      <c r="KI531" s="41"/>
      <c r="KJ531" s="41"/>
      <c r="KK531" s="41"/>
      <c r="KL531" s="41"/>
      <c r="KM531" s="41"/>
      <c r="KN531" s="41"/>
      <c r="KO531" s="41"/>
      <c r="KP531" s="41"/>
      <c r="KQ531" s="41"/>
      <c r="KR531" s="41"/>
      <c r="KS531" s="41"/>
      <c r="KT531" s="41"/>
      <c r="KU531" s="41"/>
      <c r="KV531" s="41"/>
      <c r="KW531" s="41"/>
      <c r="KX531" s="41"/>
      <c r="KY531" s="41"/>
      <c r="KZ531" s="41"/>
      <c r="LA531" s="41"/>
      <c r="LB531" s="41"/>
      <c r="LC531" s="41"/>
      <c r="LD531" s="41"/>
      <c r="LE531" s="41"/>
      <c r="LF531" s="41"/>
      <c r="LG531" s="41"/>
      <c r="LH531" s="41"/>
      <c r="LI531" s="41"/>
      <c r="LJ531" s="41"/>
      <c r="LK531" s="41"/>
      <c r="LL531" s="41"/>
      <c r="LM531" s="41"/>
      <c r="LN531" s="41"/>
      <c r="LO531" s="41"/>
      <c r="LP531" s="41"/>
      <c r="LQ531" s="41"/>
      <c r="LR531" s="41"/>
      <c r="LS531" s="41"/>
      <c r="LT531" s="41"/>
      <c r="LU531" s="41"/>
      <c r="LV531" s="41"/>
      <c r="LW531" s="41"/>
      <c r="LX531" s="41"/>
      <c r="LY531" s="41"/>
      <c r="LZ531" s="41"/>
      <c r="MA531" s="41"/>
      <c r="MB531" s="41"/>
      <c r="MC531" s="41"/>
      <c r="MD531" s="41"/>
      <c r="ME531" s="41"/>
      <c r="MF531" s="41"/>
      <c r="MG531" s="41"/>
      <c r="MH531" s="41"/>
      <c r="MI531" s="41"/>
      <c r="MJ531" s="41"/>
      <c r="MK531" s="41"/>
      <c r="ML531" s="41"/>
      <c r="MM531" s="41"/>
      <c r="MN531" s="41"/>
      <c r="MO531" s="41"/>
      <c r="MP531" s="41"/>
      <c r="MQ531" s="41"/>
      <c r="MR531" s="41"/>
      <c r="MS531" s="41"/>
      <c r="MT531" s="41"/>
      <c r="MU531" s="41"/>
      <c r="MV531" s="41"/>
      <c r="MW531" s="41"/>
      <c r="MX531" s="41"/>
      <c r="MY531" s="41"/>
      <c r="MZ531" s="41"/>
      <c r="NA531" s="41"/>
      <c r="NB531" s="41"/>
      <c r="NC531" s="41"/>
      <c r="ND531" s="41"/>
      <c r="NE531" s="41"/>
      <c r="NF531" s="41"/>
      <c r="NG531" s="41"/>
      <c r="NH531" s="41"/>
      <c r="NI531" s="41"/>
      <c r="NJ531" s="41"/>
      <c r="NK531" s="41"/>
      <c r="NL531" s="41"/>
      <c r="NM531" s="41"/>
      <c r="NN531" s="41"/>
      <c r="NO531" s="41"/>
      <c r="NP531" s="41"/>
      <c r="NQ531" s="41"/>
      <c r="NR531" s="41"/>
      <c r="NS531" s="41"/>
      <c r="NT531" s="41"/>
      <c r="NU531" s="41"/>
      <c r="NV531" s="41"/>
      <c r="NW531" s="41"/>
      <c r="NX531" s="41"/>
      <c r="NY531" s="41"/>
      <c r="NZ531" s="41"/>
      <c r="OA531" s="41"/>
      <c r="OB531" s="41"/>
      <c r="OC531" s="41"/>
      <c r="OD531" s="41"/>
      <c r="OE531" s="41"/>
      <c r="OF531" s="41"/>
      <c r="OG531" s="41"/>
      <c r="OH531" s="41"/>
      <c r="OI531" s="41"/>
      <c r="OJ531" s="41"/>
    </row>
    <row r="532" spans="264:400" ht="17.25" customHeight="1" x14ac:dyDescent="0.3">
      <c r="JD532" s="41"/>
      <c r="JE532" s="41"/>
      <c r="JF532" s="41"/>
      <c r="JG532" s="41"/>
      <c r="JH532" s="41"/>
      <c r="JI532" s="41"/>
      <c r="JJ532" s="41"/>
      <c r="JK532" s="41"/>
      <c r="JL532" s="41"/>
      <c r="JM532" s="41"/>
      <c r="JN532" s="41"/>
      <c r="JO532" s="41"/>
      <c r="JP532" s="41"/>
      <c r="JQ532" s="41"/>
      <c r="JR532" s="41"/>
      <c r="JS532" s="41"/>
      <c r="JT532" s="41"/>
      <c r="JU532" s="41"/>
      <c r="JV532" s="41"/>
      <c r="JW532" s="41"/>
      <c r="JX532" s="41"/>
      <c r="JY532" s="41"/>
      <c r="JZ532" s="41"/>
      <c r="KA532" s="41"/>
      <c r="KB532" s="41"/>
      <c r="KC532" s="41"/>
      <c r="KD532" s="41"/>
      <c r="KE532" s="41"/>
      <c r="KF532" s="41"/>
      <c r="KG532" s="41"/>
      <c r="KH532" s="41"/>
      <c r="KI532" s="41"/>
      <c r="KJ532" s="41"/>
      <c r="KK532" s="41"/>
      <c r="KL532" s="41"/>
      <c r="KM532" s="41"/>
      <c r="KN532" s="41"/>
      <c r="KO532" s="41"/>
      <c r="KP532" s="41"/>
      <c r="KQ532" s="41"/>
      <c r="KR532" s="41"/>
      <c r="KS532" s="41"/>
      <c r="KT532" s="41"/>
      <c r="KU532" s="41"/>
      <c r="KV532" s="41"/>
      <c r="KW532" s="41"/>
      <c r="KX532" s="41"/>
      <c r="KY532" s="41"/>
      <c r="KZ532" s="41"/>
      <c r="LA532" s="41"/>
      <c r="LB532" s="41"/>
      <c r="LC532" s="41"/>
      <c r="LD532" s="41"/>
      <c r="LE532" s="41"/>
      <c r="LF532" s="41"/>
      <c r="LG532" s="41"/>
      <c r="LH532" s="41"/>
      <c r="LI532" s="41"/>
      <c r="LJ532" s="41"/>
      <c r="LK532" s="41"/>
      <c r="LL532" s="41"/>
      <c r="LM532" s="41"/>
      <c r="LN532" s="41"/>
      <c r="LO532" s="41"/>
      <c r="LP532" s="41"/>
      <c r="LQ532" s="41"/>
      <c r="LR532" s="41"/>
      <c r="LS532" s="41"/>
      <c r="LT532" s="41"/>
      <c r="LU532" s="41"/>
      <c r="LV532" s="41"/>
      <c r="LW532" s="41"/>
      <c r="LX532" s="41"/>
      <c r="LY532" s="41"/>
      <c r="LZ532" s="41"/>
      <c r="MA532" s="41"/>
      <c r="MB532" s="41"/>
      <c r="MC532" s="41"/>
      <c r="MD532" s="41"/>
      <c r="ME532" s="41"/>
      <c r="MF532" s="41"/>
      <c r="MG532" s="41"/>
      <c r="MH532" s="41"/>
      <c r="MI532" s="41"/>
      <c r="MJ532" s="41"/>
      <c r="MK532" s="41"/>
      <c r="ML532" s="41"/>
      <c r="MM532" s="41"/>
      <c r="MN532" s="41"/>
      <c r="MO532" s="41"/>
      <c r="MP532" s="41"/>
      <c r="MQ532" s="41"/>
      <c r="MR532" s="41"/>
      <c r="MS532" s="41"/>
      <c r="MT532" s="41"/>
      <c r="MU532" s="41"/>
      <c r="MV532" s="41"/>
      <c r="MW532" s="41"/>
      <c r="MX532" s="41"/>
      <c r="MY532" s="41"/>
      <c r="MZ532" s="41"/>
      <c r="NA532" s="41"/>
      <c r="NB532" s="41"/>
      <c r="NC532" s="41"/>
      <c r="ND532" s="41"/>
      <c r="NE532" s="41"/>
      <c r="NF532" s="41"/>
      <c r="NG532" s="41"/>
      <c r="NH532" s="41"/>
      <c r="NI532" s="41"/>
      <c r="NJ532" s="41"/>
      <c r="NK532" s="41"/>
      <c r="NL532" s="41"/>
      <c r="NM532" s="41"/>
      <c r="NN532" s="41"/>
      <c r="NO532" s="41"/>
      <c r="NP532" s="41"/>
      <c r="NQ532" s="41"/>
      <c r="NR532" s="41"/>
      <c r="NS532" s="41"/>
      <c r="NT532" s="41"/>
      <c r="NU532" s="41"/>
      <c r="NV532" s="41"/>
      <c r="NW532" s="41"/>
      <c r="NX532" s="41"/>
      <c r="NY532" s="41"/>
      <c r="NZ532" s="41"/>
      <c r="OA532" s="41"/>
      <c r="OB532" s="41"/>
      <c r="OC532" s="41"/>
      <c r="OD532" s="41"/>
      <c r="OE532" s="41"/>
      <c r="OF532" s="41"/>
      <c r="OG532" s="41"/>
      <c r="OH532" s="41"/>
      <c r="OI532" s="41"/>
      <c r="OJ532" s="41"/>
    </row>
    <row r="533" spans="264:400" ht="17.25" customHeight="1" x14ac:dyDescent="0.3">
      <c r="JD533" s="41"/>
      <c r="JE533" s="41"/>
      <c r="JF533" s="41"/>
      <c r="JG533" s="41"/>
      <c r="JH533" s="41"/>
      <c r="JI533" s="41"/>
      <c r="JJ533" s="41"/>
      <c r="JK533" s="41"/>
      <c r="JL533" s="41"/>
      <c r="JM533" s="41"/>
      <c r="JN533" s="41"/>
      <c r="JO533" s="41"/>
      <c r="JP533" s="41"/>
      <c r="JQ533" s="41"/>
      <c r="JR533" s="41"/>
      <c r="JS533" s="41"/>
      <c r="JT533" s="41"/>
      <c r="JU533" s="41"/>
      <c r="JV533" s="41"/>
      <c r="JW533" s="41"/>
      <c r="JX533" s="41"/>
      <c r="JY533" s="41"/>
      <c r="JZ533" s="41"/>
      <c r="KA533" s="41"/>
      <c r="KB533" s="41"/>
      <c r="KC533" s="41"/>
      <c r="KD533" s="41"/>
      <c r="KE533" s="41"/>
      <c r="KF533" s="41"/>
      <c r="KG533" s="41"/>
      <c r="KH533" s="41"/>
      <c r="KI533" s="41"/>
      <c r="KJ533" s="41"/>
      <c r="KK533" s="41"/>
      <c r="KL533" s="41"/>
      <c r="KM533" s="41"/>
      <c r="KN533" s="41"/>
      <c r="KO533" s="41"/>
      <c r="KP533" s="41"/>
      <c r="KQ533" s="41"/>
      <c r="KR533" s="41"/>
      <c r="KS533" s="41"/>
      <c r="KT533" s="41"/>
      <c r="KU533" s="41"/>
      <c r="KV533" s="41"/>
      <c r="KW533" s="41"/>
      <c r="KX533" s="41"/>
      <c r="KY533" s="41"/>
      <c r="KZ533" s="41"/>
      <c r="LA533" s="41"/>
      <c r="LB533" s="41"/>
      <c r="LC533" s="41"/>
      <c r="LD533" s="41"/>
      <c r="LE533" s="41"/>
      <c r="LF533" s="41"/>
      <c r="LG533" s="41"/>
      <c r="LH533" s="41"/>
      <c r="LI533" s="41"/>
      <c r="LJ533" s="41"/>
      <c r="LK533" s="41"/>
      <c r="LL533" s="41"/>
      <c r="LM533" s="41"/>
      <c r="LN533" s="41"/>
      <c r="LO533" s="41"/>
      <c r="LP533" s="41"/>
      <c r="LQ533" s="41"/>
      <c r="LR533" s="41"/>
      <c r="LS533" s="41"/>
      <c r="LT533" s="41"/>
      <c r="LU533" s="41"/>
      <c r="LV533" s="41"/>
      <c r="LW533" s="41"/>
      <c r="LX533" s="41"/>
      <c r="LY533" s="41"/>
      <c r="LZ533" s="41"/>
      <c r="MA533" s="41"/>
      <c r="MB533" s="41"/>
      <c r="MC533" s="41"/>
      <c r="MD533" s="41"/>
      <c r="ME533" s="41"/>
      <c r="MF533" s="41"/>
      <c r="MG533" s="41"/>
      <c r="MH533" s="41"/>
      <c r="MI533" s="41"/>
      <c r="MJ533" s="41"/>
      <c r="MK533" s="41"/>
      <c r="ML533" s="41"/>
      <c r="MM533" s="41"/>
      <c r="MN533" s="41"/>
      <c r="MO533" s="41"/>
      <c r="MP533" s="41"/>
      <c r="MQ533" s="41"/>
      <c r="MR533" s="41"/>
      <c r="MS533" s="41"/>
      <c r="MT533" s="41"/>
      <c r="MU533" s="41"/>
      <c r="MV533" s="41"/>
      <c r="MW533" s="41"/>
      <c r="MX533" s="41"/>
      <c r="MY533" s="41"/>
      <c r="MZ533" s="41"/>
      <c r="NA533" s="41"/>
      <c r="NB533" s="41"/>
      <c r="NC533" s="41"/>
      <c r="ND533" s="41"/>
      <c r="NE533" s="41"/>
      <c r="NF533" s="41"/>
      <c r="NG533" s="41"/>
      <c r="NH533" s="41"/>
      <c r="NI533" s="41"/>
      <c r="NJ533" s="41"/>
      <c r="NK533" s="41"/>
      <c r="NL533" s="41"/>
      <c r="NM533" s="41"/>
      <c r="NN533" s="41"/>
      <c r="NO533" s="41"/>
      <c r="NP533" s="41"/>
      <c r="NQ533" s="41"/>
      <c r="NR533" s="41"/>
      <c r="NS533" s="41"/>
      <c r="NT533" s="41"/>
      <c r="NU533" s="41"/>
      <c r="NV533" s="41"/>
      <c r="NW533" s="41"/>
      <c r="NX533" s="41"/>
      <c r="NY533" s="41"/>
      <c r="NZ533" s="41"/>
      <c r="OA533" s="41"/>
      <c r="OB533" s="41"/>
      <c r="OC533" s="41"/>
      <c r="OD533" s="41"/>
      <c r="OE533" s="41"/>
      <c r="OF533" s="41"/>
      <c r="OG533" s="41"/>
      <c r="OH533" s="41"/>
      <c r="OI533" s="41"/>
      <c r="OJ533" s="41"/>
    </row>
    <row r="534" spans="264:400" ht="17.25" customHeight="1" x14ac:dyDescent="0.3">
      <c r="JD534" s="41"/>
      <c r="JE534" s="41"/>
      <c r="JF534" s="41"/>
      <c r="JG534" s="41"/>
      <c r="JH534" s="41"/>
      <c r="JI534" s="41"/>
      <c r="JJ534" s="41"/>
      <c r="JK534" s="41"/>
      <c r="JL534" s="41"/>
      <c r="JM534" s="41"/>
      <c r="JN534" s="41"/>
      <c r="JO534" s="41"/>
      <c r="JP534" s="41"/>
      <c r="JQ534" s="41"/>
      <c r="JR534" s="41"/>
      <c r="JS534" s="41"/>
      <c r="JT534" s="41"/>
      <c r="JU534" s="41"/>
      <c r="JV534" s="41"/>
      <c r="JW534" s="41"/>
      <c r="JX534" s="41"/>
      <c r="JY534" s="41"/>
      <c r="JZ534" s="41"/>
      <c r="KA534" s="41"/>
      <c r="KB534" s="41"/>
      <c r="KC534" s="41"/>
      <c r="KD534" s="41"/>
      <c r="KE534" s="41"/>
      <c r="KF534" s="41"/>
      <c r="KG534" s="41"/>
      <c r="KH534" s="41"/>
      <c r="KI534" s="41"/>
      <c r="KJ534" s="41"/>
      <c r="KK534" s="41"/>
      <c r="KL534" s="41"/>
      <c r="KM534" s="41"/>
      <c r="KN534" s="41"/>
      <c r="KO534" s="41"/>
      <c r="KP534" s="41"/>
      <c r="KQ534" s="41"/>
      <c r="KR534" s="41"/>
      <c r="KS534" s="41"/>
      <c r="KT534" s="41"/>
      <c r="KU534" s="41"/>
      <c r="KV534" s="41"/>
      <c r="KW534" s="41"/>
      <c r="KX534" s="41"/>
      <c r="KY534" s="41"/>
      <c r="KZ534" s="41"/>
      <c r="LA534" s="41"/>
      <c r="LB534" s="41"/>
      <c r="LC534" s="41"/>
      <c r="LD534" s="41"/>
      <c r="LE534" s="41"/>
      <c r="LF534" s="41"/>
      <c r="LG534" s="41"/>
      <c r="LH534" s="41"/>
      <c r="LI534" s="41"/>
      <c r="LJ534" s="41"/>
      <c r="LK534" s="41"/>
      <c r="LL534" s="41"/>
      <c r="LM534" s="41"/>
      <c r="LN534" s="41"/>
      <c r="LO534" s="41"/>
      <c r="LP534" s="41"/>
      <c r="LQ534" s="41"/>
      <c r="LR534" s="41"/>
      <c r="LS534" s="41"/>
      <c r="LT534" s="41"/>
      <c r="LU534" s="41"/>
      <c r="LV534" s="41"/>
      <c r="LW534" s="41"/>
      <c r="LX534" s="41"/>
      <c r="LY534" s="41"/>
      <c r="LZ534" s="41"/>
      <c r="MA534" s="41"/>
      <c r="MB534" s="41"/>
      <c r="MC534" s="41"/>
      <c r="MD534" s="41"/>
      <c r="ME534" s="41"/>
      <c r="MF534" s="41"/>
      <c r="MG534" s="41"/>
      <c r="MH534" s="41"/>
      <c r="MI534" s="41"/>
      <c r="MJ534" s="41"/>
      <c r="MK534" s="41"/>
      <c r="ML534" s="41"/>
      <c r="MM534" s="41"/>
      <c r="MN534" s="41"/>
      <c r="MO534" s="41"/>
      <c r="MP534" s="41"/>
      <c r="MQ534" s="41"/>
      <c r="MR534" s="41"/>
      <c r="MS534" s="41"/>
      <c r="MT534" s="41"/>
      <c r="MU534" s="41"/>
      <c r="MV534" s="41"/>
      <c r="MW534" s="41"/>
      <c r="MX534" s="41"/>
      <c r="MY534" s="41"/>
      <c r="MZ534" s="41"/>
      <c r="NA534" s="41"/>
      <c r="NB534" s="41"/>
      <c r="NC534" s="41"/>
      <c r="ND534" s="41"/>
      <c r="NE534" s="41"/>
      <c r="NF534" s="41"/>
      <c r="NG534" s="41"/>
      <c r="NH534" s="41"/>
      <c r="NI534" s="41"/>
      <c r="NJ534" s="41"/>
      <c r="NK534" s="41"/>
      <c r="NL534" s="41"/>
      <c r="NM534" s="41"/>
      <c r="NN534" s="41"/>
      <c r="NO534" s="41"/>
      <c r="NP534" s="41"/>
      <c r="NQ534" s="41"/>
      <c r="NR534" s="41"/>
      <c r="NS534" s="41"/>
      <c r="NT534" s="41"/>
      <c r="NU534" s="41"/>
      <c r="NV534" s="41"/>
      <c r="NW534" s="41"/>
      <c r="NX534" s="41"/>
      <c r="NY534" s="41"/>
      <c r="NZ534" s="41"/>
      <c r="OA534" s="41"/>
      <c r="OB534" s="41"/>
      <c r="OC534" s="41"/>
      <c r="OD534" s="41"/>
      <c r="OE534" s="41"/>
      <c r="OF534" s="41"/>
      <c r="OG534" s="41"/>
      <c r="OH534" s="41"/>
      <c r="OI534" s="41"/>
      <c r="OJ534" s="41"/>
    </row>
    <row r="535" spans="264:400" ht="17.25" customHeight="1" x14ac:dyDescent="0.3">
      <c r="JD535" s="41"/>
      <c r="JE535" s="41"/>
      <c r="JF535" s="41"/>
      <c r="JG535" s="41"/>
      <c r="JH535" s="41"/>
      <c r="JI535" s="41"/>
      <c r="JJ535" s="41"/>
      <c r="JK535" s="41"/>
      <c r="JL535" s="41"/>
      <c r="JM535" s="41"/>
      <c r="JN535" s="41"/>
      <c r="JO535" s="41"/>
      <c r="JP535" s="41"/>
      <c r="JQ535" s="41"/>
      <c r="JR535" s="41"/>
      <c r="JS535" s="41"/>
      <c r="JT535" s="41"/>
      <c r="JU535" s="41"/>
      <c r="JV535" s="41"/>
      <c r="JW535" s="41"/>
      <c r="JX535" s="41"/>
      <c r="JY535" s="41"/>
      <c r="JZ535" s="41"/>
      <c r="KA535" s="41"/>
      <c r="KB535" s="41"/>
      <c r="KC535" s="41"/>
      <c r="KD535" s="41"/>
      <c r="KE535" s="41"/>
      <c r="KF535" s="41"/>
      <c r="KG535" s="41"/>
      <c r="KH535" s="41"/>
      <c r="KI535" s="41"/>
      <c r="KJ535" s="41"/>
      <c r="KK535" s="41"/>
      <c r="KL535" s="41"/>
      <c r="KM535" s="41"/>
      <c r="KN535" s="41"/>
      <c r="KO535" s="41"/>
      <c r="KP535" s="41"/>
      <c r="KQ535" s="41"/>
      <c r="KR535" s="41"/>
      <c r="KS535" s="41"/>
      <c r="KT535" s="41"/>
      <c r="KU535" s="41"/>
      <c r="KV535" s="41"/>
      <c r="KW535" s="41"/>
      <c r="KX535" s="41"/>
      <c r="KY535" s="41"/>
      <c r="KZ535" s="41"/>
      <c r="LA535" s="41"/>
      <c r="LB535" s="41"/>
      <c r="LC535" s="41"/>
      <c r="LD535" s="41"/>
      <c r="LE535" s="41"/>
      <c r="LF535" s="41"/>
      <c r="LG535" s="41"/>
      <c r="LH535" s="41"/>
      <c r="LI535" s="41"/>
      <c r="LJ535" s="41"/>
      <c r="LK535" s="41"/>
      <c r="LL535" s="41"/>
      <c r="LM535" s="41"/>
      <c r="LN535" s="41"/>
      <c r="LO535" s="41"/>
      <c r="LP535" s="41"/>
      <c r="LQ535" s="41"/>
      <c r="LR535" s="41"/>
      <c r="LS535" s="41"/>
      <c r="LT535" s="41"/>
      <c r="LU535" s="41"/>
      <c r="LV535" s="41"/>
      <c r="LW535" s="41"/>
      <c r="LX535" s="41"/>
      <c r="LY535" s="41"/>
      <c r="LZ535" s="41"/>
      <c r="MA535" s="41"/>
      <c r="MB535" s="41"/>
      <c r="MC535" s="41"/>
      <c r="MD535" s="41"/>
      <c r="ME535" s="41"/>
      <c r="MF535" s="41"/>
      <c r="MG535" s="41"/>
      <c r="MH535" s="41"/>
      <c r="MI535" s="41"/>
      <c r="MJ535" s="41"/>
      <c r="MK535" s="41"/>
      <c r="ML535" s="41"/>
      <c r="MM535" s="41"/>
      <c r="MN535" s="41"/>
      <c r="MO535" s="41"/>
      <c r="MP535" s="41"/>
      <c r="MQ535" s="41"/>
      <c r="MR535" s="41"/>
      <c r="MS535" s="41"/>
      <c r="MT535" s="41"/>
      <c r="MU535" s="41"/>
      <c r="MV535" s="41"/>
      <c r="MW535" s="41"/>
      <c r="MX535" s="41"/>
      <c r="MY535" s="41"/>
      <c r="MZ535" s="41"/>
      <c r="NA535" s="41"/>
      <c r="NB535" s="41"/>
      <c r="NC535" s="41"/>
      <c r="ND535" s="41"/>
      <c r="NE535" s="41"/>
      <c r="NF535" s="41"/>
      <c r="NG535" s="41"/>
      <c r="NH535" s="41"/>
      <c r="NI535" s="41"/>
      <c r="NJ535" s="41"/>
      <c r="NK535" s="41"/>
      <c r="NL535" s="41"/>
      <c r="NM535" s="41"/>
      <c r="NN535" s="41"/>
      <c r="NO535" s="41"/>
      <c r="NP535" s="41"/>
      <c r="NQ535" s="41"/>
      <c r="NR535" s="41"/>
      <c r="NS535" s="41"/>
      <c r="NT535" s="41"/>
      <c r="NU535" s="41"/>
      <c r="NV535" s="41"/>
      <c r="NW535" s="41"/>
      <c r="NX535" s="41"/>
      <c r="NY535" s="41"/>
      <c r="NZ535" s="41"/>
      <c r="OA535" s="41"/>
      <c r="OB535" s="41"/>
      <c r="OC535" s="41"/>
      <c r="OD535" s="41"/>
      <c r="OE535" s="41"/>
      <c r="OF535" s="41"/>
      <c r="OG535" s="41"/>
      <c r="OH535" s="41"/>
      <c r="OI535" s="41"/>
      <c r="OJ535" s="41"/>
    </row>
    <row r="536" spans="264:400" ht="17.25" customHeight="1" x14ac:dyDescent="0.3">
      <c r="JD536" s="41"/>
      <c r="JE536" s="41"/>
      <c r="JF536" s="41"/>
      <c r="JG536" s="41"/>
      <c r="JH536" s="41"/>
      <c r="JI536" s="41"/>
      <c r="JJ536" s="41"/>
      <c r="JK536" s="41"/>
      <c r="JL536" s="41"/>
      <c r="JM536" s="41"/>
      <c r="JN536" s="41"/>
      <c r="JO536" s="41"/>
      <c r="JP536" s="41"/>
      <c r="JQ536" s="41"/>
      <c r="JR536" s="41"/>
      <c r="JS536" s="41"/>
      <c r="JT536" s="41"/>
      <c r="JU536" s="41"/>
      <c r="JV536" s="41"/>
      <c r="JW536" s="41"/>
      <c r="JX536" s="41"/>
      <c r="JY536" s="41"/>
      <c r="JZ536" s="41"/>
      <c r="KA536" s="41"/>
      <c r="KB536" s="41"/>
      <c r="KC536" s="41"/>
      <c r="KD536" s="41"/>
      <c r="KE536" s="41"/>
      <c r="KF536" s="41"/>
      <c r="KG536" s="41"/>
      <c r="KH536" s="41"/>
      <c r="KI536" s="41"/>
      <c r="KJ536" s="41"/>
      <c r="KK536" s="41"/>
      <c r="KL536" s="41"/>
      <c r="KM536" s="41"/>
      <c r="KN536" s="41"/>
      <c r="KO536" s="41"/>
      <c r="KP536" s="41"/>
      <c r="KQ536" s="41"/>
      <c r="KR536" s="41"/>
      <c r="KS536" s="41"/>
      <c r="KT536" s="41"/>
      <c r="KU536" s="41"/>
      <c r="KV536" s="41"/>
      <c r="KW536" s="41"/>
      <c r="KX536" s="41"/>
      <c r="KY536" s="41"/>
      <c r="KZ536" s="41"/>
      <c r="LA536" s="41"/>
      <c r="LB536" s="41"/>
      <c r="LC536" s="41"/>
      <c r="LD536" s="41"/>
      <c r="LE536" s="41"/>
      <c r="LF536" s="41"/>
      <c r="LG536" s="41"/>
      <c r="LH536" s="41"/>
      <c r="LI536" s="41"/>
      <c r="LJ536" s="41"/>
      <c r="LK536" s="41"/>
      <c r="LL536" s="41"/>
      <c r="LM536" s="41"/>
      <c r="LN536" s="41"/>
      <c r="LO536" s="41"/>
      <c r="LP536" s="41"/>
      <c r="LQ536" s="41"/>
      <c r="LR536" s="41"/>
      <c r="LS536" s="41"/>
      <c r="LT536" s="41"/>
      <c r="LU536" s="41"/>
      <c r="LV536" s="41"/>
      <c r="LW536" s="41"/>
      <c r="LX536" s="41"/>
      <c r="LY536" s="41"/>
      <c r="LZ536" s="41"/>
      <c r="MA536" s="41"/>
      <c r="MB536" s="41"/>
      <c r="MC536" s="41"/>
      <c r="MD536" s="41"/>
      <c r="ME536" s="41"/>
      <c r="MF536" s="41"/>
      <c r="MG536" s="41"/>
      <c r="MH536" s="41"/>
      <c r="MI536" s="41"/>
      <c r="MJ536" s="41"/>
      <c r="MK536" s="41"/>
      <c r="ML536" s="41"/>
      <c r="MM536" s="41"/>
      <c r="MN536" s="41"/>
      <c r="MO536" s="41"/>
      <c r="MP536" s="41"/>
      <c r="MQ536" s="41"/>
      <c r="MR536" s="41"/>
      <c r="MS536" s="41"/>
      <c r="MT536" s="41"/>
      <c r="MU536" s="41"/>
      <c r="MV536" s="41"/>
      <c r="MW536" s="41"/>
      <c r="MX536" s="41"/>
      <c r="MY536" s="41"/>
      <c r="MZ536" s="41"/>
      <c r="NA536" s="41"/>
      <c r="NB536" s="41"/>
      <c r="NC536" s="41"/>
      <c r="ND536" s="41"/>
      <c r="NE536" s="41"/>
      <c r="NF536" s="41"/>
      <c r="NG536" s="41"/>
      <c r="NH536" s="41"/>
      <c r="NI536" s="41"/>
      <c r="NJ536" s="41"/>
      <c r="NK536" s="41"/>
      <c r="NL536" s="41"/>
      <c r="NM536" s="41"/>
      <c r="NN536" s="41"/>
      <c r="NO536" s="41"/>
      <c r="NP536" s="41"/>
      <c r="NQ536" s="41"/>
      <c r="NR536" s="41"/>
      <c r="NS536" s="41"/>
      <c r="NT536" s="41"/>
      <c r="NU536" s="41"/>
      <c r="NV536" s="41"/>
      <c r="NW536" s="41"/>
      <c r="NX536" s="41"/>
      <c r="NY536" s="41"/>
      <c r="NZ536" s="41"/>
      <c r="OA536" s="41"/>
      <c r="OB536" s="41"/>
      <c r="OC536" s="41"/>
      <c r="OD536" s="41"/>
      <c r="OE536" s="41"/>
      <c r="OF536" s="41"/>
      <c r="OG536" s="41"/>
      <c r="OH536" s="41"/>
      <c r="OI536" s="41"/>
      <c r="OJ536" s="41"/>
    </row>
    <row r="537" spans="264:400" ht="17.25" customHeight="1" x14ac:dyDescent="0.3">
      <c r="JD537" s="41"/>
      <c r="JE537" s="41"/>
      <c r="JF537" s="41"/>
      <c r="JG537" s="41"/>
      <c r="JH537" s="41"/>
      <c r="JI537" s="41"/>
      <c r="JJ537" s="41"/>
      <c r="JK537" s="41"/>
      <c r="JL537" s="41"/>
      <c r="JM537" s="41"/>
      <c r="JN537" s="41"/>
      <c r="JO537" s="41"/>
      <c r="JP537" s="41"/>
      <c r="JQ537" s="41"/>
      <c r="JR537" s="41"/>
      <c r="JS537" s="41"/>
      <c r="JT537" s="41"/>
      <c r="JU537" s="41"/>
      <c r="JV537" s="41"/>
      <c r="JW537" s="41"/>
      <c r="JX537" s="41"/>
      <c r="JY537" s="41"/>
      <c r="JZ537" s="41"/>
      <c r="KA537" s="41"/>
      <c r="KB537" s="41"/>
      <c r="KC537" s="41"/>
      <c r="KD537" s="41"/>
      <c r="KE537" s="41"/>
      <c r="KF537" s="41"/>
      <c r="KG537" s="41"/>
      <c r="KH537" s="41"/>
      <c r="KI537" s="41"/>
      <c r="KJ537" s="41"/>
      <c r="KK537" s="41"/>
      <c r="KL537" s="41"/>
      <c r="KM537" s="41"/>
      <c r="KN537" s="41"/>
      <c r="KO537" s="41"/>
      <c r="KP537" s="41"/>
      <c r="KQ537" s="41"/>
      <c r="KR537" s="41"/>
      <c r="KS537" s="41"/>
      <c r="KT537" s="41"/>
      <c r="KU537" s="41"/>
      <c r="KV537" s="41"/>
      <c r="KW537" s="41"/>
      <c r="KX537" s="41"/>
      <c r="KY537" s="41"/>
      <c r="KZ537" s="41"/>
      <c r="LA537" s="41"/>
      <c r="LB537" s="41"/>
      <c r="LC537" s="41"/>
      <c r="LD537" s="41"/>
      <c r="LE537" s="41"/>
      <c r="LF537" s="41"/>
      <c r="LG537" s="41"/>
      <c r="LH537" s="41"/>
      <c r="LI537" s="41"/>
      <c r="LJ537" s="41"/>
      <c r="LK537" s="41"/>
      <c r="LL537" s="41"/>
      <c r="LM537" s="41"/>
      <c r="LN537" s="41"/>
      <c r="LO537" s="41"/>
      <c r="LP537" s="41"/>
      <c r="LQ537" s="41"/>
      <c r="LR537" s="41"/>
      <c r="LS537" s="41"/>
      <c r="LT537" s="41"/>
      <c r="LU537" s="41"/>
      <c r="LV537" s="41"/>
      <c r="LW537" s="41"/>
      <c r="LX537" s="41"/>
      <c r="LY537" s="41"/>
      <c r="LZ537" s="41"/>
      <c r="MA537" s="41"/>
      <c r="MB537" s="41"/>
      <c r="MC537" s="41"/>
      <c r="MD537" s="41"/>
      <c r="ME537" s="41"/>
      <c r="MF537" s="41"/>
      <c r="MG537" s="41"/>
      <c r="MH537" s="41"/>
      <c r="MI537" s="41"/>
      <c r="MJ537" s="41"/>
      <c r="MK537" s="41"/>
      <c r="ML537" s="41"/>
      <c r="MM537" s="41"/>
      <c r="MN537" s="41"/>
      <c r="MO537" s="41"/>
      <c r="MP537" s="41"/>
      <c r="MQ537" s="41"/>
      <c r="MR537" s="41"/>
      <c r="MS537" s="41"/>
      <c r="MT537" s="41"/>
      <c r="MU537" s="41"/>
      <c r="MV537" s="41"/>
      <c r="MW537" s="41"/>
      <c r="MX537" s="41"/>
      <c r="MY537" s="41"/>
      <c r="MZ537" s="41"/>
      <c r="NA537" s="41"/>
      <c r="NB537" s="41"/>
      <c r="NC537" s="41"/>
      <c r="ND537" s="41"/>
      <c r="NE537" s="41"/>
      <c r="NF537" s="41"/>
      <c r="NG537" s="41"/>
      <c r="NH537" s="41"/>
      <c r="NI537" s="41"/>
      <c r="NJ537" s="41"/>
      <c r="NK537" s="41"/>
      <c r="NL537" s="41"/>
      <c r="NM537" s="41"/>
      <c r="NN537" s="41"/>
      <c r="NO537" s="41"/>
      <c r="NP537" s="41"/>
      <c r="NQ537" s="41"/>
      <c r="NR537" s="41"/>
      <c r="NS537" s="41"/>
      <c r="NT537" s="41"/>
      <c r="NU537" s="41"/>
      <c r="NV537" s="41"/>
      <c r="NW537" s="41"/>
      <c r="NX537" s="41"/>
      <c r="NY537" s="41"/>
      <c r="NZ537" s="41"/>
      <c r="OA537" s="41"/>
      <c r="OB537" s="41"/>
      <c r="OC537" s="41"/>
      <c r="OD537" s="41"/>
      <c r="OE537" s="41"/>
      <c r="OF537" s="41"/>
      <c r="OG537" s="41"/>
      <c r="OH537" s="41"/>
      <c r="OI537" s="41"/>
      <c r="OJ537" s="41"/>
    </row>
    <row r="538" spans="264:400" ht="17.25" customHeight="1" x14ac:dyDescent="0.3">
      <c r="JD538" s="41"/>
      <c r="JE538" s="41"/>
      <c r="JF538" s="41"/>
      <c r="JG538" s="41"/>
      <c r="JH538" s="41"/>
      <c r="JI538" s="41"/>
      <c r="JJ538" s="41"/>
      <c r="JK538" s="41"/>
      <c r="JL538" s="41"/>
      <c r="JM538" s="41"/>
      <c r="JN538" s="41"/>
      <c r="JO538" s="41"/>
      <c r="JP538" s="41"/>
      <c r="JQ538" s="41"/>
      <c r="JR538" s="41"/>
      <c r="JS538" s="41"/>
      <c r="JT538" s="41"/>
      <c r="JU538" s="41"/>
      <c r="JV538" s="41"/>
      <c r="JW538" s="41"/>
      <c r="JX538" s="41"/>
      <c r="JY538" s="41"/>
      <c r="JZ538" s="41"/>
      <c r="KA538" s="41"/>
      <c r="KB538" s="41"/>
      <c r="KC538" s="41"/>
      <c r="KD538" s="41"/>
      <c r="KE538" s="41"/>
      <c r="KF538" s="41"/>
      <c r="KG538" s="41"/>
      <c r="KH538" s="41"/>
      <c r="KI538" s="41"/>
      <c r="KJ538" s="41"/>
      <c r="KK538" s="41"/>
      <c r="KL538" s="41"/>
      <c r="KM538" s="41"/>
      <c r="KN538" s="41"/>
      <c r="KO538" s="41"/>
      <c r="KP538" s="41"/>
      <c r="KQ538" s="41"/>
      <c r="KR538" s="41"/>
      <c r="KS538" s="41"/>
      <c r="KT538" s="41"/>
      <c r="KU538" s="41"/>
      <c r="KV538" s="41"/>
      <c r="KW538" s="41"/>
      <c r="KX538" s="41"/>
      <c r="KY538" s="41"/>
      <c r="KZ538" s="41"/>
      <c r="LA538" s="41"/>
      <c r="LB538" s="41"/>
      <c r="LC538" s="41"/>
      <c r="LD538" s="41"/>
      <c r="LE538" s="41"/>
      <c r="LF538" s="41"/>
      <c r="LG538" s="41"/>
      <c r="LH538" s="41"/>
      <c r="LI538" s="41"/>
      <c r="LJ538" s="41"/>
      <c r="LK538" s="41"/>
      <c r="LL538" s="41"/>
      <c r="LM538" s="41"/>
      <c r="LN538" s="41"/>
      <c r="LO538" s="41"/>
      <c r="LP538" s="41"/>
      <c r="LQ538" s="41"/>
      <c r="LR538" s="41"/>
      <c r="LS538" s="41"/>
      <c r="LT538" s="41"/>
      <c r="LU538" s="41"/>
      <c r="LV538" s="41"/>
      <c r="LW538" s="41"/>
      <c r="LX538" s="41"/>
      <c r="LY538" s="41"/>
      <c r="LZ538" s="41"/>
      <c r="MA538" s="41"/>
      <c r="MB538" s="41"/>
      <c r="MC538" s="41"/>
      <c r="MD538" s="41"/>
      <c r="ME538" s="41"/>
      <c r="MF538" s="41"/>
      <c r="MG538" s="41"/>
      <c r="MH538" s="41"/>
      <c r="MI538" s="41"/>
      <c r="MJ538" s="41"/>
      <c r="MK538" s="41"/>
      <c r="ML538" s="41"/>
      <c r="MM538" s="41"/>
      <c r="MN538" s="41"/>
      <c r="MO538" s="41"/>
      <c r="MP538" s="41"/>
      <c r="MQ538" s="41"/>
      <c r="MR538" s="41"/>
      <c r="MS538" s="41"/>
      <c r="MT538" s="41"/>
      <c r="MU538" s="41"/>
      <c r="MV538" s="41"/>
      <c r="MW538" s="41"/>
      <c r="MX538" s="41"/>
      <c r="MY538" s="41"/>
      <c r="MZ538" s="41"/>
      <c r="NA538" s="41"/>
      <c r="NB538" s="41"/>
      <c r="NC538" s="41"/>
      <c r="ND538" s="41"/>
      <c r="NE538" s="41"/>
      <c r="NF538" s="41"/>
      <c r="NG538" s="41"/>
      <c r="NH538" s="41"/>
      <c r="NI538" s="41"/>
      <c r="NJ538" s="41"/>
      <c r="NK538" s="41"/>
      <c r="NL538" s="41"/>
      <c r="NM538" s="41"/>
      <c r="NN538" s="41"/>
      <c r="NO538" s="41"/>
      <c r="NP538" s="41"/>
      <c r="NQ538" s="41"/>
      <c r="NR538" s="41"/>
      <c r="NS538" s="41"/>
      <c r="NT538" s="41"/>
      <c r="NU538" s="41"/>
      <c r="NV538" s="41"/>
      <c r="NW538" s="41"/>
      <c r="NX538" s="41"/>
      <c r="NY538" s="41"/>
      <c r="NZ538" s="41"/>
      <c r="OA538" s="41"/>
      <c r="OB538" s="41"/>
      <c r="OC538" s="41"/>
      <c r="OD538" s="41"/>
      <c r="OE538" s="41"/>
      <c r="OF538" s="41"/>
      <c r="OG538" s="41"/>
      <c r="OH538" s="41"/>
      <c r="OI538" s="41"/>
      <c r="OJ538" s="41"/>
    </row>
    <row r="539" spans="264:400" ht="17.25" customHeight="1" x14ac:dyDescent="0.3">
      <c r="JD539" s="41"/>
      <c r="JE539" s="41"/>
      <c r="JF539" s="41"/>
      <c r="JG539" s="41"/>
      <c r="JH539" s="41"/>
      <c r="JI539" s="41"/>
      <c r="JJ539" s="41"/>
      <c r="JK539" s="41"/>
      <c r="JL539" s="41"/>
      <c r="JM539" s="41"/>
      <c r="JN539" s="41"/>
      <c r="JO539" s="41"/>
      <c r="JP539" s="41"/>
      <c r="JQ539" s="41"/>
      <c r="JR539" s="41"/>
      <c r="JS539" s="41"/>
      <c r="JT539" s="41"/>
      <c r="JU539" s="41"/>
      <c r="JV539" s="41"/>
      <c r="JW539" s="41"/>
      <c r="JX539" s="41"/>
      <c r="JY539" s="41"/>
      <c r="JZ539" s="41"/>
      <c r="KA539" s="41"/>
      <c r="KB539" s="41"/>
      <c r="KC539" s="41"/>
      <c r="KD539" s="41"/>
      <c r="KE539" s="41"/>
      <c r="KF539" s="41"/>
      <c r="KG539" s="41"/>
      <c r="KH539" s="41"/>
      <c r="KI539" s="41"/>
      <c r="KJ539" s="41"/>
      <c r="KK539" s="41"/>
      <c r="KL539" s="41"/>
      <c r="KM539" s="41"/>
      <c r="KN539" s="41"/>
      <c r="KO539" s="41"/>
      <c r="KP539" s="41"/>
      <c r="KQ539" s="41"/>
      <c r="KR539" s="41"/>
      <c r="KS539" s="41"/>
      <c r="KT539" s="41"/>
      <c r="KU539" s="41"/>
      <c r="KV539" s="41"/>
      <c r="KW539" s="41"/>
      <c r="KX539" s="41"/>
      <c r="KY539" s="41"/>
      <c r="KZ539" s="41"/>
      <c r="LA539" s="41"/>
      <c r="LB539" s="41"/>
      <c r="LC539" s="41"/>
      <c r="LD539" s="41"/>
      <c r="LE539" s="41"/>
      <c r="LF539" s="41"/>
      <c r="LG539" s="41"/>
      <c r="LH539" s="41"/>
      <c r="LI539" s="41"/>
      <c r="LJ539" s="41"/>
      <c r="LK539" s="41"/>
      <c r="LL539" s="41"/>
      <c r="LM539" s="41"/>
      <c r="LN539" s="41"/>
      <c r="LO539" s="41"/>
      <c r="LP539" s="41"/>
      <c r="LQ539" s="41"/>
      <c r="LR539" s="41"/>
      <c r="LS539" s="41"/>
      <c r="LT539" s="41"/>
      <c r="LU539" s="41"/>
      <c r="LV539" s="41"/>
      <c r="LW539" s="41"/>
      <c r="LX539" s="41"/>
      <c r="LY539" s="41"/>
      <c r="LZ539" s="41"/>
      <c r="MA539" s="41"/>
      <c r="MB539" s="41"/>
      <c r="MC539" s="41"/>
      <c r="MD539" s="41"/>
      <c r="ME539" s="41"/>
      <c r="MF539" s="41"/>
      <c r="MG539" s="41"/>
      <c r="MH539" s="41"/>
      <c r="MI539" s="41"/>
      <c r="MJ539" s="41"/>
      <c r="MK539" s="41"/>
      <c r="ML539" s="41"/>
      <c r="MM539" s="41"/>
      <c r="MN539" s="41"/>
      <c r="MO539" s="41"/>
      <c r="MP539" s="41"/>
      <c r="MQ539" s="41"/>
      <c r="MR539" s="41"/>
      <c r="MS539" s="41"/>
      <c r="MT539" s="41"/>
      <c r="MU539" s="41"/>
      <c r="MV539" s="41"/>
      <c r="MW539" s="41"/>
      <c r="MX539" s="41"/>
      <c r="MY539" s="41"/>
      <c r="MZ539" s="41"/>
      <c r="NA539" s="41"/>
      <c r="NB539" s="41"/>
      <c r="NC539" s="41"/>
      <c r="ND539" s="41"/>
      <c r="NE539" s="41"/>
      <c r="NF539" s="41"/>
      <c r="NG539" s="41"/>
      <c r="NH539" s="41"/>
      <c r="NI539" s="41"/>
      <c r="NJ539" s="41"/>
      <c r="NK539" s="41"/>
      <c r="NL539" s="41"/>
      <c r="NM539" s="41"/>
      <c r="NN539" s="41"/>
      <c r="NO539" s="41"/>
      <c r="NP539" s="41"/>
      <c r="NQ539" s="41"/>
      <c r="NR539" s="41"/>
      <c r="NS539" s="41"/>
      <c r="NT539" s="41"/>
      <c r="NU539" s="41"/>
      <c r="NV539" s="41"/>
      <c r="NW539" s="41"/>
      <c r="NX539" s="41"/>
      <c r="NY539" s="41"/>
      <c r="NZ539" s="41"/>
      <c r="OA539" s="41"/>
      <c r="OB539" s="41"/>
      <c r="OC539" s="41"/>
      <c r="OD539" s="41"/>
      <c r="OE539" s="41"/>
      <c r="OF539" s="41"/>
      <c r="OG539" s="41"/>
      <c r="OH539" s="41"/>
      <c r="OI539" s="41"/>
      <c r="OJ539" s="41"/>
    </row>
    <row r="540" spans="264:400" ht="17.25" customHeight="1" x14ac:dyDescent="0.3">
      <c r="JD540" s="41"/>
      <c r="JE540" s="41"/>
      <c r="JF540" s="41"/>
      <c r="JG540" s="41"/>
      <c r="JH540" s="41"/>
      <c r="JI540" s="41"/>
      <c r="JJ540" s="41"/>
      <c r="JK540" s="41"/>
      <c r="JL540" s="41"/>
      <c r="JM540" s="41"/>
      <c r="JN540" s="41"/>
      <c r="JO540" s="41"/>
      <c r="JP540" s="41"/>
      <c r="JQ540" s="41"/>
      <c r="JR540" s="41"/>
      <c r="JS540" s="41"/>
      <c r="JT540" s="41"/>
      <c r="JU540" s="41"/>
      <c r="JV540" s="41"/>
      <c r="JW540" s="41"/>
      <c r="JX540" s="41"/>
      <c r="JY540" s="41"/>
      <c r="JZ540" s="41"/>
      <c r="KA540" s="41"/>
      <c r="KB540" s="41"/>
      <c r="KC540" s="41"/>
      <c r="KD540" s="41"/>
      <c r="KE540" s="41"/>
      <c r="KF540" s="41"/>
      <c r="KG540" s="41"/>
      <c r="KH540" s="41"/>
      <c r="KI540" s="41"/>
      <c r="KJ540" s="41"/>
      <c r="KK540" s="41"/>
      <c r="KL540" s="41"/>
      <c r="KM540" s="41"/>
      <c r="KN540" s="41"/>
      <c r="KO540" s="41"/>
      <c r="KP540" s="41"/>
      <c r="KQ540" s="41"/>
      <c r="KR540" s="41"/>
      <c r="KS540" s="41"/>
      <c r="KT540" s="41"/>
      <c r="KU540" s="41"/>
      <c r="KV540" s="41"/>
      <c r="KW540" s="41"/>
      <c r="KX540" s="41"/>
      <c r="KY540" s="41"/>
      <c r="KZ540" s="41"/>
      <c r="LA540" s="41"/>
      <c r="LB540" s="41"/>
      <c r="LC540" s="41"/>
      <c r="LD540" s="41"/>
      <c r="LE540" s="41"/>
      <c r="LF540" s="41"/>
      <c r="LG540" s="41"/>
      <c r="LH540" s="41"/>
      <c r="LI540" s="41"/>
      <c r="LJ540" s="41"/>
      <c r="LK540" s="41"/>
      <c r="LL540" s="41"/>
      <c r="LM540" s="41"/>
      <c r="LN540" s="41"/>
      <c r="LO540" s="41"/>
      <c r="LP540" s="41"/>
      <c r="LQ540" s="41"/>
      <c r="LR540" s="41"/>
      <c r="LS540" s="41"/>
      <c r="LT540" s="41"/>
      <c r="LU540" s="41"/>
      <c r="LV540" s="41"/>
      <c r="LW540" s="41"/>
      <c r="LX540" s="41"/>
      <c r="LY540" s="41"/>
      <c r="LZ540" s="41"/>
      <c r="MA540" s="41"/>
      <c r="MB540" s="41"/>
      <c r="MC540" s="41"/>
      <c r="MD540" s="41"/>
      <c r="ME540" s="41"/>
      <c r="MF540" s="41"/>
      <c r="MG540" s="41"/>
      <c r="MH540" s="41"/>
      <c r="MI540" s="41"/>
      <c r="MJ540" s="41"/>
      <c r="MK540" s="41"/>
      <c r="ML540" s="41"/>
      <c r="MM540" s="41"/>
      <c r="MN540" s="41"/>
      <c r="MO540" s="41"/>
      <c r="MP540" s="41"/>
      <c r="MQ540" s="41"/>
      <c r="MR540" s="41"/>
      <c r="MS540" s="41"/>
      <c r="MT540" s="41"/>
      <c r="MU540" s="41"/>
      <c r="MV540" s="41"/>
      <c r="MW540" s="41"/>
      <c r="MX540" s="41"/>
      <c r="MY540" s="41"/>
      <c r="MZ540" s="41"/>
      <c r="NA540" s="41"/>
      <c r="NB540" s="41"/>
      <c r="NC540" s="41"/>
      <c r="ND540" s="41"/>
      <c r="NE540" s="41"/>
      <c r="NF540" s="41"/>
      <c r="NG540" s="41"/>
      <c r="NH540" s="41"/>
      <c r="NI540" s="41"/>
      <c r="NJ540" s="41"/>
      <c r="NK540" s="41"/>
      <c r="NL540" s="41"/>
      <c r="NM540" s="41"/>
      <c r="NN540" s="41"/>
      <c r="NO540" s="41"/>
      <c r="NP540" s="41"/>
      <c r="NQ540" s="41"/>
      <c r="NR540" s="41"/>
      <c r="NS540" s="41"/>
      <c r="NT540" s="41"/>
      <c r="NU540" s="41"/>
      <c r="NV540" s="41"/>
      <c r="NW540" s="41"/>
      <c r="NX540" s="41"/>
      <c r="NY540" s="41"/>
      <c r="NZ540" s="41"/>
      <c r="OA540" s="41"/>
      <c r="OB540" s="41"/>
      <c r="OC540" s="41"/>
      <c r="OD540" s="41"/>
      <c r="OE540" s="41"/>
      <c r="OF540" s="41"/>
      <c r="OG540" s="41"/>
      <c r="OH540" s="41"/>
      <c r="OI540" s="41"/>
      <c r="OJ540" s="41"/>
    </row>
    <row r="541" spans="264:400" ht="17.25" customHeight="1" x14ac:dyDescent="0.3">
      <c r="JD541" s="41"/>
      <c r="JE541" s="41"/>
      <c r="JF541" s="41"/>
      <c r="JG541" s="41"/>
      <c r="JH541" s="41"/>
      <c r="JI541" s="41"/>
      <c r="JJ541" s="41"/>
      <c r="JK541" s="41"/>
      <c r="JL541" s="41"/>
      <c r="JM541" s="41"/>
      <c r="JN541" s="41"/>
      <c r="JO541" s="41"/>
      <c r="JP541" s="41"/>
      <c r="JQ541" s="41"/>
      <c r="JR541" s="41"/>
      <c r="JS541" s="41"/>
      <c r="JT541" s="41"/>
      <c r="JU541" s="41"/>
      <c r="JV541" s="41"/>
      <c r="JW541" s="41"/>
      <c r="JX541" s="41"/>
      <c r="JY541" s="41"/>
      <c r="JZ541" s="41"/>
      <c r="KA541" s="41"/>
      <c r="KB541" s="41"/>
      <c r="KC541" s="41"/>
      <c r="KD541" s="41"/>
      <c r="KE541" s="41"/>
      <c r="KF541" s="41"/>
      <c r="KG541" s="41"/>
      <c r="KH541" s="41"/>
      <c r="KI541" s="41"/>
      <c r="KJ541" s="41"/>
      <c r="KK541" s="41"/>
      <c r="KL541" s="41"/>
      <c r="KM541" s="41"/>
      <c r="KN541" s="41"/>
      <c r="KO541" s="41"/>
      <c r="KP541" s="41"/>
      <c r="KQ541" s="41"/>
      <c r="KR541" s="41"/>
      <c r="KS541" s="41"/>
      <c r="KT541" s="41"/>
      <c r="KU541" s="41"/>
      <c r="KV541" s="41"/>
      <c r="KW541" s="41"/>
      <c r="KX541" s="41"/>
      <c r="KY541" s="41"/>
      <c r="KZ541" s="41"/>
      <c r="LA541" s="41"/>
      <c r="LB541" s="41"/>
      <c r="LC541" s="41"/>
      <c r="LD541" s="41"/>
      <c r="LE541" s="41"/>
      <c r="LF541" s="41"/>
      <c r="LG541" s="41"/>
      <c r="LH541" s="41"/>
      <c r="LI541" s="41"/>
      <c r="LJ541" s="41"/>
      <c r="LK541" s="41"/>
      <c r="LL541" s="41"/>
      <c r="LM541" s="41"/>
      <c r="LN541" s="41"/>
      <c r="LO541" s="41"/>
      <c r="LP541" s="41"/>
      <c r="LQ541" s="41"/>
      <c r="LR541" s="41"/>
      <c r="LS541" s="41"/>
      <c r="LT541" s="41"/>
      <c r="LU541" s="41"/>
      <c r="LV541" s="41"/>
      <c r="LW541" s="41"/>
      <c r="LX541" s="41"/>
      <c r="LY541" s="41"/>
      <c r="LZ541" s="41"/>
      <c r="MA541" s="41"/>
      <c r="MB541" s="41"/>
      <c r="MC541" s="41"/>
      <c r="MD541" s="41"/>
      <c r="ME541" s="41"/>
      <c r="MF541" s="41"/>
      <c r="MG541" s="41"/>
      <c r="MH541" s="41"/>
      <c r="MI541" s="41"/>
      <c r="MJ541" s="41"/>
      <c r="MK541" s="41"/>
      <c r="ML541" s="41"/>
      <c r="MM541" s="41"/>
      <c r="MN541" s="41"/>
      <c r="MO541" s="41"/>
      <c r="MP541" s="41"/>
      <c r="MQ541" s="41"/>
      <c r="MR541" s="41"/>
      <c r="MS541" s="41"/>
      <c r="MT541" s="41"/>
      <c r="MU541" s="41"/>
      <c r="MV541" s="41"/>
      <c r="MW541" s="41"/>
      <c r="MX541" s="41"/>
      <c r="MY541" s="41"/>
      <c r="MZ541" s="41"/>
      <c r="NA541" s="41"/>
      <c r="NB541" s="41"/>
      <c r="NC541" s="41"/>
      <c r="ND541" s="41"/>
      <c r="NE541" s="41"/>
      <c r="NF541" s="41"/>
      <c r="NG541" s="41"/>
      <c r="NH541" s="41"/>
      <c r="NI541" s="41"/>
      <c r="NJ541" s="41"/>
      <c r="NK541" s="41"/>
      <c r="NL541" s="41"/>
      <c r="NM541" s="41"/>
      <c r="NN541" s="41"/>
      <c r="NO541" s="41"/>
      <c r="NP541" s="41"/>
      <c r="NQ541" s="41"/>
      <c r="NR541" s="41"/>
      <c r="NS541" s="41"/>
      <c r="NT541" s="41"/>
      <c r="NU541" s="41"/>
      <c r="NV541" s="41"/>
      <c r="NW541" s="41"/>
      <c r="NX541" s="41"/>
      <c r="NY541" s="41"/>
      <c r="NZ541" s="41"/>
      <c r="OA541" s="41"/>
      <c r="OB541" s="41"/>
      <c r="OC541" s="41"/>
      <c r="OD541" s="41"/>
      <c r="OE541" s="41"/>
      <c r="OF541" s="41"/>
      <c r="OG541" s="41"/>
      <c r="OH541" s="41"/>
      <c r="OI541" s="41"/>
      <c r="OJ541" s="41"/>
    </row>
    <row r="542" spans="264:400" ht="17.25" customHeight="1" x14ac:dyDescent="0.3">
      <c r="JD542" s="41"/>
      <c r="JE542" s="41"/>
      <c r="JF542" s="41"/>
      <c r="JG542" s="41"/>
      <c r="JH542" s="41"/>
      <c r="JI542" s="41"/>
      <c r="JJ542" s="41"/>
      <c r="JK542" s="41"/>
      <c r="JL542" s="41"/>
      <c r="JM542" s="41"/>
      <c r="JN542" s="41"/>
      <c r="JO542" s="41"/>
      <c r="JP542" s="41"/>
      <c r="JQ542" s="41"/>
      <c r="JR542" s="41"/>
      <c r="JS542" s="41"/>
      <c r="JT542" s="41"/>
      <c r="JU542" s="41"/>
      <c r="JV542" s="41"/>
      <c r="JW542" s="41"/>
      <c r="JX542" s="41"/>
      <c r="JY542" s="41"/>
      <c r="JZ542" s="41"/>
      <c r="KA542" s="41"/>
      <c r="KB542" s="41"/>
      <c r="KC542" s="41"/>
      <c r="KD542" s="41"/>
      <c r="KE542" s="41"/>
      <c r="KF542" s="41"/>
      <c r="KG542" s="41"/>
      <c r="KH542" s="41"/>
      <c r="KI542" s="41"/>
      <c r="KJ542" s="41"/>
      <c r="KK542" s="41"/>
      <c r="KL542" s="41"/>
      <c r="KM542" s="41"/>
      <c r="KN542" s="41"/>
      <c r="KO542" s="41"/>
      <c r="KP542" s="41"/>
      <c r="KQ542" s="41"/>
      <c r="KR542" s="41"/>
      <c r="KS542" s="41"/>
      <c r="KT542" s="41"/>
      <c r="KU542" s="41"/>
      <c r="KV542" s="41"/>
      <c r="KW542" s="41"/>
      <c r="KX542" s="41"/>
      <c r="KY542" s="41"/>
      <c r="KZ542" s="41"/>
      <c r="LA542" s="41"/>
      <c r="LB542" s="41"/>
      <c r="LC542" s="41"/>
      <c r="LD542" s="41"/>
      <c r="LE542" s="41"/>
      <c r="LF542" s="41"/>
      <c r="LG542" s="41"/>
      <c r="LH542" s="41"/>
      <c r="LI542" s="41"/>
      <c r="LJ542" s="41"/>
      <c r="LK542" s="41"/>
      <c r="LL542" s="41"/>
      <c r="LM542" s="41"/>
      <c r="LN542" s="41"/>
      <c r="LO542" s="41"/>
      <c r="LP542" s="41"/>
      <c r="LQ542" s="41"/>
      <c r="LR542" s="41"/>
      <c r="LS542" s="41"/>
      <c r="LT542" s="41"/>
      <c r="LU542" s="41"/>
      <c r="LV542" s="41"/>
      <c r="LW542" s="41"/>
      <c r="LX542" s="41"/>
      <c r="LY542" s="41"/>
      <c r="LZ542" s="41"/>
      <c r="MA542" s="41"/>
      <c r="MB542" s="41"/>
      <c r="MC542" s="41"/>
      <c r="MD542" s="41"/>
      <c r="ME542" s="41"/>
      <c r="MF542" s="41"/>
      <c r="MG542" s="41"/>
      <c r="MH542" s="41"/>
      <c r="MI542" s="41"/>
      <c r="MJ542" s="41"/>
      <c r="MK542" s="41"/>
      <c r="ML542" s="41"/>
      <c r="MM542" s="41"/>
      <c r="MN542" s="41"/>
      <c r="MO542" s="41"/>
      <c r="MP542" s="41"/>
      <c r="MQ542" s="41"/>
      <c r="MR542" s="41"/>
      <c r="MS542" s="41"/>
      <c r="MT542" s="41"/>
      <c r="MU542" s="41"/>
      <c r="MV542" s="41"/>
      <c r="MW542" s="41"/>
      <c r="MX542" s="41"/>
      <c r="MY542" s="41"/>
      <c r="MZ542" s="41"/>
      <c r="NA542" s="41"/>
      <c r="NB542" s="41"/>
      <c r="NC542" s="41"/>
      <c r="ND542" s="41"/>
      <c r="NE542" s="41"/>
      <c r="NF542" s="41"/>
      <c r="NG542" s="41"/>
      <c r="NH542" s="41"/>
      <c r="NI542" s="41"/>
      <c r="NJ542" s="41"/>
      <c r="NK542" s="41"/>
      <c r="NL542" s="41"/>
      <c r="NM542" s="41"/>
      <c r="NN542" s="41"/>
      <c r="NO542" s="41"/>
      <c r="NP542" s="41"/>
      <c r="NQ542" s="41"/>
      <c r="NR542" s="41"/>
      <c r="NS542" s="41"/>
      <c r="NT542" s="41"/>
      <c r="NU542" s="41"/>
      <c r="NV542" s="41"/>
      <c r="NW542" s="41"/>
      <c r="NX542" s="41"/>
      <c r="NY542" s="41"/>
      <c r="NZ542" s="41"/>
      <c r="OA542" s="41"/>
      <c r="OB542" s="41"/>
      <c r="OC542" s="41"/>
      <c r="OD542" s="41"/>
      <c r="OE542" s="41"/>
      <c r="OF542" s="41"/>
      <c r="OG542" s="41"/>
      <c r="OH542" s="41"/>
      <c r="OI542" s="41"/>
      <c r="OJ542" s="41"/>
    </row>
    <row r="543" spans="264:400" ht="17.25" customHeight="1" x14ac:dyDescent="0.3">
      <c r="JD543" s="41"/>
      <c r="JE543" s="41"/>
      <c r="JF543" s="41"/>
      <c r="JG543" s="41"/>
      <c r="JH543" s="41"/>
      <c r="JI543" s="41"/>
      <c r="JJ543" s="41"/>
      <c r="JK543" s="41"/>
      <c r="JL543" s="41"/>
      <c r="JM543" s="41"/>
      <c r="JN543" s="41"/>
      <c r="JO543" s="41"/>
      <c r="JP543" s="41"/>
      <c r="JQ543" s="41"/>
      <c r="JR543" s="41"/>
      <c r="JS543" s="41"/>
      <c r="JT543" s="41"/>
      <c r="JU543" s="41"/>
      <c r="JV543" s="41"/>
      <c r="JW543" s="41"/>
      <c r="JX543" s="41"/>
      <c r="JY543" s="41"/>
      <c r="JZ543" s="41"/>
      <c r="KA543" s="41"/>
      <c r="KB543" s="41"/>
      <c r="KC543" s="41"/>
      <c r="KD543" s="41"/>
      <c r="KE543" s="41"/>
      <c r="KF543" s="41"/>
      <c r="KG543" s="41"/>
      <c r="KH543" s="41"/>
      <c r="KI543" s="41"/>
      <c r="KJ543" s="41"/>
      <c r="KK543" s="41"/>
      <c r="KL543" s="41"/>
      <c r="KM543" s="41"/>
      <c r="KN543" s="41"/>
      <c r="KO543" s="41"/>
      <c r="KP543" s="41"/>
      <c r="KQ543" s="41"/>
      <c r="KR543" s="41"/>
      <c r="KS543" s="41"/>
      <c r="KT543" s="41"/>
      <c r="KU543" s="41"/>
      <c r="KV543" s="41"/>
      <c r="KW543" s="41"/>
      <c r="KX543" s="41"/>
      <c r="KY543" s="41"/>
      <c r="KZ543" s="41"/>
      <c r="LA543" s="41"/>
      <c r="LB543" s="41"/>
      <c r="LC543" s="41"/>
      <c r="LD543" s="41"/>
      <c r="LE543" s="41"/>
      <c r="LF543" s="41"/>
      <c r="LG543" s="41"/>
      <c r="LH543" s="41"/>
      <c r="LI543" s="41"/>
      <c r="LJ543" s="41"/>
      <c r="LK543" s="41"/>
      <c r="LL543" s="41"/>
      <c r="LM543" s="41"/>
      <c r="LN543" s="41"/>
      <c r="LO543" s="41"/>
      <c r="LP543" s="41"/>
      <c r="LQ543" s="41"/>
      <c r="LR543" s="41"/>
      <c r="LS543" s="41"/>
      <c r="LT543" s="41"/>
      <c r="LU543" s="41"/>
      <c r="LV543" s="41"/>
      <c r="LW543" s="41"/>
      <c r="LX543" s="41"/>
      <c r="LY543" s="41"/>
      <c r="LZ543" s="41"/>
      <c r="MA543" s="41"/>
      <c r="MB543" s="41"/>
      <c r="MC543" s="41"/>
      <c r="MD543" s="41"/>
      <c r="ME543" s="41"/>
      <c r="MF543" s="41"/>
      <c r="MG543" s="41"/>
      <c r="MH543" s="41"/>
      <c r="MI543" s="41"/>
      <c r="MJ543" s="41"/>
      <c r="MK543" s="41"/>
      <c r="ML543" s="41"/>
      <c r="MM543" s="41"/>
      <c r="MN543" s="41"/>
      <c r="MO543" s="41"/>
      <c r="MP543" s="41"/>
      <c r="MQ543" s="41"/>
      <c r="MR543" s="41"/>
      <c r="MS543" s="41"/>
      <c r="MT543" s="41"/>
      <c r="MU543" s="41"/>
      <c r="MV543" s="41"/>
      <c r="MW543" s="41"/>
      <c r="MX543" s="41"/>
      <c r="MY543" s="41"/>
      <c r="MZ543" s="41"/>
      <c r="NA543" s="41"/>
      <c r="NB543" s="41"/>
      <c r="NC543" s="41"/>
      <c r="ND543" s="41"/>
      <c r="NE543" s="41"/>
      <c r="NF543" s="41"/>
      <c r="NG543" s="41"/>
      <c r="NH543" s="41"/>
      <c r="NI543" s="41"/>
      <c r="NJ543" s="41"/>
      <c r="NK543" s="41"/>
      <c r="NL543" s="41"/>
      <c r="NM543" s="41"/>
      <c r="NN543" s="41"/>
      <c r="NO543" s="41"/>
      <c r="NP543" s="41"/>
      <c r="NQ543" s="41"/>
      <c r="NR543" s="41"/>
      <c r="NS543" s="41"/>
      <c r="NT543" s="41"/>
      <c r="NU543" s="41"/>
      <c r="NV543" s="41"/>
      <c r="NW543" s="41"/>
      <c r="NX543" s="41"/>
      <c r="NY543" s="41"/>
      <c r="NZ543" s="41"/>
      <c r="OA543" s="41"/>
      <c r="OB543" s="41"/>
      <c r="OC543" s="41"/>
      <c r="OD543" s="41"/>
      <c r="OE543" s="41"/>
      <c r="OF543" s="41"/>
      <c r="OG543" s="41"/>
      <c r="OH543" s="41"/>
      <c r="OI543" s="41"/>
      <c r="OJ543" s="41"/>
    </row>
    <row r="544" spans="264:400" ht="17.25" customHeight="1" x14ac:dyDescent="0.3">
      <c r="JD544" s="41"/>
      <c r="JE544" s="41"/>
      <c r="JF544" s="41"/>
      <c r="JG544" s="41"/>
      <c r="JH544" s="41"/>
      <c r="JI544" s="41"/>
      <c r="JJ544" s="41"/>
      <c r="JK544" s="41"/>
      <c r="JL544" s="41"/>
      <c r="JM544" s="41"/>
      <c r="JN544" s="41"/>
      <c r="JO544" s="41"/>
      <c r="JP544" s="41"/>
      <c r="JQ544" s="41"/>
      <c r="JR544" s="41"/>
      <c r="JS544" s="41"/>
      <c r="JT544" s="41"/>
      <c r="JU544" s="41"/>
      <c r="JV544" s="41"/>
      <c r="JW544" s="41"/>
      <c r="JX544" s="41"/>
      <c r="JY544" s="41"/>
      <c r="JZ544" s="41"/>
      <c r="KA544" s="41"/>
      <c r="KB544" s="41"/>
      <c r="KC544" s="41"/>
      <c r="KD544" s="41"/>
      <c r="KE544" s="41"/>
      <c r="KF544" s="41"/>
      <c r="KG544" s="41"/>
      <c r="KH544" s="41"/>
      <c r="KI544" s="41"/>
      <c r="KJ544" s="41"/>
      <c r="KK544" s="41"/>
      <c r="KL544" s="41"/>
      <c r="KM544" s="41"/>
      <c r="KN544" s="41"/>
      <c r="KO544" s="41"/>
      <c r="KP544" s="41"/>
      <c r="KQ544" s="41"/>
      <c r="KR544" s="41"/>
      <c r="KS544" s="41"/>
      <c r="KT544" s="41"/>
      <c r="KU544" s="41"/>
      <c r="KV544" s="41"/>
      <c r="KW544" s="41"/>
      <c r="KX544" s="41"/>
      <c r="KY544" s="41"/>
      <c r="KZ544" s="41"/>
      <c r="LA544" s="41"/>
      <c r="LB544" s="41"/>
      <c r="LC544" s="41"/>
      <c r="LD544" s="41"/>
      <c r="LE544" s="41"/>
      <c r="LF544" s="41"/>
      <c r="LG544" s="41"/>
      <c r="LH544" s="41"/>
      <c r="LI544" s="41"/>
      <c r="LJ544" s="41"/>
      <c r="LK544" s="41"/>
      <c r="LL544" s="41"/>
      <c r="LM544" s="41"/>
      <c r="LN544" s="41"/>
      <c r="LO544" s="41"/>
      <c r="LP544" s="41"/>
      <c r="LQ544" s="41"/>
      <c r="LR544" s="41"/>
      <c r="LS544" s="41"/>
      <c r="LT544" s="41"/>
      <c r="LU544" s="41"/>
      <c r="LV544" s="41"/>
      <c r="LW544" s="41"/>
      <c r="LX544" s="41"/>
      <c r="LY544" s="41"/>
      <c r="LZ544" s="41"/>
      <c r="MA544" s="41"/>
      <c r="MB544" s="41"/>
      <c r="MC544" s="41"/>
      <c r="MD544" s="41"/>
      <c r="ME544" s="41"/>
      <c r="MF544" s="41"/>
      <c r="MG544" s="41"/>
      <c r="MH544" s="41"/>
      <c r="MI544" s="41"/>
      <c r="MJ544" s="41"/>
      <c r="MK544" s="41"/>
      <c r="ML544" s="41"/>
      <c r="MM544" s="41"/>
      <c r="MN544" s="41"/>
      <c r="MO544" s="41"/>
      <c r="MP544" s="41"/>
      <c r="MQ544" s="41"/>
      <c r="MR544" s="41"/>
      <c r="MS544" s="41"/>
      <c r="MT544" s="41"/>
      <c r="MU544" s="41"/>
      <c r="MV544" s="41"/>
      <c r="MW544" s="41"/>
      <c r="MX544" s="41"/>
      <c r="MY544" s="41"/>
      <c r="MZ544" s="41"/>
      <c r="NA544" s="41"/>
      <c r="NB544" s="41"/>
      <c r="NC544" s="41"/>
      <c r="ND544" s="41"/>
      <c r="NE544" s="41"/>
      <c r="NF544" s="41"/>
      <c r="NG544" s="41"/>
      <c r="NH544" s="41"/>
      <c r="NI544" s="41"/>
      <c r="NJ544" s="41"/>
      <c r="NK544" s="41"/>
      <c r="NL544" s="41"/>
      <c r="NM544" s="41"/>
      <c r="NN544" s="41"/>
      <c r="NO544" s="41"/>
      <c r="NP544" s="41"/>
      <c r="NQ544" s="41"/>
      <c r="NR544" s="41"/>
      <c r="NS544" s="41"/>
      <c r="NT544" s="41"/>
      <c r="NU544" s="41"/>
      <c r="NV544" s="41"/>
      <c r="NW544" s="41"/>
      <c r="NX544" s="41"/>
      <c r="NY544" s="41"/>
      <c r="NZ544" s="41"/>
      <c r="OA544" s="41"/>
      <c r="OB544" s="41"/>
      <c r="OC544" s="41"/>
      <c r="OD544" s="41"/>
      <c r="OE544" s="41"/>
      <c r="OF544" s="41"/>
      <c r="OG544" s="41"/>
      <c r="OH544" s="41"/>
      <c r="OI544" s="41"/>
      <c r="OJ544" s="41"/>
    </row>
    <row r="545" spans="264:400" ht="17.25" customHeight="1" x14ac:dyDescent="0.3">
      <c r="JD545" s="41"/>
      <c r="JE545" s="41"/>
      <c r="JF545" s="41"/>
      <c r="JG545" s="41"/>
      <c r="JH545" s="41"/>
      <c r="JI545" s="41"/>
      <c r="JJ545" s="41"/>
      <c r="JK545" s="41"/>
      <c r="JL545" s="41"/>
      <c r="JM545" s="41"/>
      <c r="JN545" s="41"/>
      <c r="JO545" s="41"/>
      <c r="JP545" s="41"/>
      <c r="JQ545" s="41"/>
      <c r="JR545" s="41"/>
      <c r="JS545" s="41"/>
      <c r="JT545" s="41"/>
      <c r="JU545" s="41"/>
      <c r="JV545" s="41"/>
      <c r="JW545" s="41"/>
      <c r="JX545" s="41"/>
      <c r="JY545" s="41"/>
      <c r="JZ545" s="41"/>
      <c r="KA545" s="41"/>
      <c r="KB545" s="41"/>
      <c r="KC545" s="41"/>
      <c r="KD545" s="41"/>
      <c r="KE545" s="41"/>
      <c r="KF545" s="41"/>
      <c r="KG545" s="41"/>
      <c r="KH545" s="41"/>
      <c r="KI545" s="41"/>
      <c r="KJ545" s="41"/>
      <c r="KK545" s="41"/>
      <c r="KL545" s="41"/>
      <c r="KM545" s="41"/>
      <c r="KN545" s="41"/>
      <c r="KO545" s="41"/>
      <c r="KP545" s="41"/>
      <c r="KQ545" s="41"/>
      <c r="KR545" s="41"/>
      <c r="KS545" s="41"/>
      <c r="KT545" s="41"/>
      <c r="KU545" s="41"/>
      <c r="KV545" s="41"/>
      <c r="KW545" s="41"/>
      <c r="KX545" s="41"/>
      <c r="KY545" s="41"/>
      <c r="KZ545" s="41"/>
      <c r="LA545" s="41"/>
      <c r="LB545" s="41"/>
      <c r="LC545" s="41"/>
      <c r="LD545" s="41"/>
      <c r="LE545" s="41"/>
      <c r="LF545" s="41"/>
      <c r="LG545" s="41"/>
      <c r="LH545" s="41"/>
      <c r="LI545" s="41"/>
      <c r="LJ545" s="41"/>
      <c r="LK545" s="41"/>
      <c r="LL545" s="41"/>
      <c r="LM545" s="41"/>
      <c r="LN545" s="41"/>
      <c r="LO545" s="41"/>
      <c r="LP545" s="41"/>
      <c r="LQ545" s="41"/>
      <c r="LR545" s="41"/>
      <c r="LS545" s="41"/>
      <c r="LT545" s="41"/>
      <c r="LU545" s="41"/>
      <c r="LV545" s="41"/>
      <c r="LW545" s="41"/>
      <c r="LX545" s="41"/>
      <c r="LY545" s="41"/>
      <c r="LZ545" s="41"/>
      <c r="MA545" s="41"/>
      <c r="MB545" s="41"/>
      <c r="MC545" s="41"/>
      <c r="MD545" s="41"/>
      <c r="ME545" s="41"/>
      <c r="MF545" s="41"/>
      <c r="MG545" s="41"/>
      <c r="MH545" s="41"/>
      <c r="MI545" s="41"/>
      <c r="MJ545" s="41"/>
      <c r="MK545" s="41"/>
      <c r="ML545" s="41"/>
      <c r="MM545" s="41"/>
      <c r="MN545" s="41"/>
      <c r="MO545" s="41"/>
      <c r="MP545" s="41"/>
      <c r="MQ545" s="41"/>
      <c r="MR545" s="41"/>
      <c r="MS545" s="41"/>
      <c r="MT545" s="41"/>
      <c r="MU545" s="41"/>
      <c r="MV545" s="41"/>
      <c r="MW545" s="41"/>
      <c r="MX545" s="41"/>
      <c r="MY545" s="41"/>
      <c r="MZ545" s="41"/>
      <c r="NA545" s="41"/>
      <c r="NB545" s="41"/>
      <c r="NC545" s="41"/>
      <c r="ND545" s="41"/>
      <c r="NE545" s="41"/>
      <c r="NF545" s="41"/>
      <c r="NG545" s="41"/>
      <c r="NH545" s="41"/>
      <c r="NI545" s="41"/>
      <c r="NJ545" s="41"/>
      <c r="NK545" s="41"/>
      <c r="NL545" s="41"/>
      <c r="NM545" s="41"/>
      <c r="NN545" s="41"/>
      <c r="NO545" s="41"/>
      <c r="NP545" s="41"/>
      <c r="NQ545" s="41"/>
      <c r="NR545" s="41"/>
      <c r="NS545" s="41"/>
      <c r="NT545" s="41"/>
      <c r="NU545" s="41"/>
      <c r="NV545" s="41"/>
      <c r="NW545" s="41"/>
      <c r="NX545" s="41"/>
      <c r="NY545" s="41"/>
      <c r="NZ545" s="41"/>
      <c r="OA545" s="41"/>
      <c r="OB545" s="41"/>
      <c r="OC545" s="41"/>
      <c r="OD545" s="41"/>
      <c r="OE545" s="41"/>
      <c r="OF545" s="41"/>
      <c r="OG545" s="41"/>
      <c r="OH545" s="41"/>
      <c r="OI545" s="41"/>
      <c r="OJ545" s="41"/>
    </row>
    <row r="546" spans="264:400" ht="17.25" customHeight="1" x14ac:dyDescent="0.3">
      <c r="JD546" s="41"/>
      <c r="JE546" s="41"/>
      <c r="JF546" s="41"/>
      <c r="JG546" s="41"/>
      <c r="JH546" s="41"/>
      <c r="JI546" s="41"/>
      <c r="JJ546" s="41"/>
      <c r="JK546" s="41"/>
      <c r="JL546" s="41"/>
      <c r="JM546" s="41"/>
      <c r="JN546" s="41"/>
      <c r="JO546" s="41"/>
      <c r="JP546" s="41"/>
      <c r="JQ546" s="41"/>
      <c r="JR546" s="41"/>
      <c r="JS546" s="41"/>
      <c r="JT546" s="41"/>
      <c r="JU546" s="41"/>
      <c r="JV546" s="41"/>
      <c r="JW546" s="41"/>
      <c r="JX546" s="41"/>
      <c r="JY546" s="41"/>
      <c r="JZ546" s="41"/>
      <c r="KA546" s="41"/>
      <c r="KB546" s="41"/>
      <c r="KC546" s="41"/>
      <c r="KD546" s="41"/>
      <c r="KE546" s="41"/>
      <c r="KF546" s="41"/>
      <c r="KG546" s="41"/>
      <c r="KH546" s="41"/>
      <c r="KI546" s="41"/>
      <c r="KJ546" s="41"/>
      <c r="KK546" s="41"/>
      <c r="KL546" s="41"/>
      <c r="KM546" s="41"/>
      <c r="KN546" s="41"/>
      <c r="KO546" s="41"/>
      <c r="KP546" s="41"/>
      <c r="KQ546" s="41"/>
      <c r="KR546" s="41"/>
      <c r="KS546" s="41"/>
      <c r="KT546" s="41"/>
      <c r="KU546" s="41"/>
      <c r="KV546" s="41"/>
      <c r="KW546" s="41"/>
      <c r="KX546" s="41"/>
      <c r="KY546" s="41"/>
      <c r="KZ546" s="41"/>
      <c r="LA546" s="41"/>
      <c r="LB546" s="41"/>
      <c r="LC546" s="41"/>
      <c r="LD546" s="41"/>
      <c r="LE546" s="41"/>
      <c r="LF546" s="41"/>
      <c r="LG546" s="41"/>
      <c r="LH546" s="41"/>
      <c r="LI546" s="41"/>
      <c r="LJ546" s="41"/>
      <c r="LK546" s="41"/>
      <c r="LL546" s="41"/>
      <c r="LM546" s="41"/>
      <c r="LN546" s="41"/>
      <c r="LO546" s="41"/>
      <c r="LP546" s="41"/>
      <c r="LQ546" s="41"/>
      <c r="LR546" s="41"/>
      <c r="LS546" s="41"/>
      <c r="LT546" s="41"/>
      <c r="LU546" s="41"/>
      <c r="LV546" s="41"/>
      <c r="LW546" s="41"/>
      <c r="LX546" s="41"/>
      <c r="LY546" s="41"/>
      <c r="LZ546" s="41"/>
      <c r="MA546" s="41"/>
      <c r="MB546" s="41"/>
      <c r="MC546" s="41"/>
      <c r="MD546" s="41"/>
      <c r="ME546" s="41"/>
      <c r="MF546" s="41"/>
      <c r="MG546" s="41"/>
      <c r="MH546" s="41"/>
      <c r="MI546" s="41"/>
      <c r="MJ546" s="41"/>
      <c r="MK546" s="41"/>
      <c r="ML546" s="41"/>
      <c r="MM546" s="41"/>
      <c r="MN546" s="41"/>
      <c r="MO546" s="41"/>
      <c r="MP546" s="41"/>
      <c r="MQ546" s="41"/>
      <c r="MR546" s="41"/>
      <c r="MS546" s="41"/>
      <c r="MT546" s="41"/>
      <c r="MU546" s="41"/>
      <c r="MV546" s="41"/>
      <c r="MW546" s="41"/>
      <c r="MX546" s="41"/>
      <c r="MY546" s="41"/>
      <c r="MZ546" s="41"/>
      <c r="NA546" s="41"/>
      <c r="NB546" s="41"/>
      <c r="NC546" s="41"/>
      <c r="ND546" s="41"/>
      <c r="NE546" s="41"/>
      <c r="NF546" s="41"/>
      <c r="NG546" s="41"/>
      <c r="NH546" s="41"/>
      <c r="NI546" s="41"/>
      <c r="NJ546" s="41"/>
      <c r="NK546" s="41"/>
      <c r="NL546" s="41"/>
      <c r="NM546" s="41"/>
      <c r="NN546" s="41"/>
      <c r="NO546" s="41"/>
      <c r="NP546" s="41"/>
      <c r="NQ546" s="41"/>
      <c r="NR546" s="41"/>
      <c r="NS546" s="41"/>
      <c r="NT546" s="41"/>
      <c r="NU546" s="41"/>
      <c r="NV546" s="41"/>
      <c r="NW546" s="41"/>
      <c r="NX546" s="41"/>
      <c r="NY546" s="41"/>
      <c r="NZ546" s="41"/>
      <c r="OA546" s="41"/>
      <c r="OB546" s="41"/>
      <c r="OC546" s="41"/>
      <c r="OD546" s="41"/>
      <c r="OE546" s="41"/>
      <c r="OF546" s="41"/>
      <c r="OG546" s="41"/>
      <c r="OH546" s="41"/>
      <c r="OI546" s="41"/>
      <c r="OJ546" s="41"/>
    </row>
    <row r="547" spans="264:400" ht="17.25" customHeight="1" x14ac:dyDescent="0.3">
      <c r="JD547" s="41"/>
      <c r="JE547" s="41"/>
      <c r="JF547" s="41"/>
      <c r="JG547" s="41"/>
      <c r="JH547" s="41"/>
      <c r="JI547" s="41"/>
      <c r="JJ547" s="41"/>
      <c r="JK547" s="41"/>
      <c r="JL547" s="41"/>
      <c r="JM547" s="41"/>
      <c r="JN547" s="41"/>
      <c r="JO547" s="41"/>
      <c r="JP547" s="41"/>
      <c r="JQ547" s="41"/>
      <c r="JR547" s="41"/>
      <c r="JS547" s="41"/>
      <c r="JT547" s="41"/>
      <c r="JU547" s="41"/>
      <c r="JV547" s="41"/>
      <c r="JW547" s="41"/>
      <c r="JX547" s="41"/>
      <c r="JY547" s="41"/>
      <c r="JZ547" s="41"/>
      <c r="KA547" s="41"/>
      <c r="KB547" s="41"/>
      <c r="KC547" s="41"/>
      <c r="KD547" s="41"/>
      <c r="KE547" s="41"/>
      <c r="KF547" s="41"/>
      <c r="KG547" s="41"/>
      <c r="KH547" s="41"/>
      <c r="KI547" s="41"/>
      <c r="KJ547" s="41"/>
      <c r="KK547" s="41"/>
      <c r="KL547" s="41"/>
      <c r="KM547" s="41"/>
      <c r="KN547" s="41"/>
      <c r="KO547" s="41"/>
      <c r="KP547" s="41"/>
      <c r="KQ547" s="41"/>
      <c r="KR547" s="41"/>
      <c r="KS547" s="41"/>
      <c r="KT547" s="41"/>
      <c r="KU547" s="41"/>
      <c r="KV547" s="41"/>
      <c r="KW547" s="41"/>
      <c r="KX547" s="41"/>
      <c r="KY547" s="41"/>
      <c r="KZ547" s="41"/>
      <c r="LA547" s="41"/>
      <c r="LB547" s="41"/>
      <c r="LC547" s="41"/>
      <c r="LD547" s="41"/>
      <c r="LE547" s="41"/>
      <c r="LF547" s="41"/>
      <c r="LG547" s="41"/>
      <c r="LH547" s="41"/>
      <c r="LI547" s="41"/>
      <c r="LJ547" s="41"/>
      <c r="LK547" s="41"/>
      <c r="LL547" s="41"/>
      <c r="LM547" s="41"/>
      <c r="LN547" s="41"/>
      <c r="LO547" s="41"/>
      <c r="LP547" s="41"/>
      <c r="LQ547" s="41"/>
      <c r="LR547" s="41"/>
      <c r="LS547" s="41"/>
      <c r="LT547" s="41"/>
      <c r="LU547" s="41"/>
      <c r="LV547" s="41"/>
      <c r="LW547" s="41"/>
      <c r="LX547" s="41"/>
      <c r="LY547" s="41"/>
      <c r="LZ547" s="41"/>
      <c r="MA547" s="41"/>
      <c r="MB547" s="41"/>
      <c r="MC547" s="41"/>
      <c r="MD547" s="41"/>
      <c r="ME547" s="41"/>
      <c r="MF547" s="41"/>
      <c r="MG547" s="41"/>
      <c r="MH547" s="41"/>
      <c r="MI547" s="41"/>
      <c r="MJ547" s="41"/>
      <c r="MK547" s="41"/>
      <c r="ML547" s="41"/>
      <c r="MM547" s="41"/>
      <c r="MN547" s="41"/>
      <c r="MO547" s="41"/>
      <c r="MP547" s="41"/>
      <c r="MQ547" s="41"/>
      <c r="MR547" s="41"/>
      <c r="MS547" s="41"/>
      <c r="MT547" s="41"/>
      <c r="MU547" s="41"/>
      <c r="MV547" s="41"/>
      <c r="MW547" s="41"/>
      <c r="MX547" s="41"/>
      <c r="MY547" s="41"/>
      <c r="MZ547" s="41"/>
      <c r="NA547" s="41"/>
      <c r="NB547" s="41"/>
      <c r="NC547" s="41"/>
      <c r="ND547" s="41"/>
      <c r="NE547" s="41"/>
      <c r="NF547" s="41"/>
      <c r="NG547" s="41"/>
      <c r="NH547" s="41"/>
      <c r="NI547" s="41"/>
      <c r="NJ547" s="41"/>
      <c r="NK547" s="41"/>
      <c r="NL547" s="41"/>
      <c r="NM547" s="41"/>
      <c r="NN547" s="41"/>
      <c r="NO547" s="41"/>
      <c r="NP547" s="41"/>
      <c r="NQ547" s="41"/>
      <c r="NR547" s="41"/>
      <c r="NS547" s="41"/>
      <c r="NT547" s="41"/>
      <c r="NU547" s="41"/>
      <c r="NV547" s="41"/>
      <c r="NW547" s="41"/>
      <c r="NX547" s="41"/>
      <c r="NY547" s="41"/>
      <c r="NZ547" s="41"/>
      <c r="OA547" s="41"/>
      <c r="OB547" s="41"/>
      <c r="OC547" s="41"/>
      <c r="OD547" s="41"/>
      <c r="OE547" s="41"/>
      <c r="OF547" s="41"/>
      <c r="OG547" s="41"/>
      <c r="OH547" s="41"/>
      <c r="OI547" s="41"/>
      <c r="OJ547" s="41"/>
    </row>
    <row r="548" spans="264:400" ht="17.25" customHeight="1" x14ac:dyDescent="0.3">
      <c r="JD548" s="41"/>
      <c r="JE548" s="41"/>
      <c r="JF548" s="41"/>
      <c r="JG548" s="41"/>
      <c r="JH548" s="41"/>
      <c r="JI548" s="41"/>
      <c r="JJ548" s="41"/>
      <c r="JK548" s="41"/>
      <c r="JL548" s="41"/>
      <c r="JM548" s="41"/>
      <c r="JN548" s="41"/>
      <c r="JO548" s="41"/>
      <c r="JP548" s="41"/>
      <c r="JQ548" s="41"/>
      <c r="JR548" s="41"/>
      <c r="JS548" s="41"/>
      <c r="JT548" s="41"/>
      <c r="JU548" s="41"/>
      <c r="JV548" s="41"/>
      <c r="JW548" s="41"/>
      <c r="JX548" s="41"/>
      <c r="JY548" s="41"/>
      <c r="JZ548" s="41"/>
      <c r="KA548" s="41"/>
      <c r="KB548" s="41"/>
      <c r="KC548" s="41"/>
      <c r="KD548" s="41"/>
      <c r="KE548" s="41"/>
      <c r="KF548" s="41"/>
      <c r="KG548" s="41"/>
      <c r="KH548" s="41"/>
      <c r="KI548" s="41"/>
      <c r="KJ548" s="41"/>
      <c r="KK548" s="41"/>
      <c r="KL548" s="41"/>
      <c r="KM548" s="41"/>
      <c r="KN548" s="41"/>
      <c r="KO548" s="41"/>
      <c r="KP548" s="41"/>
      <c r="KQ548" s="41"/>
      <c r="KR548" s="41"/>
      <c r="KS548" s="41"/>
      <c r="KT548" s="41"/>
      <c r="KU548" s="41"/>
      <c r="KV548" s="41"/>
      <c r="KW548" s="41"/>
      <c r="KX548" s="41"/>
      <c r="KY548" s="41"/>
      <c r="KZ548" s="41"/>
      <c r="LA548" s="41"/>
      <c r="LB548" s="41"/>
      <c r="LC548" s="41"/>
      <c r="LD548" s="41"/>
      <c r="LE548" s="41"/>
      <c r="LF548" s="41"/>
      <c r="LG548" s="41"/>
      <c r="LH548" s="41"/>
      <c r="LI548" s="41"/>
      <c r="LJ548" s="41"/>
      <c r="LK548" s="41"/>
      <c r="LL548" s="41"/>
      <c r="LM548" s="41"/>
      <c r="LN548" s="41"/>
      <c r="LO548" s="41"/>
      <c r="LP548" s="41"/>
      <c r="LQ548" s="41"/>
      <c r="LR548" s="41"/>
      <c r="LS548" s="41"/>
      <c r="LT548" s="41"/>
      <c r="LU548" s="41"/>
      <c r="LV548" s="41"/>
      <c r="LW548" s="41"/>
      <c r="LX548" s="41"/>
      <c r="LY548" s="41"/>
      <c r="LZ548" s="41"/>
      <c r="MA548" s="41"/>
      <c r="MB548" s="41"/>
      <c r="MC548" s="41"/>
      <c r="MD548" s="41"/>
      <c r="ME548" s="41"/>
      <c r="MF548" s="41"/>
      <c r="MG548" s="41"/>
      <c r="MH548" s="41"/>
      <c r="MI548" s="41"/>
      <c r="MJ548" s="41"/>
      <c r="MK548" s="41"/>
      <c r="ML548" s="41"/>
      <c r="MM548" s="41"/>
      <c r="MN548" s="41"/>
      <c r="MO548" s="41"/>
      <c r="MP548" s="41"/>
      <c r="MQ548" s="41"/>
      <c r="MR548" s="41"/>
      <c r="MS548" s="41"/>
      <c r="MT548" s="41"/>
      <c r="MU548" s="41"/>
      <c r="MV548" s="41"/>
      <c r="MW548" s="41"/>
      <c r="MX548" s="41"/>
      <c r="MY548" s="41"/>
      <c r="MZ548" s="41"/>
      <c r="NA548" s="41"/>
      <c r="NB548" s="41"/>
      <c r="NC548" s="41"/>
      <c r="ND548" s="41"/>
      <c r="NE548" s="41"/>
      <c r="NF548" s="41"/>
      <c r="NG548" s="41"/>
      <c r="NH548" s="41"/>
      <c r="NI548" s="41"/>
      <c r="NJ548" s="41"/>
      <c r="NK548" s="41"/>
      <c r="NL548" s="41"/>
      <c r="NM548" s="41"/>
      <c r="NN548" s="41"/>
      <c r="NO548" s="41"/>
      <c r="NP548" s="41"/>
      <c r="NQ548" s="41"/>
      <c r="NR548" s="41"/>
      <c r="NS548" s="41"/>
      <c r="NT548" s="41"/>
      <c r="NU548" s="41"/>
      <c r="NV548" s="41"/>
      <c r="NW548" s="41"/>
      <c r="NX548" s="41"/>
      <c r="NY548" s="41"/>
      <c r="NZ548" s="41"/>
      <c r="OA548" s="41"/>
      <c r="OB548" s="41"/>
      <c r="OC548" s="41"/>
      <c r="OD548" s="41"/>
      <c r="OE548" s="41"/>
      <c r="OF548" s="41"/>
      <c r="OG548" s="41"/>
      <c r="OH548" s="41"/>
      <c r="OI548" s="41"/>
      <c r="OJ548" s="41"/>
    </row>
    <row r="549" spans="264:400" ht="17.25" customHeight="1" x14ac:dyDescent="0.3">
      <c r="JD549" s="41"/>
      <c r="JE549" s="41"/>
      <c r="JF549" s="41"/>
      <c r="JG549" s="41"/>
      <c r="JH549" s="41"/>
      <c r="JI549" s="41"/>
      <c r="JJ549" s="41"/>
      <c r="JK549" s="41"/>
      <c r="JL549" s="41"/>
      <c r="JM549" s="41"/>
      <c r="JN549" s="41"/>
      <c r="JO549" s="41"/>
      <c r="JP549" s="41"/>
      <c r="JQ549" s="41"/>
      <c r="JR549" s="41"/>
      <c r="JS549" s="41"/>
      <c r="JT549" s="41"/>
      <c r="JU549" s="41"/>
      <c r="JV549" s="41"/>
      <c r="JW549" s="41"/>
      <c r="JX549" s="41"/>
      <c r="JY549" s="41"/>
      <c r="JZ549" s="41"/>
      <c r="KA549" s="41"/>
      <c r="KB549" s="41"/>
      <c r="KC549" s="41"/>
      <c r="KD549" s="41"/>
      <c r="KE549" s="41"/>
      <c r="KF549" s="41"/>
      <c r="KG549" s="41"/>
      <c r="KH549" s="41"/>
      <c r="KI549" s="41"/>
      <c r="KJ549" s="41"/>
      <c r="KK549" s="41"/>
      <c r="KL549" s="41"/>
      <c r="KM549" s="41"/>
      <c r="KN549" s="41"/>
      <c r="KO549" s="41"/>
      <c r="KP549" s="41"/>
      <c r="KQ549" s="41"/>
      <c r="KR549" s="41"/>
      <c r="KS549" s="41"/>
      <c r="KT549" s="41"/>
      <c r="KU549" s="41"/>
      <c r="KV549" s="41"/>
      <c r="KW549" s="41"/>
      <c r="KX549" s="41"/>
      <c r="KY549" s="41"/>
      <c r="KZ549" s="41"/>
      <c r="LA549" s="41"/>
      <c r="LB549" s="41"/>
      <c r="LC549" s="41"/>
      <c r="LD549" s="41"/>
      <c r="LE549" s="41"/>
      <c r="LF549" s="41"/>
      <c r="LG549" s="41"/>
      <c r="LH549" s="41"/>
      <c r="LI549" s="41"/>
      <c r="LJ549" s="41"/>
      <c r="LK549" s="41"/>
      <c r="LL549" s="41"/>
      <c r="LM549" s="41"/>
      <c r="LN549" s="41"/>
      <c r="LO549" s="41"/>
      <c r="LP549" s="41"/>
      <c r="LQ549" s="41"/>
      <c r="LR549" s="41"/>
      <c r="LS549" s="41"/>
      <c r="LT549" s="41"/>
      <c r="LU549" s="41"/>
      <c r="LV549" s="41"/>
      <c r="LW549" s="41"/>
      <c r="LX549" s="41"/>
      <c r="LY549" s="41"/>
      <c r="LZ549" s="41"/>
      <c r="MA549" s="41"/>
      <c r="MB549" s="41"/>
      <c r="MC549" s="41"/>
      <c r="MD549" s="41"/>
      <c r="ME549" s="41"/>
      <c r="MF549" s="41"/>
      <c r="MG549" s="41"/>
      <c r="MH549" s="41"/>
      <c r="MI549" s="41"/>
      <c r="MJ549" s="41"/>
      <c r="MK549" s="41"/>
      <c r="ML549" s="41"/>
      <c r="MM549" s="41"/>
      <c r="MN549" s="41"/>
      <c r="MO549" s="41"/>
      <c r="MP549" s="41"/>
      <c r="MQ549" s="41"/>
      <c r="MR549" s="41"/>
      <c r="MS549" s="41"/>
      <c r="MT549" s="41"/>
      <c r="MU549" s="41"/>
      <c r="MV549" s="41"/>
      <c r="MW549" s="41"/>
      <c r="MX549" s="41"/>
      <c r="MY549" s="41"/>
      <c r="MZ549" s="41"/>
      <c r="NA549" s="41"/>
      <c r="NB549" s="41"/>
      <c r="NC549" s="41"/>
      <c r="ND549" s="41"/>
      <c r="NE549" s="41"/>
      <c r="NF549" s="41"/>
      <c r="NG549" s="41"/>
      <c r="NH549" s="41"/>
      <c r="NI549" s="41"/>
      <c r="NJ549" s="41"/>
      <c r="NK549" s="41"/>
      <c r="NL549" s="41"/>
      <c r="NM549" s="41"/>
      <c r="NN549" s="41"/>
      <c r="NO549" s="41"/>
      <c r="NP549" s="41"/>
      <c r="NQ549" s="41"/>
      <c r="NR549" s="41"/>
      <c r="NS549" s="41"/>
      <c r="NT549" s="41"/>
      <c r="NU549" s="41"/>
      <c r="NV549" s="41"/>
      <c r="NW549" s="41"/>
      <c r="NX549" s="41"/>
      <c r="NY549" s="41"/>
      <c r="NZ549" s="41"/>
      <c r="OA549" s="41"/>
      <c r="OB549" s="41"/>
      <c r="OC549" s="41"/>
      <c r="OD549" s="41"/>
      <c r="OE549" s="41"/>
      <c r="OF549" s="41"/>
      <c r="OG549" s="41"/>
      <c r="OH549" s="41"/>
      <c r="OI549" s="41"/>
      <c r="OJ549" s="41"/>
    </row>
    <row r="550" spans="264:400" ht="17.25" customHeight="1" x14ac:dyDescent="0.3">
      <c r="JD550" s="41"/>
      <c r="JE550" s="41"/>
      <c r="JF550" s="41"/>
      <c r="JG550" s="41"/>
      <c r="JH550" s="41"/>
      <c r="JI550" s="41"/>
      <c r="JJ550" s="41"/>
      <c r="JK550" s="41"/>
      <c r="JL550" s="41"/>
      <c r="JM550" s="41"/>
      <c r="JN550" s="41"/>
      <c r="JO550" s="41"/>
      <c r="JP550" s="41"/>
      <c r="JQ550" s="41"/>
      <c r="JR550" s="41"/>
      <c r="JS550" s="41"/>
      <c r="JT550" s="41"/>
      <c r="JU550" s="41"/>
      <c r="JV550" s="41"/>
      <c r="JW550" s="41"/>
      <c r="JX550" s="41"/>
      <c r="JY550" s="41"/>
      <c r="JZ550" s="41"/>
      <c r="KA550" s="41"/>
      <c r="KB550" s="41"/>
      <c r="KC550" s="41"/>
      <c r="KD550" s="41"/>
      <c r="KE550" s="41"/>
      <c r="KF550" s="41"/>
      <c r="KG550" s="41"/>
      <c r="KH550" s="41"/>
      <c r="KI550" s="41"/>
      <c r="KJ550" s="41"/>
      <c r="KK550" s="41"/>
      <c r="KL550" s="41"/>
      <c r="KM550" s="41"/>
      <c r="KN550" s="41"/>
      <c r="KO550" s="41"/>
      <c r="KP550" s="41"/>
      <c r="KQ550" s="41"/>
      <c r="KR550" s="41"/>
      <c r="KS550" s="41"/>
      <c r="KT550" s="41"/>
      <c r="KU550" s="41"/>
      <c r="KV550" s="41"/>
      <c r="KW550" s="41"/>
      <c r="KX550" s="41"/>
      <c r="KY550" s="41"/>
      <c r="KZ550" s="41"/>
      <c r="LA550" s="41"/>
      <c r="LB550" s="41"/>
      <c r="LC550" s="41"/>
      <c r="LD550" s="41"/>
      <c r="LE550" s="41"/>
      <c r="LF550" s="41"/>
      <c r="LG550" s="41"/>
      <c r="LH550" s="41"/>
      <c r="LI550" s="41"/>
      <c r="LJ550" s="41"/>
      <c r="LK550" s="41"/>
      <c r="LL550" s="41"/>
      <c r="LM550" s="41"/>
      <c r="LN550" s="41"/>
      <c r="LO550" s="41"/>
      <c r="LP550" s="41"/>
      <c r="LQ550" s="41"/>
      <c r="LR550" s="41"/>
      <c r="LS550" s="41"/>
      <c r="LT550" s="41"/>
      <c r="LU550" s="41"/>
      <c r="LV550" s="41"/>
      <c r="LW550" s="41"/>
      <c r="LX550" s="41"/>
      <c r="LY550" s="41"/>
      <c r="LZ550" s="41"/>
      <c r="MA550" s="41"/>
      <c r="MB550" s="41"/>
      <c r="MC550" s="41"/>
      <c r="MD550" s="41"/>
      <c r="ME550" s="41"/>
      <c r="MF550" s="41"/>
      <c r="MG550" s="41"/>
      <c r="MH550" s="41"/>
      <c r="MI550" s="41"/>
      <c r="MJ550" s="41"/>
      <c r="MK550" s="41"/>
      <c r="ML550" s="41"/>
      <c r="MM550" s="41"/>
      <c r="MN550" s="41"/>
      <c r="MO550" s="41"/>
      <c r="MP550" s="41"/>
      <c r="MQ550" s="41"/>
      <c r="MR550" s="41"/>
      <c r="MS550" s="41"/>
      <c r="MT550" s="41"/>
      <c r="MU550" s="41"/>
      <c r="MV550" s="41"/>
      <c r="MW550" s="41"/>
      <c r="MX550" s="41"/>
      <c r="MY550" s="41"/>
      <c r="MZ550" s="41"/>
      <c r="NA550" s="41"/>
      <c r="NB550" s="41"/>
      <c r="NC550" s="41"/>
      <c r="ND550" s="41"/>
      <c r="NE550" s="41"/>
      <c r="NF550" s="41"/>
      <c r="NG550" s="41"/>
      <c r="NH550" s="41"/>
      <c r="NI550" s="41"/>
      <c r="NJ550" s="41"/>
      <c r="NK550" s="41"/>
      <c r="NL550" s="41"/>
      <c r="NM550" s="41"/>
      <c r="NN550" s="41"/>
      <c r="NO550" s="41"/>
      <c r="NP550" s="41"/>
      <c r="NQ550" s="41"/>
      <c r="NR550" s="41"/>
      <c r="NS550" s="41"/>
      <c r="NT550" s="41"/>
      <c r="NU550" s="41"/>
      <c r="NV550" s="41"/>
      <c r="NW550" s="41"/>
      <c r="NX550" s="41"/>
      <c r="NY550" s="41"/>
      <c r="NZ550" s="41"/>
      <c r="OA550" s="41"/>
      <c r="OB550" s="41"/>
      <c r="OC550" s="41"/>
      <c r="OD550" s="41"/>
      <c r="OE550" s="41"/>
      <c r="OF550" s="41"/>
      <c r="OG550" s="41"/>
      <c r="OH550" s="41"/>
      <c r="OI550" s="41"/>
      <c r="OJ550" s="41"/>
    </row>
    <row r="551" spans="264:400" ht="17.25" customHeight="1" x14ac:dyDescent="0.3">
      <c r="JD551" s="41"/>
      <c r="JE551" s="41"/>
      <c r="JF551" s="41"/>
      <c r="JG551" s="41"/>
      <c r="JH551" s="41"/>
      <c r="JI551" s="41"/>
      <c r="JJ551" s="41"/>
      <c r="JK551" s="41"/>
      <c r="JL551" s="41"/>
      <c r="JM551" s="41"/>
      <c r="JN551" s="41"/>
      <c r="JO551" s="41"/>
      <c r="JP551" s="41"/>
      <c r="JQ551" s="41"/>
      <c r="JR551" s="41"/>
      <c r="JS551" s="41"/>
      <c r="JT551" s="41"/>
      <c r="JU551" s="41"/>
      <c r="JV551" s="41"/>
      <c r="JW551" s="41"/>
      <c r="JX551" s="41"/>
      <c r="JY551" s="41"/>
      <c r="JZ551" s="41"/>
      <c r="KA551" s="41"/>
      <c r="KB551" s="41"/>
      <c r="KC551" s="41"/>
      <c r="KD551" s="41"/>
      <c r="KE551" s="41"/>
      <c r="KF551" s="41"/>
      <c r="KG551" s="41"/>
      <c r="KH551" s="41"/>
      <c r="KI551" s="41"/>
      <c r="KJ551" s="41"/>
      <c r="KK551" s="41"/>
      <c r="KL551" s="41"/>
      <c r="KM551" s="41"/>
      <c r="KN551" s="41"/>
      <c r="KO551" s="41"/>
      <c r="KP551" s="41"/>
      <c r="KQ551" s="41"/>
      <c r="KR551" s="41"/>
      <c r="KS551" s="41"/>
      <c r="KT551" s="41"/>
      <c r="KU551" s="41"/>
      <c r="KV551" s="41"/>
      <c r="KW551" s="41"/>
      <c r="KX551" s="41"/>
      <c r="KY551" s="41"/>
      <c r="KZ551" s="41"/>
      <c r="LA551" s="41"/>
      <c r="LB551" s="41"/>
      <c r="LC551" s="41"/>
      <c r="LD551" s="41"/>
      <c r="LE551" s="41"/>
      <c r="LF551" s="41"/>
      <c r="LG551" s="41"/>
      <c r="LH551" s="41"/>
      <c r="LI551" s="41"/>
      <c r="LJ551" s="41"/>
      <c r="LK551" s="41"/>
      <c r="LL551" s="41"/>
      <c r="LM551" s="41"/>
      <c r="LN551" s="41"/>
      <c r="LO551" s="41"/>
      <c r="LP551" s="41"/>
      <c r="LQ551" s="41"/>
      <c r="LR551" s="41"/>
      <c r="LS551" s="41"/>
      <c r="LT551" s="41"/>
      <c r="LU551" s="41"/>
      <c r="LV551" s="41"/>
      <c r="LW551" s="41"/>
      <c r="LX551" s="41"/>
      <c r="LY551" s="41"/>
      <c r="LZ551" s="41"/>
      <c r="MA551" s="41"/>
      <c r="MB551" s="41"/>
      <c r="MC551" s="41"/>
      <c r="MD551" s="41"/>
      <c r="ME551" s="41"/>
      <c r="MF551" s="41"/>
      <c r="MG551" s="41"/>
      <c r="MH551" s="41"/>
      <c r="MI551" s="41"/>
      <c r="MJ551" s="41"/>
      <c r="MK551" s="41"/>
      <c r="ML551" s="41"/>
      <c r="MM551" s="41"/>
      <c r="MN551" s="41"/>
      <c r="MO551" s="41"/>
      <c r="MP551" s="41"/>
      <c r="MQ551" s="41"/>
      <c r="MR551" s="41"/>
      <c r="MS551" s="41"/>
      <c r="MT551" s="41"/>
      <c r="MU551" s="41"/>
      <c r="MV551" s="41"/>
      <c r="MW551" s="41"/>
      <c r="MX551" s="41"/>
      <c r="MY551" s="41"/>
      <c r="MZ551" s="41"/>
      <c r="NA551" s="41"/>
      <c r="NB551" s="41"/>
      <c r="NC551" s="41"/>
      <c r="ND551" s="41"/>
      <c r="NE551" s="41"/>
      <c r="NF551" s="41"/>
      <c r="NG551" s="41"/>
      <c r="NH551" s="41"/>
      <c r="NI551" s="41"/>
      <c r="NJ551" s="41"/>
      <c r="NK551" s="41"/>
      <c r="NL551" s="41"/>
      <c r="NM551" s="41"/>
      <c r="NN551" s="41"/>
      <c r="NO551" s="41"/>
      <c r="NP551" s="41"/>
      <c r="NQ551" s="41"/>
      <c r="NR551" s="41"/>
      <c r="NS551" s="41"/>
      <c r="NT551" s="41"/>
      <c r="NU551" s="41"/>
      <c r="NV551" s="41"/>
      <c r="NW551" s="41"/>
      <c r="NX551" s="41"/>
      <c r="NY551" s="41"/>
      <c r="NZ551" s="41"/>
      <c r="OA551" s="41"/>
      <c r="OB551" s="41"/>
      <c r="OC551" s="41"/>
      <c r="OD551" s="41"/>
      <c r="OE551" s="41"/>
      <c r="OF551" s="41"/>
      <c r="OG551" s="41"/>
      <c r="OH551" s="41"/>
      <c r="OI551" s="41"/>
      <c r="OJ551" s="41"/>
    </row>
    <row r="552" spans="264:400" ht="17.25" customHeight="1" x14ac:dyDescent="0.3">
      <c r="JD552" s="41"/>
      <c r="JE552" s="41"/>
      <c r="JF552" s="41"/>
      <c r="JG552" s="41"/>
      <c r="JH552" s="41"/>
      <c r="JI552" s="41"/>
      <c r="JJ552" s="41"/>
      <c r="JK552" s="41"/>
      <c r="JL552" s="41"/>
      <c r="JM552" s="41"/>
      <c r="JN552" s="41"/>
      <c r="JO552" s="41"/>
      <c r="JP552" s="41"/>
      <c r="JQ552" s="41"/>
      <c r="JR552" s="41"/>
      <c r="JS552" s="41"/>
      <c r="JT552" s="41"/>
      <c r="JU552" s="41"/>
      <c r="JV552" s="41"/>
      <c r="JW552" s="41"/>
      <c r="JX552" s="41"/>
      <c r="JY552" s="41"/>
      <c r="JZ552" s="41"/>
      <c r="KA552" s="41"/>
      <c r="KB552" s="41"/>
      <c r="KC552" s="41"/>
      <c r="KD552" s="41"/>
      <c r="KE552" s="41"/>
      <c r="KF552" s="41"/>
      <c r="KG552" s="41"/>
      <c r="KH552" s="41"/>
      <c r="KI552" s="41"/>
      <c r="KJ552" s="41"/>
      <c r="KK552" s="41"/>
      <c r="KL552" s="41"/>
      <c r="KM552" s="41"/>
      <c r="KN552" s="41"/>
      <c r="KO552" s="41"/>
      <c r="KP552" s="41"/>
      <c r="KQ552" s="41"/>
      <c r="KR552" s="41"/>
      <c r="KS552" s="41"/>
      <c r="KT552" s="41"/>
      <c r="KU552" s="41"/>
      <c r="KV552" s="41"/>
      <c r="KW552" s="41"/>
      <c r="KX552" s="41"/>
      <c r="KY552" s="41"/>
      <c r="KZ552" s="41"/>
      <c r="LA552" s="41"/>
      <c r="LB552" s="41"/>
      <c r="LC552" s="41"/>
      <c r="LD552" s="41"/>
      <c r="LE552" s="41"/>
      <c r="LF552" s="41"/>
      <c r="LG552" s="41"/>
      <c r="LH552" s="41"/>
      <c r="LI552" s="41"/>
      <c r="LJ552" s="41"/>
      <c r="LK552" s="41"/>
      <c r="LL552" s="41"/>
      <c r="LM552" s="41"/>
      <c r="LN552" s="41"/>
      <c r="LO552" s="41"/>
      <c r="LP552" s="41"/>
      <c r="LQ552" s="41"/>
      <c r="LR552" s="41"/>
      <c r="LS552" s="41"/>
      <c r="LT552" s="41"/>
      <c r="LU552" s="41"/>
      <c r="LV552" s="41"/>
      <c r="LW552" s="41"/>
      <c r="LX552" s="41"/>
      <c r="LY552" s="41"/>
      <c r="LZ552" s="41"/>
      <c r="MA552" s="41"/>
      <c r="MB552" s="41"/>
      <c r="MC552" s="41"/>
      <c r="MD552" s="41"/>
      <c r="ME552" s="41"/>
      <c r="MF552" s="41"/>
      <c r="MG552" s="41"/>
      <c r="MH552" s="41"/>
      <c r="MI552" s="41"/>
      <c r="MJ552" s="41"/>
      <c r="MK552" s="41"/>
      <c r="ML552" s="41"/>
      <c r="MM552" s="41"/>
      <c r="MN552" s="41"/>
      <c r="MO552" s="41"/>
      <c r="MP552" s="41"/>
      <c r="MQ552" s="41"/>
      <c r="MR552" s="41"/>
      <c r="MS552" s="41"/>
      <c r="MT552" s="41"/>
      <c r="MU552" s="41"/>
      <c r="MV552" s="41"/>
      <c r="MW552" s="41"/>
      <c r="MX552" s="41"/>
      <c r="MY552" s="41"/>
      <c r="MZ552" s="41"/>
      <c r="NA552" s="41"/>
      <c r="NB552" s="41"/>
      <c r="NC552" s="41"/>
      <c r="ND552" s="41"/>
      <c r="NE552" s="41"/>
      <c r="NF552" s="41"/>
      <c r="NG552" s="41"/>
      <c r="NH552" s="41"/>
      <c r="NI552" s="41"/>
      <c r="NJ552" s="41"/>
      <c r="NK552" s="41"/>
      <c r="NL552" s="41"/>
      <c r="NM552" s="41"/>
      <c r="NN552" s="41"/>
      <c r="NO552" s="41"/>
      <c r="NP552" s="41"/>
      <c r="NQ552" s="41"/>
      <c r="NR552" s="41"/>
      <c r="NS552" s="41"/>
      <c r="NT552" s="41"/>
      <c r="NU552" s="41"/>
      <c r="NV552" s="41"/>
      <c r="NW552" s="41"/>
      <c r="NX552" s="41"/>
      <c r="NY552" s="41"/>
      <c r="NZ552" s="41"/>
      <c r="OA552" s="41"/>
      <c r="OB552" s="41"/>
      <c r="OC552" s="41"/>
      <c r="OD552" s="41"/>
      <c r="OE552" s="41"/>
      <c r="OF552" s="41"/>
      <c r="OG552" s="41"/>
      <c r="OH552" s="41"/>
      <c r="OI552" s="41"/>
      <c r="OJ552" s="41"/>
    </row>
    <row r="553" spans="264:400" ht="17.25" customHeight="1" x14ac:dyDescent="0.3">
      <c r="JD553" s="41"/>
      <c r="JE553" s="41"/>
      <c r="JF553" s="41"/>
      <c r="JG553" s="41"/>
      <c r="JH553" s="41"/>
      <c r="JI553" s="41"/>
      <c r="JJ553" s="41"/>
      <c r="JK553" s="41"/>
      <c r="JL553" s="41"/>
      <c r="JM553" s="41"/>
      <c r="JN553" s="41"/>
      <c r="JO553" s="41"/>
      <c r="JP553" s="41"/>
      <c r="JQ553" s="41"/>
      <c r="JR553" s="41"/>
      <c r="JS553" s="41"/>
      <c r="JT553" s="41"/>
      <c r="JU553" s="41"/>
      <c r="JV553" s="41"/>
      <c r="JW553" s="41"/>
      <c r="JX553" s="41"/>
      <c r="JY553" s="41"/>
      <c r="JZ553" s="41"/>
      <c r="KA553" s="41"/>
      <c r="KB553" s="41"/>
      <c r="KC553" s="41"/>
      <c r="KD553" s="41"/>
      <c r="KE553" s="41"/>
      <c r="KF553" s="41"/>
      <c r="KG553" s="41"/>
      <c r="KH553" s="41"/>
      <c r="KI553" s="41"/>
      <c r="KJ553" s="41"/>
      <c r="KK553" s="41"/>
      <c r="KL553" s="41"/>
      <c r="KM553" s="41"/>
      <c r="KN553" s="41"/>
      <c r="KO553" s="41"/>
      <c r="KP553" s="41"/>
      <c r="KQ553" s="41"/>
      <c r="KR553" s="41"/>
      <c r="KS553" s="41"/>
      <c r="KT553" s="41"/>
      <c r="KU553" s="41"/>
      <c r="KV553" s="41"/>
      <c r="KW553" s="41"/>
      <c r="KX553" s="41"/>
      <c r="KY553" s="41"/>
      <c r="KZ553" s="41"/>
      <c r="LA553" s="41"/>
      <c r="LB553" s="41"/>
      <c r="LC553" s="41"/>
      <c r="LD553" s="41"/>
      <c r="LE553" s="41"/>
      <c r="LF553" s="41"/>
      <c r="LG553" s="41"/>
      <c r="LH553" s="41"/>
      <c r="LI553" s="41"/>
      <c r="LJ553" s="41"/>
      <c r="LK553" s="41"/>
      <c r="LL553" s="41"/>
      <c r="LM553" s="41"/>
      <c r="LN553" s="41"/>
      <c r="LO553" s="41"/>
      <c r="LP553" s="41"/>
      <c r="LQ553" s="41"/>
      <c r="LR553" s="41"/>
      <c r="LS553" s="41"/>
      <c r="LT553" s="41"/>
      <c r="LU553" s="41"/>
      <c r="LV553" s="41"/>
      <c r="LW553" s="41"/>
      <c r="LX553" s="41"/>
      <c r="LY553" s="41"/>
      <c r="LZ553" s="41"/>
      <c r="MA553" s="41"/>
      <c r="MB553" s="41"/>
      <c r="MC553" s="41"/>
      <c r="MD553" s="41"/>
      <c r="ME553" s="41"/>
      <c r="MF553" s="41"/>
      <c r="MG553" s="41"/>
      <c r="MH553" s="41"/>
      <c r="MI553" s="41"/>
      <c r="MJ553" s="41"/>
      <c r="MK553" s="41"/>
      <c r="ML553" s="41"/>
      <c r="MM553" s="41"/>
      <c r="MN553" s="41"/>
      <c r="MO553" s="41"/>
      <c r="MP553" s="41"/>
      <c r="MQ553" s="41"/>
      <c r="MR553" s="41"/>
      <c r="MS553" s="41"/>
      <c r="MT553" s="41"/>
      <c r="MU553" s="41"/>
      <c r="MV553" s="41"/>
      <c r="MW553" s="41"/>
      <c r="MX553" s="41"/>
      <c r="MY553" s="41"/>
      <c r="MZ553" s="41"/>
      <c r="NA553" s="41"/>
      <c r="NB553" s="41"/>
      <c r="NC553" s="41"/>
      <c r="ND553" s="41"/>
      <c r="NE553" s="41"/>
      <c r="NF553" s="41"/>
      <c r="NG553" s="41"/>
      <c r="NH553" s="41"/>
      <c r="NI553" s="41"/>
      <c r="NJ553" s="41"/>
      <c r="NK553" s="41"/>
      <c r="NL553" s="41"/>
      <c r="NM553" s="41"/>
      <c r="NN553" s="41"/>
      <c r="NO553" s="41"/>
      <c r="NP553" s="41"/>
      <c r="NQ553" s="41"/>
      <c r="NR553" s="41"/>
      <c r="NS553" s="41"/>
      <c r="NT553" s="41"/>
      <c r="NU553" s="41"/>
      <c r="NV553" s="41"/>
      <c r="NW553" s="41"/>
      <c r="NX553" s="41"/>
      <c r="NY553" s="41"/>
      <c r="NZ553" s="41"/>
      <c r="OA553" s="41"/>
      <c r="OB553" s="41"/>
      <c r="OC553" s="41"/>
      <c r="OD553" s="41"/>
      <c r="OE553" s="41"/>
      <c r="OF553" s="41"/>
      <c r="OG553" s="41"/>
      <c r="OH553" s="41"/>
      <c r="OI553" s="41"/>
      <c r="OJ553" s="41"/>
    </row>
    <row r="554" spans="264:400" ht="17.25" customHeight="1" x14ac:dyDescent="0.3">
      <c r="JD554" s="41"/>
      <c r="JE554" s="41"/>
      <c r="JF554" s="41"/>
      <c r="JG554" s="41"/>
      <c r="JH554" s="41"/>
      <c r="JI554" s="41"/>
      <c r="JJ554" s="41"/>
      <c r="JK554" s="41"/>
      <c r="JL554" s="41"/>
      <c r="JM554" s="41"/>
      <c r="JN554" s="41"/>
      <c r="JO554" s="41"/>
      <c r="JP554" s="41"/>
      <c r="JQ554" s="41"/>
      <c r="JR554" s="41"/>
      <c r="JS554" s="41"/>
      <c r="JT554" s="41"/>
      <c r="JU554" s="41"/>
      <c r="JV554" s="41"/>
      <c r="JW554" s="41"/>
      <c r="JX554" s="41"/>
      <c r="JY554" s="41"/>
      <c r="JZ554" s="41"/>
      <c r="KA554" s="41"/>
      <c r="KB554" s="41"/>
      <c r="KC554" s="41"/>
      <c r="KD554" s="41"/>
      <c r="KE554" s="41"/>
      <c r="KF554" s="41"/>
      <c r="KG554" s="41"/>
      <c r="KH554" s="41"/>
      <c r="KI554" s="41"/>
      <c r="KJ554" s="41"/>
      <c r="KK554" s="41"/>
      <c r="KL554" s="41"/>
      <c r="KM554" s="41"/>
      <c r="KN554" s="41"/>
      <c r="KO554" s="41"/>
      <c r="KP554" s="41"/>
      <c r="KQ554" s="41"/>
      <c r="KR554" s="41"/>
      <c r="KS554" s="41"/>
      <c r="KT554" s="41"/>
      <c r="KU554" s="41"/>
      <c r="KV554" s="41"/>
      <c r="KW554" s="41"/>
      <c r="KX554" s="41"/>
      <c r="KY554" s="41"/>
      <c r="KZ554" s="41"/>
      <c r="LA554" s="41"/>
      <c r="LB554" s="41"/>
      <c r="LC554" s="41"/>
      <c r="LD554" s="41"/>
      <c r="LE554" s="41"/>
      <c r="LF554" s="41"/>
      <c r="LG554" s="41"/>
      <c r="LH554" s="41"/>
      <c r="LI554" s="41"/>
      <c r="LJ554" s="41"/>
      <c r="LK554" s="41"/>
      <c r="LL554" s="41"/>
      <c r="LM554" s="41"/>
      <c r="LN554" s="41"/>
      <c r="LO554" s="41"/>
      <c r="LP554" s="41"/>
      <c r="LQ554" s="41"/>
      <c r="LR554" s="41"/>
      <c r="LS554" s="41"/>
      <c r="LT554" s="41"/>
      <c r="LU554" s="41"/>
      <c r="LV554" s="41"/>
      <c r="LW554" s="41"/>
      <c r="LX554" s="41"/>
      <c r="LY554" s="41"/>
      <c r="LZ554" s="41"/>
      <c r="MA554" s="41"/>
      <c r="MB554" s="41"/>
      <c r="MC554" s="41"/>
      <c r="MD554" s="41"/>
      <c r="ME554" s="41"/>
      <c r="MF554" s="41"/>
      <c r="MG554" s="41"/>
      <c r="MH554" s="41"/>
      <c r="MI554" s="41"/>
      <c r="MJ554" s="41"/>
      <c r="MK554" s="41"/>
      <c r="ML554" s="41"/>
      <c r="MM554" s="41"/>
      <c r="MN554" s="41"/>
      <c r="MO554" s="41"/>
      <c r="MP554" s="41"/>
      <c r="MQ554" s="41"/>
      <c r="MR554" s="41"/>
      <c r="MS554" s="41"/>
      <c r="MT554" s="41"/>
      <c r="MU554" s="41"/>
      <c r="MV554" s="41"/>
      <c r="MW554" s="41"/>
      <c r="MX554" s="41"/>
      <c r="MY554" s="41"/>
      <c r="MZ554" s="41"/>
      <c r="NA554" s="41"/>
      <c r="NB554" s="41"/>
      <c r="NC554" s="41"/>
      <c r="ND554" s="41"/>
      <c r="NE554" s="41"/>
      <c r="NF554" s="41"/>
      <c r="NG554" s="41"/>
      <c r="NH554" s="41"/>
      <c r="NI554" s="41"/>
      <c r="NJ554" s="41"/>
      <c r="NK554" s="41"/>
      <c r="NL554" s="41"/>
      <c r="NM554" s="41"/>
      <c r="NN554" s="41"/>
      <c r="NO554" s="41"/>
      <c r="NP554" s="41"/>
      <c r="NQ554" s="41"/>
      <c r="NR554" s="41"/>
      <c r="NS554" s="41"/>
      <c r="NT554" s="41"/>
      <c r="NU554" s="41"/>
      <c r="NV554" s="41"/>
      <c r="NW554" s="41"/>
      <c r="NX554" s="41"/>
      <c r="NY554" s="41"/>
      <c r="NZ554" s="41"/>
      <c r="OA554" s="41"/>
      <c r="OB554" s="41"/>
      <c r="OC554" s="41"/>
      <c r="OD554" s="41"/>
      <c r="OE554" s="41"/>
      <c r="OF554" s="41"/>
      <c r="OG554" s="41"/>
      <c r="OH554" s="41"/>
      <c r="OI554" s="41"/>
      <c r="OJ554" s="41"/>
    </row>
    <row r="555" spans="264:400" ht="17.25" customHeight="1" x14ac:dyDescent="0.3">
      <c r="JD555" s="41"/>
      <c r="JE555" s="41"/>
      <c r="JF555" s="41"/>
      <c r="JG555" s="41"/>
      <c r="JH555" s="41"/>
      <c r="JI555" s="41"/>
      <c r="JJ555" s="41"/>
      <c r="JK555" s="41"/>
      <c r="JL555" s="41"/>
      <c r="JM555" s="41"/>
      <c r="JN555" s="41"/>
      <c r="JO555" s="41"/>
      <c r="JP555" s="41"/>
      <c r="JQ555" s="41"/>
      <c r="JR555" s="41"/>
      <c r="JS555" s="41"/>
      <c r="JT555" s="41"/>
      <c r="JU555" s="41"/>
      <c r="JV555" s="41"/>
      <c r="JW555" s="41"/>
      <c r="JX555" s="41"/>
      <c r="JY555" s="41"/>
      <c r="JZ555" s="41"/>
      <c r="KA555" s="41"/>
      <c r="KB555" s="41"/>
      <c r="KC555" s="41"/>
      <c r="KD555" s="41"/>
      <c r="KE555" s="41"/>
      <c r="KF555" s="41"/>
      <c r="KG555" s="41"/>
      <c r="KH555" s="41"/>
      <c r="KI555" s="41"/>
      <c r="KJ555" s="41"/>
      <c r="KK555" s="41"/>
      <c r="KL555" s="41"/>
      <c r="KM555" s="41"/>
      <c r="KN555" s="41"/>
      <c r="KO555" s="41"/>
      <c r="KP555" s="41"/>
      <c r="KQ555" s="41"/>
      <c r="KR555" s="41"/>
      <c r="KS555" s="41"/>
      <c r="KT555" s="41"/>
      <c r="KU555" s="41"/>
      <c r="KV555" s="41"/>
      <c r="KW555" s="41"/>
      <c r="KX555" s="41"/>
      <c r="KY555" s="41"/>
      <c r="KZ555" s="41"/>
      <c r="LA555" s="41"/>
      <c r="LB555" s="41"/>
      <c r="LC555" s="41"/>
      <c r="LD555" s="41"/>
      <c r="LE555" s="41"/>
      <c r="LF555" s="41"/>
      <c r="LG555" s="41"/>
      <c r="LH555" s="41"/>
      <c r="LI555" s="41"/>
      <c r="LJ555" s="41"/>
      <c r="LK555" s="41"/>
      <c r="LL555" s="41"/>
      <c r="LM555" s="41"/>
      <c r="LN555" s="41"/>
      <c r="LO555" s="41"/>
      <c r="LP555" s="41"/>
      <c r="LQ555" s="41"/>
      <c r="LR555" s="41"/>
      <c r="LS555" s="41"/>
      <c r="LT555" s="41"/>
      <c r="LU555" s="41"/>
      <c r="LV555" s="41"/>
      <c r="LW555" s="41"/>
      <c r="LX555" s="41"/>
      <c r="LY555" s="41"/>
      <c r="LZ555" s="41"/>
      <c r="MA555" s="41"/>
      <c r="MB555" s="41"/>
      <c r="MC555" s="41"/>
      <c r="MD555" s="41"/>
      <c r="ME555" s="41"/>
      <c r="MF555" s="41"/>
      <c r="MG555" s="41"/>
      <c r="MH555" s="41"/>
      <c r="MI555" s="41"/>
      <c r="MJ555" s="41"/>
      <c r="MK555" s="41"/>
      <c r="ML555" s="41"/>
      <c r="MM555" s="41"/>
      <c r="MN555" s="41"/>
      <c r="MO555" s="41"/>
      <c r="MP555" s="41"/>
      <c r="MQ555" s="41"/>
      <c r="MR555" s="41"/>
      <c r="MS555" s="41"/>
      <c r="MT555" s="41"/>
      <c r="MU555" s="41"/>
      <c r="MV555" s="41"/>
      <c r="MW555" s="41"/>
      <c r="MX555" s="41"/>
      <c r="MY555" s="41"/>
      <c r="MZ555" s="41"/>
      <c r="NA555" s="41"/>
      <c r="NB555" s="41"/>
      <c r="NC555" s="41"/>
      <c r="ND555" s="41"/>
      <c r="NE555" s="41"/>
      <c r="NF555" s="41"/>
      <c r="NG555" s="41"/>
      <c r="NH555" s="41"/>
      <c r="NI555" s="41"/>
      <c r="NJ555" s="41"/>
      <c r="NK555" s="41"/>
      <c r="NL555" s="41"/>
      <c r="NM555" s="41"/>
      <c r="NN555" s="41"/>
      <c r="NO555" s="41"/>
      <c r="NP555" s="41"/>
      <c r="NQ555" s="41"/>
      <c r="NR555" s="41"/>
      <c r="NS555" s="41"/>
      <c r="NT555" s="41"/>
      <c r="NU555" s="41"/>
      <c r="NV555" s="41"/>
      <c r="NW555" s="41"/>
      <c r="NX555" s="41"/>
      <c r="NY555" s="41"/>
      <c r="NZ555" s="41"/>
      <c r="OA555" s="41"/>
      <c r="OB555" s="41"/>
      <c r="OC555" s="41"/>
      <c r="OD555" s="41"/>
      <c r="OE555" s="41"/>
      <c r="OF555" s="41"/>
      <c r="OG555" s="41"/>
      <c r="OH555" s="41"/>
      <c r="OI555" s="41"/>
      <c r="OJ555" s="41"/>
    </row>
    <row r="556" spans="264:400" ht="17.25" customHeight="1" x14ac:dyDescent="0.3">
      <c r="JD556" s="41"/>
      <c r="JE556" s="41"/>
      <c r="JF556" s="41"/>
      <c r="JG556" s="41"/>
      <c r="JH556" s="41"/>
      <c r="JI556" s="41"/>
      <c r="JJ556" s="41"/>
      <c r="JK556" s="41"/>
      <c r="JL556" s="41"/>
      <c r="JM556" s="41"/>
      <c r="JN556" s="41"/>
      <c r="JO556" s="41"/>
      <c r="JP556" s="41"/>
      <c r="JQ556" s="41"/>
      <c r="JR556" s="41"/>
      <c r="JS556" s="41"/>
      <c r="JT556" s="41"/>
      <c r="JU556" s="41"/>
      <c r="JV556" s="41"/>
      <c r="JW556" s="41"/>
      <c r="JX556" s="41"/>
      <c r="JY556" s="41"/>
      <c r="JZ556" s="41"/>
      <c r="KA556" s="41"/>
      <c r="KB556" s="41"/>
      <c r="KC556" s="41"/>
      <c r="KD556" s="41"/>
      <c r="KE556" s="41"/>
      <c r="KF556" s="41"/>
      <c r="KG556" s="41"/>
      <c r="KH556" s="41"/>
      <c r="KI556" s="41"/>
      <c r="KJ556" s="41"/>
      <c r="KK556" s="41"/>
      <c r="KL556" s="41"/>
      <c r="KM556" s="41"/>
      <c r="KN556" s="41"/>
      <c r="KO556" s="41"/>
      <c r="KP556" s="41"/>
      <c r="KQ556" s="41"/>
      <c r="KR556" s="41"/>
      <c r="KS556" s="41"/>
      <c r="KT556" s="41"/>
      <c r="KU556" s="41"/>
      <c r="KV556" s="41"/>
      <c r="KW556" s="41"/>
      <c r="KX556" s="41"/>
      <c r="KY556" s="41"/>
      <c r="KZ556" s="41"/>
      <c r="LA556" s="41"/>
      <c r="LB556" s="41"/>
      <c r="LC556" s="41"/>
      <c r="LD556" s="41"/>
      <c r="LE556" s="41"/>
      <c r="LF556" s="41"/>
      <c r="LG556" s="41"/>
      <c r="LH556" s="41"/>
      <c r="LI556" s="41"/>
      <c r="LJ556" s="41"/>
      <c r="LK556" s="41"/>
      <c r="LL556" s="41"/>
      <c r="LM556" s="41"/>
      <c r="LN556" s="41"/>
      <c r="LO556" s="41"/>
      <c r="LP556" s="41"/>
      <c r="LQ556" s="41"/>
      <c r="LR556" s="41"/>
      <c r="LS556" s="41"/>
      <c r="LT556" s="41"/>
      <c r="LU556" s="41"/>
      <c r="LV556" s="41"/>
      <c r="LW556" s="41"/>
      <c r="LX556" s="41"/>
      <c r="LY556" s="41"/>
      <c r="LZ556" s="41"/>
      <c r="MA556" s="41"/>
      <c r="MB556" s="41"/>
      <c r="MC556" s="41"/>
      <c r="MD556" s="41"/>
      <c r="ME556" s="41"/>
      <c r="MF556" s="41"/>
      <c r="MG556" s="41"/>
      <c r="MH556" s="41"/>
      <c r="MI556" s="41"/>
      <c r="MJ556" s="41"/>
      <c r="MK556" s="41"/>
      <c r="ML556" s="41"/>
      <c r="MM556" s="41"/>
      <c r="MN556" s="41"/>
      <c r="MO556" s="41"/>
      <c r="MP556" s="41"/>
      <c r="MQ556" s="41"/>
      <c r="MR556" s="41"/>
      <c r="MS556" s="41"/>
      <c r="MT556" s="41"/>
      <c r="MU556" s="41"/>
      <c r="MV556" s="41"/>
      <c r="MW556" s="41"/>
      <c r="MX556" s="41"/>
      <c r="MY556" s="41"/>
      <c r="MZ556" s="41"/>
      <c r="NA556" s="41"/>
      <c r="NB556" s="41"/>
      <c r="NC556" s="41"/>
      <c r="ND556" s="41"/>
      <c r="NE556" s="41"/>
      <c r="NF556" s="41"/>
      <c r="NG556" s="41"/>
      <c r="NH556" s="41"/>
      <c r="NI556" s="41"/>
      <c r="NJ556" s="41"/>
      <c r="NK556" s="41"/>
      <c r="NL556" s="41"/>
      <c r="NM556" s="41"/>
      <c r="NN556" s="41"/>
      <c r="NO556" s="41"/>
      <c r="NP556" s="41"/>
      <c r="NQ556" s="41"/>
      <c r="NR556" s="41"/>
      <c r="NS556" s="41"/>
      <c r="NT556" s="41"/>
      <c r="NU556" s="41"/>
      <c r="NV556" s="41"/>
      <c r="NW556" s="41"/>
      <c r="NX556" s="41"/>
      <c r="NY556" s="41"/>
      <c r="NZ556" s="41"/>
      <c r="OA556" s="41"/>
      <c r="OB556" s="41"/>
      <c r="OC556" s="41"/>
      <c r="OD556" s="41"/>
      <c r="OE556" s="41"/>
      <c r="OF556" s="41"/>
      <c r="OG556" s="41"/>
      <c r="OH556" s="41"/>
      <c r="OI556" s="41"/>
      <c r="OJ556" s="41"/>
    </row>
    <row r="557" spans="264:400" ht="17.25" customHeight="1" x14ac:dyDescent="0.3">
      <c r="JD557" s="41"/>
      <c r="JE557" s="41"/>
      <c r="JF557" s="41"/>
      <c r="JG557" s="41"/>
      <c r="JH557" s="41"/>
      <c r="JI557" s="41"/>
      <c r="JJ557" s="41"/>
      <c r="JK557" s="41"/>
      <c r="JL557" s="41"/>
      <c r="JM557" s="41"/>
      <c r="JN557" s="41"/>
      <c r="JO557" s="41"/>
      <c r="JP557" s="41"/>
      <c r="JQ557" s="41"/>
      <c r="JR557" s="41"/>
      <c r="JS557" s="41"/>
      <c r="JT557" s="41"/>
      <c r="JU557" s="41"/>
      <c r="JV557" s="41"/>
      <c r="JW557" s="41"/>
      <c r="JX557" s="41"/>
      <c r="JY557" s="41"/>
      <c r="JZ557" s="41"/>
      <c r="KA557" s="41"/>
      <c r="KB557" s="41"/>
      <c r="KC557" s="41"/>
      <c r="KD557" s="41"/>
      <c r="KE557" s="41"/>
      <c r="KF557" s="41"/>
      <c r="KG557" s="41"/>
      <c r="KH557" s="41"/>
      <c r="KI557" s="41"/>
      <c r="KJ557" s="41"/>
      <c r="KK557" s="41"/>
      <c r="KL557" s="41"/>
      <c r="KM557" s="41"/>
      <c r="KN557" s="41"/>
      <c r="KO557" s="41"/>
      <c r="KP557" s="41"/>
      <c r="KQ557" s="41"/>
      <c r="KR557" s="41"/>
      <c r="KS557" s="41"/>
      <c r="KT557" s="41"/>
      <c r="KU557" s="41"/>
      <c r="KV557" s="41"/>
      <c r="KW557" s="41"/>
      <c r="KX557" s="41"/>
      <c r="KY557" s="41"/>
      <c r="KZ557" s="41"/>
      <c r="LA557" s="41"/>
      <c r="LB557" s="41"/>
      <c r="LC557" s="41"/>
      <c r="LD557" s="41"/>
      <c r="LE557" s="41"/>
      <c r="LF557" s="41"/>
      <c r="LG557" s="41"/>
      <c r="LH557" s="41"/>
      <c r="LI557" s="41"/>
      <c r="LJ557" s="41"/>
      <c r="LK557" s="41"/>
      <c r="LL557" s="41"/>
      <c r="LM557" s="41"/>
      <c r="LN557" s="41"/>
      <c r="LO557" s="41"/>
      <c r="LP557" s="41"/>
      <c r="LQ557" s="41"/>
      <c r="LR557" s="41"/>
      <c r="LS557" s="41"/>
      <c r="LT557" s="41"/>
      <c r="LU557" s="41"/>
      <c r="LV557" s="41"/>
      <c r="LW557" s="41"/>
      <c r="LX557" s="41"/>
      <c r="LY557" s="41"/>
      <c r="LZ557" s="41"/>
      <c r="MA557" s="41"/>
      <c r="MB557" s="41"/>
      <c r="MC557" s="41"/>
      <c r="MD557" s="41"/>
      <c r="ME557" s="41"/>
      <c r="MF557" s="41"/>
      <c r="MG557" s="41"/>
      <c r="MH557" s="41"/>
      <c r="MI557" s="41"/>
      <c r="MJ557" s="41"/>
      <c r="MK557" s="41"/>
      <c r="ML557" s="41"/>
      <c r="MM557" s="41"/>
      <c r="MN557" s="41"/>
      <c r="MO557" s="41"/>
      <c r="MP557" s="41"/>
      <c r="MQ557" s="41"/>
      <c r="MR557" s="41"/>
      <c r="MS557" s="41"/>
      <c r="MT557" s="41"/>
      <c r="MU557" s="41"/>
      <c r="MV557" s="41"/>
      <c r="MW557" s="41"/>
      <c r="MX557" s="41"/>
      <c r="MY557" s="41"/>
      <c r="MZ557" s="41"/>
      <c r="NA557" s="41"/>
      <c r="NB557" s="41"/>
      <c r="NC557" s="41"/>
      <c r="ND557" s="41"/>
      <c r="NE557" s="41"/>
      <c r="NF557" s="41"/>
      <c r="NG557" s="41"/>
      <c r="NH557" s="41"/>
      <c r="NI557" s="41"/>
      <c r="NJ557" s="41"/>
      <c r="NK557" s="41"/>
      <c r="NL557" s="41"/>
      <c r="NM557" s="41"/>
      <c r="NN557" s="41"/>
      <c r="NO557" s="41"/>
      <c r="NP557" s="41"/>
      <c r="NQ557" s="41"/>
      <c r="NR557" s="41"/>
      <c r="NS557" s="41"/>
      <c r="NT557" s="41"/>
      <c r="NU557" s="41"/>
      <c r="NV557" s="41"/>
      <c r="NW557" s="41"/>
      <c r="NX557" s="41"/>
      <c r="NY557" s="41"/>
      <c r="NZ557" s="41"/>
      <c r="OA557" s="41"/>
      <c r="OB557" s="41"/>
      <c r="OC557" s="41"/>
      <c r="OD557" s="41"/>
      <c r="OE557" s="41"/>
      <c r="OF557" s="41"/>
      <c r="OG557" s="41"/>
      <c r="OH557" s="41"/>
      <c r="OI557" s="41"/>
      <c r="OJ557" s="41"/>
    </row>
    <row r="558" spans="264:400" ht="17.25" customHeight="1" x14ac:dyDescent="0.3">
      <c r="JD558" s="41"/>
      <c r="JE558" s="41"/>
      <c r="JF558" s="41"/>
      <c r="JG558" s="41"/>
      <c r="JH558" s="41"/>
      <c r="JI558" s="41"/>
      <c r="JJ558" s="41"/>
      <c r="JK558" s="41"/>
      <c r="JL558" s="41"/>
      <c r="JM558" s="41"/>
      <c r="JN558" s="41"/>
      <c r="JO558" s="41"/>
      <c r="JP558" s="41"/>
      <c r="JQ558" s="41"/>
      <c r="JR558" s="41"/>
      <c r="JS558" s="41"/>
      <c r="JT558" s="41"/>
      <c r="JU558" s="41"/>
      <c r="JV558" s="41"/>
      <c r="JW558" s="41"/>
      <c r="JX558" s="41"/>
      <c r="JY558" s="41"/>
      <c r="JZ558" s="41"/>
      <c r="KA558" s="41"/>
      <c r="KB558" s="41"/>
      <c r="KC558" s="41"/>
      <c r="KD558" s="41"/>
      <c r="KE558" s="41"/>
      <c r="KF558" s="41"/>
      <c r="KG558" s="41"/>
      <c r="KH558" s="41"/>
      <c r="KI558" s="41"/>
      <c r="KJ558" s="41"/>
      <c r="KK558" s="41"/>
      <c r="KL558" s="41"/>
      <c r="KM558" s="41"/>
      <c r="KN558" s="41"/>
      <c r="KO558" s="41"/>
      <c r="KP558" s="41"/>
      <c r="KQ558" s="41"/>
      <c r="KR558" s="41"/>
      <c r="KS558" s="41"/>
      <c r="KT558" s="41"/>
      <c r="KU558" s="41"/>
      <c r="KV558" s="41"/>
      <c r="KW558" s="41"/>
      <c r="KX558" s="41"/>
      <c r="KY558" s="41"/>
      <c r="KZ558" s="41"/>
      <c r="LA558" s="41"/>
      <c r="LB558" s="41"/>
      <c r="LC558" s="41"/>
      <c r="LD558" s="41"/>
      <c r="LE558" s="41"/>
      <c r="LF558" s="41"/>
      <c r="LG558" s="41"/>
      <c r="LH558" s="41"/>
      <c r="LI558" s="41"/>
      <c r="LJ558" s="41"/>
      <c r="LK558" s="41"/>
      <c r="LL558" s="41"/>
      <c r="LM558" s="41"/>
      <c r="LN558" s="41"/>
      <c r="LO558" s="41"/>
      <c r="LP558" s="41"/>
      <c r="LQ558" s="41"/>
      <c r="LR558" s="41"/>
      <c r="LS558" s="41"/>
      <c r="LT558" s="41"/>
      <c r="LU558" s="41"/>
      <c r="LV558" s="41"/>
      <c r="LW558" s="41"/>
      <c r="LX558" s="41"/>
      <c r="LY558" s="41"/>
      <c r="LZ558" s="41"/>
      <c r="MA558" s="41"/>
      <c r="MB558" s="41"/>
      <c r="MC558" s="41"/>
      <c r="MD558" s="41"/>
      <c r="ME558" s="41"/>
      <c r="MF558" s="41"/>
      <c r="MG558" s="41"/>
      <c r="MH558" s="41"/>
      <c r="MI558" s="41"/>
      <c r="MJ558" s="41"/>
      <c r="MK558" s="41"/>
      <c r="ML558" s="41"/>
      <c r="MM558" s="41"/>
      <c r="MN558" s="41"/>
      <c r="MO558" s="41"/>
      <c r="MP558" s="41"/>
      <c r="MQ558" s="41"/>
      <c r="MR558" s="41"/>
      <c r="MS558" s="41"/>
      <c r="MT558" s="41"/>
      <c r="MU558" s="41"/>
      <c r="MV558" s="41"/>
      <c r="MW558" s="41"/>
      <c r="MX558" s="41"/>
      <c r="MY558" s="41"/>
      <c r="MZ558" s="41"/>
      <c r="NA558" s="41"/>
      <c r="NB558" s="41"/>
      <c r="NC558" s="41"/>
      <c r="ND558" s="41"/>
      <c r="NE558" s="41"/>
      <c r="NF558" s="41"/>
      <c r="NG558" s="41"/>
      <c r="NH558" s="41"/>
      <c r="NI558" s="41"/>
      <c r="NJ558" s="41"/>
      <c r="NK558" s="41"/>
      <c r="NL558" s="41"/>
      <c r="NM558" s="41"/>
      <c r="NN558" s="41"/>
      <c r="NO558" s="41"/>
      <c r="NP558" s="41"/>
      <c r="NQ558" s="41"/>
      <c r="NR558" s="41"/>
      <c r="NS558" s="41"/>
      <c r="NT558" s="41"/>
      <c r="NU558" s="41"/>
      <c r="NV558" s="41"/>
      <c r="NW558" s="41"/>
      <c r="NX558" s="41"/>
      <c r="NY558" s="41"/>
      <c r="NZ558" s="41"/>
      <c r="OA558" s="41"/>
      <c r="OB558" s="41"/>
      <c r="OC558" s="41"/>
      <c r="OD558" s="41"/>
      <c r="OE558" s="41"/>
      <c r="OF558" s="41"/>
      <c r="OG558" s="41"/>
      <c r="OH558" s="41"/>
      <c r="OI558" s="41"/>
      <c r="OJ558" s="41"/>
    </row>
    <row r="559" spans="264:400" ht="17.25" customHeight="1" x14ac:dyDescent="0.3">
      <c r="JD559" s="41"/>
      <c r="JE559" s="41"/>
      <c r="JF559" s="41"/>
      <c r="JG559" s="41"/>
      <c r="JH559" s="41"/>
      <c r="JI559" s="41"/>
      <c r="JJ559" s="41"/>
      <c r="JK559" s="41"/>
      <c r="JL559" s="41"/>
      <c r="JM559" s="41"/>
      <c r="JN559" s="41"/>
      <c r="JO559" s="41"/>
      <c r="JP559" s="41"/>
      <c r="JQ559" s="41"/>
      <c r="JR559" s="41"/>
      <c r="JS559" s="41"/>
      <c r="JT559" s="41"/>
      <c r="JU559" s="41"/>
      <c r="JV559" s="41"/>
      <c r="JW559" s="41"/>
      <c r="JX559" s="41"/>
      <c r="JY559" s="41"/>
      <c r="JZ559" s="41"/>
      <c r="KA559" s="41"/>
      <c r="KB559" s="41"/>
      <c r="KC559" s="41"/>
      <c r="KD559" s="41"/>
      <c r="KE559" s="41"/>
      <c r="KF559" s="41"/>
      <c r="KG559" s="41"/>
      <c r="KH559" s="41"/>
      <c r="KI559" s="41"/>
      <c r="KJ559" s="41"/>
      <c r="KK559" s="41"/>
      <c r="KL559" s="41"/>
      <c r="KM559" s="41"/>
      <c r="KN559" s="41"/>
      <c r="KO559" s="41"/>
      <c r="KP559" s="41"/>
      <c r="KQ559" s="41"/>
      <c r="KR559" s="41"/>
      <c r="KS559" s="41"/>
      <c r="KT559" s="41"/>
      <c r="KU559" s="41"/>
      <c r="KV559" s="41"/>
      <c r="KW559" s="41"/>
      <c r="KX559" s="41"/>
      <c r="KY559" s="41"/>
      <c r="KZ559" s="41"/>
      <c r="LA559" s="41"/>
      <c r="LB559" s="41"/>
      <c r="LC559" s="41"/>
      <c r="LD559" s="41"/>
      <c r="LE559" s="41"/>
      <c r="LF559" s="41"/>
      <c r="LG559" s="41"/>
      <c r="LH559" s="41"/>
      <c r="LI559" s="41"/>
      <c r="LJ559" s="41"/>
      <c r="LK559" s="41"/>
      <c r="LL559" s="41"/>
      <c r="LM559" s="41"/>
      <c r="LN559" s="41"/>
      <c r="LO559" s="41"/>
      <c r="LP559" s="41"/>
      <c r="LQ559" s="41"/>
      <c r="LR559" s="41"/>
      <c r="LS559" s="41"/>
      <c r="LT559" s="41"/>
      <c r="LU559" s="41"/>
      <c r="LV559" s="41"/>
      <c r="LW559" s="41"/>
      <c r="LX559" s="41"/>
      <c r="LY559" s="41"/>
      <c r="LZ559" s="41"/>
      <c r="MA559" s="41"/>
      <c r="MB559" s="41"/>
      <c r="MC559" s="41"/>
      <c r="MD559" s="41"/>
      <c r="ME559" s="41"/>
      <c r="MF559" s="41"/>
      <c r="MG559" s="41"/>
      <c r="MH559" s="41"/>
      <c r="MI559" s="41"/>
      <c r="MJ559" s="41"/>
      <c r="MK559" s="41"/>
      <c r="ML559" s="41"/>
      <c r="MM559" s="41"/>
      <c r="MN559" s="41"/>
      <c r="MO559" s="41"/>
      <c r="MP559" s="41"/>
      <c r="MQ559" s="41"/>
      <c r="MR559" s="41"/>
      <c r="MS559" s="41"/>
      <c r="MT559" s="41"/>
      <c r="MU559" s="41"/>
      <c r="MV559" s="41"/>
      <c r="MW559" s="41"/>
      <c r="MX559" s="41"/>
      <c r="MY559" s="41"/>
      <c r="MZ559" s="41"/>
      <c r="NA559" s="41"/>
      <c r="NB559" s="41"/>
      <c r="NC559" s="41"/>
      <c r="ND559" s="41"/>
      <c r="NE559" s="41"/>
      <c r="NF559" s="41"/>
      <c r="NG559" s="41"/>
      <c r="NH559" s="41"/>
      <c r="NI559" s="41"/>
      <c r="NJ559" s="41"/>
      <c r="NK559" s="41"/>
      <c r="NL559" s="41"/>
      <c r="NM559" s="41"/>
      <c r="NN559" s="41"/>
      <c r="NO559" s="41"/>
      <c r="NP559" s="41"/>
      <c r="NQ559" s="41"/>
      <c r="NR559" s="41"/>
      <c r="NS559" s="41"/>
      <c r="NT559" s="41"/>
      <c r="NU559" s="41"/>
      <c r="NV559" s="41"/>
      <c r="NW559" s="41"/>
      <c r="NX559" s="41"/>
      <c r="NY559" s="41"/>
      <c r="NZ559" s="41"/>
      <c r="OA559" s="41"/>
      <c r="OB559" s="41"/>
      <c r="OC559" s="41"/>
      <c r="OD559" s="41"/>
      <c r="OE559" s="41"/>
      <c r="OF559" s="41"/>
      <c r="OG559" s="41"/>
      <c r="OH559" s="41"/>
      <c r="OI559" s="41"/>
      <c r="OJ559" s="41"/>
    </row>
    <row r="560" spans="264:400" ht="17.25" customHeight="1" x14ac:dyDescent="0.3">
      <c r="JD560" s="41"/>
      <c r="JE560" s="41"/>
      <c r="JF560" s="41"/>
      <c r="JG560" s="41"/>
      <c r="JH560" s="41"/>
      <c r="JI560" s="41"/>
      <c r="JJ560" s="41"/>
      <c r="JK560" s="41"/>
      <c r="JL560" s="41"/>
      <c r="JM560" s="41"/>
      <c r="JN560" s="41"/>
      <c r="JO560" s="41"/>
      <c r="JP560" s="41"/>
      <c r="JQ560" s="41"/>
      <c r="JR560" s="41"/>
      <c r="JS560" s="41"/>
      <c r="JT560" s="41"/>
      <c r="JU560" s="41"/>
      <c r="JV560" s="41"/>
      <c r="JW560" s="41"/>
      <c r="JX560" s="41"/>
      <c r="JY560" s="41"/>
      <c r="JZ560" s="41"/>
      <c r="KA560" s="41"/>
      <c r="KB560" s="41"/>
      <c r="KC560" s="41"/>
      <c r="KD560" s="41"/>
      <c r="KE560" s="41"/>
      <c r="KF560" s="41"/>
      <c r="KG560" s="41"/>
      <c r="KH560" s="41"/>
      <c r="KI560" s="41"/>
      <c r="KJ560" s="41"/>
      <c r="KK560" s="41"/>
      <c r="KL560" s="41"/>
      <c r="KM560" s="41"/>
      <c r="KN560" s="41"/>
      <c r="KO560" s="41"/>
      <c r="KP560" s="41"/>
      <c r="KQ560" s="41"/>
      <c r="KR560" s="41"/>
      <c r="KS560" s="41"/>
      <c r="KT560" s="41"/>
      <c r="KU560" s="41"/>
      <c r="KV560" s="41"/>
      <c r="KW560" s="41"/>
      <c r="KX560" s="41"/>
      <c r="KY560" s="41"/>
      <c r="KZ560" s="41"/>
      <c r="LA560" s="41"/>
      <c r="LB560" s="41"/>
      <c r="LC560" s="41"/>
      <c r="LD560" s="41"/>
      <c r="LE560" s="41"/>
      <c r="LF560" s="41"/>
      <c r="LG560" s="41"/>
      <c r="LH560" s="41"/>
      <c r="LI560" s="41"/>
      <c r="LJ560" s="41"/>
      <c r="LK560" s="41"/>
      <c r="LL560" s="41"/>
      <c r="LM560" s="41"/>
      <c r="LN560" s="41"/>
      <c r="LO560" s="41"/>
      <c r="LP560" s="41"/>
      <c r="LQ560" s="41"/>
      <c r="LR560" s="41"/>
      <c r="LS560" s="41"/>
      <c r="LT560" s="41"/>
      <c r="LU560" s="41"/>
      <c r="LV560" s="41"/>
      <c r="LW560" s="41"/>
      <c r="LX560" s="41"/>
      <c r="LY560" s="41"/>
      <c r="LZ560" s="41"/>
      <c r="MA560" s="41"/>
      <c r="MB560" s="41"/>
      <c r="MC560" s="41"/>
      <c r="MD560" s="41"/>
      <c r="ME560" s="41"/>
      <c r="MF560" s="41"/>
      <c r="MG560" s="41"/>
      <c r="MH560" s="41"/>
      <c r="MI560" s="41"/>
      <c r="MJ560" s="41"/>
      <c r="MK560" s="41"/>
      <c r="ML560" s="41"/>
      <c r="MM560" s="41"/>
      <c r="MN560" s="41"/>
      <c r="MO560" s="41"/>
      <c r="MP560" s="41"/>
      <c r="MQ560" s="41"/>
      <c r="MR560" s="41"/>
      <c r="MS560" s="41"/>
      <c r="MT560" s="41"/>
      <c r="MU560" s="41"/>
      <c r="MV560" s="41"/>
      <c r="MW560" s="41"/>
      <c r="MX560" s="41"/>
      <c r="MY560" s="41"/>
      <c r="MZ560" s="41"/>
      <c r="NA560" s="41"/>
      <c r="NB560" s="41"/>
      <c r="NC560" s="41"/>
      <c r="ND560" s="41"/>
      <c r="NE560" s="41"/>
      <c r="NF560" s="41"/>
      <c r="NG560" s="41"/>
      <c r="NH560" s="41"/>
      <c r="NI560" s="41"/>
      <c r="NJ560" s="41"/>
      <c r="NK560" s="41"/>
      <c r="NL560" s="41"/>
      <c r="NM560" s="41"/>
      <c r="NN560" s="41"/>
      <c r="NO560" s="41"/>
      <c r="NP560" s="41"/>
      <c r="NQ560" s="41"/>
      <c r="NR560" s="41"/>
      <c r="NS560" s="41"/>
      <c r="NT560" s="41"/>
      <c r="NU560" s="41"/>
      <c r="NV560" s="41"/>
      <c r="NW560" s="41"/>
      <c r="NX560" s="41"/>
      <c r="NY560" s="41"/>
      <c r="NZ560" s="41"/>
      <c r="OA560" s="41"/>
      <c r="OB560" s="41"/>
      <c r="OC560" s="41"/>
      <c r="OD560" s="41"/>
      <c r="OE560" s="41"/>
      <c r="OF560" s="41"/>
      <c r="OG560" s="41"/>
      <c r="OH560" s="41"/>
      <c r="OI560" s="41"/>
      <c r="OJ560" s="41"/>
    </row>
    <row r="561" spans="264:400" ht="17.25" customHeight="1" x14ac:dyDescent="0.3">
      <c r="JD561" s="41"/>
      <c r="JE561" s="41"/>
      <c r="JF561" s="41"/>
      <c r="JG561" s="41"/>
      <c r="JH561" s="41"/>
      <c r="JI561" s="41"/>
      <c r="JJ561" s="41"/>
      <c r="JK561" s="41"/>
      <c r="JL561" s="41"/>
      <c r="JM561" s="41"/>
      <c r="JN561" s="41"/>
      <c r="JO561" s="41"/>
      <c r="JP561" s="41"/>
      <c r="JQ561" s="41"/>
      <c r="JR561" s="41"/>
      <c r="JS561" s="41"/>
      <c r="JT561" s="41"/>
      <c r="JU561" s="41"/>
      <c r="JV561" s="41"/>
      <c r="JW561" s="41"/>
      <c r="JX561" s="41"/>
      <c r="JY561" s="41"/>
      <c r="JZ561" s="41"/>
      <c r="KA561" s="41"/>
      <c r="KB561" s="41"/>
      <c r="KC561" s="41"/>
      <c r="KD561" s="41"/>
      <c r="KE561" s="41"/>
      <c r="KF561" s="41"/>
      <c r="KG561" s="41"/>
      <c r="KH561" s="41"/>
      <c r="KI561" s="41"/>
      <c r="KJ561" s="41"/>
      <c r="KK561" s="41"/>
      <c r="KL561" s="41"/>
      <c r="KM561" s="41"/>
      <c r="KN561" s="41"/>
      <c r="KO561" s="41"/>
      <c r="KP561" s="41"/>
      <c r="KQ561" s="41"/>
      <c r="KR561" s="41"/>
      <c r="KS561" s="41"/>
      <c r="KT561" s="41"/>
      <c r="KU561" s="41"/>
      <c r="KV561" s="41"/>
      <c r="KW561" s="41"/>
      <c r="KX561" s="41"/>
      <c r="KY561" s="41"/>
      <c r="KZ561" s="41"/>
      <c r="LA561" s="41"/>
      <c r="LB561" s="41"/>
      <c r="LC561" s="41"/>
      <c r="LD561" s="41"/>
      <c r="LE561" s="41"/>
      <c r="LF561" s="41"/>
      <c r="LG561" s="41"/>
      <c r="LH561" s="41"/>
      <c r="LI561" s="41"/>
      <c r="LJ561" s="41"/>
      <c r="LK561" s="41"/>
      <c r="LL561" s="41"/>
      <c r="LM561" s="41"/>
      <c r="LN561" s="41"/>
      <c r="LO561" s="41"/>
      <c r="LP561" s="41"/>
      <c r="LQ561" s="41"/>
      <c r="LR561" s="41"/>
      <c r="LS561" s="41"/>
      <c r="LT561" s="41"/>
      <c r="LU561" s="41"/>
      <c r="LV561" s="41"/>
      <c r="LW561" s="41"/>
      <c r="LX561" s="41"/>
      <c r="LY561" s="41"/>
      <c r="LZ561" s="41"/>
      <c r="MA561" s="41"/>
      <c r="MB561" s="41"/>
      <c r="MC561" s="41"/>
      <c r="MD561" s="41"/>
      <c r="ME561" s="41"/>
      <c r="MF561" s="41"/>
      <c r="MG561" s="41"/>
      <c r="MH561" s="41"/>
      <c r="MI561" s="41"/>
      <c r="MJ561" s="41"/>
      <c r="MK561" s="41"/>
      <c r="ML561" s="41"/>
      <c r="MM561" s="41"/>
      <c r="MN561" s="41"/>
      <c r="MO561" s="41"/>
      <c r="MP561" s="41"/>
      <c r="MQ561" s="41"/>
      <c r="MR561" s="41"/>
      <c r="MS561" s="41"/>
      <c r="MT561" s="41"/>
      <c r="MU561" s="41"/>
      <c r="MV561" s="41"/>
      <c r="MW561" s="41"/>
      <c r="MX561" s="41"/>
      <c r="MY561" s="41"/>
      <c r="MZ561" s="41"/>
      <c r="NA561" s="41"/>
      <c r="NB561" s="41"/>
      <c r="NC561" s="41"/>
      <c r="ND561" s="41"/>
      <c r="NE561" s="41"/>
      <c r="NF561" s="41"/>
      <c r="NG561" s="41"/>
      <c r="NH561" s="41"/>
      <c r="NI561" s="41"/>
      <c r="NJ561" s="41"/>
      <c r="NK561" s="41"/>
      <c r="NL561" s="41"/>
      <c r="NM561" s="41"/>
      <c r="NN561" s="41"/>
      <c r="NO561" s="41"/>
      <c r="NP561" s="41"/>
      <c r="NQ561" s="41"/>
      <c r="NR561" s="41"/>
      <c r="NS561" s="41"/>
      <c r="NT561" s="41"/>
      <c r="NU561" s="41"/>
      <c r="NV561" s="41"/>
      <c r="NW561" s="41"/>
      <c r="NX561" s="41"/>
      <c r="NY561" s="41"/>
      <c r="NZ561" s="41"/>
      <c r="OA561" s="41"/>
      <c r="OB561" s="41"/>
      <c r="OC561" s="41"/>
      <c r="OD561" s="41"/>
      <c r="OE561" s="41"/>
      <c r="OF561" s="41"/>
      <c r="OG561" s="41"/>
      <c r="OH561" s="41"/>
      <c r="OI561" s="41"/>
      <c r="OJ561" s="41"/>
    </row>
    <row r="562" spans="264:400" ht="17.25" customHeight="1" x14ac:dyDescent="0.3">
      <c r="JD562" s="41"/>
      <c r="JE562" s="41"/>
      <c r="JF562" s="41"/>
      <c r="JG562" s="41"/>
      <c r="JH562" s="41"/>
      <c r="JI562" s="41"/>
      <c r="JJ562" s="41"/>
      <c r="JK562" s="41"/>
      <c r="JL562" s="41"/>
      <c r="JM562" s="41"/>
      <c r="JN562" s="41"/>
      <c r="JO562" s="41"/>
      <c r="JP562" s="41"/>
      <c r="JQ562" s="41"/>
      <c r="JR562" s="41"/>
      <c r="JS562" s="41"/>
      <c r="JT562" s="41"/>
      <c r="JU562" s="41"/>
      <c r="JV562" s="41"/>
      <c r="JW562" s="41"/>
      <c r="JX562" s="41"/>
      <c r="JY562" s="41"/>
      <c r="JZ562" s="41"/>
      <c r="KA562" s="41"/>
      <c r="KB562" s="41"/>
      <c r="KC562" s="41"/>
      <c r="KD562" s="41"/>
      <c r="KE562" s="41"/>
      <c r="KF562" s="41"/>
      <c r="KG562" s="41"/>
      <c r="KH562" s="41"/>
      <c r="KI562" s="41"/>
      <c r="KJ562" s="41"/>
      <c r="KK562" s="41"/>
      <c r="KL562" s="41"/>
      <c r="KM562" s="41"/>
      <c r="KN562" s="41"/>
      <c r="KO562" s="41"/>
      <c r="KP562" s="41"/>
      <c r="KQ562" s="41"/>
      <c r="KR562" s="41"/>
      <c r="KS562" s="41"/>
      <c r="KT562" s="41"/>
      <c r="KU562" s="41"/>
      <c r="KV562" s="41"/>
      <c r="KW562" s="41"/>
      <c r="KX562" s="41"/>
      <c r="KY562" s="41"/>
      <c r="KZ562" s="41"/>
      <c r="LA562" s="41"/>
      <c r="LB562" s="41"/>
      <c r="LC562" s="41"/>
      <c r="LD562" s="41"/>
      <c r="LE562" s="41"/>
      <c r="LF562" s="41"/>
      <c r="LG562" s="41"/>
      <c r="LH562" s="41"/>
      <c r="LI562" s="41"/>
      <c r="LJ562" s="41"/>
      <c r="LK562" s="41"/>
      <c r="LL562" s="41"/>
      <c r="LM562" s="41"/>
      <c r="LN562" s="41"/>
      <c r="LO562" s="41"/>
      <c r="LP562" s="41"/>
      <c r="LQ562" s="41"/>
      <c r="LR562" s="41"/>
      <c r="LS562" s="41"/>
      <c r="LT562" s="41"/>
      <c r="LU562" s="41"/>
      <c r="LV562" s="41"/>
      <c r="LW562" s="41"/>
      <c r="LX562" s="41"/>
      <c r="LY562" s="41"/>
      <c r="LZ562" s="41"/>
      <c r="MA562" s="41"/>
      <c r="MB562" s="41"/>
      <c r="MC562" s="41"/>
      <c r="MD562" s="41"/>
      <c r="ME562" s="41"/>
      <c r="MF562" s="41"/>
      <c r="MG562" s="41"/>
      <c r="MH562" s="41"/>
      <c r="MI562" s="41"/>
      <c r="MJ562" s="41"/>
      <c r="MK562" s="41"/>
      <c r="ML562" s="41"/>
      <c r="MM562" s="41"/>
      <c r="MN562" s="41"/>
      <c r="MO562" s="41"/>
      <c r="MP562" s="41"/>
      <c r="MQ562" s="41"/>
      <c r="MR562" s="41"/>
      <c r="MS562" s="41"/>
      <c r="MT562" s="41"/>
      <c r="MU562" s="41"/>
      <c r="MV562" s="41"/>
      <c r="MW562" s="41"/>
      <c r="MX562" s="41"/>
      <c r="MY562" s="41"/>
      <c r="MZ562" s="41"/>
      <c r="NA562" s="41"/>
      <c r="NB562" s="41"/>
      <c r="NC562" s="41"/>
      <c r="ND562" s="41"/>
      <c r="NE562" s="41"/>
      <c r="NF562" s="41"/>
      <c r="NG562" s="41"/>
      <c r="NH562" s="41"/>
      <c r="NI562" s="41"/>
      <c r="NJ562" s="41"/>
      <c r="NK562" s="41"/>
      <c r="NL562" s="41"/>
      <c r="NM562" s="41"/>
      <c r="NN562" s="41"/>
      <c r="NO562" s="41"/>
      <c r="NP562" s="41"/>
      <c r="NQ562" s="41"/>
      <c r="NR562" s="41"/>
      <c r="NS562" s="41"/>
      <c r="NT562" s="41"/>
      <c r="NU562" s="41"/>
      <c r="NV562" s="41"/>
      <c r="NW562" s="41"/>
      <c r="NX562" s="41"/>
      <c r="NY562" s="41"/>
      <c r="NZ562" s="41"/>
      <c r="OA562" s="41"/>
      <c r="OB562" s="41"/>
      <c r="OC562" s="41"/>
      <c r="OD562" s="41"/>
      <c r="OE562" s="41"/>
      <c r="OF562" s="41"/>
      <c r="OG562" s="41"/>
      <c r="OH562" s="41"/>
      <c r="OI562" s="41"/>
      <c r="OJ562" s="41"/>
    </row>
    <row r="563" spans="264:400" ht="17.25" customHeight="1" x14ac:dyDescent="0.3">
      <c r="JD563" s="41"/>
      <c r="JE563" s="41"/>
      <c r="JF563" s="41"/>
      <c r="JG563" s="41"/>
      <c r="JH563" s="41"/>
      <c r="JI563" s="41"/>
      <c r="JJ563" s="41"/>
      <c r="JK563" s="41"/>
      <c r="JL563" s="41"/>
      <c r="JM563" s="41"/>
      <c r="JN563" s="41"/>
      <c r="JO563" s="41"/>
      <c r="JP563" s="41"/>
      <c r="JQ563" s="41"/>
      <c r="JR563" s="41"/>
      <c r="JS563" s="41"/>
      <c r="JT563" s="41"/>
      <c r="JU563" s="41"/>
      <c r="JV563" s="41"/>
      <c r="JW563" s="41"/>
      <c r="JX563" s="41"/>
      <c r="JY563" s="41"/>
      <c r="JZ563" s="41"/>
      <c r="KA563" s="41"/>
      <c r="KB563" s="41"/>
      <c r="KC563" s="41"/>
      <c r="KD563" s="41"/>
      <c r="KE563" s="41"/>
      <c r="KF563" s="41"/>
      <c r="KG563" s="41"/>
      <c r="KH563" s="41"/>
      <c r="KI563" s="41"/>
      <c r="KJ563" s="41"/>
      <c r="KK563" s="41"/>
      <c r="KL563" s="41"/>
      <c r="KM563" s="41"/>
      <c r="KN563" s="41"/>
      <c r="KO563" s="41"/>
      <c r="KP563" s="41"/>
      <c r="KQ563" s="41"/>
      <c r="KR563" s="41"/>
      <c r="KS563" s="41"/>
      <c r="KT563" s="41"/>
      <c r="KU563" s="41"/>
      <c r="KV563" s="41"/>
      <c r="KW563" s="41"/>
      <c r="KX563" s="41"/>
      <c r="KY563" s="41"/>
      <c r="KZ563" s="41"/>
      <c r="LA563" s="41"/>
      <c r="LB563" s="41"/>
      <c r="LC563" s="41"/>
      <c r="LD563" s="41"/>
      <c r="LE563" s="41"/>
      <c r="LF563" s="41"/>
      <c r="LG563" s="41"/>
      <c r="LH563" s="41"/>
      <c r="LI563" s="41"/>
      <c r="LJ563" s="41"/>
      <c r="LK563" s="41"/>
      <c r="LL563" s="41"/>
      <c r="LM563" s="41"/>
      <c r="LN563" s="41"/>
      <c r="LO563" s="41"/>
      <c r="LP563" s="41"/>
      <c r="LQ563" s="41"/>
      <c r="LR563" s="41"/>
      <c r="LS563" s="41"/>
      <c r="LT563" s="41"/>
      <c r="LU563" s="41"/>
      <c r="LV563" s="41"/>
      <c r="LW563" s="41"/>
      <c r="LX563" s="41"/>
      <c r="LY563" s="41"/>
      <c r="LZ563" s="41"/>
      <c r="MA563" s="41"/>
      <c r="MB563" s="41"/>
      <c r="MC563" s="41"/>
      <c r="MD563" s="41"/>
      <c r="ME563" s="41"/>
      <c r="MF563" s="41"/>
      <c r="MG563" s="41"/>
      <c r="MH563" s="41"/>
      <c r="MI563" s="41"/>
      <c r="MJ563" s="41"/>
      <c r="MK563" s="41"/>
      <c r="ML563" s="41"/>
      <c r="MM563" s="41"/>
      <c r="MN563" s="41"/>
      <c r="MO563" s="41"/>
      <c r="MP563" s="41"/>
      <c r="MQ563" s="41"/>
      <c r="MR563" s="41"/>
      <c r="MS563" s="41"/>
      <c r="MT563" s="41"/>
      <c r="MU563" s="41"/>
      <c r="MV563" s="41"/>
      <c r="MW563" s="41"/>
      <c r="MX563" s="41"/>
      <c r="MY563" s="41"/>
      <c r="MZ563" s="41"/>
      <c r="NA563" s="41"/>
      <c r="NB563" s="41"/>
      <c r="NC563" s="41"/>
      <c r="ND563" s="41"/>
      <c r="NE563" s="41"/>
      <c r="NF563" s="41"/>
      <c r="NG563" s="41"/>
      <c r="NH563" s="41"/>
      <c r="NI563" s="41"/>
      <c r="NJ563" s="41"/>
      <c r="NK563" s="41"/>
      <c r="NL563" s="41"/>
      <c r="NM563" s="41"/>
      <c r="NN563" s="41"/>
      <c r="NO563" s="41"/>
      <c r="NP563" s="41"/>
      <c r="NQ563" s="41"/>
      <c r="NR563" s="41"/>
      <c r="NS563" s="41"/>
      <c r="NT563" s="41"/>
      <c r="NU563" s="41"/>
      <c r="NV563" s="41"/>
      <c r="NW563" s="41"/>
      <c r="NX563" s="41"/>
      <c r="NY563" s="41"/>
      <c r="NZ563" s="41"/>
      <c r="OA563" s="41"/>
      <c r="OB563" s="41"/>
      <c r="OC563" s="41"/>
      <c r="OD563" s="41"/>
      <c r="OE563" s="41"/>
      <c r="OF563" s="41"/>
      <c r="OG563" s="41"/>
      <c r="OH563" s="41"/>
      <c r="OI563" s="41"/>
      <c r="OJ563" s="41"/>
    </row>
    <row r="564" spans="264:400" ht="17.25" customHeight="1" x14ac:dyDescent="0.3">
      <c r="JD564" s="41"/>
      <c r="JE564" s="41"/>
      <c r="JF564" s="41"/>
      <c r="JG564" s="41"/>
      <c r="JH564" s="41"/>
      <c r="JI564" s="41"/>
      <c r="JJ564" s="41"/>
      <c r="JK564" s="41"/>
      <c r="JL564" s="41"/>
      <c r="JM564" s="41"/>
      <c r="JN564" s="41"/>
      <c r="JO564" s="41"/>
      <c r="JP564" s="41"/>
      <c r="JQ564" s="41"/>
      <c r="JR564" s="41"/>
      <c r="JS564" s="41"/>
      <c r="JT564" s="41"/>
      <c r="JU564" s="41"/>
      <c r="JV564" s="41"/>
      <c r="JW564" s="41"/>
      <c r="JX564" s="41"/>
      <c r="JY564" s="41"/>
      <c r="JZ564" s="41"/>
      <c r="KA564" s="41"/>
      <c r="KB564" s="41"/>
      <c r="KC564" s="41"/>
      <c r="KD564" s="41"/>
      <c r="KE564" s="41"/>
      <c r="KF564" s="41"/>
      <c r="KG564" s="41"/>
      <c r="KH564" s="41"/>
      <c r="KI564" s="41"/>
      <c r="KJ564" s="41"/>
      <c r="KK564" s="41"/>
      <c r="KL564" s="41"/>
      <c r="KM564" s="41"/>
      <c r="KN564" s="41"/>
      <c r="KO564" s="41"/>
      <c r="KP564" s="41"/>
      <c r="KQ564" s="41"/>
      <c r="KR564" s="41"/>
      <c r="KS564" s="41"/>
      <c r="KT564" s="41"/>
      <c r="KU564" s="41"/>
      <c r="KV564" s="41"/>
      <c r="KW564" s="41"/>
      <c r="KX564" s="41"/>
      <c r="KY564" s="41"/>
      <c r="KZ564" s="41"/>
      <c r="LA564" s="41"/>
      <c r="LB564" s="41"/>
      <c r="LC564" s="41"/>
      <c r="LD564" s="41"/>
      <c r="LE564" s="41"/>
      <c r="LF564" s="41"/>
      <c r="LG564" s="41"/>
      <c r="LH564" s="41"/>
      <c r="LI564" s="41"/>
      <c r="LJ564" s="41"/>
      <c r="LK564" s="41"/>
      <c r="LL564" s="41"/>
      <c r="LM564" s="41"/>
      <c r="LN564" s="41"/>
      <c r="LO564" s="41"/>
      <c r="LP564" s="41"/>
      <c r="LQ564" s="41"/>
      <c r="LR564" s="41"/>
      <c r="LS564" s="41"/>
      <c r="LT564" s="41"/>
      <c r="LU564" s="41"/>
      <c r="LV564" s="41"/>
      <c r="LW564" s="41"/>
      <c r="LX564" s="41"/>
      <c r="LY564" s="41"/>
      <c r="LZ564" s="41"/>
      <c r="MA564" s="41"/>
      <c r="MB564" s="41"/>
      <c r="MC564" s="41"/>
      <c r="MD564" s="41"/>
      <c r="ME564" s="41"/>
      <c r="MF564" s="41"/>
      <c r="MG564" s="41"/>
      <c r="MH564" s="41"/>
      <c r="MI564" s="41"/>
      <c r="MJ564" s="41"/>
      <c r="MK564" s="41"/>
      <c r="ML564" s="41"/>
      <c r="MM564" s="41"/>
      <c r="MN564" s="41"/>
      <c r="MO564" s="41"/>
      <c r="MP564" s="41"/>
      <c r="MQ564" s="41"/>
      <c r="MR564" s="41"/>
      <c r="MS564" s="41"/>
      <c r="MT564" s="41"/>
      <c r="MU564" s="41"/>
      <c r="MV564" s="41"/>
      <c r="MW564" s="41"/>
      <c r="MX564" s="41"/>
      <c r="MY564" s="41"/>
      <c r="MZ564" s="41"/>
      <c r="NA564" s="41"/>
      <c r="NB564" s="41"/>
      <c r="NC564" s="41"/>
      <c r="ND564" s="41"/>
      <c r="NE564" s="41"/>
      <c r="NF564" s="41"/>
      <c r="NG564" s="41"/>
      <c r="NH564" s="41"/>
      <c r="NI564" s="41"/>
      <c r="NJ564" s="41"/>
      <c r="NK564" s="41"/>
      <c r="NL564" s="41"/>
      <c r="NM564" s="41"/>
      <c r="NN564" s="41"/>
      <c r="NO564" s="41"/>
      <c r="NP564" s="41"/>
      <c r="NQ564" s="41"/>
      <c r="NR564" s="41"/>
      <c r="NS564" s="41"/>
      <c r="NT564" s="41"/>
      <c r="NU564" s="41"/>
      <c r="NV564" s="41"/>
      <c r="NW564" s="41"/>
      <c r="NX564" s="41"/>
      <c r="NY564" s="41"/>
      <c r="NZ564" s="41"/>
      <c r="OA564" s="41"/>
      <c r="OB564" s="41"/>
      <c r="OC564" s="41"/>
      <c r="OD564" s="41"/>
      <c r="OE564" s="41"/>
      <c r="OF564" s="41"/>
      <c r="OG564" s="41"/>
      <c r="OH564" s="41"/>
      <c r="OI564" s="41"/>
      <c r="OJ564" s="41"/>
    </row>
    <row r="565" spans="264:400" ht="17.25" customHeight="1" x14ac:dyDescent="0.3">
      <c r="JD565" s="41"/>
      <c r="JE565" s="41"/>
      <c r="JF565" s="41"/>
      <c r="JG565" s="41"/>
      <c r="JH565" s="41"/>
      <c r="JI565" s="41"/>
      <c r="JJ565" s="41"/>
      <c r="JK565" s="41"/>
      <c r="JL565" s="41"/>
      <c r="JM565" s="41"/>
      <c r="JN565" s="41"/>
      <c r="JO565" s="41"/>
      <c r="JP565" s="41"/>
      <c r="JQ565" s="41"/>
      <c r="JR565" s="41"/>
      <c r="JS565" s="41"/>
      <c r="JT565" s="41"/>
      <c r="JU565" s="41"/>
      <c r="JV565" s="41"/>
      <c r="JW565" s="41"/>
      <c r="JX565" s="41"/>
      <c r="JY565" s="41"/>
      <c r="JZ565" s="41"/>
      <c r="KA565" s="41"/>
      <c r="KB565" s="41"/>
      <c r="KC565" s="41"/>
      <c r="KD565" s="41"/>
      <c r="KE565" s="41"/>
      <c r="KF565" s="41"/>
      <c r="KG565" s="41"/>
      <c r="KH565" s="41"/>
      <c r="KI565" s="41"/>
      <c r="KJ565" s="41"/>
      <c r="KK565" s="41"/>
      <c r="KL565" s="41"/>
      <c r="KM565" s="41"/>
      <c r="KN565" s="41"/>
      <c r="KO565" s="41"/>
      <c r="KP565" s="41"/>
      <c r="KQ565" s="41"/>
      <c r="KR565" s="41"/>
      <c r="KS565" s="41"/>
      <c r="KT565" s="41"/>
      <c r="KU565" s="41"/>
      <c r="KV565" s="41"/>
      <c r="KW565" s="41"/>
      <c r="KX565" s="41"/>
      <c r="KY565" s="41"/>
      <c r="KZ565" s="41"/>
      <c r="LA565" s="41"/>
      <c r="LB565" s="41"/>
      <c r="LC565" s="41"/>
      <c r="LD565" s="41"/>
      <c r="LE565" s="41"/>
      <c r="LF565" s="41"/>
      <c r="LG565" s="41"/>
      <c r="LH565" s="41"/>
      <c r="LI565" s="41"/>
      <c r="LJ565" s="41"/>
      <c r="LK565" s="41"/>
      <c r="LL565" s="41"/>
      <c r="LM565" s="41"/>
      <c r="LN565" s="41"/>
      <c r="LO565" s="41"/>
      <c r="LP565" s="41"/>
      <c r="LQ565" s="41"/>
      <c r="LR565" s="41"/>
      <c r="LS565" s="41"/>
      <c r="LT565" s="41"/>
      <c r="LU565" s="41"/>
      <c r="LV565" s="41"/>
      <c r="LW565" s="41"/>
      <c r="LX565" s="41"/>
      <c r="LY565" s="41"/>
      <c r="LZ565" s="41"/>
      <c r="MA565" s="41"/>
      <c r="MB565" s="41"/>
      <c r="MC565" s="41"/>
      <c r="MD565" s="41"/>
      <c r="ME565" s="41"/>
      <c r="MF565" s="41"/>
      <c r="MG565" s="41"/>
      <c r="MH565" s="41"/>
      <c r="MI565" s="41"/>
      <c r="MJ565" s="41"/>
      <c r="MK565" s="41"/>
      <c r="ML565" s="41"/>
      <c r="MM565" s="41"/>
      <c r="MN565" s="41"/>
      <c r="MO565" s="41"/>
      <c r="MP565" s="41"/>
      <c r="MQ565" s="41"/>
      <c r="MR565" s="41"/>
      <c r="MS565" s="41"/>
      <c r="MT565" s="41"/>
      <c r="MU565" s="41"/>
      <c r="MV565" s="41"/>
      <c r="MW565" s="41"/>
      <c r="MX565" s="41"/>
      <c r="MY565" s="41"/>
      <c r="MZ565" s="41"/>
      <c r="NA565" s="41"/>
      <c r="NB565" s="41"/>
      <c r="NC565" s="41"/>
      <c r="ND565" s="41"/>
      <c r="NE565" s="41"/>
      <c r="NF565" s="41"/>
      <c r="NG565" s="41"/>
      <c r="NH565" s="41"/>
      <c r="NI565" s="41"/>
      <c r="NJ565" s="41"/>
      <c r="NK565" s="41"/>
      <c r="NL565" s="41"/>
      <c r="NM565" s="41"/>
      <c r="NN565" s="41"/>
      <c r="NO565" s="41"/>
      <c r="NP565" s="41"/>
      <c r="NQ565" s="41"/>
      <c r="NR565" s="41"/>
      <c r="NS565" s="41"/>
      <c r="NT565" s="41"/>
      <c r="NU565" s="41"/>
      <c r="NV565" s="41"/>
      <c r="NW565" s="41"/>
      <c r="NX565" s="41"/>
      <c r="NY565" s="41"/>
      <c r="NZ565" s="41"/>
      <c r="OA565" s="41"/>
      <c r="OB565" s="41"/>
      <c r="OC565" s="41"/>
      <c r="OD565" s="41"/>
      <c r="OE565" s="41"/>
      <c r="OF565" s="41"/>
      <c r="OG565" s="41"/>
      <c r="OH565" s="41"/>
      <c r="OI565" s="41"/>
      <c r="OJ565" s="41"/>
    </row>
    <row r="566" spans="264:400" ht="17.25" customHeight="1" x14ac:dyDescent="0.3">
      <c r="JD566" s="41"/>
      <c r="JE566" s="41"/>
      <c r="JF566" s="41"/>
      <c r="JG566" s="41"/>
      <c r="JH566" s="41"/>
      <c r="JI566" s="41"/>
      <c r="JJ566" s="41"/>
      <c r="JK566" s="41"/>
      <c r="JL566" s="41"/>
      <c r="JM566" s="41"/>
      <c r="JN566" s="41"/>
      <c r="JO566" s="41"/>
      <c r="JP566" s="41"/>
      <c r="JQ566" s="41"/>
      <c r="JR566" s="41"/>
      <c r="JS566" s="41"/>
      <c r="JT566" s="41"/>
      <c r="JU566" s="41"/>
      <c r="JV566" s="41"/>
      <c r="JW566" s="41"/>
      <c r="JX566" s="41"/>
      <c r="JY566" s="41"/>
      <c r="JZ566" s="41"/>
      <c r="KA566" s="41"/>
      <c r="KB566" s="41"/>
      <c r="KC566" s="41"/>
      <c r="KD566" s="41"/>
      <c r="KE566" s="41"/>
      <c r="KF566" s="41"/>
      <c r="KG566" s="41"/>
      <c r="KH566" s="41"/>
      <c r="KI566" s="41"/>
      <c r="KJ566" s="41"/>
      <c r="KK566" s="41"/>
      <c r="KL566" s="41"/>
      <c r="KM566" s="41"/>
      <c r="KN566" s="41"/>
      <c r="KO566" s="41"/>
      <c r="KP566" s="41"/>
      <c r="KQ566" s="41"/>
      <c r="KR566" s="41"/>
      <c r="KS566" s="41"/>
      <c r="KT566" s="41"/>
      <c r="KU566" s="41"/>
      <c r="KV566" s="41"/>
      <c r="KW566" s="41"/>
      <c r="KX566" s="41"/>
      <c r="KY566" s="41"/>
      <c r="KZ566" s="41"/>
      <c r="LA566" s="41"/>
      <c r="LB566" s="41"/>
      <c r="LC566" s="41"/>
      <c r="LD566" s="41"/>
      <c r="LE566" s="41"/>
      <c r="LF566" s="41"/>
      <c r="LG566" s="41"/>
      <c r="LH566" s="41"/>
      <c r="LI566" s="41"/>
      <c r="LJ566" s="41"/>
      <c r="LK566" s="41"/>
      <c r="LL566" s="41"/>
      <c r="LM566" s="41"/>
      <c r="LN566" s="41"/>
      <c r="LO566" s="41"/>
      <c r="LP566" s="41"/>
      <c r="LQ566" s="41"/>
      <c r="LR566" s="41"/>
      <c r="LS566" s="41"/>
      <c r="LT566" s="41"/>
      <c r="LU566" s="41"/>
      <c r="LV566" s="41"/>
      <c r="LW566" s="41"/>
      <c r="LX566" s="41"/>
      <c r="LY566" s="41"/>
      <c r="LZ566" s="41"/>
      <c r="MA566" s="41"/>
      <c r="MB566" s="41"/>
      <c r="MC566" s="41"/>
      <c r="MD566" s="41"/>
      <c r="ME566" s="41"/>
      <c r="MF566" s="41"/>
      <c r="MG566" s="41"/>
      <c r="MH566" s="41"/>
      <c r="MI566" s="41"/>
      <c r="MJ566" s="41"/>
      <c r="MK566" s="41"/>
      <c r="ML566" s="41"/>
      <c r="MM566" s="41"/>
      <c r="MN566" s="41"/>
      <c r="MO566" s="41"/>
      <c r="MP566" s="41"/>
      <c r="MQ566" s="41"/>
      <c r="MR566" s="41"/>
      <c r="MS566" s="41"/>
      <c r="MT566" s="41"/>
      <c r="MU566" s="41"/>
      <c r="MV566" s="41"/>
      <c r="MW566" s="41"/>
      <c r="MX566" s="41"/>
      <c r="MY566" s="41"/>
      <c r="MZ566" s="41"/>
      <c r="NA566" s="41"/>
      <c r="NB566" s="41"/>
      <c r="NC566" s="41"/>
      <c r="ND566" s="41"/>
      <c r="NE566" s="41"/>
      <c r="NF566" s="41"/>
      <c r="NG566" s="41"/>
      <c r="NH566" s="41"/>
      <c r="NI566" s="41"/>
      <c r="NJ566" s="41"/>
      <c r="NK566" s="41"/>
      <c r="NL566" s="41"/>
      <c r="NM566" s="41"/>
      <c r="NN566" s="41"/>
      <c r="NO566" s="41"/>
      <c r="NP566" s="41"/>
      <c r="NQ566" s="41"/>
      <c r="NR566" s="41"/>
      <c r="NS566" s="41"/>
      <c r="NT566" s="41"/>
      <c r="NU566" s="41"/>
      <c r="NV566" s="41"/>
      <c r="NW566" s="41"/>
      <c r="NX566" s="41"/>
      <c r="NY566" s="41"/>
      <c r="NZ566" s="41"/>
      <c r="OA566" s="41"/>
      <c r="OB566" s="41"/>
      <c r="OC566" s="41"/>
      <c r="OD566" s="41"/>
      <c r="OE566" s="41"/>
      <c r="OF566" s="41"/>
      <c r="OG566" s="41"/>
      <c r="OH566" s="41"/>
      <c r="OI566" s="41"/>
      <c r="OJ566" s="41"/>
    </row>
    <row r="567" spans="264:400" ht="17.25" customHeight="1" x14ac:dyDescent="0.3">
      <c r="JD567" s="41"/>
      <c r="JE567" s="41"/>
      <c r="JF567" s="41"/>
      <c r="JG567" s="41"/>
      <c r="JH567" s="41"/>
      <c r="JI567" s="41"/>
      <c r="JJ567" s="41"/>
      <c r="JK567" s="41"/>
      <c r="JL567" s="41"/>
      <c r="JM567" s="41"/>
      <c r="JN567" s="41"/>
      <c r="JO567" s="41"/>
      <c r="JP567" s="41"/>
      <c r="JQ567" s="41"/>
      <c r="JR567" s="41"/>
      <c r="JS567" s="41"/>
      <c r="JT567" s="41"/>
      <c r="JU567" s="41"/>
      <c r="JV567" s="41"/>
      <c r="JW567" s="41"/>
      <c r="JX567" s="41"/>
      <c r="JY567" s="41"/>
      <c r="JZ567" s="41"/>
      <c r="KA567" s="41"/>
      <c r="KB567" s="41"/>
      <c r="KC567" s="41"/>
      <c r="KD567" s="41"/>
      <c r="KE567" s="41"/>
      <c r="KF567" s="41"/>
      <c r="KG567" s="41"/>
      <c r="KH567" s="41"/>
      <c r="KI567" s="41"/>
      <c r="KJ567" s="41"/>
      <c r="KK567" s="41"/>
      <c r="KL567" s="41"/>
      <c r="KM567" s="41"/>
      <c r="KN567" s="41"/>
      <c r="KO567" s="41"/>
      <c r="KP567" s="41"/>
      <c r="KQ567" s="41"/>
      <c r="KR567" s="41"/>
      <c r="KS567" s="41"/>
      <c r="KT567" s="41"/>
      <c r="KU567" s="41"/>
      <c r="KV567" s="41"/>
      <c r="KW567" s="41"/>
      <c r="KX567" s="41"/>
      <c r="KY567" s="41"/>
      <c r="KZ567" s="41"/>
      <c r="LA567" s="41"/>
      <c r="LB567" s="41"/>
      <c r="LC567" s="41"/>
      <c r="LD567" s="41"/>
      <c r="LE567" s="41"/>
      <c r="LF567" s="41"/>
      <c r="LG567" s="41"/>
      <c r="LH567" s="41"/>
      <c r="LI567" s="41"/>
      <c r="LJ567" s="41"/>
      <c r="LK567" s="41"/>
      <c r="LL567" s="41"/>
      <c r="LM567" s="41"/>
      <c r="LN567" s="41"/>
      <c r="LO567" s="41"/>
      <c r="LP567" s="41"/>
      <c r="LQ567" s="41"/>
      <c r="LR567" s="41"/>
      <c r="LS567" s="41"/>
      <c r="LT567" s="41"/>
      <c r="LU567" s="41"/>
      <c r="LV567" s="41"/>
      <c r="LW567" s="41"/>
      <c r="LX567" s="41"/>
      <c r="LY567" s="41"/>
      <c r="LZ567" s="41"/>
      <c r="MA567" s="41"/>
      <c r="MB567" s="41"/>
      <c r="MC567" s="41"/>
      <c r="MD567" s="41"/>
      <c r="ME567" s="41"/>
      <c r="MF567" s="41"/>
      <c r="MG567" s="41"/>
      <c r="MH567" s="41"/>
      <c r="MI567" s="41"/>
      <c r="MJ567" s="41"/>
      <c r="MK567" s="41"/>
      <c r="ML567" s="41"/>
      <c r="MM567" s="41"/>
      <c r="MN567" s="41"/>
      <c r="MO567" s="41"/>
      <c r="MP567" s="41"/>
      <c r="MQ567" s="41"/>
      <c r="MR567" s="41"/>
      <c r="MS567" s="41"/>
      <c r="MT567" s="41"/>
      <c r="MU567" s="41"/>
      <c r="MV567" s="41"/>
      <c r="MW567" s="41"/>
      <c r="MX567" s="41"/>
      <c r="MY567" s="41"/>
      <c r="MZ567" s="41"/>
      <c r="NA567" s="41"/>
      <c r="NB567" s="41"/>
      <c r="NC567" s="41"/>
      <c r="ND567" s="41"/>
      <c r="NE567" s="41"/>
      <c r="NF567" s="41"/>
      <c r="NG567" s="41"/>
      <c r="NH567" s="41"/>
      <c r="NI567" s="41"/>
      <c r="NJ567" s="41"/>
      <c r="NK567" s="41"/>
      <c r="NL567" s="41"/>
      <c r="NM567" s="41"/>
      <c r="NN567" s="41"/>
      <c r="NO567" s="41"/>
      <c r="NP567" s="41"/>
      <c r="NQ567" s="41"/>
      <c r="NR567" s="41"/>
      <c r="NS567" s="41"/>
      <c r="NT567" s="41"/>
      <c r="NU567" s="41"/>
      <c r="NV567" s="41"/>
      <c r="NW567" s="41"/>
      <c r="NX567" s="41"/>
      <c r="NY567" s="41"/>
      <c r="NZ567" s="41"/>
      <c r="OA567" s="41"/>
      <c r="OB567" s="41"/>
      <c r="OC567" s="41"/>
      <c r="OD567" s="41"/>
      <c r="OE567" s="41"/>
      <c r="OF567" s="41"/>
      <c r="OG567" s="41"/>
      <c r="OH567" s="41"/>
      <c r="OI567" s="41"/>
      <c r="OJ567" s="41"/>
    </row>
    <row r="568" spans="264:400" ht="17.25" customHeight="1" x14ac:dyDescent="0.3">
      <c r="JD568" s="41"/>
      <c r="JE568" s="41"/>
      <c r="JF568" s="41"/>
      <c r="JG568" s="41"/>
      <c r="JH568" s="41"/>
      <c r="JI568" s="41"/>
      <c r="JJ568" s="41"/>
      <c r="JK568" s="41"/>
      <c r="JL568" s="41"/>
      <c r="JM568" s="41"/>
      <c r="JN568" s="41"/>
      <c r="JO568" s="41"/>
      <c r="JP568" s="41"/>
      <c r="JQ568" s="41"/>
      <c r="JR568" s="41"/>
      <c r="JS568" s="41"/>
      <c r="JT568" s="41"/>
      <c r="JU568" s="41"/>
      <c r="JV568" s="41"/>
      <c r="JW568" s="41"/>
      <c r="JX568" s="41"/>
      <c r="JY568" s="41"/>
      <c r="JZ568" s="41"/>
      <c r="KA568" s="41"/>
      <c r="KB568" s="41"/>
      <c r="KC568" s="41"/>
      <c r="KD568" s="41"/>
      <c r="KE568" s="41"/>
      <c r="KF568" s="41"/>
      <c r="KG568" s="41"/>
      <c r="KH568" s="41"/>
      <c r="KI568" s="41"/>
      <c r="KJ568" s="41"/>
      <c r="KK568" s="41"/>
      <c r="KL568" s="41"/>
      <c r="KM568" s="41"/>
      <c r="KN568" s="41"/>
      <c r="KO568" s="41"/>
      <c r="KP568" s="41"/>
      <c r="KQ568" s="41"/>
      <c r="KR568" s="41"/>
      <c r="KS568" s="41"/>
      <c r="KT568" s="41"/>
      <c r="KU568" s="41"/>
      <c r="KV568" s="41"/>
      <c r="KW568" s="41"/>
      <c r="KX568" s="41"/>
      <c r="KY568" s="41"/>
      <c r="KZ568" s="41"/>
      <c r="LA568" s="41"/>
      <c r="LB568" s="41"/>
      <c r="LC568" s="41"/>
      <c r="LD568" s="41"/>
      <c r="LE568" s="41"/>
      <c r="LF568" s="41"/>
      <c r="LG568" s="41"/>
      <c r="LH568" s="41"/>
      <c r="LI568" s="41"/>
      <c r="LJ568" s="41"/>
      <c r="LK568" s="41"/>
      <c r="LL568" s="41"/>
      <c r="LM568" s="41"/>
      <c r="LN568" s="41"/>
      <c r="LO568" s="41"/>
      <c r="LP568" s="41"/>
      <c r="LQ568" s="41"/>
      <c r="LR568" s="41"/>
      <c r="LS568" s="41"/>
      <c r="LT568" s="41"/>
      <c r="LU568" s="41"/>
      <c r="LV568" s="41"/>
      <c r="LW568" s="41"/>
      <c r="LX568" s="41"/>
      <c r="LY568" s="41"/>
      <c r="LZ568" s="41"/>
      <c r="MA568" s="41"/>
      <c r="MB568" s="41"/>
      <c r="MC568" s="41"/>
      <c r="MD568" s="41"/>
      <c r="ME568" s="41"/>
      <c r="MF568" s="41"/>
      <c r="MG568" s="41"/>
      <c r="MH568" s="41"/>
      <c r="MI568" s="41"/>
      <c r="MJ568" s="41"/>
      <c r="MK568" s="41"/>
      <c r="ML568" s="41"/>
      <c r="MM568" s="41"/>
      <c r="MN568" s="41"/>
      <c r="MO568" s="41"/>
      <c r="MP568" s="41"/>
      <c r="MQ568" s="41"/>
      <c r="MR568" s="41"/>
      <c r="MS568" s="41"/>
      <c r="MT568" s="41"/>
      <c r="MU568" s="41"/>
      <c r="MV568" s="41"/>
      <c r="MW568" s="41"/>
      <c r="MX568" s="41"/>
      <c r="MY568" s="41"/>
      <c r="MZ568" s="41"/>
      <c r="NA568" s="41"/>
      <c r="NB568" s="41"/>
      <c r="NC568" s="41"/>
      <c r="ND568" s="41"/>
      <c r="NE568" s="41"/>
      <c r="NF568" s="41"/>
      <c r="NG568" s="41"/>
      <c r="NH568" s="41"/>
      <c r="NI568" s="41"/>
      <c r="NJ568" s="41"/>
      <c r="NK568" s="41"/>
      <c r="NL568" s="41"/>
      <c r="NM568" s="41"/>
      <c r="NN568" s="41"/>
      <c r="NO568" s="41"/>
      <c r="NP568" s="41"/>
      <c r="NQ568" s="41"/>
      <c r="NR568" s="41"/>
      <c r="NS568" s="41"/>
      <c r="NT568" s="41"/>
      <c r="NU568" s="41"/>
      <c r="NV568" s="41"/>
      <c r="NW568" s="41"/>
      <c r="NX568" s="41"/>
      <c r="NY568" s="41"/>
      <c r="NZ568" s="41"/>
      <c r="OA568" s="41"/>
      <c r="OB568" s="41"/>
      <c r="OC568" s="41"/>
      <c r="OD568" s="41"/>
      <c r="OE568" s="41"/>
      <c r="OF568" s="41"/>
      <c r="OG568" s="41"/>
      <c r="OH568" s="41"/>
      <c r="OI568" s="41"/>
      <c r="OJ568" s="41"/>
    </row>
    <row r="569" spans="264:400" ht="17.25" customHeight="1" x14ac:dyDescent="0.3">
      <c r="JD569" s="41"/>
      <c r="JE569" s="41"/>
      <c r="JF569" s="41"/>
      <c r="JG569" s="41"/>
      <c r="JH569" s="41"/>
      <c r="JI569" s="41"/>
      <c r="JJ569" s="41"/>
      <c r="JK569" s="41"/>
      <c r="JL569" s="41"/>
      <c r="JM569" s="41"/>
      <c r="JN569" s="41"/>
      <c r="JO569" s="41"/>
      <c r="JP569" s="41"/>
      <c r="JQ569" s="41"/>
      <c r="JR569" s="41"/>
      <c r="JS569" s="41"/>
      <c r="JT569" s="41"/>
      <c r="JU569" s="41"/>
      <c r="JV569" s="41"/>
      <c r="JW569" s="41"/>
      <c r="JX569" s="41"/>
      <c r="JY569" s="41"/>
      <c r="JZ569" s="41"/>
      <c r="KA569" s="41"/>
      <c r="KB569" s="41"/>
      <c r="KC569" s="41"/>
      <c r="KD569" s="41"/>
      <c r="KE569" s="41"/>
      <c r="KF569" s="41"/>
      <c r="KG569" s="41"/>
      <c r="KH569" s="41"/>
      <c r="KI569" s="41"/>
      <c r="KJ569" s="41"/>
      <c r="KK569" s="41"/>
      <c r="KL569" s="41"/>
      <c r="KM569" s="41"/>
      <c r="KN569" s="41"/>
      <c r="KO569" s="41"/>
      <c r="KP569" s="41"/>
      <c r="KQ569" s="41"/>
      <c r="KR569" s="41"/>
      <c r="KS569" s="41"/>
      <c r="KT569" s="41"/>
      <c r="KU569" s="41"/>
      <c r="KV569" s="41"/>
      <c r="KW569" s="41"/>
      <c r="KX569" s="41"/>
      <c r="KY569" s="41"/>
      <c r="KZ569" s="41"/>
      <c r="LA569" s="41"/>
      <c r="LB569" s="41"/>
      <c r="LC569" s="41"/>
      <c r="LD569" s="41"/>
      <c r="LE569" s="41"/>
      <c r="LF569" s="41"/>
      <c r="LG569" s="41"/>
      <c r="LH569" s="41"/>
      <c r="LI569" s="41"/>
      <c r="LJ569" s="41"/>
      <c r="LK569" s="41"/>
      <c r="LL569" s="41"/>
      <c r="LM569" s="41"/>
      <c r="LN569" s="41"/>
      <c r="LO569" s="41"/>
      <c r="LP569" s="41"/>
      <c r="LQ569" s="41"/>
      <c r="LR569" s="41"/>
      <c r="LS569" s="41"/>
      <c r="LT569" s="41"/>
      <c r="LU569" s="41"/>
      <c r="LV569" s="41"/>
      <c r="LW569" s="41"/>
      <c r="LX569" s="41"/>
      <c r="LY569" s="41"/>
      <c r="LZ569" s="41"/>
      <c r="MA569" s="41"/>
      <c r="MB569" s="41"/>
      <c r="MC569" s="41"/>
      <c r="MD569" s="41"/>
      <c r="ME569" s="41"/>
      <c r="MF569" s="41"/>
      <c r="MG569" s="41"/>
      <c r="MH569" s="41"/>
      <c r="MI569" s="41"/>
      <c r="MJ569" s="41"/>
      <c r="MK569" s="41"/>
      <c r="ML569" s="41"/>
      <c r="MM569" s="41"/>
      <c r="MN569" s="41"/>
      <c r="MO569" s="41"/>
      <c r="MP569" s="41"/>
      <c r="MQ569" s="41"/>
      <c r="MR569" s="41"/>
      <c r="MS569" s="41"/>
      <c r="MT569" s="41"/>
      <c r="MU569" s="41"/>
      <c r="MV569" s="41"/>
      <c r="MW569" s="41"/>
      <c r="MX569" s="41"/>
      <c r="MY569" s="41"/>
      <c r="MZ569" s="41"/>
      <c r="NA569" s="41"/>
      <c r="NB569" s="41"/>
      <c r="NC569" s="41"/>
      <c r="ND569" s="41"/>
      <c r="NE569" s="41"/>
      <c r="NF569" s="41"/>
      <c r="NG569" s="41"/>
      <c r="NH569" s="41"/>
      <c r="NI569" s="41"/>
      <c r="NJ569" s="41"/>
      <c r="NK569" s="41"/>
      <c r="NL569" s="41"/>
      <c r="NM569" s="41"/>
      <c r="NN569" s="41"/>
      <c r="NO569" s="41"/>
      <c r="NP569" s="41"/>
      <c r="NQ569" s="41"/>
      <c r="NR569" s="41"/>
      <c r="NS569" s="41"/>
      <c r="NT569" s="41"/>
      <c r="NU569" s="41"/>
      <c r="NV569" s="41"/>
      <c r="NW569" s="41"/>
      <c r="NX569" s="41"/>
      <c r="NY569" s="41"/>
      <c r="NZ569" s="41"/>
      <c r="OA569" s="41"/>
      <c r="OB569" s="41"/>
      <c r="OC569" s="41"/>
      <c r="OD569" s="41"/>
      <c r="OE569" s="41"/>
      <c r="OF569" s="41"/>
      <c r="OG569" s="41"/>
      <c r="OH569" s="41"/>
      <c r="OI569" s="41"/>
      <c r="OJ569" s="41"/>
    </row>
    <row r="570" spans="264:400" ht="17.25" customHeight="1" x14ac:dyDescent="0.3">
      <c r="JD570" s="41"/>
      <c r="JE570" s="41"/>
      <c r="JF570" s="41"/>
      <c r="JG570" s="41"/>
      <c r="JH570" s="41"/>
      <c r="JI570" s="41"/>
      <c r="JJ570" s="41"/>
      <c r="JK570" s="41"/>
      <c r="JL570" s="41"/>
      <c r="JM570" s="41"/>
      <c r="JN570" s="41"/>
      <c r="JO570" s="41"/>
      <c r="JP570" s="41"/>
      <c r="JQ570" s="41"/>
      <c r="JR570" s="41"/>
      <c r="JS570" s="41"/>
      <c r="JT570" s="41"/>
      <c r="JU570" s="41"/>
      <c r="JV570" s="41"/>
      <c r="JW570" s="41"/>
      <c r="JX570" s="41"/>
      <c r="JY570" s="41"/>
      <c r="JZ570" s="41"/>
      <c r="KA570" s="41"/>
      <c r="KB570" s="41"/>
      <c r="KC570" s="41"/>
      <c r="KD570" s="41"/>
      <c r="KE570" s="41"/>
      <c r="KF570" s="41"/>
      <c r="KG570" s="41"/>
      <c r="KH570" s="41"/>
      <c r="KI570" s="41"/>
      <c r="KJ570" s="41"/>
      <c r="KK570" s="41"/>
      <c r="KL570" s="41"/>
      <c r="KM570" s="41"/>
      <c r="KN570" s="41"/>
      <c r="KO570" s="41"/>
      <c r="KP570" s="41"/>
      <c r="KQ570" s="41"/>
      <c r="KR570" s="41"/>
      <c r="KS570" s="41"/>
      <c r="KT570" s="41"/>
      <c r="KU570" s="41"/>
      <c r="KV570" s="41"/>
      <c r="KW570" s="41"/>
      <c r="KX570" s="41"/>
      <c r="KY570" s="41"/>
      <c r="KZ570" s="41"/>
      <c r="LA570" s="41"/>
      <c r="LB570" s="41"/>
      <c r="LC570" s="41"/>
      <c r="LD570" s="41"/>
      <c r="LE570" s="41"/>
      <c r="LF570" s="41"/>
      <c r="LG570" s="41"/>
      <c r="LH570" s="41"/>
      <c r="LI570" s="41"/>
      <c r="LJ570" s="41"/>
      <c r="LK570" s="41"/>
      <c r="LL570" s="41"/>
      <c r="LM570" s="41"/>
      <c r="LN570" s="41"/>
      <c r="LO570" s="41"/>
      <c r="LP570" s="41"/>
      <c r="LQ570" s="41"/>
      <c r="LR570" s="41"/>
      <c r="LS570" s="41"/>
      <c r="LT570" s="41"/>
      <c r="LU570" s="41"/>
      <c r="LV570" s="41"/>
      <c r="LW570" s="41"/>
      <c r="LX570" s="41"/>
      <c r="LY570" s="41"/>
      <c r="LZ570" s="41"/>
      <c r="MA570" s="41"/>
      <c r="MB570" s="41"/>
      <c r="MC570" s="41"/>
      <c r="MD570" s="41"/>
      <c r="ME570" s="41"/>
      <c r="MF570" s="41"/>
      <c r="MG570" s="41"/>
      <c r="MH570" s="41"/>
      <c r="MI570" s="41"/>
      <c r="MJ570" s="41"/>
      <c r="MK570" s="41"/>
      <c r="ML570" s="41"/>
      <c r="MM570" s="41"/>
      <c r="MN570" s="41"/>
      <c r="MO570" s="41"/>
      <c r="MP570" s="41"/>
      <c r="MQ570" s="41"/>
      <c r="MR570" s="41"/>
      <c r="MS570" s="41"/>
      <c r="MT570" s="41"/>
      <c r="MU570" s="41"/>
      <c r="MV570" s="41"/>
      <c r="MW570" s="41"/>
      <c r="MX570" s="41"/>
      <c r="MY570" s="41"/>
      <c r="MZ570" s="41"/>
      <c r="NA570" s="41"/>
      <c r="NB570" s="41"/>
      <c r="NC570" s="41"/>
      <c r="ND570" s="41"/>
      <c r="NE570" s="41"/>
      <c r="NF570" s="41"/>
      <c r="NG570" s="41"/>
      <c r="NH570" s="41"/>
      <c r="NI570" s="41"/>
      <c r="NJ570" s="41"/>
      <c r="NK570" s="41"/>
      <c r="NL570" s="41"/>
      <c r="NM570" s="41"/>
      <c r="NN570" s="41"/>
      <c r="NO570" s="41"/>
      <c r="NP570" s="41"/>
      <c r="NQ570" s="41"/>
      <c r="NR570" s="41"/>
      <c r="NS570" s="41"/>
      <c r="NT570" s="41"/>
      <c r="NU570" s="41"/>
      <c r="NV570" s="41"/>
      <c r="NW570" s="41"/>
      <c r="NX570" s="41"/>
      <c r="NY570" s="41"/>
      <c r="NZ570" s="41"/>
      <c r="OA570" s="41"/>
      <c r="OB570" s="41"/>
      <c r="OC570" s="41"/>
      <c r="OD570" s="41"/>
      <c r="OE570" s="41"/>
      <c r="OF570" s="41"/>
      <c r="OG570" s="41"/>
      <c r="OH570" s="41"/>
      <c r="OI570" s="41"/>
      <c r="OJ570" s="41"/>
    </row>
    <row r="571" spans="264:400" ht="17.25" customHeight="1" x14ac:dyDescent="0.3">
      <c r="JD571" s="41"/>
      <c r="JE571" s="41"/>
      <c r="JF571" s="41"/>
      <c r="JG571" s="41"/>
      <c r="JH571" s="41"/>
      <c r="JI571" s="41"/>
      <c r="JJ571" s="41"/>
      <c r="JK571" s="41"/>
      <c r="JL571" s="41"/>
      <c r="JM571" s="41"/>
      <c r="JN571" s="41"/>
      <c r="JO571" s="41"/>
      <c r="JP571" s="41"/>
      <c r="JQ571" s="41"/>
      <c r="JR571" s="41"/>
      <c r="JS571" s="41"/>
      <c r="JT571" s="41"/>
      <c r="JU571" s="41"/>
      <c r="JV571" s="41"/>
      <c r="JW571" s="41"/>
      <c r="JX571" s="41"/>
      <c r="JY571" s="41"/>
      <c r="JZ571" s="41"/>
      <c r="KA571" s="41"/>
      <c r="KB571" s="41"/>
      <c r="KC571" s="41"/>
      <c r="KD571" s="41"/>
      <c r="KE571" s="41"/>
      <c r="KF571" s="41"/>
      <c r="KG571" s="41"/>
      <c r="KH571" s="41"/>
      <c r="KI571" s="41"/>
      <c r="KJ571" s="41"/>
      <c r="KK571" s="41"/>
      <c r="KL571" s="41"/>
      <c r="KM571" s="41"/>
      <c r="KN571" s="41"/>
      <c r="KO571" s="41"/>
      <c r="KP571" s="41"/>
      <c r="KQ571" s="41"/>
      <c r="KR571" s="41"/>
      <c r="KS571" s="41"/>
      <c r="KT571" s="41"/>
      <c r="KU571" s="41"/>
      <c r="KV571" s="41"/>
      <c r="KW571" s="41"/>
      <c r="KX571" s="41"/>
      <c r="KY571" s="41"/>
      <c r="KZ571" s="41"/>
      <c r="LA571" s="41"/>
      <c r="LB571" s="41"/>
      <c r="LC571" s="41"/>
      <c r="LD571" s="41"/>
      <c r="LE571" s="41"/>
      <c r="LF571" s="41"/>
      <c r="LG571" s="41"/>
      <c r="LH571" s="41"/>
      <c r="LI571" s="41"/>
      <c r="LJ571" s="41"/>
      <c r="LK571" s="41"/>
      <c r="LL571" s="41"/>
      <c r="LM571" s="41"/>
      <c r="LN571" s="41"/>
      <c r="LO571" s="41"/>
      <c r="LP571" s="41"/>
      <c r="LQ571" s="41"/>
      <c r="LR571" s="41"/>
      <c r="LS571" s="41"/>
      <c r="LT571" s="41"/>
      <c r="LU571" s="41"/>
      <c r="LV571" s="41"/>
      <c r="LW571" s="41"/>
      <c r="LX571" s="41"/>
      <c r="LY571" s="41"/>
      <c r="LZ571" s="41"/>
      <c r="MA571" s="41"/>
      <c r="MB571" s="41"/>
      <c r="MC571" s="41"/>
      <c r="MD571" s="41"/>
      <c r="ME571" s="41"/>
      <c r="MF571" s="41"/>
      <c r="MG571" s="41"/>
      <c r="MH571" s="41"/>
      <c r="MI571" s="41"/>
      <c r="MJ571" s="41"/>
      <c r="MK571" s="41"/>
      <c r="ML571" s="41"/>
      <c r="MM571" s="41"/>
      <c r="MN571" s="41"/>
      <c r="MO571" s="41"/>
      <c r="MP571" s="41"/>
      <c r="MQ571" s="41"/>
      <c r="MR571" s="41"/>
      <c r="MS571" s="41"/>
      <c r="MT571" s="41"/>
      <c r="MU571" s="41"/>
      <c r="MV571" s="41"/>
      <c r="MW571" s="41"/>
      <c r="MX571" s="41"/>
      <c r="MY571" s="41"/>
      <c r="MZ571" s="41"/>
      <c r="NA571" s="41"/>
      <c r="NB571" s="41"/>
      <c r="NC571" s="41"/>
      <c r="ND571" s="41"/>
      <c r="NE571" s="41"/>
      <c r="NF571" s="41"/>
      <c r="NG571" s="41"/>
      <c r="NH571" s="41"/>
      <c r="NI571" s="41"/>
      <c r="NJ571" s="41"/>
      <c r="NK571" s="41"/>
      <c r="NL571" s="41"/>
      <c r="NM571" s="41"/>
      <c r="NN571" s="41"/>
      <c r="NO571" s="41"/>
      <c r="NP571" s="41"/>
      <c r="NQ571" s="41"/>
      <c r="NR571" s="41"/>
      <c r="NS571" s="41"/>
      <c r="NT571" s="41"/>
      <c r="NU571" s="41"/>
      <c r="NV571" s="41"/>
      <c r="NW571" s="41"/>
      <c r="NX571" s="41"/>
      <c r="NY571" s="41"/>
      <c r="NZ571" s="41"/>
      <c r="OA571" s="41"/>
      <c r="OB571" s="41"/>
      <c r="OC571" s="41"/>
      <c r="OD571" s="41"/>
      <c r="OE571" s="41"/>
      <c r="OF571" s="41"/>
      <c r="OG571" s="41"/>
      <c r="OH571" s="41"/>
      <c r="OI571" s="41"/>
      <c r="OJ571" s="41"/>
    </row>
    <row r="572" spans="264:400" ht="17.25" customHeight="1" x14ac:dyDescent="0.3">
      <c r="JD572" s="41"/>
      <c r="JE572" s="41"/>
      <c r="JF572" s="41"/>
      <c r="JG572" s="41"/>
      <c r="JH572" s="41"/>
      <c r="JI572" s="41"/>
      <c r="JJ572" s="41"/>
      <c r="JK572" s="41"/>
      <c r="JL572" s="41"/>
      <c r="JM572" s="41"/>
      <c r="JN572" s="41"/>
      <c r="JO572" s="41"/>
      <c r="JP572" s="41"/>
      <c r="JQ572" s="41"/>
      <c r="JR572" s="41"/>
      <c r="JS572" s="41"/>
      <c r="JT572" s="41"/>
      <c r="JU572" s="41"/>
      <c r="JV572" s="41"/>
      <c r="JW572" s="41"/>
      <c r="JX572" s="41"/>
      <c r="JY572" s="41"/>
      <c r="JZ572" s="41"/>
      <c r="KA572" s="41"/>
      <c r="KB572" s="41"/>
      <c r="KC572" s="41"/>
      <c r="KD572" s="41"/>
      <c r="KE572" s="41"/>
      <c r="KF572" s="41"/>
      <c r="KG572" s="41"/>
      <c r="KH572" s="41"/>
      <c r="KI572" s="41"/>
      <c r="KJ572" s="41"/>
      <c r="KK572" s="41"/>
      <c r="KL572" s="41"/>
      <c r="KM572" s="41"/>
      <c r="KN572" s="41"/>
      <c r="KO572" s="41"/>
      <c r="KP572" s="41"/>
      <c r="KQ572" s="41"/>
      <c r="KR572" s="41"/>
      <c r="KS572" s="41"/>
      <c r="KT572" s="41"/>
      <c r="KU572" s="41"/>
      <c r="KV572" s="41"/>
      <c r="KW572" s="41"/>
      <c r="KX572" s="41"/>
      <c r="KY572" s="41"/>
      <c r="KZ572" s="41"/>
      <c r="LA572" s="41"/>
      <c r="LB572" s="41"/>
      <c r="LC572" s="41"/>
      <c r="LD572" s="41"/>
      <c r="LE572" s="41"/>
      <c r="LF572" s="41"/>
      <c r="LG572" s="41"/>
      <c r="LH572" s="41"/>
      <c r="LI572" s="41"/>
      <c r="LJ572" s="41"/>
      <c r="LK572" s="41"/>
      <c r="LL572" s="41"/>
      <c r="LM572" s="41"/>
      <c r="LN572" s="41"/>
      <c r="LO572" s="41"/>
      <c r="LP572" s="41"/>
      <c r="LQ572" s="41"/>
      <c r="LR572" s="41"/>
      <c r="LS572" s="41"/>
      <c r="LT572" s="41"/>
      <c r="LU572" s="41"/>
      <c r="LV572" s="41"/>
      <c r="LW572" s="41"/>
      <c r="LX572" s="41"/>
      <c r="LY572" s="41"/>
      <c r="LZ572" s="41"/>
      <c r="MA572" s="41"/>
      <c r="MB572" s="41"/>
      <c r="MC572" s="41"/>
      <c r="MD572" s="41"/>
      <c r="ME572" s="41"/>
      <c r="MF572" s="41"/>
      <c r="MG572" s="41"/>
      <c r="MH572" s="41"/>
      <c r="MI572" s="41"/>
      <c r="MJ572" s="41"/>
      <c r="MK572" s="41"/>
      <c r="ML572" s="41"/>
      <c r="MM572" s="41"/>
      <c r="MN572" s="41"/>
      <c r="MO572" s="41"/>
      <c r="MP572" s="41"/>
      <c r="MQ572" s="41"/>
      <c r="MR572" s="41"/>
      <c r="MS572" s="41"/>
      <c r="MT572" s="41"/>
      <c r="MU572" s="41"/>
      <c r="MV572" s="41"/>
      <c r="MW572" s="41"/>
      <c r="MX572" s="41"/>
      <c r="MY572" s="41"/>
      <c r="MZ572" s="41"/>
      <c r="NA572" s="41"/>
      <c r="NB572" s="41"/>
      <c r="NC572" s="41"/>
      <c r="ND572" s="41"/>
      <c r="NE572" s="41"/>
      <c r="NF572" s="41"/>
      <c r="NG572" s="41"/>
      <c r="NH572" s="41"/>
      <c r="NI572" s="41"/>
      <c r="NJ572" s="41"/>
      <c r="NK572" s="41"/>
      <c r="NL572" s="41"/>
      <c r="NM572" s="41"/>
      <c r="NN572" s="41"/>
      <c r="NO572" s="41"/>
      <c r="NP572" s="41"/>
      <c r="NQ572" s="41"/>
      <c r="NR572" s="41"/>
      <c r="NS572" s="41"/>
      <c r="NT572" s="41"/>
      <c r="NU572" s="41"/>
      <c r="NV572" s="41"/>
      <c r="NW572" s="41"/>
      <c r="NX572" s="41"/>
      <c r="NY572" s="41"/>
      <c r="NZ572" s="41"/>
      <c r="OA572" s="41"/>
      <c r="OB572" s="41"/>
      <c r="OC572" s="41"/>
      <c r="OD572" s="41"/>
      <c r="OE572" s="41"/>
      <c r="OF572" s="41"/>
      <c r="OG572" s="41"/>
      <c r="OH572" s="41"/>
      <c r="OI572" s="41"/>
      <c r="OJ572" s="41"/>
    </row>
    <row r="573" spans="264:400" ht="17.25" customHeight="1" x14ac:dyDescent="0.3">
      <c r="JD573" s="41"/>
      <c r="JE573" s="41"/>
      <c r="JF573" s="41"/>
      <c r="JG573" s="41"/>
      <c r="JH573" s="41"/>
      <c r="JI573" s="41"/>
      <c r="JJ573" s="41"/>
      <c r="JK573" s="41"/>
      <c r="JL573" s="41"/>
      <c r="JM573" s="41"/>
      <c r="JN573" s="41"/>
      <c r="JO573" s="41"/>
      <c r="JP573" s="41"/>
      <c r="JQ573" s="41"/>
      <c r="JR573" s="41"/>
      <c r="JS573" s="41"/>
      <c r="JT573" s="41"/>
      <c r="JU573" s="41"/>
      <c r="JV573" s="41"/>
      <c r="JW573" s="41"/>
      <c r="JX573" s="41"/>
      <c r="JY573" s="41"/>
      <c r="JZ573" s="41"/>
      <c r="KA573" s="41"/>
      <c r="KB573" s="41"/>
      <c r="KC573" s="41"/>
      <c r="KD573" s="41"/>
      <c r="KE573" s="41"/>
      <c r="KF573" s="41"/>
      <c r="KG573" s="41"/>
      <c r="KH573" s="41"/>
      <c r="KI573" s="41"/>
      <c r="KJ573" s="41"/>
      <c r="KK573" s="41"/>
      <c r="KL573" s="41"/>
      <c r="KM573" s="41"/>
      <c r="KN573" s="41"/>
      <c r="KO573" s="41"/>
      <c r="KP573" s="41"/>
      <c r="KQ573" s="41"/>
      <c r="KR573" s="41"/>
      <c r="KS573" s="41"/>
      <c r="KT573" s="41"/>
      <c r="KU573" s="41"/>
      <c r="KV573" s="41"/>
      <c r="KW573" s="41"/>
      <c r="KX573" s="41"/>
      <c r="KY573" s="41"/>
      <c r="KZ573" s="41"/>
      <c r="LA573" s="41"/>
      <c r="LB573" s="41"/>
      <c r="LC573" s="41"/>
      <c r="LD573" s="41"/>
      <c r="LE573" s="41"/>
      <c r="LF573" s="41"/>
      <c r="LG573" s="41"/>
      <c r="LH573" s="41"/>
      <c r="LI573" s="41"/>
      <c r="LJ573" s="41"/>
      <c r="LK573" s="41"/>
      <c r="LL573" s="41"/>
      <c r="LM573" s="41"/>
      <c r="LN573" s="41"/>
      <c r="LO573" s="41"/>
      <c r="LP573" s="41"/>
      <c r="LQ573" s="41"/>
      <c r="LR573" s="41"/>
      <c r="LS573" s="41"/>
      <c r="LT573" s="41"/>
      <c r="LU573" s="41"/>
      <c r="LV573" s="41"/>
      <c r="LW573" s="41"/>
      <c r="LX573" s="41"/>
      <c r="LY573" s="41"/>
      <c r="LZ573" s="41"/>
      <c r="MA573" s="41"/>
      <c r="MB573" s="41"/>
      <c r="MC573" s="41"/>
      <c r="MD573" s="41"/>
      <c r="ME573" s="41"/>
      <c r="MF573" s="41"/>
      <c r="MG573" s="41"/>
      <c r="MH573" s="41"/>
      <c r="MI573" s="41"/>
      <c r="MJ573" s="41"/>
      <c r="MK573" s="41"/>
      <c r="ML573" s="41"/>
      <c r="MM573" s="41"/>
      <c r="MN573" s="41"/>
      <c r="MO573" s="41"/>
      <c r="MP573" s="41"/>
      <c r="MQ573" s="41"/>
      <c r="MR573" s="41"/>
      <c r="MS573" s="41"/>
      <c r="MT573" s="41"/>
      <c r="MU573" s="41"/>
      <c r="MV573" s="41"/>
      <c r="MW573" s="41"/>
      <c r="MX573" s="41"/>
      <c r="MY573" s="41"/>
      <c r="MZ573" s="41"/>
      <c r="NA573" s="41"/>
      <c r="NB573" s="41"/>
      <c r="NC573" s="41"/>
      <c r="ND573" s="41"/>
      <c r="NE573" s="41"/>
      <c r="NF573" s="41"/>
      <c r="NG573" s="41"/>
      <c r="NH573" s="41"/>
      <c r="NI573" s="41"/>
      <c r="NJ573" s="41"/>
      <c r="NK573" s="41"/>
      <c r="NL573" s="41"/>
      <c r="NM573" s="41"/>
      <c r="NN573" s="41"/>
      <c r="NO573" s="41"/>
      <c r="NP573" s="41"/>
      <c r="NQ573" s="41"/>
      <c r="NR573" s="41"/>
      <c r="NS573" s="41"/>
      <c r="NT573" s="41"/>
      <c r="NU573" s="41"/>
      <c r="NV573" s="41"/>
      <c r="NW573" s="41"/>
      <c r="NX573" s="41"/>
      <c r="NY573" s="41"/>
      <c r="NZ573" s="41"/>
      <c r="OA573" s="41"/>
      <c r="OB573" s="41"/>
      <c r="OC573" s="41"/>
      <c r="OD573" s="41"/>
      <c r="OE573" s="41"/>
      <c r="OF573" s="41"/>
      <c r="OG573" s="41"/>
      <c r="OH573" s="41"/>
      <c r="OI573" s="41"/>
      <c r="OJ573" s="41"/>
    </row>
    <row r="574" spans="264:400" ht="17.25" customHeight="1" x14ac:dyDescent="0.3">
      <c r="JD574" s="41"/>
      <c r="JE574" s="41"/>
      <c r="JF574" s="41"/>
      <c r="JG574" s="41"/>
      <c r="JH574" s="41"/>
      <c r="JI574" s="41"/>
      <c r="JJ574" s="41"/>
      <c r="JK574" s="41"/>
      <c r="JL574" s="41"/>
      <c r="JM574" s="41"/>
      <c r="JN574" s="41"/>
      <c r="JO574" s="41"/>
      <c r="JP574" s="41"/>
      <c r="JQ574" s="41"/>
      <c r="JR574" s="41"/>
      <c r="JS574" s="41"/>
      <c r="JT574" s="41"/>
      <c r="JU574" s="41"/>
      <c r="JV574" s="41"/>
      <c r="JW574" s="41"/>
      <c r="JX574" s="41"/>
      <c r="JY574" s="41"/>
      <c r="JZ574" s="41"/>
      <c r="KA574" s="41"/>
      <c r="KB574" s="41"/>
      <c r="KC574" s="41"/>
      <c r="KD574" s="41"/>
      <c r="KE574" s="41"/>
      <c r="KF574" s="41"/>
      <c r="KG574" s="41"/>
      <c r="KH574" s="41"/>
      <c r="KI574" s="41"/>
      <c r="KJ574" s="41"/>
      <c r="KK574" s="41"/>
      <c r="KL574" s="41"/>
      <c r="KM574" s="41"/>
      <c r="KN574" s="41"/>
      <c r="KO574" s="41"/>
      <c r="KP574" s="41"/>
      <c r="KQ574" s="41"/>
      <c r="KR574" s="41"/>
      <c r="KS574" s="41"/>
      <c r="KT574" s="41"/>
      <c r="KU574" s="41"/>
      <c r="KV574" s="41"/>
      <c r="KW574" s="41"/>
      <c r="KX574" s="41"/>
      <c r="KY574" s="41"/>
      <c r="KZ574" s="41"/>
      <c r="LA574" s="41"/>
      <c r="LB574" s="41"/>
      <c r="LC574" s="41"/>
      <c r="LD574" s="41"/>
      <c r="LE574" s="41"/>
      <c r="LF574" s="41"/>
      <c r="LG574" s="41"/>
      <c r="LH574" s="41"/>
      <c r="LI574" s="41"/>
      <c r="LJ574" s="41"/>
      <c r="LK574" s="41"/>
      <c r="LL574" s="41"/>
      <c r="LM574" s="41"/>
      <c r="LN574" s="41"/>
      <c r="LO574" s="41"/>
      <c r="LP574" s="41"/>
      <c r="LQ574" s="41"/>
      <c r="LR574" s="41"/>
      <c r="LS574" s="41"/>
      <c r="LT574" s="41"/>
      <c r="LU574" s="41"/>
      <c r="LV574" s="41"/>
      <c r="LW574" s="41"/>
      <c r="LX574" s="41"/>
      <c r="LY574" s="41"/>
      <c r="LZ574" s="41"/>
      <c r="MA574" s="41"/>
      <c r="MB574" s="41"/>
      <c r="MC574" s="41"/>
      <c r="MD574" s="41"/>
      <c r="ME574" s="41"/>
      <c r="MF574" s="41"/>
      <c r="MG574" s="41"/>
      <c r="MH574" s="41"/>
      <c r="MI574" s="41"/>
      <c r="MJ574" s="41"/>
      <c r="MK574" s="41"/>
      <c r="ML574" s="41"/>
      <c r="MM574" s="41"/>
      <c r="MN574" s="41"/>
      <c r="MO574" s="41"/>
      <c r="MP574" s="41"/>
      <c r="MQ574" s="41"/>
      <c r="MR574" s="41"/>
      <c r="MS574" s="41"/>
      <c r="MT574" s="41"/>
      <c r="MU574" s="41"/>
      <c r="MV574" s="41"/>
      <c r="MW574" s="41"/>
      <c r="MX574" s="41"/>
      <c r="MY574" s="41"/>
      <c r="MZ574" s="41"/>
      <c r="NA574" s="41"/>
      <c r="NB574" s="41"/>
      <c r="NC574" s="41"/>
      <c r="ND574" s="41"/>
      <c r="NE574" s="41"/>
      <c r="NF574" s="41"/>
      <c r="NG574" s="41"/>
      <c r="NH574" s="41"/>
      <c r="NI574" s="41"/>
      <c r="NJ574" s="41"/>
      <c r="NK574" s="41"/>
      <c r="NL574" s="41"/>
      <c r="NM574" s="41"/>
      <c r="NN574" s="41"/>
      <c r="NO574" s="41"/>
      <c r="NP574" s="41"/>
      <c r="NQ574" s="41"/>
      <c r="NR574" s="41"/>
      <c r="NS574" s="41"/>
      <c r="NT574" s="41"/>
      <c r="NU574" s="41"/>
      <c r="NV574" s="41"/>
      <c r="NW574" s="41"/>
      <c r="NX574" s="41"/>
      <c r="NY574" s="41"/>
      <c r="NZ574" s="41"/>
      <c r="OA574" s="41"/>
      <c r="OB574" s="41"/>
      <c r="OC574" s="41"/>
      <c r="OD574" s="41"/>
      <c r="OE574" s="41"/>
      <c r="OF574" s="41"/>
      <c r="OG574" s="41"/>
      <c r="OH574" s="41"/>
      <c r="OI574" s="41"/>
      <c r="OJ574" s="41"/>
    </row>
    <row r="575" spans="264:400" ht="17.25" customHeight="1" x14ac:dyDescent="0.3">
      <c r="JD575" s="41"/>
      <c r="JE575" s="41"/>
      <c r="JF575" s="41"/>
      <c r="JG575" s="41"/>
      <c r="JH575" s="41"/>
      <c r="JI575" s="41"/>
      <c r="JJ575" s="41"/>
      <c r="JK575" s="41"/>
      <c r="JL575" s="41"/>
      <c r="JM575" s="41"/>
      <c r="JN575" s="41"/>
      <c r="JO575" s="41"/>
      <c r="JP575" s="41"/>
      <c r="JQ575" s="41"/>
      <c r="JR575" s="41"/>
      <c r="JS575" s="41"/>
      <c r="JT575" s="41"/>
      <c r="JU575" s="41"/>
      <c r="JV575" s="41"/>
      <c r="JW575" s="41"/>
      <c r="JX575" s="41"/>
      <c r="JY575" s="41"/>
      <c r="JZ575" s="41"/>
      <c r="KA575" s="41"/>
      <c r="KB575" s="41"/>
      <c r="KC575" s="41"/>
      <c r="KD575" s="41"/>
      <c r="KE575" s="41"/>
      <c r="KF575" s="41"/>
      <c r="KG575" s="41"/>
      <c r="KH575" s="41"/>
      <c r="KI575" s="41"/>
      <c r="KJ575" s="41"/>
      <c r="KK575" s="41"/>
      <c r="KL575" s="41"/>
      <c r="KM575" s="41"/>
      <c r="KN575" s="41"/>
      <c r="KO575" s="41"/>
      <c r="KP575" s="41"/>
      <c r="KQ575" s="41"/>
      <c r="KR575" s="41"/>
      <c r="KS575" s="41"/>
      <c r="KT575" s="41"/>
      <c r="KU575" s="41"/>
      <c r="KV575" s="41"/>
      <c r="KW575" s="41"/>
      <c r="KX575" s="41"/>
      <c r="KY575" s="41"/>
      <c r="KZ575" s="41"/>
      <c r="LA575" s="41"/>
      <c r="LB575" s="41"/>
      <c r="LC575" s="41"/>
      <c r="LD575" s="41"/>
      <c r="LE575" s="41"/>
      <c r="LF575" s="41"/>
      <c r="LG575" s="41"/>
      <c r="LH575" s="41"/>
      <c r="LI575" s="41"/>
      <c r="LJ575" s="41"/>
      <c r="LK575" s="41"/>
      <c r="LL575" s="41"/>
      <c r="LM575" s="41"/>
      <c r="LN575" s="41"/>
      <c r="LO575" s="41"/>
      <c r="LP575" s="41"/>
      <c r="LQ575" s="41"/>
      <c r="LR575" s="41"/>
      <c r="LS575" s="41"/>
      <c r="LT575" s="41"/>
      <c r="LU575" s="41"/>
      <c r="LV575" s="41"/>
      <c r="LW575" s="41"/>
      <c r="LX575" s="41"/>
      <c r="LY575" s="41"/>
      <c r="LZ575" s="41"/>
      <c r="MA575" s="41"/>
      <c r="MB575" s="41"/>
      <c r="MC575" s="41"/>
      <c r="MD575" s="41"/>
      <c r="ME575" s="41"/>
      <c r="MF575" s="41"/>
      <c r="MG575" s="41"/>
      <c r="MH575" s="41"/>
      <c r="MI575" s="41"/>
      <c r="MJ575" s="41"/>
      <c r="MK575" s="41"/>
      <c r="ML575" s="41"/>
      <c r="MM575" s="41"/>
      <c r="MN575" s="41"/>
      <c r="MO575" s="41"/>
      <c r="MP575" s="41"/>
      <c r="MQ575" s="41"/>
      <c r="MR575" s="41"/>
      <c r="MS575" s="41"/>
      <c r="MT575" s="41"/>
      <c r="MU575" s="41"/>
      <c r="MV575" s="41"/>
      <c r="MW575" s="41"/>
      <c r="MX575" s="41"/>
      <c r="MY575" s="41"/>
      <c r="MZ575" s="41"/>
      <c r="NA575" s="41"/>
      <c r="NB575" s="41"/>
      <c r="NC575" s="41"/>
      <c r="ND575" s="41"/>
      <c r="NE575" s="41"/>
      <c r="NF575" s="41"/>
      <c r="NG575" s="41"/>
      <c r="NH575" s="41"/>
      <c r="NI575" s="41"/>
      <c r="NJ575" s="41"/>
      <c r="NK575" s="41"/>
      <c r="NL575" s="41"/>
      <c r="NM575" s="41"/>
      <c r="NN575" s="41"/>
      <c r="NO575" s="41"/>
      <c r="NP575" s="41"/>
      <c r="NQ575" s="41"/>
      <c r="NR575" s="41"/>
      <c r="NS575" s="41"/>
      <c r="NT575" s="41"/>
      <c r="NU575" s="41"/>
      <c r="NV575" s="41"/>
      <c r="NW575" s="41"/>
      <c r="NX575" s="41"/>
      <c r="NY575" s="41"/>
      <c r="NZ575" s="41"/>
      <c r="OA575" s="41"/>
      <c r="OB575" s="41"/>
      <c r="OC575" s="41"/>
      <c r="OD575" s="41"/>
      <c r="OE575" s="41"/>
      <c r="OF575" s="41"/>
      <c r="OG575" s="41"/>
      <c r="OH575" s="41"/>
      <c r="OI575" s="41"/>
      <c r="OJ575" s="41"/>
    </row>
    <row r="576" spans="264:400" ht="17.25" customHeight="1" x14ac:dyDescent="0.3">
      <c r="JD576" s="41"/>
      <c r="JE576" s="41"/>
      <c r="JF576" s="41"/>
      <c r="JG576" s="41"/>
      <c r="JH576" s="41"/>
      <c r="JI576" s="41"/>
      <c r="JJ576" s="41"/>
      <c r="JK576" s="41"/>
      <c r="JL576" s="41"/>
      <c r="JM576" s="41"/>
      <c r="JN576" s="41"/>
      <c r="JO576" s="41"/>
      <c r="JP576" s="41"/>
      <c r="JQ576" s="41"/>
      <c r="JR576" s="41"/>
      <c r="JS576" s="41"/>
      <c r="JT576" s="41"/>
      <c r="JU576" s="41"/>
      <c r="JV576" s="41"/>
      <c r="JW576" s="41"/>
      <c r="JX576" s="41"/>
      <c r="JY576" s="41"/>
      <c r="JZ576" s="41"/>
      <c r="KA576" s="41"/>
      <c r="KB576" s="41"/>
      <c r="KC576" s="41"/>
      <c r="KD576" s="41"/>
      <c r="KE576" s="41"/>
      <c r="KF576" s="41"/>
      <c r="KG576" s="41"/>
      <c r="KH576" s="41"/>
      <c r="KI576" s="41"/>
      <c r="KJ576" s="41"/>
      <c r="KK576" s="41"/>
      <c r="KL576" s="41"/>
      <c r="KM576" s="41"/>
      <c r="KN576" s="41"/>
      <c r="KO576" s="41"/>
      <c r="KP576" s="41"/>
      <c r="KQ576" s="41"/>
      <c r="KR576" s="41"/>
      <c r="KS576" s="41"/>
      <c r="KT576" s="41"/>
      <c r="KU576" s="41"/>
      <c r="KV576" s="41"/>
      <c r="KW576" s="41"/>
      <c r="KX576" s="41"/>
      <c r="KY576" s="41"/>
      <c r="KZ576" s="41"/>
      <c r="LA576" s="41"/>
      <c r="LB576" s="41"/>
      <c r="LC576" s="41"/>
      <c r="LD576" s="41"/>
      <c r="LE576" s="41"/>
      <c r="LF576" s="41"/>
      <c r="LG576" s="41"/>
      <c r="LH576" s="41"/>
      <c r="LI576" s="41"/>
      <c r="LJ576" s="41"/>
      <c r="LK576" s="41"/>
      <c r="LL576" s="41"/>
      <c r="LM576" s="41"/>
      <c r="LN576" s="41"/>
      <c r="LO576" s="41"/>
      <c r="LP576" s="41"/>
      <c r="LQ576" s="41"/>
      <c r="LR576" s="41"/>
      <c r="LS576" s="41"/>
      <c r="LT576" s="41"/>
      <c r="LU576" s="41"/>
      <c r="LV576" s="41"/>
      <c r="LW576" s="41"/>
      <c r="LX576" s="41"/>
      <c r="LY576" s="41"/>
      <c r="LZ576" s="41"/>
      <c r="MA576" s="41"/>
      <c r="MB576" s="41"/>
      <c r="MC576" s="41"/>
      <c r="MD576" s="41"/>
      <c r="ME576" s="41"/>
      <c r="MF576" s="41"/>
      <c r="MG576" s="41"/>
      <c r="MH576" s="41"/>
      <c r="MI576" s="41"/>
      <c r="MJ576" s="41"/>
      <c r="MK576" s="41"/>
      <c r="ML576" s="41"/>
      <c r="MM576" s="41"/>
      <c r="MN576" s="41"/>
      <c r="MO576" s="41"/>
      <c r="MP576" s="41"/>
      <c r="MQ576" s="41"/>
      <c r="MR576" s="41"/>
      <c r="MS576" s="41"/>
      <c r="MT576" s="41"/>
      <c r="MU576" s="41"/>
      <c r="MV576" s="41"/>
      <c r="MW576" s="41"/>
      <c r="MX576" s="41"/>
      <c r="MY576" s="41"/>
      <c r="MZ576" s="41"/>
      <c r="NA576" s="41"/>
      <c r="NB576" s="41"/>
      <c r="NC576" s="41"/>
      <c r="ND576" s="41"/>
      <c r="NE576" s="41"/>
      <c r="NF576" s="41"/>
      <c r="NG576" s="41"/>
      <c r="NH576" s="41"/>
      <c r="NI576" s="41"/>
      <c r="NJ576" s="41"/>
      <c r="NK576" s="41"/>
      <c r="NL576" s="41"/>
      <c r="NM576" s="41"/>
      <c r="NN576" s="41"/>
      <c r="NO576" s="41"/>
      <c r="NP576" s="41"/>
      <c r="NQ576" s="41"/>
      <c r="NR576" s="41"/>
      <c r="NS576" s="41"/>
      <c r="NT576" s="41"/>
      <c r="NU576" s="41"/>
      <c r="NV576" s="41"/>
      <c r="NW576" s="41"/>
      <c r="NX576" s="41"/>
      <c r="NY576" s="41"/>
      <c r="NZ576" s="41"/>
      <c r="OA576" s="41"/>
      <c r="OB576" s="41"/>
      <c r="OC576" s="41"/>
      <c r="OD576" s="41"/>
      <c r="OE576" s="41"/>
      <c r="OF576" s="41"/>
      <c r="OG576" s="41"/>
      <c r="OH576" s="41"/>
      <c r="OI576" s="41"/>
      <c r="OJ576" s="41"/>
    </row>
    <row r="577" spans="264:400" ht="17.25" customHeight="1" x14ac:dyDescent="0.3">
      <c r="JD577" s="41"/>
      <c r="JE577" s="41"/>
      <c r="JF577" s="41"/>
      <c r="JG577" s="41"/>
      <c r="JH577" s="41"/>
      <c r="JI577" s="41"/>
      <c r="JJ577" s="41"/>
      <c r="JK577" s="41"/>
      <c r="JL577" s="41"/>
      <c r="JM577" s="41"/>
      <c r="JN577" s="41"/>
      <c r="JO577" s="41"/>
      <c r="JP577" s="41"/>
      <c r="JQ577" s="41"/>
      <c r="JR577" s="41"/>
      <c r="JS577" s="41"/>
      <c r="JT577" s="41"/>
      <c r="JU577" s="41"/>
      <c r="JV577" s="41"/>
      <c r="JW577" s="41"/>
      <c r="JX577" s="41"/>
      <c r="JY577" s="41"/>
      <c r="JZ577" s="41"/>
      <c r="KA577" s="41"/>
      <c r="KB577" s="41"/>
      <c r="KC577" s="41"/>
      <c r="KD577" s="41"/>
      <c r="KE577" s="41"/>
      <c r="KF577" s="41"/>
      <c r="KG577" s="41"/>
      <c r="KH577" s="41"/>
      <c r="KI577" s="41"/>
      <c r="KJ577" s="41"/>
      <c r="KK577" s="41"/>
      <c r="KL577" s="41"/>
      <c r="KM577" s="41"/>
      <c r="KN577" s="41"/>
      <c r="KO577" s="41"/>
      <c r="KP577" s="41"/>
      <c r="KQ577" s="41"/>
      <c r="KR577" s="41"/>
      <c r="KS577" s="41"/>
      <c r="KT577" s="41"/>
      <c r="KU577" s="41"/>
      <c r="KV577" s="41"/>
      <c r="KW577" s="41"/>
      <c r="KX577" s="41"/>
      <c r="KY577" s="41"/>
      <c r="KZ577" s="41"/>
      <c r="LA577" s="41"/>
      <c r="LB577" s="41"/>
      <c r="LC577" s="41"/>
      <c r="LD577" s="41"/>
      <c r="LE577" s="41"/>
      <c r="LF577" s="41"/>
      <c r="LG577" s="41"/>
      <c r="LH577" s="41"/>
      <c r="LI577" s="41"/>
      <c r="LJ577" s="41"/>
      <c r="LK577" s="41"/>
      <c r="LL577" s="41"/>
      <c r="LM577" s="41"/>
      <c r="LN577" s="41"/>
      <c r="LO577" s="41"/>
      <c r="LP577" s="41"/>
      <c r="LQ577" s="41"/>
      <c r="LR577" s="41"/>
      <c r="LS577" s="41"/>
      <c r="LT577" s="41"/>
      <c r="LU577" s="41"/>
      <c r="LV577" s="41"/>
      <c r="LW577" s="41"/>
      <c r="LX577" s="41"/>
      <c r="LY577" s="41"/>
      <c r="LZ577" s="41"/>
      <c r="MA577" s="41"/>
      <c r="MB577" s="41"/>
      <c r="MC577" s="41"/>
      <c r="MD577" s="41"/>
      <c r="ME577" s="41"/>
      <c r="MF577" s="41"/>
      <c r="MG577" s="41"/>
      <c r="MH577" s="41"/>
      <c r="MI577" s="41"/>
      <c r="MJ577" s="41"/>
      <c r="MK577" s="41"/>
      <c r="ML577" s="41"/>
      <c r="MM577" s="41"/>
      <c r="MN577" s="41"/>
      <c r="MO577" s="41"/>
      <c r="MP577" s="41"/>
      <c r="MQ577" s="41"/>
      <c r="MR577" s="41"/>
      <c r="MS577" s="41"/>
      <c r="MT577" s="41"/>
      <c r="MU577" s="41"/>
      <c r="MV577" s="41"/>
      <c r="MW577" s="41"/>
      <c r="MX577" s="41"/>
      <c r="MY577" s="41"/>
      <c r="MZ577" s="41"/>
      <c r="NA577" s="41"/>
      <c r="NB577" s="41"/>
      <c r="NC577" s="41"/>
      <c r="ND577" s="41"/>
      <c r="NE577" s="41"/>
      <c r="NF577" s="41"/>
      <c r="NG577" s="41"/>
      <c r="NH577" s="41"/>
      <c r="NI577" s="41"/>
      <c r="NJ577" s="41"/>
      <c r="NK577" s="41"/>
      <c r="NL577" s="41"/>
      <c r="NM577" s="41"/>
      <c r="NN577" s="41"/>
      <c r="NO577" s="41"/>
      <c r="NP577" s="41"/>
      <c r="NQ577" s="41"/>
      <c r="NR577" s="41"/>
      <c r="NS577" s="41"/>
      <c r="NT577" s="41"/>
      <c r="NU577" s="41"/>
      <c r="NV577" s="41"/>
      <c r="NW577" s="41"/>
      <c r="NX577" s="41"/>
      <c r="NY577" s="41"/>
      <c r="NZ577" s="41"/>
      <c r="OA577" s="41"/>
      <c r="OB577" s="41"/>
      <c r="OC577" s="41"/>
      <c r="OD577" s="41"/>
      <c r="OE577" s="41"/>
      <c r="OF577" s="41"/>
      <c r="OG577" s="41"/>
      <c r="OH577" s="41"/>
      <c r="OI577" s="41"/>
      <c r="OJ577" s="41"/>
    </row>
    <row r="578" spans="264:400" ht="17.25" customHeight="1" x14ac:dyDescent="0.3">
      <c r="JD578" s="41"/>
      <c r="JE578" s="41"/>
      <c r="JF578" s="41"/>
      <c r="JG578" s="41"/>
      <c r="JH578" s="41"/>
      <c r="JI578" s="41"/>
      <c r="JJ578" s="41"/>
      <c r="JK578" s="41"/>
      <c r="JL578" s="41"/>
      <c r="JM578" s="41"/>
      <c r="JN578" s="41"/>
      <c r="JO578" s="41"/>
      <c r="JP578" s="41"/>
      <c r="JQ578" s="41"/>
      <c r="JR578" s="41"/>
      <c r="JS578" s="41"/>
      <c r="JT578" s="41"/>
      <c r="JU578" s="41"/>
      <c r="JV578" s="41"/>
      <c r="JW578" s="41"/>
      <c r="JX578" s="41"/>
      <c r="JY578" s="41"/>
      <c r="JZ578" s="41"/>
      <c r="KA578" s="41"/>
      <c r="KB578" s="41"/>
      <c r="KC578" s="41"/>
      <c r="KD578" s="41"/>
      <c r="KE578" s="41"/>
      <c r="KF578" s="41"/>
      <c r="KG578" s="41"/>
      <c r="KH578" s="41"/>
      <c r="KI578" s="41"/>
      <c r="KJ578" s="41"/>
      <c r="KK578" s="41"/>
      <c r="KL578" s="41"/>
      <c r="KM578" s="41"/>
      <c r="KN578" s="41"/>
      <c r="KO578" s="41"/>
      <c r="KP578" s="41"/>
      <c r="KQ578" s="41"/>
      <c r="KR578" s="41"/>
      <c r="KS578" s="41"/>
      <c r="KT578" s="41"/>
      <c r="KU578" s="41"/>
      <c r="KV578" s="41"/>
      <c r="KW578" s="41"/>
      <c r="KX578" s="41"/>
      <c r="KY578" s="41"/>
      <c r="KZ578" s="41"/>
      <c r="LA578" s="41"/>
      <c r="LB578" s="41"/>
      <c r="LC578" s="41"/>
      <c r="LD578" s="41"/>
      <c r="LE578" s="41"/>
      <c r="LF578" s="41"/>
      <c r="LG578" s="41"/>
      <c r="LH578" s="41"/>
      <c r="LI578" s="41"/>
      <c r="LJ578" s="41"/>
      <c r="LK578" s="41"/>
      <c r="LL578" s="41"/>
      <c r="LM578" s="41"/>
      <c r="LN578" s="41"/>
      <c r="LO578" s="41"/>
      <c r="LP578" s="41"/>
      <c r="LQ578" s="41"/>
      <c r="LR578" s="41"/>
      <c r="LS578" s="41"/>
      <c r="LT578" s="41"/>
      <c r="LU578" s="41"/>
      <c r="LV578" s="41"/>
      <c r="LW578" s="41"/>
      <c r="LX578" s="41"/>
      <c r="LY578" s="41"/>
      <c r="LZ578" s="41"/>
      <c r="MA578" s="41"/>
      <c r="MB578" s="41"/>
      <c r="MC578" s="41"/>
      <c r="MD578" s="41"/>
      <c r="ME578" s="41"/>
      <c r="MF578" s="41"/>
      <c r="MG578" s="41"/>
      <c r="MH578" s="41"/>
      <c r="MI578" s="41"/>
      <c r="MJ578" s="41"/>
      <c r="MK578" s="41"/>
      <c r="ML578" s="41"/>
      <c r="MM578" s="41"/>
      <c r="MN578" s="41"/>
      <c r="MO578" s="41"/>
      <c r="MP578" s="41"/>
      <c r="MQ578" s="41"/>
      <c r="MR578" s="41"/>
      <c r="MS578" s="41"/>
      <c r="MT578" s="41"/>
      <c r="MU578" s="41"/>
      <c r="MV578" s="41"/>
      <c r="MW578" s="41"/>
      <c r="MX578" s="41"/>
      <c r="MY578" s="41"/>
      <c r="MZ578" s="41"/>
      <c r="NA578" s="41"/>
      <c r="NB578" s="41"/>
      <c r="NC578" s="41"/>
      <c r="ND578" s="41"/>
      <c r="NE578" s="41"/>
      <c r="NF578" s="41"/>
      <c r="NG578" s="41"/>
      <c r="NH578" s="41"/>
      <c r="NI578" s="41"/>
      <c r="NJ578" s="41"/>
      <c r="NK578" s="41"/>
      <c r="NL578" s="41"/>
      <c r="NM578" s="41"/>
      <c r="NN578" s="41"/>
      <c r="NO578" s="41"/>
      <c r="NP578" s="41"/>
      <c r="NQ578" s="41"/>
      <c r="NR578" s="41"/>
      <c r="NS578" s="41"/>
      <c r="NT578" s="41"/>
      <c r="NU578" s="41"/>
      <c r="NV578" s="41"/>
      <c r="NW578" s="41"/>
      <c r="NX578" s="41"/>
      <c r="NY578" s="41"/>
      <c r="NZ578" s="41"/>
      <c r="OA578" s="41"/>
      <c r="OB578" s="41"/>
      <c r="OC578" s="41"/>
      <c r="OD578" s="41"/>
      <c r="OE578" s="41"/>
      <c r="OF578" s="41"/>
      <c r="OG578" s="41"/>
      <c r="OH578" s="41"/>
      <c r="OI578" s="41"/>
      <c r="OJ578" s="41"/>
    </row>
    <row r="579" spans="264:400" ht="17.25" customHeight="1" x14ac:dyDescent="0.3">
      <c r="JD579" s="41"/>
      <c r="JE579" s="41"/>
      <c r="JF579" s="41"/>
      <c r="JG579" s="41"/>
      <c r="JH579" s="41"/>
      <c r="JI579" s="41"/>
      <c r="JJ579" s="41"/>
      <c r="JK579" s="41"/>
      <c r="JL579" s="41"/>
      <c r="JM579" s="41"/>
      <c r="JN579" s="41"/>
      <c r="JO579" s="41"/>
      <c r="JP579" s="41"/>
      <c r="JQ579" s="41"/>
      <c r="JR579" s="41"/>
      <c r="JS579" s="41"/>
      <c r="JT579" s="41"/>
      <c r="JU579" s="41"/>
      <c r="JV579" s="41"/>
      <c r="JW579" s="41"/>
      <c r="JX579" s="41"/>
      <c r="JY579" s="41"/>
      <c r="JZ579" s="41"/>
      <c r="KA579" s="41"/>
      <c r="KB579" s="41"/>
      <c r="KC579" s="41"/>
      <c r="KD579" s="41"/>
      <c r="KE579" s="41"/>
      <c r="KF579" s="41"/>
      <c r="KG579" s="41"/>
      <c r="KH579" s="41"/>
      <c r="KI579" s="41"/>
      <c r="KJ579" s="41"/>
      <c r="KK579" s="41"/>
      <c r="KL579" s="41"/>
      <c r="KM579" s="41"/>
      <c r="KN579" s="41"/>
      <c r="KO579" s="41"/>
      <c r="KP579" s="41"/>
      <c r="KQ579" s="41"/>
      <c r="KR579" s="41"/>
      <c r="KS579" s="41"/>
      <c r="KT579" s="41"/>
      <c r="KU579" s="41"/>
      <c r="KV579" s="41"/>
      <c r="KW579" s="41"/>
      <c r="KX579" s="41"/>
      <c r="KY579" s="41"/>
      <c r="KZ579" s="41"/>
      <c r="LA579" s="41"/>
      <c r="LB579" s="41"/>
      <c r="LC579" s="41"/>
      <c r="LD579" s="41"/>
      <c r="LE579" s="41"/>
      <c r="LF579" s="41"/>
      <c r="LG579" s="41"/>
      <c r="LH579" s="41"/>
      <c r="LI579" s="41"/>
      <c r="LJ579" s="41"/>
      <c r="LK579" s="41"/>
      <c r="LL579" s="41"/>
      <c r="LM579" s="41"/>
      <c r="LN579" s="41"/>
      <c r="LO579" s="41"/>
      <c r="LP579" s="41"/>
      <c r="LQ579" s="41"/>
      <c r="LR579" s="41"/>
      <c r="LS579" s="41"/>
      <c r="LT579" s="41"/>
      <c r="LU579" s="41"/>
      <c r="LV579" s="41"/>
      <c r="LW579" s="41"/>
      <c r="LX579" s="41"/>
      <c r="LY579" s="41"/>
      <c r="LZ579" s="41"/>
      <c r="MA579" s="41"/>
      <c r="MB579" s="41"/>
      <c r="MC579" s="41"/>
      <c r="MD579" s="41"/>
      <c r="ME579" s="41"/>
      <c r="MF579" s="41"/>
      <c r="MG579" s="41"/>
      <c r="MH579" s="41"/>
      <c r="MI579" s="41"/>
      <c r="MJ579" s="41"/>
      <c r="MK579" s="41"/>
      <c r="ML579" s="41"/>
      <c r="MM579" s="41"/>
      <c r="MN579" s="41"/>
      <c r="MO579" s="41"/>
      <c r="MP579" s="41"/>
      <c r="MQ579" s="41"/>
      <c r="MR579" s="41"/>
      <c r="MS579" s="41"/>
      <c r="MT579" s="41"/>
      <c r="MU579" s="41"/>
      <c r="MV579" s="41"/>
      <c r="MW579" s="41"/>
      <c r="MX579" s="41"/>
      <c r="MY579" s="41"/>
      <c r="MZ579" s="41"/>
      <c r="NA579" s="41"/>
      <c r="NB579" s="41"/>
      <c r="NC579" s="41"/>
      <c r="ND579" s="41"/>
      <c r="NE579" s="41"/>
      <c r="NF579" s="41"/>
      <c r="NG579" s="41"/>
      <c r="NH579" s="41"/>
      <c r="NI579" s="41"/>
      <c r="NJ579" s="41"/>
      <c r="NK579" s="41"/>
      <c r="NL579" s="41"/>
      <c r="NM579" s="41"/>
      <c r="NN579" s="41"/>
      <c r="NO579" s="41"/>
      <c r="NP579" s="41"/>
      <c r="NQ579" s="41"/>
      <c r="NR579" s="41"/>
      <c r="NS579" s="41"/>
      <c r="NT579" s="41"/>
      <c r="NU579" s="41"/>
      <c r="NV579" s="41"/>
      <c r="NW579" s="41"/>
      <c r="NX579" s="41"/>
      <c r="NY579" s="41"/>
      <c r="NZ579" s="41"/>
      <c r="OA579" s="41"/>
      <c r="OB579" s="41"/>
      <c r="OC579" s="41"/>
      <c r="OD579" s="41"/>
      <c r="OE579" s="41"/>
      <c r="OF579" s="41"/>
      <c r="OG579" s="41"/>
      <c r="OH579" s="41"/>
      <c r="OI579" s="41"/>
      <c r="OJ579" s="41"/>
    </row>
    <row r="580" spans="264:400" ht="17.25" customHeight="1" x14ac:dyDescent="0.3">
      <c r="JD580" s="41"/>
      <c r="JE580" s="41"/>
      <c r="JF580" s="41"/>
      <c r="JG580" s="41"/>
      <c r="JH580" s="41"/>
      <c r="JI580" s="41"/>
      <c r="JJ580" s="41"/>
      <c r="JK580" s="41"/>
      <c r="JL580" s="41"/>
      <c r="JM580" s="41"/>
      <c r="JN580" s="41"/>
      <c r="JO580" s="41"/>
      <c r="JP580" s="41"/>
      <c r="JQ580" s="41"/>
      <c r="JR580" s="41"/>
      <c r="JS580" s="41"/>
      <c r="JT580" s="41"/>
      <c r="JU580" s="41"/>
      <c r="JV580" s="41"/>
      <c r="JW580" s="41"/>
      <c r="JX580" s="41"/>
      <c r="JY580" s="41"/>
      <c r="JZ580" s="41"/>
      <c r="KA580" s="41"/>
      <c r="KB580" s="41"/>
      <c r="KC580" s="41"/>
      <c r="KD580" s="41"/>
      <c r="KE580" s="41"/>
      <c r="KF580" s="41"/>
      <c r="KG580" s="41"/>
      <c r="KH580" s="41"/>
      <c r="KI580" s="41"/>
      <c r="KJ580" s="41"/>
      <c r="KK580" s="41"/>
      <c r="KL580" s="41"/>
      <c r="KM580" s="41"/>
      <c r="KN580" s="41"/>
      <c r="KO580" s="41"/>
      <c r="KP580" s="41"/>
      <c r="KQ580" s="41"/>
      <c r="KR580" s="41"/>
      <c r="KS580" s="41"/>
      <c r="KT580" s="41"/>
      <c r="KU580" s="41"/>
      <c r="KV580" s="41"/>
      <c r="KW580" s="41"/>
      <c r="KX580" s="41"/>
      <c r="KY580" s="41"/>
      <c r="KZ580" s="41"/>
      <c r="LA580" s="41"/>
      <c r="LB580" s="41"/>
      <c r="LC580" s="41"/>
      <c r="LD580" s="41"/>
      <c r="LE580" s="41"/>
      <c r="LF580" s="41"/>
      <c r="LG580" s="41"/>
      <c r="LH580" s="41"/>
      <c r="LI580" s="41"/>
      <c r="LJ580" s="41"/>
      <c r="LK580" s="41"/>
      <c r="LL580" s="41"/>
      <c r="LM580" s="41"/>
      <c r="LN580" s="41"/>
      <c r="LO580" s="41"/>
      <c r="LP580" s="41"/>
      <c r="LQ580" s="41"/>
      <c r="LR580" s="41"/>
      <c r="LS580" s="41"/>
      <c r="LT580" s="41"/>
      <c r="LU580" s="41"/>
      <c r="LV580" s="41"/>
      <c r="LW580" s="41"/>
      <c r="LX580" s="41"/>
      <c r="LY580" s="41"/>
      <c r="LZ580" s="41"/>
      <c r="MA580" s="41"/>
      <c r="MB580" s="41"/>
      <c r="MC580" s="41"/>
      <c r="MD580" s="41"/>
      <c r="ME580" s="41"/>
      <c r="MF580" s="41"/>
      <c r="MG580" s="41"/>
      <c r="MH580" s="41"/>
      <c r="MI580" s="41"/>
      <c r="MJ580" s="41"/>
      <c r="MK580" s="41"/>
      <c r="ML580" s="41"/>
      <c r="MM580" s="41"/>
      <c r="MN580" s="41"/>
      <c r="MO580" s="41"/>
      <c r="MP580" s="41"/>
      <c r="MQ580" s="41"/>
      <c r="MR580" s="41"/>
      <c r="MS580" s="41"/>
      <c r="MT580" s="41"/>
      <c r="MU580" s="41"/>
      <c r="MV580" s="41"/>
      <c r="MW580" s="41"/>
      <c r="MX580" s="41"/>
      <c r="MY580" s="41"/>
      <c r="MZ580" s="41"/>
      <c r="NA580" s="41"/>
      <c r="NB580" s="41"/>
      <c r="NC580" s="41"/>
      <c r="ND580" s="41"/>
      <c r="NE580" s="41"/>
      <c r="NF580" s="41"/>
      <c r="NG580" s="41"/>
      <c r="NH580" s="41"/>
      <c r="NI580" s="41"/>
      <c r="NJ580" s="41"/>
      <c r="NK580" s="41"/>
      <c r="NL580" s="41"/>
      <c r="NM580" s="41"/>
      <c r="NN580" s="41"/>
      <c r="NO580" s="41"/>
      <c r="NP580" s="41"/>
      <c r="NQ580" s="41"/>
      <c r="NR580" s="41"/>
      <c r="NS580" s="41"/>
      <c r="NT580" s="41"/>
      <c r="NU580" s="41"/>
      <c r="NV580" s="41"/>
      <c r="NW580" s="41"/>
      <c r="NX580" s="41"/>
      <c r="NY580" s="41"/>
      <c r="NZ580" s="41"/>
      <c r="OA580" s="41"/>
      <c r="OB580" s="41"/>
      <c r="OC580" s="41"/>
      <c r="OD580" s="41"/>
      <c r="OE580" s="41"/>
      <c r="OF580" s="41"/>
      <c r="OG580" s="41"/>
      <c r="OH580" s="41"/>
      <c r="OI580" s="41"/>
      <c r="OJ580" s="41"/>
    </row>
    <row r="581" spans="264:400" ht="17.25" customHeight="1" x14ac:dyDescent="0.3">
      <c r="JD581" s="41"/>
      <c r="JE581" s="41"/>
      <c r="JF581" s="41"/>
      <c r="JG581" s="41"/>
      <c r="JH581" s="41"/>
      <c r="JI581" s="41"/>
      <c r="JJ581" s="41"/>
      <c r="JK581" s="41"/>
      <c r="JL581" s="41"/>
      <c r="JM581" s="41"/>
      <c r="JN581" s="41"/>
      <c r="JO581" s="41"/>
      <c r="JP581" s="41"/>
      <c r="JQ581" s="41"/>
      <c r="JR581" s="41"/>
      <c r="JS581" s="41"/>
      <c r="JT581" s="41"/>
      <c r="JU581" s="41"/>
      <c r="JV581" s="41"/>
      <c r="JW581" s="41"/>
      <c r="JX581" s="41"/>
      <c r="JY581" s="41"/>
      <c r="JZ581" s="41"/>
      <c r="KA581" s="41"/>
      <c r="KB581" s="41"/>
      <c r="KC581" s="41"/>
      <c r="KD581" s="41"/>
      <c r="KE581" s="41"/>
      <c r="KF581" s="41"/>
      <c r="KG581" s="41"/>
      <c r="KH581" s="41"/>
      <c r="KI581" s="41"/>
      <c r="KJ581" s="41"/>
      <c r="KK581" s="41"/>
      <c r="KL581" s="41"/>
      <c r="KM581" s="41"/>
      <c r="KN581" s="41"/>
      <c r="KO581" s="41"/>
      <c r="KP581" s="41"/>
      <c r="KQ581" s="41"/>
      <c r="KR581" s="41"/>
      <c r="KS581" s="41"/>
      <c r="KT581" s="41"/>
      <c r="KU581" s="41"/>
      <c r="KV581" s="41"/>
      <c r="KW581" s="41"/>
      <c r="KX581" s="41"/>
      <c r="KY581" s="41"/>
      <c r="KZ581" s="41"/>
      <c r="LA581" s="41"/>
      <c r="LB581" s="41"/>
      <c r="LC581" s="41"/>
      <c r="LD581" s="41"/>
      <c r="LE581" s="41"/>
      <c r="LF581" s="41"/>
      <c r="LG581" s="41"/>
      <c r="LH581" s="41"/>
      <c r="LI581" s="41"/>
      <c r="LJ581" s="41"/>
      <c r="LK581" s="41"/>
      <c r="LL581" s="41"/>
      <c r="LM581" s="41"/>
      <c r="LN581" s="41"/>
      <c r="LO581" s="41"/>
      <c r="LP581" s="41"/>
      <c r="LQ581" s="41"/>
      <c r="LR581" s="41"/>
      <c r="LS581" s="41"/>
      <c r="LT581" s="41"/>
      <c r="LU581" s="41"/>
      <c r="LV581" s="41"/>
      <c r="LW581" s="41"/>
      <c r="LX581" s="41"/>
      <c r="LY581" s="41"/>
      <c r="LZ581" s="41"/>
      <c r="MA581" s="41"/>
      <c r="MB581" s="41"/>
      <c r="MC581" s="41"/>
      <c r="MD581" s="41"/>
      <c r="ME581" s="41"/>
      <c r="MF581" s="41"/>
      <c r="MG581" s="41"/>
      <c r="MH581" s="41"/>
      <c r="MI581" s="41"/>
      <c r="MJ581" s="41"/>
      <c r="MK581" s="41"/>
      <c r="ML581" s="41"/>
      <c r="MM581" s="41"/>
      <c r="MN581" s="41"/>
      <c r="MO581" s="41"/>
      <c r="MP581" s="41"/>
      <c r="MQ581" s="41"/>
      <c r="MR581" s="41"/>
      <c r="MS581" s="41"/>
      <c r="MT581" s="41"/>
      <c r="MU581" s="41"/>
      <c r="MV581" s="41"/>
      <c r="MW581" s="41"/>
      <c r="MX581" s="41"/>
      <c r="MY581" s="41"/>
      <c r="MZ581" s="41"/>
      <c r="NA581" s="41"/>
      <c r="NB581" s="41"/>
      <c r="NC581" s="41"/>
      <c r="ND581" s="41"/>
      <c r="NE581" s="41"/>
      <c r="NF581" s="41"/>
      <c r="NG581" s="41"/>
      <c r="NH581" s="41"/>
      <c r="NI581" s="41"/>
      <c r="NJ581" s="41"/>
      <c r="NK581" s="41"/>
      <c r="NL581" s="41"/>
      <c r="NM581" s="41"/>
      <c r="NN581" s="41"/>
      <c r="NO581" s="41"/>
      <c r="NP581" s="41"/>
      <c r="NQ581" s="41"/>
      <c r="NR581" s="41"/>
      <c r="NS581" s="41"/>
      <c r="NT581" s="41"/>
      <c r="NU581" s="41"/>
      <c r="NV581" s="41"/>
      <c r="NW581" s="41"/>
      <c r="NX581" s="41"/>
      <c r="NY581" s="41"/>
      <c r="NZ581" s="41"/>
      <c r="OA581" s="41"/>
      <c r="OB581" s="41"/>
      <c r="OC581" s="41"/>
      <c r="OD581" s="41"/>
      <c r="OE581" s="41"/>
      <c r="OF581" s="41"/>
      <c r="OG581" s="41"/>
      <c r="OH581" s="41"/>
      <c r="OI581" s="41"/>
      <c r="OJ581" s="41"/>
    </row>
    <row r="582" spans="264:400" ht="17.25" customHeight="1" x14ac:dyDescent="0.3">
      <c r="JD582" s="41"/>
      <c r="JE582" s="41"/>
      <c r="JF582" s="41"/>
      <c r="JG582" s="41"/>
      <c r="JH582" s="41"/>
      <c r="JI582" s="41"/>
      <c r="JJ582" s="41"/>
      <c r="JK582" s="41"/>
      <c r="JL582" s="41"/>
      <c r="JM582" s="41"/>
      <c r="JN582" s="41"/>
      <c r="JO582" s="41"/>
      <c r="JP582" s="41"/>
      <c r="JQ582" s="41"/>
      <c r="JR582" s="41"/>
      <c r="JS582" s="41"/>
      <c r="JT582" s="41"/>
      <c r="JU582" s="41"/>
      <c r="JV582" s="41"/>
      <c r="JW582" s="41"/>
      <c r="JX582" s="41"/>
      <c r="JY582" s="41"/>
      <c r="JZ582" s="41"/>
      <c r="KA582" s="41"/>
      <c r="KB582" s="41"/>
      <c r="KC582" s="41"/>
      <c r="KD582" s="41"/>
      <c r="KE582" s="41"/>
      <c r="KF582" s="41"/>
      <c r="KG582" s="41"/>
      <c r="KH582" s="41"/>
      <c r="KI582" s="41"/>
      <c r="KJ582" s="41"/>
      <c r="KK582" s="41"/>
      <c r="KL582" s="41"/>
      <c r="KM582" s="41"/>
      <c r="KN582" s="41"/>
      <c r="KO582" s="41"/>
      <c r="KP582" s="41"/>
      <c r="KQ582" s="41"/>
      <c r="KR582" s="41"/>
      <c r="KS582" s="41"/>
      <c r="KT582" s="41"/>
      <c r="KU582" s="41"/>
      <c r="KV582" s="41"/>
      <c r="KW582" s="41"/>
      <c r="KX582" s="41"/>
      <c r="KY582" s="41"/>
      <c r="KZ582" s="41"/>
      <c r="LA582" s="41"/>
      <c r="LB582" s="41"/>
      <c r="LC582" s="41"/>
      <c r="LD582" s="41"/>
      <c r="LE582" s="41"/>
      <c r="LF582" s="41"/>
      <c r="LG582" s="41"/>
      <c r="LH582" s="41"/>
      <c r="LI582" s="41"/>
      <c r="LJ582" s="41"/>
      <c r="LK582" s="41"/>
      <c r="LL582" s="41"/>
      <c r="LM582" s="41"/>
      <c r="LN582" s="41"/>
      <c r="LO582" s="41"/>
      <c r="LP582" s="41"/>
      <c r="LQ582" s="41"/>
      <c r="LR582" s="41"/>
      <c r="LS582" s="41"/>
      <c r="LT582" s="41"/>
      <c r="LU582" s="41"/>
      <c r="LV582" s="41"/>
      <c r="LW582" s="41"/>
      <c r="LX582" s="41"/>
      <c r="LY582" s="41"/>
      <c r="LZ582" s="41"/>
      <c r="MA582" s="41"/>
      <c r="MB582" s="41"/>
      <c r="MC582" s="41"/>
      <c r="MD582" s="41"/>
      <c r="ME582" s="41"/>
      <c r="MF582" s="41"/>
      <c r="MG582" s="41"/>
      <c r="MH582" s="41"/>
      <c r="MI582" s="41"/>
      <c r="MJ582" s="41"/>
      <c r="MK582" s="41"/>
      <c r="ML582" s="41"/>
      <c r="MM582" s="41"/>
      <c r="MN582" s="41"/>
      <c r="MO582" s="41"/>
      <c r="MP582" s="41"/>
      <c r="MQ582" s="41"/>
      <c r="MR582" s="41"/>
      <c r="MS582" s="41"/>
      <c r="MT582" s="41"/>
      <c r="MU582" s="41"/>
      <c r="MV582" s="41"/>
      <c r="MW582" s="41"/>
      <c r="MX582" s="41"/>
      <c r="MY582" s="41"/>
      <c r="MZ582" s="41"/>
      <c r="NA582" s="41"/>
      <c r="NB582" s="41"/>
      <c r="NC582" s="41"/>
      <c r="ND582" s="41"/>
      <c r="NE582" s="41"/>
      <c r="NF582" s="41"/>
      <c r="NG582" s="41"/>
      <c r="NH582" s="41"/>
      <c r="NI582" s="41"/>
      <c r="NJ582" s="41"/>
      <c r="NK582" s="41"/>
      <c r="NL582" s="41"/>
      <c r="NM582" s="41"/>
      <c r="NN582" s="41"/>
      <c r="NO582" s="41"/>
      <c r="NP582" s="41"/>
      <c r="NQ582" s="41"/>
      <c r="NR582" s="41"/>
      <c r="NS582" s="41"/>
      <c r="NT582" s="41"/>
      <c r="NU582" s="41"/>
      <c r="NV582" s="41"/>
      <c r="NW582" s="41"/>
      <c r="NX582" s="41"/>
      <c r="NY582" s="41"/>
      <c r="NZ582" s="41"/>
      <c r="OA582" s="41"/>
      <c r="OB582" s="41"/>
      <c r="OC582" s="41"/>
      <c r="OD582" s="41"/>
      <c r="OE582" s="41"/>
      <c r="OF582" s="41"/>
      <c r="OG582" s="41"/>
      <c r="OH582" s="41"/>
      <c r="OI582" s="41"/>
      <c r="OJ582" s="41"/>
    </row>
    <row r="583" spans="264:400" ht="17.25" customHeight="1" x14ac:dyDescent="0.3">
      <c r="JD583" s="41"/>
      <c r="JE583" s="41"/>
      <c r="JF583" s="41"/>
      <c r="JG583" s="41"/>
      <c r="JH583" s="41"/>
      <c r="JI583" s="41"/>
      <c r="JJ583" s="41"/>
      <c r="JK583" s="41"/>
      <c r="JL583" s="41"/>
      <c r="JM583" s="41"/>
      <c r="JN583" s="41"/>
      <c r="JO583" s="41"/>
      <c r="JP583" s="41"/>
      <c r="JQ583" s="41"/>
      <c r="JR583" s="41"/>
      <c r="JS583" s="41"/>
      <c r="JT583" s="41"/>
      <c r="JU583" s="41"/>
      <c r="JV583" s="41"/>
      <c r="JW583" s="41"/>
      <c r="JX583" s="41"/>
      <c r="JY583" s="41"/>
      <c r="JZ583" s="41"/>
      <c r="KA583" s="41"/>
      <c r="KB583" s="41"/>
      <c r="KC583" s="41"/>
      <c r="KD583" s="41"/>
      <c r="KE583" s="41"/>
      <c r="KF583" s="41"/>
      <c r="KG583" s="41"/>
      <c r="KH583" s="41"/>
      <c r="KI583" s="41"/>
      <c r="KJ583" s="41"/>
      <c r="KK583" s="41"/>
      <c r="KL583" s="41"/>
      <c r="KM583" s="41"/>
      <c r="KN583" s="41"/>
      <c r="KO583" s="41"/>
      <c r="KP583" s="41"/>
      <c r="KQ583" s="41"/>
      <c r="KR583" s="41"/>
      <c r="KS583" s="41"/>
      <c r="KT583" s="41"/>
      <c r="KU583" s="41"/>
      <c r="KV583" s="41"/>
      <c r="KW583" s="41"/>
      <c r="KX583" s="41"/>
      <c r="KY583" s="41"/>
      <c r="KZ583" s="41"/>
      <c r="LA583" s="41"/>
      <c r="LB583" s="41"/>
      <c r="LC583" s="41"/>
      <c r="LD583" s="41"/>
      <c r="LE583" s="41"/>
      <c r="LF583" s="41"/>
      <c r="LG583" s="41"/>
      <c r="LH583" s="41"/>
      <c r="LI583" s="41"/>
      <c r="LJ583" s="41"/>
      <c r="LK583" s="41"/>
      <c r="LL583" s="41"/>
      <c r="LM583" s="41"/>
      <c r="LN583" s="41"/>
      <c r="LO583" s="41"/>
      <c r="LP583" s="41"/>
      <c r="LQ583" s="41"/>
      <c r="LR583" s="41"/>
      <c r="LS583" s="41"/>
      <c r="LT583" s="41"/>
      <c r="LU583" s="41"/>
      <c r="LV583" s="41"/>
      <c r="LW583" s="41"/>
      <c r="LX583" s="41"/>
      <c r="LY583" s="41"/>
      <c r="LZ583" s="41"/>
      <c r="MA583" s="41"/>
      <c r="MB583" s="41"/>
      <c r="MC583" s="41"/>
      <c r="MD583" s="41"/>
      <c r="ME583" s="41"/>
      <c r="MF583" s="41"/>
      <c r="MG583" s="41"/>
      <c r="MH583" s="41"/>
      <c r="MI583" s="41"/>
      <c r="MJ583" s="41"/>
      <c r="MK583" s="41"/>
      <c r="ML583" s="41"/>
      <c r="MM583" s="41"/>
      <c r="MN583" s="41"/>
      <c r="MO583" s="41"/>
      <c r="MP583" s="41"/>
      <c r="MQ583" s="41"/>
      <c r="MR583" s="41"/>
      <c r="MS583" s="41"/>
      <c r="MT583" s="41"/>
      <c r="MU583" s="41"/>
      <c r="MV583" s="41"/>
      <c r="MW583" s="41"/>
      <c r="MX583" s="41"/>
      <c r="MY583" s="41"/>
      <c r="MZ583" s="41"/>
      <c r="NA583" s="41"/>
      <c r="NB583" s="41"/>
      <c r="NC583" s="41"/>
      <c r="ND583" s="41"/>
      <c r="NE583" s="41"/>
      <c r="NF583" s="41"/>
      <c r="NG583" s="41"/>
      <c r="NH583" s="41"/>
      <c r="NI583" s="41"/>
      <c r="NJ583" s="41"/>
      <c r="NK583" s="41"/>
      <c r="NL583" s="41"/>
      <c r="NM583" s="41"/>
      <c r="NN583" s="41"/>
      <c r="NO583" s="41"/>
      <c r="NP583" s="41"/>
      <c r="NQ583" s="41"/>
      <c r="NR583" s="41"/>
      <c r="NS583" s="41"/>
      <c r="NT583" s="41"/>
      <c r="NU583" s="41"/>
      <c r="NV583" s="41"/>
      <c r="NW583" s="41"/>
      <c r="NX583" s="41"/>
      <c r="NY583" s="41"/>
      <c r="NZ583" s="41"/>
      <c r="OA583" s="41"/>
      <c r="OB583" s="41"/>
      <c r="OC583" s="41"/>
      <c r="OD583" s="41"/>
      <c r="OE583" s="41"/>
      <c r="OF583" s="41"/>
      <c r="OG583" s="41"/>
      <c r="OH583" s="41"/>
      <c r="OI583" s="41"/>
      <c r="OJ583" s="41"/>
    </row>
    <row r="584" spans="264:400" ht="17.25" customHeight="1" x14ac:dyDescent="0.3">
      <c r="JD584" s="41"/>
      <c r="JE584" s="41"/>
      <c r="JF584" s="41"/>
      <c r="JG584" s="41"/>
      <c r="JH584" s="41"/>
      <c r="JI584" s="41"/>
      <c r="JJ584" s="41"/>
      <c r="JK584" s="41"/>
      <c r="JL584" s="41"/>
      <c r="JM584" s="41"/>
      <c r="JN584" s="41"/>
      <c r="JO584" s="41"/>
      <c r="JP584" s="41"/>
      <c r="JQ584" s="41"/>
      <c r="JR584" s="41"/>
      <c r="JS584" s="41"/>
      <c r="JT584" s="41"/>
      <c r="JU584" s="41"/>
      <c r="JV584" s="41"/>
      <c r="JW584" s="41"/>
      <c r="JX584" s="41"/>
      <c r="JY584" s="41"/>
      <c r="JZ584" s="41"/>
      <c r="KA584" s="41"/>
      <c r="KB584" s="41"/>
      <c r="KC584" s="41"/>
      <c r="KD584" s="41"/>
      <c r="KE584" s="41"/>
      <c r="KF584" s="41"/>
      <c r="KG584" s="41"/>
      <c r="KH584" s="41"/>
      <c r="KI584" s="41"/>
      <c r="KJ584" s="41"/>
      <c r="KK584" s="41"/>
      <c r="KL584" s="41"/>
      <c r="KM584" s="41"/>
      <c r="KN584" s="41"/>
      <c r="KO584" s="41"/>
      <c r="KP584" s="41"/>
      <c r="KQ584" s="41"/>
      <c r="KR584" s="41"/>
      <c r="KS584" s="41"/>
      <c r="KT584" s="41"/>
      <c r="KU584" s="41"/>
      <c r="KV584" s="41"/>
      <c r="KW584" s="41"/>
      <c r="KX584" s="41"/>
      <c r="KY584" s="41"/>
      <c r="KZ584" s="41"/>
      <c r="LA584" s="41"/>
      <c r="LB584" s="41"/>
      <c r="LC584" s="41"/>
      <c r="LD584" s="41"/>
      <c r="LE584" s="41"/>
      <c r="LF584" s="41"/>
      <c r="LG584" s="41"/>
      <c r="LH584" s="41"/>
      <c r="LI584" s="41"/>
      <c r="LJ584" s="41"/>
      <c r="LK584" s="41"/>
      <c r="LL584" s="41"/>
      <c r="LM584" s="41"/>
      <c r="LN584" s="41"/>
      <c r="LO584" s="41"/>
      <c r="LP584" s="41"/>
      <c r="LQ584" s="41"/>
      <c r="LR584" s="41"/>
      <c r="LS584" s="41"/>
      <c r="LT584" s="41"/>
      <c r="LU584" s="41"/>
      <c r="LV584" s="41"/>
      <c r="LW584" s="41"/>
      <c r="LX584" s="41"/>
      <c r="LY584" s="41"/>
      <c r="LZ584" s="41"/>
      <c r="MA584" s="41"/>
      <c r="MB584" s="41"/>
      <c r="MC584" s="41"/>
      <c r="MD584" s="41"/>
      <c r="ME584" s="41"/>
      <c r="MF584" s="41"/>
      <c r="MG584" s="41"/>
      <c r="MH584" s="41"/>
      <c r="MI584" s="41"/>
      <c r="MJ584" s="41"/>
      <c r="MK584" s="41"/>
      <c r="ML584" s="41"/>
      <c r="MM584" s="41"/>
      <c r="MN584" s="41"/>
      <c r="MO584" s="41"/>
      <c r="MP584" s="41"/>
      <c r="MQ584" s="41"/>
      <c r="MR584" s="41"/>
      <c r="MS584" s="41"/>
      <c r="MT584" s="41"/>
      <c r="MU584" s="41"/>
      <c r="MV584" s="41"/>
      <c r="MW584" s="41"/>
      <c r="MX584" s="41"/>
      <c r="MY584" s="41"/>
      <c r="MZ584" s="41"/>
      <c r="NA584" s="41"/>
      <c r="NB584" s="41"/>
      <c r="NC584" s="41"/>
      <c r="ND584" s="41"/>
      <c r="NE584" s="41"/>
      <c r="NF584" s="41"/>
      <c r="NG584" s="41"/>
      <c r="NH584" s="41"/>
      <c r="NI584" s="41"/>
      <c r="NJ584" s="41"/>
      <c r="NK584" s="41"/>
      <c r="NL584" s="41"/>
      <c r="NM584" s="41"/>
      <c r="NN584" s="41"/>
      <c r="NO584" s="41"/>
      <c r="NP584" s="41"/>
      <c r="NQ584" s="41"/>
      <c r="NR584" s="41"/>
      <c r="NS584" s="41"/>
      <c r="NT584" s="41"/>
      <c r="NU584" s="41"/>
      <c r="NV584" s="41"/>
      <c r="NW584" s="41"/>
      <c r="NX584" s="41"/>
      <c r="NY584" s="41"/>
      <c r="NZ584" s="41"/>
      <c r="OA584" s="41"/>
      <c r="OB584" s="41"/>
      <c r="OC584" s="41"/>
      <c r="OD584" s="41"/>
      <c r="OE584" s="41"/>
      <c r="OF584" s="41"/>
      <c r="OG584" s="41"/>
      <c r="OH584" s="41"/>
      <c r="OI584" s="41"/>
      <c r="OJ584" s="41"/>
    </row>
    <row r="585" spans="264:400" ht="17.25" customHeight="1" x14ac:dyDescent="0.3">
      <c r="JD585" s="41"/>
      <c r="JE585" s="41"/>
      <c r="JF585" s="41"/>
      <c r="JG585" s="41"/>
      <c r="JH585" s="41"/>
      <c r="JI585" s="41"/>
      <c r="JJ585" s="41"/>
      <c r="JK585" s="41"/>
      <c r="JL585" s="41"/>
      <c r="JM585" s="41"/>
      <c r="JN585" s="41"/>
      <c r="JO585" s="41"/>
      <c r="JP585" s="41"/>
      <c r="JQ585" s="41"/>
      <c r="JR585" s="41"/>
      <c r="JS585" s="41"/>
      <c r="JT585" s="41"/>
      <c r="JU585" s="41"/>
      <c r="JV585" s="41"/>
      <c r="JW585" s="41"/>
      <c r="JX585" s="41"/>
      <c r="JY585" s="41"/>
      <c r="JZ585" s="41"/>
      <c r="KA585" s="41"/>
      <c r="KB585" s="41"/>
      <c r="KC585" s="41"/>
      <c r="KD585" s="41"/>
      <c r="KE585" s="41"/>
      <c r="KF585" s="41"/>
      <c r="KG585" s="41"/>
      <c r="KH585" s="41"/>
      <c r="KI585" s="41"/>
      <c r="KJ585" s="41"/>
      <c r="KK585" s="41"/>
      <c r="KL585" s="41"/>
      <c r="KM585" s="41"/>
      <c r="KN585" s="41"/>
      <c r="KO585" s="41"/>
      <c r="KP585" s="41"/>
      <c r="KQ585" s="41"/>
      <c r="KR585" s="41"/>
      <c r="KS585" s="41"/>
      <c r="KT585" s="41"/>
      <c r="KU585" s="41"/>
      <c r="KV585" s="41"/>
      <c r="KW585" s="41"/>
      <c r="KX585" s="41"/>
      <c r="KY585" s="41"/>
      <c r="KZ585" s="41"/>
      <c r="LA585" s="41"/>
      <c r="LB585" s="41"/>
      <c r="LC585" s="41"/>
      <c r="LD585" s="41"/>
      <c r="LE585" s="41"/>
      <c r="LF585" s="41"/>
      <c r="LG585" s="41"/>
      <c r="LH585" s="41"/>
      <c r="LI585" s="41"/>
      <c r="LJ585" s="41"/>
      <c r="LK585" s="41"/>
      <c r="LL585" s="41"/>
      <c r="LM585" s="41"/>
      <c r="LN585" s="41"/>
      <c r="LO585" s="41"/>
      <c r="LP585" s="41"/>
      <c r="LQ585" s="41"/>
      <c r="LR585" s="41"/>
      <c r="LS585" s="41"/>
      <c r="LT585" s="41"/>
      <c r="LU585" s="41"/>
      <c r="LV585" s="41"/>
      <c r="LW585" s="41"/>
      <c r="LX585" s="41"/>
      <c r="LY585" s="41"/>
      <c r="LZ585" s="41"/>
      <c r="MA585" s="41"/>
      <c r="MB585" s="41"/>
      <c r="MC585" s="41"/>
      <c r="MD585" s="41"/>
      <c r="ME585" s="41"/>
      <c r="MF585" s="41"/>
      <c r="MG585" s="41"/>
      <c r="MH585" s="41"/>
      <c r="MI585" s="41"/>
      <c r="MJ585" s="41"/>
      <c r="MK585" s="41"/>
      <c r="ML585" s="41"/>
      <c r="MM585" s="41"/>
      <c r="MN585" s="41"/>
      <c r="MO585" s="41"/>
      <c r="MP585" s="41"/>
      <c r="MQ585" s="41"/>
      <c r="MR585" s="41"/>
      <c r="MS585" s="41"/>
      <c r="MT585" s="41"/>
      <c r="MU585" s="41"/>
      <c r="MV585" s="41"/>
      <c r="MW585" s="41"/>
      <c r="MX585" s="41"/>
      <c r="MY585" s="41"/>
      <c r="MZ585" s="41"/>
      <c r="NA585" s="41"/>
      <c r="NB585" s="41"/>
      <c r="NC585" s="41"/>
      <c r="ND585" s="41"/>
      <c r="NE585" s="41"/>
      <c r="NF585" s="41"/>
      <c r="NG585" s="41"/>
      <c r="NH585" s="41"/>
      <c r="NI585" s="41"/>
      <c r="NJ585" s="41"/>
      <c r="NK585" s="41"/>
      <c r="NL585" s="41"/>
      <c r="NM585" s="41"/>
      <c r="NN585" s="41"/>
      <c r="NO585" s="41"/>
      <c r="NP585" s="41"/>
      <c r="NQ585" s="41"/>
      <c r="NR585" s="41"/>
      <c r="NS585" s="41"/>
      <c r="NT585" s="41"/>
      <c r="NU585" s="41"/>
      <c r="NV585" s="41"/>
      <c r="NW585" s="41"/>
      <c r="NX585" s="41"/>
      <c r="NY585" s="41"/>
      <c r="NZ585" s="41"/>
      <c r="OA585" s="41"/>
      <c r="OB585" s="41"/>
      <c r="OC585" s="41"/>
      <c r="OD585" s="41"/>
      <c r="OE585" s="41"/>
      <c r="OF585" s="41"/>
      <c r="OG585" s="41"/>
      <c r="OH585" s="41"/>
      <c r="OI585" s="41"/>
      <c r="OJ585" s="41"/>
    </row>
    <row r="586" spans="264:400" ht="17.25" customHeight="1" x14ac:dyDescent="0.3">
      <c r="JD586" s="41"/>
      <c r="JE586" s="41"/>
      <c r="JF586" s="41"/>
      <c r="JG586" s="41"/>
      <c r="JH586" s="41"/>
      <c r="JI586" s="41"/>
      <c r="JJ586" s="41"/>
      <c r="JK586" s="41"/>
      <c r="JL586" s="41"/>
      <c r="JM586" s="41"/>
      <c r="JN586" s="41"/>
      <c r="JO586" s="41"/>
      <c r="JP586" s="41"/>
      <c r="JQ586" s="41"/>
      <c r="JR586" s="41"/>
      <c r="JS586" s="41"/>
      <c r="JT586" s="41"/>
      <c r="JU586" s="41"/>
      <c r="JV586" s="41"/>
      <c r="JW586" s="41"/>
      <c r="JX586" s="41"/>
      <c r="JY586" s="41"/>
      <c r="JZ586" s="41"/>
      <c r="KA586" s="41"/>
      <c r="KB586" s="41"/>
      <c r="KC586" s="41"/>
      <c r="KD586" s="41"/>
      <c r="KE586" s="41"/>
      <c r="KF586" s="41"/>
      <c r="KG586" s="41"/>
      <c r="KH586" s="41"/>
      <c r="KI586" s="41"/>
      <c r="KJ586" s="41"/>
      <c r="KK586" s="41"/>
      <c r="KL586" s="41"/>
      <c r="KM586" s="41"/>
      <c r="KN586" s="41"/>
      <c r="KO586" s="41"/>
      <c r="KP586" s="41"/>
      <c r="KQ586" s="41"/>
      <c r="KR586" s="41"/>
      <c r="KS586" s="41"/>
      <c r="KT586" s="41"/>
      <c r="KU586" s="41"/>
      <c r="KV586" s="41"/>
      <c r="KW586" s="41"/>
      <c r="KX586" s="41"/>
      <c r="KY586" s="41"/>
      <c r="KZ586" s="41"/>
      <c r="LA586" s="41"/>
      <c r="LB586" s="41"/>
      <c r="LC586" s="41"/>
      <c r="LD586" s="41"/>
      <c r="LE586" s="41"/>
      <c r="LF586" s="41"/>
      <c r="LG586" s="41"/>
      <c r="LH586" s="41"/>
      <c r="LI586" s="41"/>
      <c r="LJ586" s="41"/>
      <c r="LK586" s="41"/>
      <c r="LL586" s="41"/>
      <c r="LM586" s="41"/>
      <c r="LN586" s="41"/>
      <c r="LO586" s="41"/>
      <c r="LP586" s="41"/>
      <c r="LQ586" s="41"/>
      <c r="LR586" s="41"/>
      <c r="LS586" s="41"/>
      <c r="LT586" s="41"/>
      <c r="LU586" s="41"/>
      <c r="LV586" s="41"/>
      <c r="LW586" s="41"/>
      <c r="LX586" s="41"/>
      <c r="LY586" s="41"/>
      <c r="LZ586" s="41"/>
      <c r="MA586" s="41"/>
      <c r="MB586" s="41"/>
      <c r="MC586" s="41"/>
      <c r="MD586" s="41"/>
      <c r="ME586" s="41"/>
      <c r="MF586" s="41"/>
      <c r="MG586" s="41"/>
      <c r="MH586" s="41"/>
      <c r="MI586" s="41"/>
      <c r="MJ586" s="41"/>
      <c r="MK586" s="41"/>
      <c r="ML586" s="41"/>
      <c r="MM586" s="41"/>
      <c r="MN586" s="41"/>
      <c r="MO586" s="41"/>
      <c r="MP586" s="41"/>
      <c r="MQ586" s="41"/>
      <c r="MR586" s="41"/>
      <c r="MS586" s="41"/>
      <c r="MT586" s="41"/>
      <c r="MU586" s="41"/>
      <c r="MV586" s="41"/>
      <c r="MW586" s="41"/>
      <c r="MX586" s="41"/>
      <c r="MY586" s="41"/>
      <c r="MZ586" s="41"/>
      <c r="NA586" s="41"/>
      <c r="NB586" s="41"/>
      <c r="NC586" s="41"/>
      <c r="ND586" s="41"/>
      <c r="NE586" s="41"/>
      <c r="NF586" s="41"/>
      <c r="NG586" s="41"/>
      <c r="NH586" s="41"/>
      <c r="NI586" s="41"/>
      <c r="NJ586" s="41"/>
      <c r="NK586" s="41"/>
      <c r="NL586" s="41"/>
      <c r="NM586" s="41"/>
      <c r="NN586" s="41"/>
      <c r="NO586" s="41"/>
      <c r="NP586" s="41"/>
      <c r="NQ586" s="41"/>
      <c r="NR586" s="41"/>
      <c r="NS586" s="41"/>
      <c r="NT586" s="41"/>
      <c r="NU586" s="41"/>
      <c r="NV586" s="41"/>
      <c r="NW586" s="41"/>
      <c r="NX586" s="41"/>
      <c r="NY586" s="41"/>
      <c r="NZ586" s="41"/>
      <c r="OA586" s="41"/>
      <c r="OB586" s="41"/>
      <c r="OC586" s="41"/>
      <c r="OD586" s="41"/>
      <c r="OE586" s="41"/>
      <c r="OF586" s="41"/>
      <c r="OG586" s="41"/>
      <c r="OH586" s="41"/>
      <c r="OI586" s="41"/>
      <c r="OJ586" s="41"/>
    </row>
    <row r="587" spans="264:400" ht="17.25" customHeight="1" x14ac:dyDescent="0.3">
      <c r="JD587" s="41"/>
      <c r="JE587" s="41"/>
      <c r="JF587" s="41"/>
      <c r="JG587" s="41"/>
      <c r="JH587" s="41"/>
      <c r="JI587" s="41"/>
      <c r="JJ587" s="41"/>
      <c r="JK587" s="41"/>
      <c r="JL587" s="41"/>
      <c r="JM587" s="41"/>
      <c r="JN587" s="41"/>
      <c r="JO587" s="41"/>
      <c r="JP587" s="41"/>
      <c r="JQ587" s="41"/>
      <c r="JR587" s="41"/>
      <c r="JS587" s="41"/>
      <c r="JT587" s="41"/>
      <c r="JU587" s="41"/>
      <c r="JV587" s="41"/>
      <c r="JW587" s="41"/>
      <c r="JX587" s="41"/>
      <c r="JY587" s="41"/>
      <c r="JZ587" s="41"/>
      <c r="KA587" s="41"/>
      <c r="KB587" s="41"/>
      <c r="KC587" s="41"/>
      <c r="KD587" s="41"/>
      <c r="KE587" s="41"/>
      <c r="KF587" s="41"/>
      <c r="KG587" s="41"/>
      <c r="KH587" s="41"/>
      <c r="KI587" s="41"/>
      <c r="KJ587" s="41"/>
      <c r="KK587" s="41"/>
      <c r="KL587" s="41"/>
      <c r="KM587" s="41"/>
      <c r="KN587" s="41"/>
      <c r="KO587" s="41"/>
      <c r="KP587" s="41"/>
      <c r="KQ587" s="41"/>
      <c r="KR587" s="41"/>
      <c r="KS587" s="41"/>
      <c r="KT587" s="41"/>
      <c r="KU587" s="41"/>
      <c r="KV587" s="41"/>
      <c r="KW587" s="41"/>
      <c r="KX587" s="41"/>
      <c r="KY587" s="41"/>
      <c r="KZ587" s="41"/>
      <c r="LA587" s="41"/>
      <c r="LB587" s="41"/>
      <c r="LC587" s="41"/>
      <c r="LD587" s="41"/>
      <c r="LE587" s="41"/>
      <c r="LF587" s="41"/>
      <c r="LG587" s="41"/>
      <c r="LH587" s="41"/>
      <c r="LI587" s="41"/>
      <c r="LJ587" s="41"/>
      <c r="LK587" s="41"/>
      <c r="LL587" s="41"/>
      <c r="LM587" s="41"/>
      <c r="LN587" s="41"/>
      <c r="LO587" s="41"/>
      <c r="LP587" s="41"/>
      <c r="LQ587" s="41"/>
      <c r="LR587" s="41"/>
      <c r="LS587" s="41"/>
      <c r="LT587" s="41"/>
      <c r="LU587" s="41"/>
      <c r="LV587" s="41"/>
      <c r="LW587" s="41"/>
      <c r="LX587" s="41"/>
      <c r="LY587" s="41"/>
      <c r="LZ587" s="41"/>
      <c r="MA587" s="41"/>
      <c r="MB587" s="41"/>
      <c r="MC587" s="41"/>
      <c r="MD587" s="41"/>
      <c r="ME587" s="41"/>
      <c r="MF587" s="41"/>
      <c r="MG587" s="41"/>
      <c r="MH587" s="41"/>
      <c r="MI587" s="41"/>
      <c r="MJ587" s="41"/>
      <c r="MK587" s="41"/>
      <c r="ML587" s="41"/>
      <c r="MM587" s="41"/>
      <c r="MN587" s="41"/>
      <c r="MO587" s="41"/>
      <c r="MP587" s="41"/>
      <c r="MQ587" s="41"/>
      <c r="MR587" s="41"/>
      <c r="MS587" s="41"/>
      <c r="MT587" s="41"/>
      <c r="MU587" s="41"/>
      <c r="MV587" s="41"/>
      <c r="MW587" s="41"/>
      <c r="MX587" s="41"/>
      <c r="MY587" s="41"/>
      <c r="MZ587" s="41"/>
      <c r="NA587" s="41"/>
      <c r="NB587" s="41"/>
      <c r="NC587" s="41"/>
      <c r="ND587" s="41"/>
      <c r="NE587" s="41"/>
      <c r="NF587" s="41"/>
      <c r="NG587" s="41"/>
      <c r="NH587" s="41"/>
      <c r="NI587" s="41"/>
      <c r="NJ587" s="41"/>
      <c r="NK587" s="41"/>
      <c r="NL587" s="41"/>
      <c r="NM587" s="41"/>
      <c r="NN587" s="41"/>
      <c r="NO587" s="41"/>
      <c r="NP587" s="41"/>
      <c r="NQ587" s="41"/>
      <c r="NR587" s="41"/>
      <c r="NS587" s="41"/>
      <c r="NT587" s="41"/>
      <c r="NU587" s="41"/>
      <c r="NV587" s="41"/>
      <c r="NW587" s="41"/>
      <c r="NX587" s="41"/>
      <c r="NY587" s="41"/>
      <c r="NZ587" s="41"/>
      <c r="OA587" s="41"/>
      <c r="OB587" s="41"/>
      <c r="OC587" s="41"/>
      <c r="OD587" s="41"/>
      <c r="OE587" s="41"/>
      <c r="OF587" s="41"/>
      <c r="OG587" s="41"/>
      <c r="OH587" s="41"/>
      <c r="OI587" s="41"/>
      <c r="OJ587" s="41"/>
    </row>
    <row r="588" spans="264:400" ht="17.25" customHeight="1" x14ac:dyDescent="0.3">
      <c r="JD588" s="41"/>
      <c r="JE588" s="41"/>
      <c r="JF588" s="41"/>
      <c r="JG588" s="41"/>
      <c r="JH588" s="41"/>
      <c r="JI588" s="41"/>
      <c r="JJ588" s="41"/>
      <c r="JK588" s="41"/>
      <c r="JL588" s="41"/>
      <c r="JM588" s="41"/>
      <c r="JN588" s="41"/>
      <c r="JO588" s="41"/>
      <c r="JP588" s="41"/>
      <c r="JQ588" s="41"/>
      <c r="JR588" s="41"/>
      <c r="JS588" s="41"/>
      <c r="JT588" s="41"/>
      <c r="JU588" s="41"/>
      <c r="JV588" s="41"/>
      <c r="JW588" s="41"/>
      <c r="JX588" s="41"/>
      <c r="JY588" s="41"/>
      <c r="JZ588" s="41"/>
      <c r="KA588" s="41"/>
      <c r="KB588" s="41"/>
      <c r="KC588" s="41"/>
      <c r="KD588" s="41"/>
      <c r="KE588" s="41"/>
      <c r="KF588" s="41"/>
      <c r="KG588" s="41"/>
      <c r="KH588" s="41"/>
      <c r="KI588" s="41"/>
      <c r="KJ588" s="41"/>
      <c r="KK588" s="41"/>
      <c r="KL588" s="41"/>
      <c r="KM588" s="41"/>
      <c r="KN588" s="41"/>
      <c r="KO588" s="41"/>
      <c r="KP588" s="41"/>
      <c r="KQ588" s="41"/>
      <c r="KR588" s="41"/>
      <c r="KS588" s="41"/>
      <c r="KT588" s="41"/>
      <c r="KU588" s="41"/>
      <c r="KV588" s="41"/>
      <c r="KW588" s="41"/>
      <c r="KX588" s="41"/>
      <c r="KY588" s="41"/>
      <c r="KZ588" s="41"/>
      <c r="LA588" s="41"/>
      <c r="LB588" s="41"/>
      <c r="LC588" s="41"/>
      <c r="LD588" s="41"/>
      <c r="LE588" s="41"/>
      <c r="LF588" s="41"/>
      <c r="LG588" s="41"/>
      <c r="LH588" s="41"/>
      <c r="LI588" s="41"/>
      <c r="LJ588" s="41"/>
      <c r="LK588" s="41"/>
      <c r="LL588" s="41"/>
      <c r="LM588" s="41"/>
      <c r="LN588" s="41"/>
      <c r="LO588" s="41"/>
      <c r="LP588" s="41"/>
      <c r="LQ588" s="41"/>
      <c r="LR588" s="41"/>
      <c r="LS588" s="41"/>
      <c r="LT588" s="41"/>
      <c r="LU588" s="41"/>
      <c r="LV588" s="41"/>
      <c r="LW588" s="41"/>
      <c r="LX588" s="41"/>
      <c r="LY588" s="41"/>
      <c r="LZ588" s="41"/>
      <c r="MA588" s="41"/>
      <c r="MB588" s="41"/>
      <c r="MC588" s="41"/>
      <c r="MD588" s="41"/>
      <c r="ME588" s="41"/>
      <c r="MF588" s="41"/>
      <c r="MG588" s="41"/>
      <c r="MH588" s="41"/>
      <c r="MI588" s="41"/>
      <c r="MJ588" s="41"/>
      <c r="MK588" s="41"/>
      <c r="ML588" s="41"/>
      <c r="MM588" s="41"/>
      <c r="MN588" s="41"/>
      <c r="MO588" s="41"/>
      <c r="MP588" s="41"/>
      <c r="MQ588" s="41"/>
      <c r="MR588" s="41"/>
      <c r="MS588" s="41"/>
      <c r="MT588" s="41"/>
      <c r="MU588" s="41"/>
      <c r="MV588" s="41"/>
      <c r="MW588" s="41"/>
      <c r="MX588" s="41"/>
      <c r="MY588" s="41"/>
      <c r="MZ588" s="41"/>
      <c r="NA588" s="41"/>
      <c r="NB588" s="41"/>
      <c r="NC588" s="41"/>
      <c r="ND588" s="41"/>
      <c r="NE588" s="41"/>
      <c r="NF588" s="41"/>
      <c r="NG588" s="41"/>
      <c r="NH588" s="41"/>
      <c r="NI588" s="41"/>
      <c r="NJ588" s="41"/>
      <c r="NK588" s="41"/>
      <c r="NL588" s="41"/>
      <c r="NM588" s="41"/>
      <c r="NN588" s="41"/>
      <c r="NO588" s="41"/>
      <c r="NP588" s="41"/>
      <c r="NQ588" s="41"/>
      <c r="NR588" s="41"/>
      <c r="NS588" s="41"/>
      <c r="NT588" s="41"/>
      <c r="NU588" s="41"/>
      <c r="NV588" s="41"/>
      <c r="NW588" s="41"/>
      <c r="NX588" s="41"/>
      <c r="NY588" s="41"/>
      <c r="NZ588" s="41"/>
      <c r="OA588" s="41"/>
      <c r="OB588" s="41"/>
      <c r="OC588" s="41"/>
      <c r="OD588" s="41"/>
      <c r="OE588" s="41"/>
      <c r="OF588" s="41"/>
      <c r="OG588" s="41"/>
      <c r="OH588" s="41"/>
      <c r="OI588" s="41"/>
      <c r="OJ588" s="41"/>
    </row>
    <row r="589" spans="264:400" ht="17.25" customHeight="1" x14ac:dyDescent="0.3">
      <c r="JD589" s="41"/>
      <c r="JE589" s="41"/>
      <c r="JF589" s="41"/>
      <c r="JG589" s="41"/>
      <c r="JH589" s="41"/>
      <c r="JI589" s="41"/>
      <c r="JJ589" s="41"/>
      <c r="JK589" s="41"/>
      <c r="JL589" s="41"/>
      <c r="JM589" s="41"/>
      <c r="JN589" s="41"/>
      <c r="JO589" s="41"/>
      <c r="JP589" s="41"/>
      <c r="JQ589" s="41"/>
      <c r="JR589" s="41"/>
      <c r="JS589" s="41"/>
      <c r="JT589" s="41"/>
      <c r="JU589" s="41"/>
      <c r="JV589" s="41"/>
      <c r="JW589" s="41"/>
      <c r="JX589" s="41"/>
      <c r="JY589" s="41"/>
      <c r="JZ589" s="41"/>
      <c r="KA589" s="41"/>
      <c r="KB589" s="41"/>
      <c r="KC589" s="41"/>
      <c r="KD589" s="41"/>
      <c r="KE589" s="41"/>
      <c r="KF589" s="41"/>
      <c r="KG589" s="41"/>
      <c r="KH589" s="41"/>
      <c r="KI589" s="41"/>
      <c r="KJ589" s="41"/>
      <c r="KK589" s="41"/>
      <c r="KL589" s="41"/>
      <c r="KM589" s="41"/>
      <c r="KN589" s="41"/>
      <c r="KO589" s="41"/>
      <c r="KP589" s="41"/>
      <c r="KQ589" s="41"/>
      <c r="KR589" s="41"/>
      <c r="KS589" s="41"/>
      <c r="KT589" s="41"/>
      <c r="KU589" s="41"/>
      <c r="KV589" s="41"/>
      <c r="KW589" s="41"/>
      <c r="KX589" s="41"/>
      <c r="KY589" s="41"/>
      <c r="KZ589" s="41"/>
      <c r="LA589" s="41"/>
      <c r="LB589" s="41"/>
      <c r="LC589" s="41"/>
      <c r="LD589" s="41"/>
      <c r="LE589" s="41"/>
      <c r="LF589" s="41"/>
      <c r="LG589" s="41"/>
      <c r="LH589" s="41"/>
      <c r="LI589" s="41"/>
      <c r="LJ589" s="41"/>
      <c r="LK589" s="41"/>
      <c r="LL589" s="41"/>
      <c r="LM589" s="41"/>
      <c r="LN589" s="41"/>
      <c r="LO589" s="41"/>
      <c r="LP589" s="41"/>
      <c r="LQ589" s="41"/>
      <c r="LR589" s="41"/>
      <c r="LS589" s="41"/>
      <c r="LT589" s="41"/>
      <c r="LU589" s="41"/>
      <c r="LV589" s="41"/>
      <c r="LW589" s="41"/>
      <c r="LX589" s="41"/>
      <c r="LY589" s="41"/>
      <c r="LZ589" s="41"/>
      <c r="MA589" s="41"/>
      <c r="MB589" s="41"/>
      <c r="MC589" s="41"/>
      <c r="MD589" s="41"/>
      <c r="ME589" s="41"/>
      <c r="MF589" s="41"/>
      <c r="MG589" s="41"/>
      <c r="MH589" s="41"/>
      <c r="MI589" s="41"/>
      <c r="MJ589" s="41"/>
      <c r="MK589" s="41"/>
      <c r="ML589" s="41"/>
      <c r="MM589" s="41"/>
      <c r="MN589" s="41"/>
      <c r="MO589" s="41"/>
      <c r="MP589" s="41"/>
      <c r="MQ589" s="41"/>
      <c r="MR589" s="41"/>
      <c r="MS589" s="41"/>
      <c r="MT589" s="41"/>
      <c r="MU589" s="41"/>
      <c r="MV589" s="41"/>
      <c r="MW589" s="41"/>
      <c r="MX589" s="41"/>
      <c r="MY589" s="41"/>
      <c r="MZ589" s="41"/>
      <c r="NA589" s="41"/>
      <c r="NB589" s="41"/>
      <c r="NC589" s="41"/>
      <c r="ND589" s="41"/>
      <c r="NE589" s="41"/>
      <c r="NF589" s="41"/>
      <c r="NG589" s="41"/>
      <c r="NH589" s="41"/>
      <c r="NI589" s="41"/>
      <c r="NJ589" s="41"/>
      <c r="NK589" s="41"/>
      <c r="NL589" s="41"/>
      <c r="NM589" s="41"/>
      <c r="NN589" s="41"/>
      <c r="NO589" s="41"/>
      <c r="NP589" s="41"/>
      <c r="NQ589" s="41"/>
      <c r="NR589" s="41"/>
      <c r="NS589" s="41"/>
      <c r="NT589" s="41"/>
      <c r="NU589" s="41"/>
      <c r="NV589" s="41"/>
      <c r="NW589" s="41"/>
      <c r="NX589" s="41"/>
      <c r="NY589" s="41"/>
      <c r="NZ589" s="41"/>
      <c r="OA589" s="41"/>
      <c r="OB589" s="41"/>
      <c r="OC589" s="41"/>
      <c r="OD589" s="41"/>
      <c r="OE589" s="41"/>
      <c r="OF589" s="41"/>
      <c r="OG589" s="41"/>
      <c r="OH589" s="41"/>
      <c r="OI589" s="41"/>
      <c r="OJ589" s="41"/>
    </row>
    <row r="590" spans="264:400" ht="17.25" customHeight="1" x14ac:dyDescent="0.3">
      <c r="JD590" s="41"/>
      <c r="JE590" s="41"/>
      <c r="JF590" s="41"/>
      <c r="JG590" s="41"/>
      <c r="JH590" s="41"/>
      <c r="JI590" s="41"/>
      <c r="JJ590" s="41"/>
      <c r="JK590" s="41"/>
      <c r="JL590" s="41"/>
      <c r="JM590" s="41"/>
      <c r="JN590" s="41"/>
      <c r="JO590" s="41"/>
      <c r="JP590" s="41"/>
      <c r="JQ590" s="41"/>
      <c r="JR590" s="41"/>
      <c r="JS590" s="41"/>
      <c r="JT590" s="41"/>
      <c r="JU590" s="41"/>
      <c r="JV590" s="41"/>
      <c r="JW590" s="41"/>
      <c r="JX590" s="41"/>
      <c r="JY590" s="41"/>
      <c r="JZ590" s="41"/>
      <c r="KA590" s="41"/>
      <c r="KB590" s="41"/>
      <c r="KC590" s="41"/>
      <c r="KD590" s="41"/>
      <c r="KE590" s="41"/>
      <c r="KF590" s="41"/>
      <c r="KG590" s="41"/>
      <c r="KH590" s="41"/>
      <c r="KI590" s="41"/>
      <c r="KJ590" s="41"/>
      <c r="KK590" s="41"/>
      <c r="KL590" s="41"/>
      <c r="KM590" s="41"/>
      <c r="KN590" s="41"/>
      <c r="KO590" s="41"/>
      <c r="KP590" s="41"/>
      <c r="KQ590" s="41"/>
      <c r="KR590" s="41"/>
      <c r="KS590" s="41"/>
      <c r="KT590" s="41"/>
      <c r="KU590" s="41"/>
      <c r="KV590" s="41"/>
      <c r="KW590" s="41"/>
      <c r="KX590" s="41"/>
      <c r="KY590" s="41"/>
      <c r="KZ590" s="41"/>
      <c r="LA590" s="41"/>
      <c r="LB590" s="41"/>
      <c r="LC590" s="41"/>
      <c r="LD590" s="41"/>
      <c r="LE590" s="41"/>
      <c r="LF590" s="41"/>
      <c r="LG590" s="41"/>
      <c r="LH590" s="41"/>
      <c r="LI590" s="41"/>
      <c r="LJ590" s="41"/>
      <c r="LK590" s="41"/>
      <c r="LL590" s="41"/>
      <c r="LM590" s="41"/>
      <c r="LN590" s="41"/>
      <c r="LO590" s="41"/>
      <c r="LP590" s="41"/>
      <c r="LQ590" s="41"/>
      <c r="LR590" s="41"/>
      <c r="LS590" s="41"/>
      <c r="LT590" s="41"/>
      <c r="LU590" s="41"/>
      <c r="LV590" s="41"/>
      <c r="LW590" s="41"/>
      <c r="LX590" s="41"/>
      <c r="LY590" s="41"/>
      <c r="LZ590" s="41"/>
      <c r="MA590" s="41"/>
      <c r="MB590" s="41"/>
      <c r="MC590" s="41"/>
      <c r="MD590" s="41"/>
      <c r="ME590" s="41"/>
      <c r="MF590" s="41"/>
      <c r="MG590" s="41"/>
      <c r="MH590" s="41"/>
      <c r="MI590" s="41"/>
      <c r="MJ590" s="41"/>
      <c r="MK590" s="41"/>
      <c r="ML590" s="41"/>
      <c r="MM590" s="41"/>
      <c r="MN590" s="41"/>
      <c r="MO590" s="41"/>
      <c r="MP590" s="41"/>
      <c r="MQ590" s="41"/>
      <c r="MR590" s="41"/>
      <c r="MS590" s="41"/>
      <c r="MT590" s="41"/>
      <c r="MU590" s="41"/>
      <c r="MV590" s="41"/>
      <c r="MW590" s="41"/>
      <c r="MX590" s="41"/>
      <c r="MY590" s="41"/>
      <c r="MZ590" s="41"/>
      <c r="NA590" s="41"/>
      <c r="NB590" s="41"/>
      <c r="NC590" s="41"/>
      <c r="ND590" s="41"/>
      <c r="NE590" s="41"/>
      <c r="NF590" s="41"/>
      <c r="NG590" s="41"/>
      <c r="NH590" s="41"/>
      <c r="NI590" s="41"/>
      <c r="NJ590" s="41"/>
      <c r="NK590" s="41"/>
      <c r="NL590" s="41"/>
      <c r="NM590" s="41"/>
      <c r="NN590" s="41"/>
      <c r="NO590" s="41"/>
      <c r="NP590" s="41"/>
      <c r="NQ590" s="41"/>
      <c r="NR590" s="41"/>
      <c r="NS590" s="41"/>
      <c r="NT590" s="41"/>
      <c r="NU590" s="41"/>
      <c r="NV590" s="41"/>
      <c r="NW590" s="41"/>
      <c r="NX590" s="41"/>
      <c r="NY590" s="41"/>
      <c r="NZ590" s="41"/>
      <c r="OA590" s="41"/>
      <c r="OB590" s="41"/>
      <c r="OC590" s="41"/>
      <c r="OD590" s="41"/>
      <c r="OE590" s="41"/>
      <c r="OF590" s="41"/>
      <c r="OG590" s="41"/>
      <c r="OH590" s="41"/>
      <c r="OI590" s="41"/>
      <c r="OJ590" s="41"/>
    </row>
    <row r="591" spans="264:400" ht="17.25" customHeight="1" x14ac:dyDescent="0.3">
      <c r="JD591" s="41"/>
      <c r="JE591" s="41"/>
      <c r="JF591" s="41"/>
      <c r="JG591" s="41"/>
      <c r="JH591" s="41"/>
      <c r="JI591" s="41"/>
      <c r="JJ591" s="41"/>
      <c r="JK591" s="41"/>
      <c r="JL591" s="41"/>
      <c r="JM591" s="41"/>
      <c r="JN591" s="41"/>
      <c r="JO591" s="41"/>
      <c r="JP591" s="41"/>
      <c r="JQ591" s="41"/>
      <c r="JR591" s="41"/>
      <c r="JS591" s="41"/>
      <c r="JT591" s="41"/>
      <c r="JU591" s="41"/>
      <c r="JV591" s="41"/>
      <c r="JW591" s="41"/>
      <c r="JX591" s="41"/>
      <c r="JY591" s="41"/>
      <c r="JZ591" s="41"/>
      <c r="KA591" s="41"/>
      <c r="KB591" s="41"/>
      <c r="KC591" s="41"/>
      <c r="KD591" s="41"/>
      <c r="KE591" s="41"/>
      <c r="KF591" s="41"/>
      <c r="KG591" s="41"/>
      <c r="KH591" s="41"/>
      <c r="KI591" s="41"/>
      <c r="KJ591" s="41"/>
      <c r="KK591" s="41"/>
      <c r="KL591" s="41"/>
      <c r="KM591" s="41"/>
      <c r="KN591" s="41"/>
      <c r="KO591" s="41"/>
      <c r="KP591" s="41"/>
      <c r="KQ591" s="41"/>
      <c r="KR591" s="41"/>
      <c r="KS591" s="41"/>
      <c r="KT591" s="41"/>
      <c r="KU591" s="41"/>
      <c r="KV591" s="41"/>
      <c r="KW591" s="41"/>
      <c r="KX591" s="41"/>
      <c r="KY591" s="41"/>
      <c r="KZ591" s="41"/>
      <c r="LA591" s="41"/>
      <c r="LB591" s="41"/>
      <c r="LC591" s="41"/>
      <c r="LD591" s="41"/>
      <c r="LE591" s="41"/>
      <c r="LF591" s="41"/>
      <c r="LG591" s="41"/>
      <c r="LH591" s="41"/>
      <c r="LI591" s="41"/>
      <c r="LJ591" s="41"/>
      <c r="LK591" s="41"/>
      <c r="LL591" s="41"/>
      <c r="LM591" s="41"/>
      <c r="LN591" s="41"/>
      <c r="LO591" s="41"/>
      <c r="LP591" s="41"/>
      <c r="LQ591" s="41"/>
      <c r="LR591" s="41"/>
      <c r="LS591" s="41"/>
      <c r="LT591" s="41"/>
      <c r="LU591" s="41"/>
      <c r="LV591" s="41"/>
      <c r="LW591" s="41"/>
      <c r="LX591" s="41"/>
      <c r="LY591" s="41"/>
      <c r="LZ591" s="41"/>
      <c r="MA591" s="41"/>
      <c r="MB591" s="41"/>
      <c r="MC591" s="41"/>
      <c r="MD591" s="41"/>
      <c r="ME591" s="41"/>
      <c r="MF591" s="41"/>
      <c r="MG591" s="41"/>
      <c r="MH591" s="41"/>
      <c r="MI591" s="41"/>
      <c r="MJ591" s="41"/>
      <c r="MK591" s="41"/>
      <c r="ML591" s="41"/>
      <c r="MM591" s="41"/>
      <c r="MN591" s="41"/>
      <c r="MO591" s="41"/>
      <c r="MP591" s="41"/>
      <c r="MQ591" s="41"/>
      <c r="MR591" s="41"/>
      <c r="MS591" s="41"/>
      <c r="MT591" s="41"/>
      <c r="MU591" s="41"/>
      <c r="MV591" s="41"/>
      <c r="MW591" s="41"/>
      <c r="MX591" s="41"/>
      <c r="MY591" s="41"/>
      <c r="MZ591" s="41"/>
      <c r="NA591" s="41"/>
      <c r="NB591" s="41"/>
      <c r="NC591" s="41"/>
      <c r="ND591" s="41"/>
      <c r="NE591" s="41"/>
      <c r="NF591" s="41"/>
      <c r="NG591" s="41"/>
      <c r="NH591" s="41"/>
      <c r="NI591" s="41"/>
      <c r="NJ591" s="41"/>
      <c r="NK591" s="41"/>
      <c r="NL591" s="41"/>
      <c r="NM591" s="41"/>
      <c r="NN591" s="41"/>
      <c r="NO591" s="41"/>
      <c r="NP591" s="41"/>
      <c r="NQ591" s="41"/>
      <c r="NR591" s="41"/>
      <c r="NS591" s="41"/>
      <c r="NT591" s="41"/>
      <c r="NU591" s="41"/>
      <c r="NV591" s="41"/>
      <c r="NW591" s="41"/>
      <c r="NX591" s="41"/>
      <c r="NY591" s="41"/>
      <c r="NZ591" s="41"/>
      <c r="OA591" s="41"/>
      <c r="OB591" s="41"/>
      <c r="OC591" s="41"/>
      <c r="OD591" s="41"/>
      <c r="OE591" s="41"/>
      <c r="OF591" s="41"/>
      <c r="OG591" s="41"/>
      <c r="OH591" s="41"/>
      <c r="OI591" s="41"/>
      <c r="OJ591" s="41"/>
    </row>
    <row r="592" spans="264:400" ht="17.25" customHeight="1" x14ac:dyDescent="0.3">
      <c r="JD592" s="41"/>
      <c r="JE592" s="41"/>
      <c r="JF592" s="41"/>
      <c r="JG592" s="41"/>
      <c r="JH592" s="41"/>
      <c r="JI592" s="41"/>
      <c r="JJ592" s="41"/>
      <c r="JK592" s="41"/>
      <c r="JL592" s="41"/>
      <c r="JM592" s="41"/>
      <c r="JN592" s="41"/>
      <c r="JO592" s="41"/>
      <c r="JP592" s="41"/>
      <c r="JQ592" s="41"/>
      <c r="JR592" s="41"/>
      <c r="JS592" s="41"/>
      <c r="JT592" s="41"/>
      <c r="JU592" s="41"/>
      <c r="JV592" s="41"/>
      <c r="JW592" s="41"/>
      <c r="JX592" s="41"/>
      <c r="JY592" s="41"/>
      <c r="JZ592" s="41"/>
      <c r="KA592" s="41"/>
      <c r="KB592" s="41"/>
      <c r="KC592" s="41"/>
      <c r="KD592" s="41"/>
      <c r="KE592" s="41"/>
      <c r="KF592" s="41"/>
      <c r="KG592" s="41"/>
      <c r="KH592" s="41"/>
      <c r="KI592" s="41"/>
      <c r="KJ592" s="41"/>
      <c r="KK592" s="41"/>
      <c r="KL592" s="41"/>
      <c r="KM592" s="41"/>
      <c r="KN592" s="41"/>
      <c r="KO592" s="41"/>
      <c r="KP592" s="41"/>
      <c r="KQ592" s="41"/>
      <c r="KR592" s="41"/>
      <c r="KS592" s="41"/>
      <c r="KT592" s="41"/>
      <c r="KU592" s="41"/>
      <c r="KV592" s="41"/>
      <c r="KW592" s="41"/>
      <c r="KX592" s="41"/>
      <c r="KY592" s="41"/>
      <c r="KZ592" s="41"/>
      <c r="LA592" s="41"/>
      <c r="LB592" s="41"/>
      <c r="LC592" s="41"/>
      <c r="LD592" s="41"/>
      <c r="LE592" s="41"/>
      <c r="LF592" s="41"/>
      <c r="LG592" s="41"/>
      <c r="LH592" s="41"/>
      <c r="LI592" s="41"/>
      <c r="LJ592" s="41"/>
      <c r="LK592" s="41"/>
      <c r="LL592" s="41"/>
      <c r="LM592" s="41"/>
      <c r="LN592" s="41"/>
      <c r="LO592" s="41"/>
      <c r="LP592" s="41"/>
      <c r="LQ592" s="41"/>
      <c r="LR592" s="41"/>
      <c r="LS592" s="41"/>
      <c r="LT592" s="41"/>
      <c r="LU592" s="41"/>
      <c r="LV592" s="41"/>
      <c r="LW592" s="41"/>
      <c r="LX592" s="41"/>
      <c r="LY592" s="41"/>
      <c r="LZ592" s="41"/>
      <c r="MA592" s="41"/>
      <c r="MB592" s="41"/>
      <c r="MC592" s="41"/>
      <c r="MD592" s="41"/>
      <c r="ME592" s="41"/>
      <c r="MF592" s="41"/>
      <c r="MG592" s="41"/>
      <c r="MH592" s="41"/>
      <c r="MI592" s="41"/>
      <c r="MJ592" s="41"/>
      <c r="MK592" s="41"/>
      <c r="ML592" s="41"/>
      <c r="MM592" s="41"/>
      <c r="MN592" s="41"/>
      <c r="MO592" s="41"/>
      <c r="MP592" s="41"/>
      <c r="MQ592" s="41"/>
      <c r="MR592" s="41"/>
      <c r="MS592" s="41"/>
      <c r="MT592" s="41"/>
      <c r="MU592" s="41"/>
      <c r="MV592" s="41"/>
      <c r="MW592" s="41"/>
      <c r="MX592" s="41"/>
      <c r="MY592" s="41"/>
      <c r="MZ592" s="41"/>
      <c r="NA592" s="41"/>
      <c r="NB592" s="41"/>
      <c r="NC592" s="41"/>
      <c r="ND592" s="41"/>
      <c r="NE592" s="41"/>
      <c r="NF592" s="41"/>
      <c r="NG592" s="41"/>
      <c r="NH592" s="41"/>
      <c r="NI592" s="41"/>
      <c r="NJ592" s="41"/>
      <c r="NK592" s="41"/>
      <c r="NL592" s="41"/>
      <c r="NM592" s="41"/>
      <c r="NN592" s="41"/>
      <c r="NO592" s="41"/>
      <c r="NP592" s="41"/>
      <c r="NQ592" s="41"/>
      <c r="NR592" s="41"/>
      <c r="NS592" s="41"/>
      <c r="NT592" s="41"/>
      <c r="NU592" s="41"/>
      <c r="NV592" s="41"/>
      <c r="NW592" s="41"/>
      <c r="NX592" s="41"/>
      <c r="NY592" s="41"/>
      <c r="NZ592" s="41"/>
      <c r="OA592" s="41"/>
      <c r="OB592" s="41"/>
      <c r="OC592" s="41"/>
      <c r="OD592" s="41"/>
      <c r="OE592" s="41"/>
      <c r="OF592" s="41"/>
      <c r="OG592" s="41"/>
      <c r="OH592" s="41"/>
      <c r="OI592" s="41"/>
      <c r="OJ592" s="41"/>
    </row>
    <row r="593" spans="264:400" ht="17.25" customHeight="1" x14ac:dyDescent="0.3">
      <c r="JD593" s="41"/>
      <c r="JE593" s="41"/>
      <c r="JF593" s="41"/>
      <c r="JG593" s="41"/>
      <c r="JH593" s="41"/>
      <c r="JI593" s="41"/>
      <c r="JJ593" s="41"/>
      <c r="JK593" s="41"/>
      <c r="JL593" s="41"/>
      <c r="JM593" s="41"/>
      <c r="JN593" s="41"/>
      <c r="JO593" s="41"/>
      <c r="JP593" s="41"/>
      <c r="JQ593" s="41"/>
      <c r="JR593" s="41"/>
      <c r="JS593" s="41"/>
      <c r="JT593" s="41"/>
      <c r="JU593" s="41"/>
      <c r="JV593" s="41"/>
      <c r="JW593" s="41"/>
      <c r="JX593" s="41"/>
      <c r="JY593" s="41"/>
      <c r="JZ593" s="41"/>
      <c r="KA593" s="41"/>
      <c r="KB593" s="41"/>
      <c r="KC593" s="41"/>
      <c r="KD593" s="41"/>
      <c r="KE593" s="41"/>
      <c r="KF593" s="41"/>
      <c r="KG593" s="41"/>
      <c r="KH593" s="41"/>
      <c r="KI593" s="41"/>
      <c r="KJ593" s="41"/>
      <c r="KK593" s="41"/>
      <c r="KL593" s="41"/>
      <c r="KM593" s="41"/>
      <c r="KN593" s="41"/>
      <c r="KO593" s="41"/>
      <c r="KP593" s="41"/>
      <c r="KQ593" s="41"/>
      <c r="KR593" s="41"/>
      <c r="KS593" s="41"/>
      <c r="KT593" s="41"/>
      <c r="KU593" s="41"/>
      <c r="KV593" s="41"/>
      <c r="KW593" s="41"/>
      <c r="KX593" s="41"/>
      <c r="KY593" s="41"/>
      <c r="KZ593" s="41"/>
      <c r="LA593" s="41"/>
      <c r="LB593" s="41"/>
      <c r="LC593" s="41"/>
      <c r="LD593" s="41"/>
      <c r="LE593" s="41"/>
      <c r="LF593" s="41"/>
      <c r="LG593" s="41"/>
      <c r="LH593" s="41"/>
      <c r="LI593" s="41"/>
      <c r="LJ593" s="41"/>
      <c r="LK593" s="41"/>
      <c r="LL593" s="41"/>
      <c r="LM593" s="41"/>
      <c r="LN593" s="41"/>
      <c r="LO593" s="41"/>
      <c r="LP593" s="41"/>
      <c r="LQ593" s="41"/>
      <c r="LR593" s="41"/>
      <c r="LS593" s="41"/>
      <c r="LT593" s="41"/>
      <c r="LU593" s="41"/>
      <c r="LV593" s="41"/>
      <c r="LW593" s="41"/>
      <c r="LX593" s="41"/>
      <c r="LY593" s="41"/>
      <c r="LZ593" s="41"/>
      <c r="MA593" s="41"/>
      <c r="MB593" s="41"/>
      <c r="MC593" s="41"/>
      <c r="MD593" s="41"/>
      <c r="ME593" s="41"/>
      <c r="MF593" s="41"/>
      <c r="MG593" s="41"/>
      <c r="MH593" s="41"/>
      <c r="MI593" s="41"/>
      <c r="MJ593" s="41"/>
      <c r="MK593" s="41"/>
      <c r="ML593" s="41"/>
      <c r="MM593" s="41"/>
      <c r="MN593" s="41"/>
      <c r="MO593" s="41"/>
      <c r="MP593" s="41"/>
      <c r="MQ593" s="41"/>
      <c r="MR593" s="41"/>
      <c r="MS593" s="41"/>
      <c r="MT593" s="41"/>
      <c r="MU593" s="41"/>
      <c r="MV593" s="41"/>
      <c r="MW593" s="41"/>
      <c r="MX593" s="41"/>
      <c r="MY593" s="41"/>
      <c r="MZ593" s="41"/>
      <c r="NA593" s="41"/>
      <c r="NB593" s="41"/>
      <c r="NC593" s="41"/>
      <c r="ND593" s="41"/>
      <c r="NE593" s="41"/>
      <c r="NF593" s="41"/>
      <c r="NG593" s="41"/>
      <c r="NH593" s="41"/>
      <c r="NI593" s="41"/>
      <c r="NJ593" s="41"/>
      <c r="NK593" s="41"/>
      <c r="NL593" s="41"/>
      <c r="NM593" s="41"/>
      <c r="NN593" s="41"/>
      <c r="NO593" s="41"/>
      <c r="NP593" s="41"/>
      <c r="NQ593" s="41"/>
      <c r="NR593" s="41"/>
      <c r="NS593" s="41"/>
      <c r="NT593" s="41"/>
      <c r="NU593" s="41"/>
      <c r="NV593" s="41"/>
      <c r="NW593" s="41"/>
      <c r="NX593" s="41"/>
      <c r="NY593" s="41"/>
      <c r="NZ593" s="41"/>
      <c r="OA593" s="41"/>
      <c r="OB593" s="41"/>
      <c r="OC593" s="41"/>
      <c r="OD593" s="41"/>
      <c r="OE593" s="41"/>
      <c r="OF593" s="41"/>
      <c r="OG593" s="41"/>
      <c r="OH593" s="41"/>
      <c r="OI593" s="41"/>
      <c r="OJ593" s="41"/>
    </row>
    <row r="594" spans="264:400" ht="17.25" customHeight="1" x14ac:dyDescent="0.3">
      <c r="JD594" s="41"/>
      <c r="JE594" s="41"/>
      <c r="JF594" s="41"/>
      <c r="JG594" s="41"/>
      <c r="JH594" s="41"/>
      <c r="JI594" s="41"/>
      <c r="JJ594" s="41"/>
      <c r="JK594" s="41"/>
      <c r="JL594" s="41"/>
      <c r="JM594" s="41"/>
      <c r="JN594" s="41"/>
      <c r="JO594" s="41"/>
      <c r="JP594" s="41"/>
      <c r="JQ594" s="41"/>
      <c r="JR594" s="41"/>
      <c r="JS594" s="41"/>
      <c r="JT594" s="41"/>
      <c r="JU594" s="41"/>
      <c r="JV594" s="41"/>
      <c r="JW594" s="41"/>
      <c r="JX594" s="41"/>
      <c r="JY594" s="41"/>
      <c r="JZ594" s="41"/>
      <c r="KA594" s="41"/>
      <c r="KB594" s="41"/>
      <c r="KC594" s="41"/>
      <c r="KD594" s="41"/>
      <c r="KE594" s="41"/>
      <c r="KF594" s="41"/>
      <c r="KG594" s="41"/>
      <c r="KH594" s="41"/>
      <c r="KI594" s="41"/>
      <c r="KJ594" s="41"/>
      <c r="KK594" s="41"/>
      <c r="KL594" s="41"/>
      <c r="KM594" s="41"/>
      <c r="KN594" s="41"/>
      <c r="KO594" s="41"/>
      <c r="KP594" s="41"/>
      <c r="KQ594" s="41"/>
      <c r="KR594" s="41"/>
      <c r="KS594" s="41"/>
      <c r="KT594" s="41"/>
      <c r="KU594" s="41"/>
      <c r="KV594" s="41"/>
      <c r="KW594" s="41"/>
      <c r="KX594" s="41"/>
      <c r="KY594" s="41"/>
      <c r="KZ594" s="41"/>
      <c r="LA594" s="41"/>
      <c r="LB594" s="41"/>
      <c r="LC594" s="41"/>
      <c r="LD594" s="41"/>
      <c r="LE594" s="41"/>
      <c r="LF594" s="41"/>
      <c r="LG594" s="41"/>
      <c r="LH594" s="41"/>
      <c r="LI594" s="41"/>
      <c r="LJ594" s="41"/>
      <c r="LK594" s="41"/>
      <c r="LL594" s="41"/>
      <c r="LM594" s="41"/>
      <c r="LN594" s="41"/>
      <c r="LO594" s="41"/>
      <c r="LP594" s="41"/>
      <c r="LQ594" s="41"/>
      <c r="LR594" s="41"/>
      <c r="LS594" s="41"/>
      <c r="LT594" s="41"/>
      <c r="LU594" s="41"/>
      <c r="LV594" s="41"/>
      <c r="LW594" s="41"/>
      <c r="LX594" s="41"/>
      <c r="LY594" s="41"/>
      <c r="LZ594" s="41"/>
      <c r="MA594" s="41"/>
      <c r="MB594" s="41"/>
      <c r="MC594" s="41"/>
      <c r="MD594" s="41"/>
      <c r="ME594" s="41"/>
      <c r="MF594" s="41"/>
      <c r="MG594" s="41"/>
      <c r="MH594" s="41"/>
      <c r="MI594" s="41"/>
      <c r="MJ594" s="41"/>
      <c r="MK594" s="41"/>
      <c r="ML594" s="41"/>
      <c r="MM594" s="41"/>
      <c r="MN594" s="41"/>
      <c r="MO594" s="41"/>
      <c r="MP594" s="41"/>
      <c r="MQ594" s="41"/>
      <c r="MR594" s="41"/>
      <c r="MS594" s="41"/>
      <c r="MT594" s="41"/>
      <c r="MU594" s="41"/>
      <c r="MV594" s="41"/>
      <c r="MW594" s="41"/>
      <c r="MX594" s="41"/>
      <c r="MY594" s="41"/>
      <c r="MZ594" s="41"/>
      <c r="NA594" s="41"/>
      <c r="NB594" s="41"/>
      <c r="NC594" s="41"/>
      <c r="ND594" s="41"/>
      <c r="NE594" s="41"/>
      <c r="NF594" s="41"/>
      <c r="NG594" s="41"/>
      <c r="NH594" s="41"/>
      <c r="NI594" s="41"/>
      <c r="NJ594" s="41"/>
      <c r="NK594" s="41"/>
      <c r="NL594" s="41"/>
      <c r="NM594" s="41"/>
      <c r="NN594" s="41"/>
      <c r="NO594" s="41"/>
      <c r="NP594" s="41"/>
      <c r="NQ594" s="41"/>
      <c r="NR594" s="41"/>
      <c r="NS594" s="41"/>
      <c r="NT594" s="41"/>
      <c r="NU594" s="41"/>
      <c r="NV594" s="41"/>
      <c r="NW594" s="41"/>
      <c r="NX594" s="41"/>
      <c r="NY594" s="41"/>
      <c r="NZ594" s="41"/>
      <c r="OA594" s="41"/>
      <c r="OB594" s="41"/>
      <c r="OC594" s="41"/>
      <c r="OD594" s="41"/>
      <c r="OE594" s="41"/>
      <c r="OF594" s="41"/>
      <c r="OG594" s="41"/>
      <c r="OH594" s="41"/>
      <c r="OI594" s="41"/>
      <c r="OJ594" s="41"/>
    </row>
    <row r="595" spans="264:400" ht="17.25" customHeight="1" x14ac:dyDescent="0.3">
      <c r="JD595" s="41"/>
      <c r="JE595" s="41"/>
      <c r="JF595" s="41"/>
      <c r="JG595" s="41"/>
      <c r="JH595" s="41"/>
      <c r="JI595" s="41"/>
      <c r="JJ595" s="41"/>
      <c r="JK595" s="41"/>
      <c r="JL595" s="41"/>
      <c r="JM595" s="41"/>
      <c r="JN595" s="41"/>
      <c r="JO595" s="41"/>
      <c r="JP595" s="41"/>
      <c r="JQ595" s="41"/>
      <c r="JR595" s="41"/>
      <c r="JS595" s="41"/>
      <c r="JT595" s="41"/>
      <c r="JU595" s="41"/>
      <c r="JV595" s="41"/>
      <c r="JW595" s="41"/>
      <c r="JX595" s="41"/>
      <c r="JY595" s="41"/>
      <c r="JZ595" s="41"/>
      <c r="KA595" s="41"/>
      <c r="KB595" s="41"/>
      <c r="KC595" s="41"/>
      <c r="KD595" s="41"/>
      <c r="KE595" s="41"/>
      <c r="KF595" s="41"/>
      <c r="KG595" s="41"/>
      <c r="KH595" s="41"/>
      <c r="KI595" s="41"/>
      <c r="KJ595" s="41"/>
      <c r="KK595" s="41"/>
      <c r="KL595" s="41"/>
      <c r="KM595" s="41"/>
      <c r="KN595" s="41"/>
      <c r="KO595" s="41"/>
      <c r="KP595" s="41"/>
      <c r="KQ595" s="41"/>
      <c r="KR595" s="41"/>
      <c r="KS595" s="41"/>
      <c r="KT595" s="41"/>
      <c r="KU595" s="41"/>
      <c r="KV595" s="41"/>
      <c r="KW595" s="41"/>
      <c r="KX595" s="41"/>
      <c r="KY595" s="41"/>
      <c r="KZ595" s="41"/>
      <c r="LA595" s="41"/>
      <c r="LB595" s="41"/>
      <c r="LC595" s="41"/>
      <c r="LD595" s="41"/>
      <c r="LE595" s="41"/>
      <c r="LF595" s="41"/>
      <c r="LG595" s="41"/>
      <c r="LH595" s="41"/>
      <c r="LI595" s="41"/>
      <c r="LJ595" s="41"/>
      <c r="LK595" s="41"/>
      <c r="LL595" s="41"/>
      <c r="LM595" s="41"/>
      <c r="LN595" s="41"/>
      <c r="LO595" s="41"/>
      <c r="LP595" s="41"/>
      <c r="LQ595" s="41"/>
      <c r="LR595" s="41"/>
      <c r="LS595" s="41"/>
      <c r="LT595" s="41"/>
      <c r="LU595" s="41"/>
      <c r="LV595" s="41"/>
      <c r="LW595" s="41"/>
      <c r="LX595" s="41"/>
      <c r="LY595" s="41"/>
      <c r="LZ595" s="41"/>
      <c r="MA595" s="41"/>
      <c r="MB595" s="41"/>
      <c r="MC595" s="41"/>
      <c r="MD595" s="41"/>
      <c r="ME595" s="41"/>
      <c r="MF595" s="41"/>
      <c r="MG595" s="41"/>
      <c r="MH595" s="41"/>
      <c r="MI595" s="41"/>
      <c r="MJ595" s="41"/>
      <c r="MK595" s="41"/>
      <c r="ML595" s="41"/>
      <c r="MM595" s="41"/>
      <c r="MN595" s="41"/>
      <c r="MO595" s="41"/>
      <c r="MP595" s="41"/>
      <c r="MQ595" s="41"/>
      <c r="MR595" s="41"/>
      <c r="MS595" s="41"/>
      <c r="MT595" s="41"/>
      <c r="MU595" s="41"/>
      <c r="MV595" s="41"/>
      <c r="MW595" s="41"/>
      <c r="MX595" s="41"/>
      <c r="MY595" s="41"/>
      <c r="MZ595" s="41"/>
      <c r="NA595" s="41"/>
      <c r="NB595" s="41"/>
      <c r="NC595" s="41"/>
      <c r="ND595" s="41"/>
      <c r="NE595" s="41"/>
      <c r="NF595" s="41"/>
      <c r="NG595" s="41"/>
      <c r="NH595" s="41"/>
      <c r="NI595" s="41"/>
      <c r="NJ595" s="41"/>
      <c r="NK595" s="41"/>
      <c r="NL595" s="41"/>
      <c r="NM595" s="41"/>
      <c r="NN595" s="41"/>
      <c r="NO595" s="41"/>
      <c r="NP595" s="41"/>
      <c r="NQ595" s="41"/>
      <c r="NR595" s="41"/>
      <c r="NS595" s="41"/>
      <c r="NT595" s="41"/>
      <c r="NU595" s="41"/>
      <c r="NV595" s="41"/>
      <c r="NW595" s="41"/>
      <c r="NX595" s="41"/>
      <c r="NY595" s="41"/>
      <c r="NZ595" s="41"/>
      <c r="OA595" s="41"/>
      <c r="OB595" s="41"/>
      <c r="OC595" s="41"/>
      <c r="OD595" s="41"/>
      <c r="OE595" s="41"/>
      <c r="OF595" s="41"/>
      <c r="OG595" s="41"/>
      <c r="OH595" s="41"/>
      <c r="OI595" s="41"/>
      <c r="OJ595" s="41"/>
    </row>
    <row r="596" spans="264:400" ht="17.25" customHeight="1" x14ac:dyDescent="0.3">
      <c r="JD596" s="41"/>
      <c r="JE596" s="41"/>
      <c r="JF596" s="41"/>
      <c r="JG596" s="41"/>
      <c r="JH596" s="41"/>
      <c r="JI596" s="41"/>
      <c r="JJ596" s="41"/>
      <c r="JK596" s="41"/>
      <c r="JL596" s="41"/>
      <c r="JM596" s="41"/>
      <c r="JN596" s="41"/>
      <c r="JO596" s="41"/>
      <c r="JP596" s="41"/>
      <c r="JQ596" s="41"/>
      <c r="JR596" s="41"/>
      <c r="JS596" s="41"/>
      <c r="JT596" s="41"/>
      <c r="JU596" s="41"/>
      <c r="JV596" s="41"/>
      <c r="JW596" s="41"/>
      <c r="JX596" s="41"/>
      <c r="JY596" s="41"/>
      <c r="JZ596" s="41"/>
      <c r="KA596" s="41"/>
      <c r="KB596" s="41"/>
      <c r="KC596" s="41"/>
      <c r="KD596" s="41"/>
      <c r="KE596" s="41"/>
      <c r="KF596" s="41"/>
      <c r="KG596" s="41"/>
      <c r="KH596" s="41"/>
      <c r="KI596" s="41"/>
      <c r="KJ596" s="41"/>
      <c r="KK596" s="41"/>
      <c r="KL596" s="41"/>
      <c r="KM596" s="41"/>
      <c r="KN596" s="41"/>
      <c r="KO596" s="41"/>
      <c r="KP596" s="41"/>
      <c r="KQ596" s="41"/>
      <c r="KR596" s="41"/>
      <c r="KS596" s="41"/>
      <c r="KT596" s="41"/>
      <c r="KU596" s="41"/>
      <c r="KV596" s="41"/>
      <c r="KW596" s="41"/>
      <c r="KX596" s="41"/>
      <c r="KY596" s="41"/>
      <c r="KZ596" s="41"/>
      <c r="LA596" s="41"/>
      <c r="LB596" s="41"/>
      <c r="LC596" s="41"/>
      <c r="LD596" s="41"/>
      <c r="LE596" s="41"/>
      <c r="LF596" s="41"/>
      <c r="LG596" s="41"/>
      <c r="LH596" s="41"/>
      <c r="LI596" s="41"/>
      <c r="LJ596" s="41"/>
      <c r="LK596" s="41"/>
      <c r="LL596" s="41"/>
      <c r="LM596" s="41"/>
      <c r="LN596" s="41"/>
      <c r="LO596" s="41"/>
      <c r="LP596" s="41"/>
      <c r="LQ596" s="41"/>
      <c r="LR596" s="41"/>
      <c r="LS596" s="41"/>
      <c r="LT596" s="41"/>
      <c r="LU596" s="41"/>
      <c r="LV596" s="41"/>
      <c r="LW596" s="41"/>
      <c r="LX596" s="41"/>
      <c r="LY596" s="41"/>
      <c r="LZ596" s="41"/>
      <c r="MA596" s="41"/>
      <c r="MB596" s="41"/>
      <c r="MC596" s="41"/>
      <c r="MD596" s="41"/>
      <c r="ME596" s="41"/>
      <c r="MF596" s="41"/>
      <c r="MG596" s="41"/>
      <c r="MH596" s="41"/>
      <c r="MI596" s="41"/>
      <c r="MJ596" s="41"/>
      <c r="MK596" s="41"/>
      <c r="ML596" s="41"/>
      <c r="MM596" s="41"/>
      <c r="MN596" s="41"/>
      <c r="MO596" s="41"/>
      <c r="MP596" s="41"/>
      <c r="MQ596" s="41"/>
      <c r="MR596" s="41"/>
      <c r="MS596" s="41"/>
      <c r="MT596" s="41"/>
      <c r="MU596" s="41"/>
      <c r="MV596" s="41"/>
      <c r="MW596" s="41"/>
      <c r="MX596" s="41"/>
      <c r="MY596" s="41"/>
      <c r="MZ596" s="41"/>
      <c r="NA596" s="41"/>
      <c r="NB596" s="41"/>
      <c r="NC596" s="41"/>
      <c r="ND596" s="41"/>
      <c r="NE596" s="41"/>
      <c r="NF596" s="41"/>
      <c r="NG596" s="41"/>
      <c r="NH596" s="41"/>
      <c r="NI596" s="41"/>
      <c r="NJ596" s="41"/>
      <c r="NK596" s="41"/>
      <c r="NL596" s="41"/>
      <c r="NM596" s="41"/>
      <c r="NN596" s="41"/>
      <c r="NO596" s="41"/>
      <c r="NP596" s="41"/>
      <c r="NQ596" s="41"/>
      <c r="NR596" s="41"/>
      <c r="NS596" s="41"/>
      <c r="NT596" s="41"/>
      <c r="NU596" s="41"/>
      <c r="NV596" s="41"/>
      <c r="NW596" s="41"/>
      <c r="NX596" s="41"/>
      <c r="NY596" s="41"/>
      <c r="NZ596" s="41"/>
      <c r="OA596" s="41"/>
      <c r="OB596" s="41"/>
      <c r="OC596" s="41"/>
      <c r="OD596" s="41"/>
      <c r="OE596" s="41"/>
      <c r="OF596" s="41"/>
      <c r="OG596" s="41"/>
      <c r="OH596" s="41"/>
      <c r="OI596" s="41"/>
      <c r="OJ596" s="41"/>
    </row>
    <row r="597" spans="264:400" ht="17.25" customHeight="1" x14ac:dyDescent="0.3">
      <c r="JD597" s="41"/>
      <c r="JE597" s="41"/>
      <c r="JF597" s="41"/>
      <c r="JG597" s="41"/>
      <c r="JH597" s="41"/>
      <c r="JI597" s="41"/>
      <c r="JJ597" s="41"/>
      <c r="JK597" s="41"/>
      <c r="JL597" s="41"/>
      <c r="JM597" s="41"/>
      <c r="JN597" s="41"/>
      <c r="JO597" s="41"/>
      <c r="JP597" s="41"/>
      <c r="JQ597" s="41"/>
      <c r="JR597" s="41"/>
      <c r="JS597" s="41"/>
      <c r="JT597" s="41"/>
      <c r="JU597" s="41"/>
      <c r="JV597" s="41"/>
      <c r="JW597" s="41"/>
      <c r="JX597" s="41"/>
      <c r="JY597" s="41"/>
      <c r="JZ597" s="41"/>
      <c r="KA597" s="41"/>
      <c r="KB597" s="41"/>
      <c r="KC597" s="41"/>
      <c r="KD597" s="41"/>
      <c r="KE597" s="41"/>
      <c r="KF597" s="41"/>
      <c r="KG597" s="41"/>
      <c r="KH597" s="41"/>
      <c r="KI597" s="41"/>
      <c r="KJ597" s="41"/>
      <c r="KK597" s="41"/>
      <c r="KL597" s="41"/>
      <c r="KM597" s="41"/>
      <c r="KN597" s="41"/>
      <c r="KO597" s="41"/>
      <c r="KP597" s="41"/>
      <c r="KQ597" s="41"/>
      <c r="KR597" s="41"/>
      <c r="KS597" s="41"/>
      <c r="KT597" s="41"/>
      <c r="KU597" s="41"/>
      <c r="KV597" s="41"/>
      <c r="KW597" s="41"/>
      <c r="KX597" s="41"/>
      <c r="KY597" s="41"/>
      <c r="KZ597" s="41"/>
      <c r="LA597" s="41"/>
      <c r="LB597" s="41"/>
      <c r="LC597" s="41"/>
      <c r="LD597" s="41"/>
      <c r="LE597" s="41"/>
      <c r="LF597" s="41"/>
      <c r="LG597" s="41"/>
      <c r="LH597" s="41"/>
      <c r="LI597" s="41"/>
      <c r="LJ597" s="41"/>
      <c r="LK597" s="41"/>
      <c r="LL597" s="41"/>
      <c r="LM597" s="41"/>
      <c r="LN597" s="41"/>
      <c r="LO597" s="41"/>
      <c r="LP597" s="41"/>
      <c r="LQ597" s="41"/>
      <c r="LR597" s="41"/>
      <c r="LS597" s="41"/>
      <c r="LT597" s="41"/>
      <c r="LU597" s="41"/>
      <c r="LV597" s="41"/>
      <c r="LW597" s="41"/>
      <c r="LX597" s="41"/>
      <c r="LY597" s="41"/>
      <c r="LZ597" s="41"/>
      <c r="MA597" s="41"/>
      <c r="MB597" s="41"/>
      <c r="MC597" s="41"/>
      <c r="MD597" s="41"/>
      <c r="ME597" s="41"/>
      <c r="MF597" s="41"/>
      <c r="MG597" s="41"/>
      <c r="MH597" s="41"/>
      <c r="MI597" s="41"/>
      <c r="MJ597" s="41"/>
      <c r="MK597" s="41"/>
      <c r="ML597" s="41"/>
      <c r="MM597" s="41"/>
      <c r="MN597" s="41"/>
      <c r="MO597" s="41"/>
      <c r="MP597" s="41"/>
      <c r="MQ597" s="41"/>
      <c r="MR597" s="41"/>
      <c r="MS597" s="41"/>
      <c r="MT597" s="41"/>
      <c r="MU597" s="41"/>
      <c r="MV597" s="41"/>
      <c r="MW597" s="41"/>
      <c r="MX597" s="41"/>
      <c r="MY597" s="41"/>
      <c r="MZ597" s="41"/>
      <c r="NA597" s="41"/>
      <c r="NB597" s="41"/>
      <c r="NC597" s="41"/>
      <c r="ND597" s="41"/>
      <c r="NE597" s="41"/>
      <c r="NF597" s="41"/>
      <c r="NG597" s="41"/>
      <c r="NH597" s="41"/>
      <c r="NI597" s="41"/>
      <c r="NJ597" s="41"/>
      <c r="NK597" s="41"/>
      <c r="NL597" s="41"/>
      <c r="NM597" s="41"/>
      <c r="NN597" s="41"/>
      <c r="NO597" s="41"/>
      <c r="NP597" s="41"/>
      <c r="NQ597" s="41"/>
      <c r="NR597" s="41"/>
      <c r="NS597" s="41"/>
      <c r="NT597" s="41"/>
      <c r="NU597" s="41"/>
      <c r="NV597" s="41"/>
      <c r="NW597" s="41"/>
      <c r="NX597" s="41"/>
      <c r="NY597" s="41"/>
      <c r="NZ597" s="41"/>
      <c r="OA597" s="41"/>
      <c r="OB597" s="41"/>
      <c r="OC597" s="41"/>
      <c r="OD597" s="41"/>
      <c r="OE597" s="41"/>
      <c r="OF597" s="41"/>
      <c r="OG597" s="41"/>
      <c r="OH597" s="41"/>
      <c r="OI597" s="41"/>
      <c r="OJ597" s="41"/>
    </row>
    <row r="598" spans="264:400" ht="17.25" customHeight="1" x14ac:dyDescent="0.3">
      <c r="JD598" s="41"/>
      <c r="JE598" s="41"/>
      <c r="JF598" s="41"/>
      <c r="JG598" s="41"/>
      <c r="JH598" s="41"/>
      <c r="JI598" s="41"/>
      <c r="JJ598" s="41"/>
      <c r="JK598" s="41"/>
      <c r="JL598" s="41"/>
      <c r="JM598" s="41"/>
      <c r="JN598" s="41"/>
      <c r="JO598" s="41"/>
      <c r="JP598" s="41"/>
      <c r="JQ598" s="41"/>
      <c r="JR598" s="41"/>
      <c r="JS598" s="41"/>
      <c r="JT598" s="41"/>
      <c r="JU598" s="41"/>
      <c r="JV598" s="41"/>
      <c r="JW598" s="41"/>
      <c r="JX598" s="41"/>
      <c r="JY598" s="41"/>
      <c r="JZ598" s="41"/>
      <c r="KA598" s="41"/>
      <c r="KB598" s="41"/>
      <c r="KC598" s="41"/>
      <c r="KD598" s="41"/>
      <c r="KE598" s="41"/>
      <c r="KF598" s="41"/>
      <c r="KG598" s="41"/>
      <c r="KH598" s="41"/>
      <c r="KI598" s="41"/>
      <c r="KJ598" s="41"/>
      <c r="KK598" s="41"/>
      <c r="KL598" s="41"/>
      <c r="KM598" s="41"/>
      <c r="KN598" s="41"/>
      <c r="KO598" s="41"/>
      <c r="KP598" s="41"/>
      <c r="KQ598" s="41"/>
      <c r="KR598" s="41"/>
      <c r="KS598" s="41"/>
      <c r="KT598" s="41"/>
      <c r="KU598" s="41"/>
      <c r="KV598" s="41"/>
      <c r="KW598" s="41"/>
      <c r="KX598" s="41"/>
      <c r="KY598" s="41"/>
      <c r="KZ598" s="41"/>
      <c r="LA598" s="41"/>
      <c r="LB598" s="41"/>
      <c r="LC598" s="41"/>
      <c r="LD598" s="41"/>
      <c r="LE598" s="41"/>
      <c r="LF598" s="41"/>
      <c r="LG598" s="41"/>
      <c r="LH598" s="41"/>
      <c r="LI598" s="41"/>
      <c r="LJ598" s="41"/>
      <c r="LK598" s="41"/>
      <c r="LL598" s="41"/>
      <c r="LM598" s="41"/>
      <c r="LN598" s="41"/>
      <c r="LO598" s="41"/>
      <c r="LP598" s="41"/>
      <c r="LQ598" s="41"/>
      <c r="LR598" s="41"/>
      <c r="LS598" s="41"/>
      <c r="LT598" s="41"/>
      <c r="LU598" s="41"/>
      <c r="LV598" s="41"/>
      <c r="LW598" s="41"/>
      <c r="LX598" s="41"/>
      <c r="LY598" s="41"/>
      <c r="LZ598" s="41"/>
      <c r="MA598" s="41"/>
      <c r="MB598" s="41"/>
      <c r="MC598" s="41"/>
      <c r="MD598" s="41"/>
      <c r="ME598" s="41"/>
      <c r="MF598" s="41"/>
      <c r="MG598" s="41"/>
      <c r="MH598" s="41"/>
      <c r="MI598" s="41"/>
      <c r="MJ598" s="41"/>
      <c r="MK598" s="41"/>
      <c r="ML598" s="41"/>
      <c r="MM598" s="41"/>
      <c r="MN598" s="41"/>
      <c r="MO598" s="41"/>
      <c r="MP598" s="41"/>
      <c r="MQ598" s="41"/>
      <c r="MR598" s="41"/>
      <c r="MS598" s="41"/>
      <c r="MT598" s="41"/>
      <c r="MU598" s="41"/>
      <c r="MV598" s="41"/>
      <c r="MW598" s="41"/>
      <c r="MX598" s="41"/>
      <c r="MY598" s="41"/>
      <c r="MZ598" s="41"/>
      <c r="NA598" s="41"/>
      <c r="NB598" s="41"/>
      <c r="NC598" s="41"/>
      <c r="ND598" s="41"/>
      <c r="NE598" s="41"/>
      <c r="NF598" s="41"/>
      <c r="NG598" s="41"/>
      <c r="NH598" s="41"/>
      <c r="NI598" s="41"/>
      <c r="NJ598" s="41"/>
      <c r="NK598" s="41"/>
      <c r="NL598" s="41"/>
      <c r="NM598" s="41"/>
      <c r="NN598" s="41"/>
      <c r="NO598" s="41"/>
      <c r="NP598" s="41"/>
      <c r="NQ598" s="41"/>
      <c r="NR598" s="41"/>
      <c r="NS598" s="41"/>
      <c r="NT598" s="41"/>
      <c r="NU598" s="41"/>
      <c r="NV598" s="41"/>
      <c r="NW598" s="41"/>
      <c r="NX598" s="41"/>
      <c r="NY598" s="41"/>
      <c r="NZ598" s="41"/>
      <c r="OA598" s="41"/>
      <c r="OB598" s="41"/>
      <c r="OC598" s="41"/>
      <c r="OD598" s="41"/>
      <c r="OE598" s="41"/>
      <c r="OF598" s="41"/>
      <c r="OG598" s="41"/>
      <c r="OH598" s="41"/>
      <c r="OI598" s="41"/>
      <c r="OJ598" s="41"/>
    </row>
    <row r="599" spans="264:400" ht="17.25" customHeight="1" x14ac:dyDescent="0.3">
      <c r="JD599" s="41"/>
      <c r="JE599" s="41"/>
      <c r="JF599" s="41"/>
      <c r="JG599" s="41"/>
      <c r="JH599" s="41"/>
      <c r="JI599" s="41"/>
      <c r="JJ599" s="41"/>
      <c r="JK599" s="41"/>
      <c r="JL599" s="41"/>
      <c r="JM599" s="41"/>
      <c r="JN599" s="41"/>
      <c r="JO599" s="41"/>
      <c r="JP599" s="41"/>
      <c r="JQ599" s="41"/>
      <c r="JR599" s="41"/>
      <c r="JS599" s="41"/>
      <c r="JT599" s="41"/>
      <c r="JU599" s="41"/>
      <c r="JV599" s="41"/>
      <c r="JW599" s="41"/>
      <c r="JX599" s="41"/>
      <c r="JY599" s="41"/>
      <c r="JZ599" s="41"/>
      <c r="KA599" s="41"/>
      <c r="KB599" s="41"/>
      <c r="KC599" s="41"/>
      <c r="KD599" s="41"/>
      <c r="KE599" s="41"/>
      <c r="KF599" s="41"/>
      <c r="KG599" s="41"/>
      <c r="KH599" s="41"/>
      <c r="KI599" s="41"/>
      <c r="KJ599" s="41"/>
      <c r="KK599" s="41"/>
      <c r="KL599" s="41"/>
      <c r="KM599" s="41"/>
      <c r="KN599" s="41"/>
      <c r="KO599" s="41"/>
      <c r="KP599" s="41"/>
      <c r="KQ599" s="41"/>
      <c r="KR599" s="41"/>
      <c r="KS599" s="41"/>
      <c r="KT599" s="41"/>
      <c r="KU599" s="41"/>
      <c r="KV599" s="41"/>
      <c r="KW599" s="41"/>
      <c r="KX599" s="41"/>
      <c r="KY599" s="41"/>
      <c r="KZ599" s="41"/>
      <c r="LA599" s="41"/>
      <c r="LB599" s="41"/>
      <c r="LC599" s="41"/>
      <c r="LD599" s="41"/>
      <c r="LE599" s="41"/>
      <c r="LF599" s="41"/>
      <c r="LG599" s="41"/>
      <c r="LH599" s="41"/>
      <c r="LI599" s="41"/>
      <c r="LJ599" s="41"/>
      <c r="LK599" s="41"/>
      <c r="LL599" s="41"/>
      <c r="LM599" s="41"/>
      <c r="LN599" s="41"/>
      <c r="LO599" s="41"/>
      <c r="LP599" s="41"/>
      <c r="LQ599" s="41"/>
      <c r="LR599" s="41"/>
      <c r="LS599" s="41"/>
      <c r="LT599" s="41"/>
      <c r="LU599" s="41"/>
      <c r="LV599" s="41"/>
      <c r="LW599" s="41"/>
      <c r="LX599" s="41"/>
      <c r="LY599" s="41"/>
      <c r="LZ599" s="41"/>
      <c r="MA599" s="41"/>
      <c r="MB599" s="41"/>
      <c r="MC599" s="41"/>
      <c r="MD599" s="41"/>
      <c r="ME599" s="41"/>
      <c r="MF599" s="41"/>
      <c r="MG599" s="41"/>
      <c r="MH599" s="41"/>
      <c r="MI599" s="41"/>
      <c r="MJ599" s="41"/>
      <c r="MK599" s="41"/>
      <c r="ML599" s="41"/>
      <c r="MM599" s="41"/>
      <c r="MN599" s="41"/>
      <c r="MO599" s="41"/>
      <c r="MP599" s="41"/>
      <c r="MQ599" s="41"/>
      <c r="MR599" s="41"/>
      <c r="MS599" s="41"/>
      <c r="MT599" s="41"/>
      <c r="MU599" s="41"/>
      <c r="MV599" s="41"/>
      <c r="MW599" s="41"/>
      <c r="MX599" s="41"/>
      <c r="MY599" s="41"/>
      <c r="MZ599" s="41"/>
      <c r="NA599" s="41"/>
      <c r="NB599" s="41"/>
      <c r="NC599" s="41"/>
      <c r="ND599" s="41"/>
      <c r="NE599" s="41"/>
      <c r="NF599" s="41"/>
      <c r="NG599" s="41"/>
      <c r="NH599" s="41"/>
      <c r="NI599" s="41"/>
      <c r="NJ599" s="41"/>
      <c r="NK599" s="41"/>
      <c r="NL599" s="41"/>
      <c r="NM599" s="41"/>
      <c r="NN599" s="41"/>
      <c r="NO599" s="41"/>
      <c r="NP599" s="41"/>
      <c r="NQ599" s="41"/>
      <c r="NR599" s="41"/>
      <c r="NS599" s="41"/>
      <c r="NT599" s="41"/>
      <c r="NU599" s="41"/>
      <c r="NV599" s="41"/>
      <c r="NW599" s="41"/>
      <c r="NX599" s="41"/>
      <c r="NY599" s="41"/>
      <c r="NZ599" s="41"/>
      <c r="OA599" s="41"/>
      <c r="OB599" s="41"/>
      <c r="OC599" s="41"/>
      <c r="OD599" s="41"/>
      <c r="OE599" s="41"/>
      <c r="OF599" s="41"/>
      <c r="OG599" s="41"/>
      <c r="OH599" s="41"/>
      <c r="OI599" s="41"/>
      <c r="OJ599" s="41"/>
    </row>
    <row r="600" spans="264:400" ht="17.25" customHeight="1" x14ac:dyDescent="0.3">
      <c r="JD600" s="41"/>
      <c r="JE600" s="41"/>
      <c r="JF600" s="41"/>
      <c r="JG600" s="41"/>
      <c r="JH600" s="41"/>
      <c r="JI600" s="41"/>
      <c r="JJ600" s="41"/>
      <c r="JK600" s="41"/>
      <c r="JL600" s="41"/>
      <c r="JM600" s="41"/>
      <c r="JN600" s="41"/>
      <c r="JO600" s="41"/>
      <c r="JP600" s="41"/>
      <c r="JQ600" s="41"/>
      <c r="JR600" s="41"/>
      <c r="JS600" s="41"/>
      <c r="JT600" s="41"/>
      <c r="JU600" s="41"/>
      <c r="JV600" s="41"/>
      <c r="JW600" s="41"/>
      <c r="JX600" s="41"/>
      <c r="JY600" s="41"/>
      <c r="JZ600" s="41"/>
      <c r="KA600" s="41"/>
      <c r="KB600" s="41"/>
      <c r="KC600" s="41"/>
      <c r="KD600" s="41"/>
      <c r="KE600" s="41"/>
      <c r="KF600" s="41"/>
      <c r="KG600" s="41"/>
      <c r="KH600" s="41"/>
      <c r="KI600" s="41"/>
      <c r="KJ600" s="41"/>
      <c r="KK600" s="41"/>
      <c r="KL600" s="41"/>
      <c r="KM600" s="41"/>
      <c r="KN600" s="41"/>
      <c r="KO600" s="41"/>
      <c r="KP600" s="41"/>
      <c r="KQ600" s="41"/>
      <c r="KR600" s="41"/>
      <c r="KS600" s="41"/>
      <c r="KT600" s="41"/>
      <c r="KU600" s="41"/>
      <c r="KV600" s="41"/>
      <c r="KW600" s="41"/>
      <c r="KX600" s="41"/>
      <c r="KY600" s="41"/>
      <c r="KZ600" s="41"/>
      <c r="LA600" s="41"/>
      <c r="LB600" s="41"/>
      <c r="LC600" s="41"/>
      <c r="LD600" s="41"/>
      <c r="LE600" s="41"/>
      <c r="LF600" s="41"/>
      <c r="LG600" s="41"/>
      <c r="LH600" s="41"/>
      <c r="LI600" s="41"/>
      <c r="LJ600" s="41"/>
      <c r="LK600" s="41"/>
      <c r="LL600" s="41"/>
      <c r="LM600" s="41"/>
      <c r="LN600" s="41"/>
      <c r="LO600" s="41"/>
      <c r="LP600" s="41"/>
      <c r="LQ600" s="41"/>
      <c r="LR600" s="41"/>
      <c r="LS600" s="41"/>
      <c r="LT600" s="41"/>
      <c r="LU600" s="41"/>
      <c r="LV600" s="41"/>
      <c r="LW600" s="41"/>
      <c r="LX600" s="41"/>
      <c r="LY600" s="41"/>
      <c r="LZ600" s="41"/>
      <c r="MA600" s="41"/>
      <c r="MB600" s="41"/>
      <c r="MC600" s="41"/>
      <c r="MD600" s="41"/>
      <c r="ME600" s="41"/>
      <c r="MF600" s="41"/>
      <c r="MG600" s="41"/>
      <c r="MH600" s="41"/>
      <c r="MI600" s="41"/>
      <c r="MJ600" s="41"/>
      <c r="MK600" s="41"/>
      <c r="ML600" s="41"/>
      <c r="MM600" s="41"/>
      <c r="MN600" s="41"/>
      <c r="MO600" s="41"/>
      <c r="MP600" s="41"/>
      <c r="MQ600" s="41"/>
      <c r="MR600" s="41"/>
      <c r="MS600" s="41"/>
      <c r="MT600" s="41"/>
      <c r="MU600" s="41"/>
      <c r="MV600" s="41"/>
      <c r="MW600" s="41"/>
      <c r="MX600" s="41"/>
      <c r="MY600" s="41"/>
      <c r="MZ600" s="41"/>
      <c r="NA600" s="41"/>
      <c r="NB600" s="41"/>
      <c r="NC600" s="41"/>
      <c r="ND600" s="41"/>
      <c r="NE600" s="41"/>
      <c r="NF600" s="41"/>
      <c r="NG600" s="41"/>
      <c r="NH600" s="41"/>
      <c r="NI600" s="41"/>
      <c r="NJ600" s="41"/>
      <c r="NK600" s="41"/>
      <c r="NL600" s="41"/>
      <c r="NM600" s="41"/>
      <c r="NN600" s="41"/>
      <c r="NO600" s="41"/>
      <c r="NP600" s="41"/>
      <c r="NQ600" s="41"/>
      <c r="NR600" s="41"/>
      <c r="NS600" s="41"/>
      <c r="NT600" s="41"/>
      <c r="NU600" s="41"/>
      <c r="NV600" s="41"/>
      <c r="NW600" s="41"/>
      <c r="NX600" s="41"/>
      <c r="NY600" s="41"/>
      <c r="NZ600" s="41"/>
      <c r="OA600" s="41"/>
      <c r="OB600" s="41"/>
      <c r="OC600" s="41"/>
      <c r="OD600" s="41"/>
      <c r="OE600" s="41"/>
      <c r="OF600" s="41"/>
      <c r="OG600" s="41"/>
      <c r="OH600" s="41"/>
      <c r="OI600" s="41"/>
      <c r="OJ600" s="41"/>
    </row>
    <row r="601" spans="264:400" ht="17.25" customHeight="1" x14ac:dyDescent="0.3">
      <c r="JD601" s="41"/>
      <c r="JE601" s="41"/>
      <c r="JF601" s="41"/>
      <c r="JG601" s="41"/>
      <c r="JH601" s="41"/>
      <c r="JI601" s="41"/>
      <c r="JJ601" s="41"/>
      <c r="JK601" s="41"/>
      <c r="JL601" s="41"/>
      <c r="JM601" s="41"/>
      <c r="JN601" s="41"/>
      <c r="JO601" s="41"/>
      <c r="JP601" s="41"/>
      <c r="JQ601" s="41"/>
      <c r="JR601" s="41"/>
      <c r="JS601" s="41"/>
      <c r="JT601" s="41"/>
      <c r="JU601" s="41"/>
      <c r="JV601" s="41"/>
      <c r="JW601" s="41"/>
      <c r="JX601" s="41"/>
      <c r="JY601" s="41"/>
      <c r="JZ601" s="41"/>
      <c r="KA601" s="41"/>
      <c r="KB601" s="41"/>
      <c r="KC601" s="41"/>
      <c r="KD601" s="41"/>
      <c r="KE601" s="41"/>
      <c r="KF601" s="41"/>
      <c r="KG601" s="41"/>
      <c r="KH601" s="41"/>
      <c r="KI601" s="41"/>
      <c r="KJ601" s="41"/>
      <c r="KK601" s="41"/>
      <c r="KL601" s="41"/>
      <c r="KM601" s="41"/>
      <c r="KN601" s="41"/>
      <c r="KO601" s="41"/>
      <c r="KP601" s="41"/>
      <c r="KQ601" s="41"/>
      <c r="KR601" s="41"/>
      <c r="KS601" s="41"/>
      <c r="KT601" s="41"/>
      <c r="KU601" s="41"/>
      <c r="KV601" s="41"/>
      <c r="KW601" s="41"/>
      <c r="KX601" s="41"/>
      <c r="KY601" s="41"/>
      <c r="KZ601" s="41"/>
      <c r="LA601" s="41"/>
      <c r="LB601" s="41"/>
      <c r="LC601" s="41"/>
      <c r="LD601" s="41"/>
      <c r="LE601" s="41"/>
      <c r="LF601" s="41"/>
      <c r="LG601" s="41"/>
      <c r="LH601" s="41"/>
      <c r="LI601" s="41"/>
      <c r="LJ601" s="41"/>
      <c r="LK601" s="41"/>
      <c r="LL601" s="41"/>
      <c r="LM601" s="41"/>
      <c r="LN601" s="41"/>
      <c r="LO601" s="41"/>
      <c r="LP601" s="41"/>
      <c r="LQ601" s="41"/>
      <c r="LR601" s="41"/>
      <c r="LS601" s="41"/>
      <c r="LT601" s="41"/>
      <c r="LU601" s="41"/>
      <c r="LV601" s="41"/>
      <c r="LW601" s="41"/>
      <c r="LX601" s="41"/>
      <c r="LY601" s="41"/>
      <c r="LZ601" s="41"/>
      <c r="MA601" s="41"/>
      <c r="MB601" s="41"/>
      <c r="MC601" s="41"/>
      <c r="MD601" s="41"/>
      <c r="ME601" s="41"/>
      <c r="MF601" s="41"/>
      <c r="MG601" s="41"/>
      <c r="MH601" s="41"/>
      <c r="MI601" s="41"/>
      <c r="MJ601" s="41"/>
      <c r="MK601" s="41"/>
      <c r="ML601" s="41"/>
      <c r="MM601" s="41"/>
      <c r="MN601" s="41"/>
      <c r="MO601" s="41"/>
      <c r="MP601" s="41"/>
      <c r="MQ601" s="41"/>
      <c r="MR601" s="41"/>
      <c r="MS601" s="41"/>
      <c r="MT601" s="41"/>
      <c r="MU601" s="41"/>
      <c r="MV601" s="41"/>
      <c r="MW601" s="41"/>
      <c r="MX601" s="41"/>
      <c r="MY601" s="41"/>
      <c r="MZ601" s="41"/>
      <c r="NA601" s="41"/>
      <c r="NB601" s="41"/>
      <c r="NC601" s="41"/>
      <c r="ND601" s="41"/>
      <c r="NE601" s="41"/>
      <c r="NF601" s="41"/>
      <c r="NG601" s="41"/>
      <c r="NH601" s="41"/>
      <c r="NI601" s="41"/>
      <c r="NJ601" s="41"/>
      <c r="NK601" s="41"/>
      <c r="NL601" s="41"/>
      <c r="NM601" s="41"/>
      <c r="NN601" s="41"/>
      <c r="NO601" s="41"/>
      <c r="NP601" s="41"/>
      <c r="NQ601" s="41"/>
      <c r="NR601" s="41"/>
      <c r="NS601" s="41"/>
      <c r="NT601" s="41"/>
      <c r="NU601" s="41"/>
      <c r="NV601" s="41"/>
      <c r="NW601" s="41"/>
      <c r="NX601" s="41"/>
      <c r="NY601" s="41"/>
      <c r="NZ601" s="41"/>
      <c r="OA601" s="41"/>
      <c r="OB601" s="41"/>
      <c r="OC601" s="41"/>
      <c r="OD601" s="41"/>
      <c r="OE601" s="41"/>
      <c r="OF601" s="41"/>
      <c r="OG601" s="41"/>
      <c r="OH601" s="41"/>
      <c r="OI601" s="41"/>
      <c r="OJ601" s="41"/>
    </row>
    <row r="602" spans="264:400" ht="17.25" customHeight="1" x14ac:dyDescent="0.3">
      <c r="JD602" s="41"/>
      <c r="JE602" s="41"/>
      <c r="JF602" s="41"/>
      <c r="JG602" s="41"/>
      <c r="JH602" s="41"/>
      <c r="JI602" s="41"/>
      <c r="JJ602" s="41"/>
      <c r="JK602" s="41"/>
      <c r="JL602" s="41"/>
      <c r="JM602" s="41"/>
      <c r="JN602" s="41"/>
      <c r="JO602" s="41"/>
      <c r="JP602" s="41"/>
      <c r="JQ602" s="41"/>
      <c r="JR602" s="41"/>
      <c r="JS602" s="41"/>
      <c r="JT602" s="41"/>
      <c r="JU602" s="41"/>
      <c r="JV602" s="41"/>
      <c r="JW602" s="41"/>
      <c r="JX602" s="41"/>
      <c r="JY602" s="41"/>
      <c r="JZ602" s="41"/>
      <c r="KA602" s="41"/>
      <c r="KB602" s="41"/>
      <c r="KC602" s="41"/>
      <c r="KD602" s="41"/>
      <c r="KE602" s="41"/>
      <c r="KF602" s="41"/>
      <c r="KG602" s="41"/>
      <c r="KH602" s="41"/>
      <c r="KI602" s="41"/>
      <c r="KJ602" s="41"/>
      <c r="KK602" s="41"/>
      <c r="KL602" s="41"/>
      <c r="KM602" s="41"/>
      <c r="KN602" s="41"/>
      <c r="KO602" s="41"/>
      <c r="KP602" s="41"/>
      <c r="KQ602" s="41"/>
      <c r="KR602" s="41"/>
      <c r="KS602" s="41"/>
      <c r="KT602" s="41"/>
      <c r="KU602" s="41"/>
      <c r="KV602" s="41"/>
      <c r="KW602" s="41"/>
      <c r="KX602" s="41"/>
      <c r="KY602" s="41"/>
      <c r="KZ602" s="41"/>
      <c r="LA602" s="41"/>
      <c r="LB602" s="41"/>
      <c r="LC602" s="41"/>
      <c r="LD602" s="41"/>
      <c r="LE602" s="41"/>
      <c r="LF602" s="41"/>
      <c r="LG602" s="41"/>
      <c r="LH602" s="41"/>
      <c r="LI602" s="41"/>
      <c r="LJ602" s="41"/>
      <c r="LK602" s="41"/>
      <c r="LL602" s="41"/>
      <c r="LM602" s="41"/>
      <c r="LN602" s="41"/>
      <c r="LO602" s="41"/>
      <c r="LP602" s="41"/>
      <c r="LQ602" s="41"/>
      <c r="LR602" s="41"/>
      <c r="LS602" s="41"/>
      <c r="LT602" s="41"/>
      <c r="LU602" s="41"/>
      <c r="LV602" s="41"/>
      <c r="LW602" s="41"/>
      <c r="LX602" s="41"/>
      <c r="LY602" s="41"/>
      <c r="LZ602" s="41"/>
      <c r="MA602" s="41"/>
      <c r="MB602" s="41"/>
      <c r="MC602" s="41"/>
      <c r="MD602" s="41"/>
      <c r="ME602" s="41"/>
      <c r="MF602" s="41"/>
      <c r="MG602" s="41"/>
      <c r="MH602" s="41"/>
      <c r="MI602" s="41"/>
      <c r="MJ602" s="41"/>
      <c r="MK602" s="41"/>
      <c r="ML602" s="41"/>
      <c r="MM602" s="41"/>
      <c r="MN602" s="41"/>
      <c r="MO602" s="41"/>
      <c r="MP602" s="41"/>
      <c r="MQ602" s="41"/>
      <c r="MR602" s="41"/>
      <c r="MS602" s="41"/>
      <c r="MT602" s="41"/>
      <c r="MU602" s="41"/>
      <c r="MV602" s="41"/>
      <c r="MW602" s="41"/>
      <c r="MX602" s="41"/>
      <c r="MY602" s="41"/>
      <c r="MZ602" s="41"/>
      <c r="NA602" s="41"/>
      <c r="NB602" s="41"/>
      <c r="NC602" s="41"/>
      <c r="ND602" s="41"/>
      <c r="NE602" s="41"/>
      <c r="NF602" s="41"/>
      <c r="NG602" s="41"/>
      <c r="NH602" s="41"/>
      <c r="NI602" s="41"/>
      <c r="NJ602" s="41"/>
      <c r="NK602" s="41"/>
      <c r="NL602" s="41"/>
      <c r="NM602" s="41"/>
      <c r="NN602" s="41"/>
      <c r="NO602" s="41"/>
      <c r="NP602" s="41"/>
      <c r="NQ602" s="41"/>
      <c r="NR602" s="41"/>
      <c r="NS602" s="41"/>
      <c r="NT602" s="41"/>
      <c r="NU602" s="41"/>
      <c r="NV602" s="41"/>
      <c r="NW602" s="41"/>
      <c r="NX602" s="41"/>
      <c r="NY602" s="41"/>
      <c r="NZ602" s="41"/>
      <c r="OA602" s="41"/>
      <c r="OB602" s="41"/>
      <c r="OC602" s="41"/>
      <c r="OD602" s="41"/>
      <c r="OE602" s="41"/>
      <c r="OF602" s="41"/>
      <c r="OG602" s="41"/>
      <c r="OH602" s="41"/>
      <c r="OI602" s="41"/>
      <c r="OJ602" s="41"/>
    </row>
    <row r="603" spans="264:400" ht="17.25" customHeight="1" x14ac:dyDescent="0.3">
      <c r="JD603" s="41"/>
      <c r="JE603" s="41"/>
      <c r="JF603" s="41"/>
      <c r="JG603" s="41"/>
      <c r="JH603" s="41"/>
      <c r="JI603" s="41"/>
      <c r="JJ603" s="41"/>
      <c r="JK603" s="41"/>
      <c r="JL603" s="41"/>
      <c r="JM603" s="41"/>
      <c r="JN603" s="41"/>
      <c r="JO603" s="41"/>
      <c r="JP603" s="41"/>
      <c r="JQ603" s="41"/>
      <c r="JR603" s="41"/>
      <c r="JS603" s="41"/>
      <c r="JT603" s="41"/>
      <c r="JU603" s="41"/>
      <c r="JV603" s="41"/>
      <c r="JW603" s="41"/>
      <c r="JX603" s="41"/>
      <c r="JY603" s="41"/>
      <c r="JZ603" s="41"/>
      <c r="KA603" s="41"/>
      <c r="KB603" s="41"/>
      <c r="KC603" s="41"/>
      <c r="KD603" s="41"/>
      <c r="KE603" s="41"/>
      <c r="KF603" s="41"/>
      <c r="KG603" s="41"/>
      <c r="KH603" s="41"/>
      <c r="KI603" s="41"/>
      <c r="KJ603" s="41"/>
      <c r="KK603" s="41"/>
      <c r="KL603" s="41"/>
      <c r="KM603" s="41"/>
      <c r="KN603" s="41"/>
      <c r="KO603" s="41"/>
      <c r="KP603" s="41"/>
      <c r="KQ603" s="41"/>
      <c r="KR603" s="41"/>
      <c r="KS603" s="41"/>
      <c r="KT603" s="41"/>
      <c r="KU603" s="41"/>
      <c r="KV603" s="41"/>
      <c r="KW603" s="41"/>
      <c r="KX603" s="41"/>
      <c r="KY603" s="41"/>
      <c r="KZ603" s="41"/>
      <c r="LA603" s="41"/>
      <c r="LB603" s="41"/>
      <c r="LC603" s="41"/>
      <c r="LD603" s="41"/>
      <c r="LE603" s="41"/>
      <c r="LF603" s="41"/>
      <c r="LG603" s="41"/>
      <c r="LH603" s="41"/>
      <c r="LI603" s="41"/>
      <c r="LJ603" s="41"/>
      <c r="LK603" s="41"/>
      <c r="LL603" s="41"/>
      <c r="LM603" s="41"/>
      <c r="LN603" s="41"/>
      <c r="LO603" s="41"/>
      <c r="LP603" s="41"/>
      <c r="LQ603" s="41"/>
      <c r="LR603" s="41"/>
      <c r="LS603" s="41"/>
      <c r="LT603" s="41"/>
      <c r="LU603" s="41"/>
      <c r="LV603" s="41"/>
      <c r="LW603" s="41"/>
      <c r="LX603" s="41"/>
      <c r="LY603" s="41"/>
      <c r="LZ603" s="41"/>
      <c r="MA603" s="41"/>
      <c r="MB603" s="41"/>
      <c r="MC603" s="41"/>
      <c r="MD603" s="41"/>
      <c r="ME603" s="41"/>
      <c r="MF603" s="41"/>
      <c r="MG603" s="41"/>
      <c r="MH603" s="41"/>
      <c r="MI603" s="41"/>
      <c r="MJ603" s="41"/>
      <c r="MK603" s="41"/>
      <c r="ML603" s="41"/>
      <c r="MM603" s="41"/>
      <c r="MN603" s="41"/>
      <c r="MO603" s="41"/>
      <c r="MP603" s="41"/>
      <c r="MQ603" s="41"/>
      <c r="MR603" s="41"/>
      <c r="MS603" s="41"/>
      <c r="MT603" s="41"/>
      <c r="MU603" s="41"/>
      <c r="MV603" s="41"/>
      <c r="MW603" s="41"/>
      <c r="MX603" s="41"/>
      <c r="MY603" s="41"/>
      <c r="MZ603" s="41"/>
      <c r="NA603" s="41"/>
      <c r="NB603" s="41"/>
      <c r="NC603" s="41"/>
      <c r="ND603" s="41"/>
      <c r="NE603" s="41"/>
      <c r="NF603" s="41"/>
      <c r="NG603" s="41"/>
      <c r="NH603" s="41"/>
      <c r="NI603" s="41"/>
      <c r="NJ603" s="41"/>
      <c r="NK603" s="41"/>
      <c r="NL603" s="41"/>
      <c r="NM603" s="41"/>
      <c r="NN603" s="41"/>
      <c r="NO603" s="41"/>
      <c r="NP603" s="41"/>
      <c r="NQ603" s="41"/>
      <c r="NR603" s="41"/>
      <c r="NS603" s="41"/>
      <c r="NT603" s="41"/>
      <c r="NU603" s="41"/>
      <c r="NV603" s="41"/>
      <c r="NW603" s="41"/>
      <c r="NX603" s="41"/>
      <c r="NY603" s="41"/>
      <c r="NZ603" s="41"/>
      <c r="OA603" s="41"/>
      <c r="OB603" s="41"/>
      <c r="OC603" s="41"/>
      <c r="OD603" s="41"/>
      <c r="OE603" s="41"/>
      <c r="OF603" s="41"/>
      <c r="OG603" s="41"/>
      <c r="OH603" s="41"/>
      <c r="OI603" s="41"/>
      <c r="OJ603" s="41"/>
    </row>
    <row r="604" spans="264:400" ht="17.25" customHeight="1" x14ac:dyDescent="0.3">
      <c r="JD604" s="41"/>
      <c r="JE604" s="41"/>
      <c r="JF604" s="41"/>
      <c r="JG604" s="41"/>
      <c r="JH604" s="41"/>
      <c r="JI604" s="41"/>
      <c r="JJ604" s="41"/>
      <c r="JK604" s="41"/>
      <c r="JL604" s="41"/>
      <c r="JM604" s="41"/>
      <c r="JN604" s="41"/>
      <c r="JO604" s="41"/>
      <c r="JP604" s="41"/>
      <c r="JQ604" s="41"/>
      <c r="JR604" s="41"/>
      <c r="JS604" s="41"/>
      <c r="JT604" s="41"/>
      <c r="JU604" s="41"/>
      <c r="JV604" s="41"/>
      <c r="JW604" s="41"/>
      <c r="JX604" s="41"/>
      <c r="JY604" s="41"/>
      <c r="JZ604" s="41"/>
      <c r="KA604" s="41"/>
      <c r="KB604" s="41"/>
      <c r="KC604" s="41"/>
      <c r="KD604" s="41"/>
      <c r="KE604" s="41"/>
      <c r="KF604" s="41"/>
      <c r="KG604" s="41"/>
      <c r="KH604" s="41"/>
      <c r="KI604" s="41"/>
      <c r="KJ604" s="41"/>
      <c r="KK604" s="41"/>
      <c r="KL604" s="41"/>
      <c r="KM604" s="41"/>
      <c r="KN604" s="41"/>
      <c r="KO604" s="41"/>
      <c r="KP604" s="41"/>
      <c r="KQ604" s="41"/>
      <c r="KR604" s="41"/>
      <c r="KS604" s="41"/>
      <c r="KT604" s="41"/>
      <c r="KU604" s="41"/>
      <c r="KV604" s="41"/>
      <c r="KW604" s="41"/>
      <c r="KX604" s="41"/>
      <c r="KY604" s="41"/>
      <c r="KZ604" s="41"/>
      <c r="LA604" s="41"/>
      <c r="LB604" s="41"/>
      <c r="LC604" s="41"/>
      <c r="LD604" s="41"/>
      <c r="LE604" s="41"/>
      <c r="LF604" s="41"/>
      <c r="LG604" s="41"/>
      <c r="LH604" s="41"/>
      <c r="LI604" s="41"/>
      <c r="LJ604" s="41"/>
      <c r="LK604" s="41"/>
      <c r="LL604" s="41"/>
      <c r="LM604" s="41"/>
      <c r="LN604" s="41"/>
      <c r="LO604" s="41"/>
      <c r="LP604" s="41"/>
      <c r="LQ604" s="41"/>
      <c r="LR604" s="41"/>
      <c r="LS604" s="41"/>
      <c r="LT604" s="41"/>
      <c r="LU604" s="41"/>
      <c r="LV604" s="41"/>
      <c r="LW604" s="41"/>
      <c r="LX604" s="41"/>
      <c r="LY604" s="41"/>
      <c r="LZ604" s="41"/>
      <c r="MA604" s="41"/>
      <c r="MB604" s="41"/>
      <c r="MC604" s="41"/>
      <c r="MD604" s="41"/>
      <c r="ME604" s="41"/>
      <c r="MF604" s="41"/>
      <c r="MG604" s="41"/>
      <c r="MH604" s="41"/>
      <c r="MI604" s="41"/>
      <c r="MJ604" s="41"/>
      <c r="MK604" s="41"/>
      <c r="ML604" s="41"/>
      <c r="MM604" s="41"/>
      <c r="MN604" s="41"/>
      <c r="MO604" s="41"/>
      <c r="MP604" s="41"/>
      <c r="MQ604" s="41"/>
      <c r="MR604" s="41"/>
      <c r="MS604" s="41"/>
      <c r="MT604" s="41"/>
      <c r="MU604" s="41"/>
      <c r="MV604" s="41"/>
      <c r="MW604" s="41"/>
      <c r="MX604" s="41"/>
      <c r="MY604" s="41"/>
      <c r="MZ604" s="41"/>
      <c r="NA604" s="41"/>
      <c r="NB604" s="41"/>
      <c r="NC604" s="41"/>
      <c r="ND604" s="41"/>
      <c r="NE604" s="41"/>
      <c r="NF604" s="41"/>
      <c r="NG604" s="41"/>
      <c r="NH604" s="41"/>
      <c r="NI604" s="41"/>
      <c r="NJ604" s="41"/>
      <c r="NK604" s="41"/>
      <c r="NL604" s="41"/>
      <c r="NM604" s="41"/>
      <c r="NN604" s="41"/>
      <c r="NO604" s="41"/>
      <c r="NP604" s="41"/>
      <c r="NQ604" s="41"/>
      <c r="NR604" s="41"/>
      <c r="NS604" s="41"/>
      <c r="NT604" s="41"/>
      <c r="NU604" s="41"/>
      <c r="NV604" s="41"/>
      <c r="NW604" s="41"/>
      <c r="NX604" s="41"/>
      <c r="NY604" s="41"/>
      <c r="NZ604" s="41"/>
      <c r="OA604" s="41"/>
      <c r="OB604" s="41"/>
      <c r="OC604" s="41"/>
      <c r="OD604" s="41"/>
      <c r="OE604" s="41"/>
      <c r="OF604" s="41"/>
      <c r="OG604" s="41"/>
      <c r="OH604" s="41"/>
      <c r="OI604" s="41"/>
      <c r="OJ604" s="41"/>
    </row>
    <row r="605" spans="264:400" ht="17.25" customHeight="1" x14ac:dyDescent="0.3">
      <c r="JD605" s="41"/>
      <c r="JE605" s="41"/>
      <c r="JF605" s="41"/>
      <c r="JG605" s="41"/>
      <c r="JH605" s="41"/>
      <c r="JI605" s="41"/>
      <c r="JJ605" s="41"/>
      <c r="JK605" s="41"/>
      <c r="JL605" s="41"/>
      <c r="JM605" s="41"/>
      <c r="JN605" s="41"/>
      <c r="JO605" s="41"/>
      <c r="JP605" s="41"/>
      <c r="JQ605" s="41"/>
      <c r="JR605" s="41"/>
      <c r="JS605" s="41"/>
      <c r="JT605" s="41"/>
      <c r="JU605" s="41"/>
      <c r="JV605" s="41"/>
      <c r="JW605" s="41"/>
      <c r="JX605" s="41"/>
      <c r="JY605" s="41"/>
      <c r="JZ605" s="41"/>
      <c r="KA605" s="41"/>
      <c r="KB605" s="41"/>
      <c r="KC605" s="41"/>
      <c r="KD605" s="41"/>
      <c r="KE605" s="41"/>
      <c r="KF605" s="41"/>
      <c r="KG605" s="41"/>
      <c r="KH605" s="41"/>
      <c r="KI605" s="41"/>
      <c r="KJ605" s="41"/>
      <c r="KK605" s="41"/>
      <c r="KL605" s="41"/>
      <c r="KM605" s="41"/>
      <c r="KN605" s="41"/>
      <c r="KO605" s="41"/>
      <c r="KP605" s="41"/>
      <c r="KQ605" s="41"/>
      <c r="KR605" s="41"/>
      <c r="KS605" s="41"/>
      <c r="KT605" s="41"/>
      <c r="KU605" s="41"/>
      <c r="KV605" s="41"/>
      <c r="KW605" s="41"/>
      <c r="KX605" s="41"/>
      <c r="KY605" s="41"/>
      <c r="KZ605" s="41"/>
      <c r="LA605" s="41"/>
      <c r="LB605" s="41"/>
      <c r="LC605" s="41"/>
      <c r="LD605" s="41"/>
      <c r="LE605" s="41"/>
      <c r="LF605" s="41"/>
      <c r="LG605" s="41"/>
      <c r="LH605" s="41"/>
      <c r="LI605" s="41"/>
      <c r="LJ605" s="41"/>
      <c r="LK605" s="41"/>
      <c r="LL605" s="41"/>
      <c r="LM605" s="41"/>
      <c r="LN605" s="41"/>
      <c r="LO605" s="41"/>
      <c r="LP605" s="41"/>
      <c r="LQ605" s="41"/>
      <c r="LR605" s="41"/>
      <c r="LS605" s="41"/>
      <c r="LT605" s="41"/>
      <c r="LU605" s="41"/>
      <c r="LV605" s="41"/>
      <c r="LW605" s="41"/>
      <c r="LX605" s="41"/>
      <c r="LY605" s="41"/>
      <c r="LZ605" s="41"/>
      <c r="MA605" s="41"/>
      <c r="MB605" s="41"/>
      <c r="MC605" s="41"/>
      <c r="MD605" s="41"/>
      <c r="ME605" s="41"/>
      <c r="MF605" s="41"/>
      <c r="MG605" s="41"/>
      <c r="MH605" s="41"/>
      <c r="MI605" s="41"/>
      <c r="MJ605" s="41"/>
      <c r="MK605" s="41"/>
      <c r="ML605" s="41"/>
      <c r="MM605" s="41"/>
      <c r="MN605" s="41"/>
      <c r="MO605" s="41"/>
      <c r="MP605" s="41"/>
      <c r="MQ605" s="41"/>
      <c r="MR605" s="41"/>
      <c r="MS605" s="41"/>
      <c r="MT605" s="41"/>
      <c r="MU605" s="41"/>
      <c r="MV605" s="41"/>
      <c r="MW605" s="41"/>
      <c r="MX605" s="41"/>
      <c r="MY605" s="41"/>
      <c r="MZ605" s="41"/>
      <c r="NA605" s="41"/>
      <c r="NB605" s="41"/>
      <c r="NC605" s="41"/>
      <c r="ND605" s="41"/>
      <c r="NE605" s="41"/>
      <c r="NF605" s="41"/>
      <c r="NG605" s="41"/>
      <c r="NH605" s="41"/>
      <c r="NI605" s="41"/>
      <c r="NJ605" s="41"/>
      <c r="NK605" s="41"/>
      <c r="NL605" s="41"/>
      <c r="NM605" s="41"/>
      <c r="NN605" s="41"/>
      <c r="NO605" s="41"/>
      <c r="NP605" s="41"/>
      <c r="NQ605" s="41"/>
      <c r="NR605" s="41"/>
      <c r="NS605" s="41"/>
      <c r="NT605" s="41"/>
      <c r="NU605" s="41"/>
      <c r="NV605" s="41"/>
      <c r="NW605" s="41"/>
      <c r="NX605" s="41"/>
      <c r="NY605" s="41"/>
      <c r="NZ605" s="41"/>
      <c r="OA605" s="41"/>
      <c r="OB605" s="41"/>
      <c r="OC605" s="41"/>
      <c r="OD605" s="41"/>
      <c r="OE605" s="41"/>
      <c r="OF605" s="41"/>
      <c r="OG605" s="41"/>
      <c r="OH605" s="41"/>
      <c r="OI605" s="41"/>
      <c r="OJ605" s="41"/>
    </row>
    <row r="606" spans="264:400" ht="17.25" customHeight="1" x14ac:dyDescent="0.3">
      <c r="JD606" s="41"/>
      <c r="JE606" s="41"/>
      <c r="JF606" s="41"/>
      <c r="JG606" s="41"/>
      <c r="JH606" s="41"/>
      <c r="JI606" s="41"/>
      <c r="JJ606" s="41"/>
      <c r="JK606" s="41"/>
      <c r="JL606" s="41"/>
      <c r="JM606" s="41"/>
      <c r="JN606" s="41"/>
      <c r="JO606" s="41"/>
      <c r="JP606" s="41"/>
      <c r="JQ606" s="41"/>
      <c r="JR606" s="41"/>
      <c r="JS606" s="41"/>
      <c r="JT606" s="41"/>
      <c r="JU606" s="41"/>
      <c r="JV606" s="41"/>
      <c r="JW606" s="41"/>
      <c r="JX606" s="41"/>
      <c r="JY606" s="41"/>
      <c r="JZ606" s="41"/>
      <c r="KA606" s="41"/>
      <c r="KB606" s="41"/>
      <c r="KC606" s="41"/>
      <c r="KD606" s="41"/>
      <c r="KE606" s="41"/>
      <c r="KF606" s="41"/>
      <c r="KG606" s="41"/>
      <c r="KH606" s="41"/>
      <c r="KI606" s="41"/>
      <c r="KJ606" s="41"/>
      <c r="KK606" s="41"/>
      <c r="KL606" s="41"/>
      <c r="KM606" s="41"/>
      <c r="KN606" s="41"/>
      <c r="KO606" s="41"/>
      <c r="KP606" s="41"/>
      <c r="KQ606" s="41"/>
      <c r="KR606" s="41"/>
      <c r="KS606" s="41"/>
      <c r="KT606" s="41"/>
      <c r="KU606" s="41"/>
      <c r="KV606" s="41"/>
      <c r="KW606" s="41"/>
      <c r="KX606" s="41"/>
      <c r="KY606" s="41"/>
      <c r="KZ606" s="41"/>
      <c r="LA606" s="41"/>
      <c r="LB606" s="41"/>
      <c r="LC606" s="41"/>
      <c r="LD606" s="41"/>
      <c r="LE606" s="41"/>
      <c r="LF606" s="41"/>
      <c r="LG606" s="41"/>
      <c r="LH606" s="41"/>
      <c r="LI606" s="41"/>
      <c r="LJ606" s="41"/>
      <c r="LK606" s="41"/>
      <c r="LL606" s="41"/>
      <c r="LM606" s="41"/>
      <c r="LN606" s="41"/>
      <c r="LO606" s="41"/>
      <c r="LP606" s="41"/>
      <c r="LQ606" s="41"/>
      <c r="LR606" s="41"/>
      <c r="LS606" s="41"/>
      <c r="LT606" s="41"/>
      <c r="LU606" s="41"/>
      <c r="LV606" s="41"/>
      <c r="LW606" s="41"/>
      <c r="LX606" s="41"/>
      <c r="LY606" s="41"/>
      <c r="LZ606" s="41"/>
      <c r="MA606" s="41"/>
      <c r="MB606" s="41"/>
      <c r="MC606" s="41"/>
      <c r="MD606" s="41"/>
      <c r="ME606" s="41"/>
      <c r="MF606" s="41"/>
      <c r="MG606" s="41"/>
      <c r="MH606" s="41"/>
      <c r="MI606" s="41"/>
      <c r="MJ606" s="41"/>
      <c r="MK606" s="41"/>
      <c r="ML606" s="41"/>
      <c r="MM606" s="41"/>
      <c r="MN606" s="41"/>
      <c r="MO606" s="41"/>
      <c r="MP606" s="41"/>
      <c r="MQ606" s="41"/>
      <c r="MR606" s="41"/>
      <c r="MS606" s="41"/>
      <c r="MT606" s="41"/>
      <c r="MU606" s="41"/>
      <c r="MV606" s="41"/>
      <c r="MW606" s="41"/>
      <c r="MX606" s="41"/>
      <c r="MY606" s="41"/>
      <c r="MZ606" s="41"/>
      <c r="NA606" s="41"/>
      <c r="NB606" s="41"/>
      <c r="NC606" s="41"/>
      <c r="ND606" s="41"/>
      <c r="NE606" s="41"/>
      <c r="NF606" s="41"/>
      <c r="NG606" s="41"/>
      <c r="NH606" s="41"/>
      <c r="NI606" s="41"/>
      <c r="NJ606" s="41"/>
      <c r="NK606" s="41"/>
      <c r="NL606" s="41"/>
      <c r="NM606" s="41"/>
      <c r="NN606" s="41"/>
      <c r="NO606" s="41"/>
      <c r="NP606" s="41"/>
      <c r="NQ606" s="41"/>
      <c r="NR606" s="41"/>
      <c r="NS606" s="41"/>
      <c r="NT606" s="41"/>
      <c r="NU606" s="41"/>
      <c r="NV606" s="41"/>
      <c r="NW606" s="41"/>
      <c r="NX606" s="41"/>
      <c r="NY606" s="41"/>
      <c r="NZ606" s="41"/>
      <c r="OA606" s="41"/>
      <c r="OB606" s="41"/>
      <c r="OC606" s="41"/>
      <c r="OD606" s="41"/>
      <c r="OE606" s="41"/>
      <c r="OF606" s="41"/>
      <c r="OG606" s="41"/>
      <c r="OH606" s="41"/>
      <c r="OI606" s="41"/>
      <c r="OJ606" s="41"/>
    </row>
    <row r="607" spans="264:400" ht="17.25" customHeight="1" x14ac:dyDescent="0.3">
      <c r="JD607" s="41"/>
      <c r="JE607" s="41"/>
      <c r="JF607" s="41"/>
      <c r="JG607" s="41"/>
      <c r="JH607" s="41"/>
      <c r="JI607" s="41"/>
      <c r="JJ607" s="41"/>
      <c r="JK607" s="41"/>
      <c r="JL607" s="41"/>
      <c r="JM607" s="41"/>
      <c r="JN607" s="41"/>
      <c r="JO607" s="41"/>
      <c r="JP607" s="41"/>
      <c r="JQ607" s="41"/>
      <c r="JR607" s="41"/>
      <c r="JS607" s="41"/>
      <c r="JT607" s="41"/>
      <c r="JU607" s="41"/>
      <c r="JV607" s="41"/>
      <c r="JW607" s="41"/>
      <c r="JX607" s="41"/>
      <c r="JY607" s="41"/>
      <c r="JZ607" s="41"/>
      <c r="KA607" s="41"/>
      <c r="KB607" s="41"/>
      <c r="KC607" s="41"/>
      <c r="KD607" s="41"/>
      <c r="KE607" s="41"/>
      <c r="KF607" s="41"/>
      <c r="KG607" s="41"/>
      <c r="KH607" s="41"/>
      <c r="KI607" s="41"/>
      <c r="KJ607" s="41"/>
      <c r="KK607" s="41"/>
      <c r="KL607" s="41"/>
      <c r="KM607" s="41"/>
      <c r="KN607" s="41"/>
      <c r="KO607" s="41"/>
      <c r="KP607" s="41"/>
      <c r="KQ607" s="41"/>
      <c r="KR607" s="41"/>
      <c r="KS607" s="41"/>
      <c r="KT607" s="41"/>
      <c r="KU607" s="41"/>
      <c r="KV607" s="41"/>
      <c r="KW607" s="41"/>
      <c r="KX607" s="41"/>
      <c r="KY607" s="41"/>
      <c r="KZ607" s="41"/>
      <c r="LA607" s="41"/>
      <c r="LB607" s="41"/>
      <c r="LC607" s="41"/>
      <c r="LD607" s="41"/>
      <c r="LE607" s="41"/>
      <c r="LF607" s="41"/>
      <c r="LG607" s="41"/>
      <c r="LH607" s="41"/>
      <c r="LI607" s="41"/>
      <c r="LJ607" s="41"/>
      <c r="LK607" s="41"/>
      <c r="LL607" s="41"/>
      <c r="LM607" s="41"/>
      <c r="LN607" s="41"/>
      <c r="LO607" s="41"/>
      <c r="LP607" s="41"/>
      <c r="LQ607" s="41"/>
      <c r="LR607" s="41"/>
      <c r="LS607" s="41"/>
      <c r="LT607" s="41"/>
      <c r="LU607" s="41"/>
      <c r="LV607" s="41"/>
      <c r="LW607" s="41"/>
      <c r="LX607" s="41"/>
      <c r="LY607" s="41"/>
      <c r="LZ607" s="41"/>
      <c r="MA607" s="41"/>
      <c r="MB607" s="41"/>
      <c r="MC607" s="41"/>
      <c r="MD607" s="41"/>
      <c r="ME607" s="41"/>
      <c r="MF607" s="41"/>
      <c r="MG607" s="41"/>
      <c r="MH607" s="41"/>
      <c r="MI607" s="41"/>
      <c r="MJ607" s="41"/>
      <c r="MK607" s="41"/>
      <c r="ML607" s="41"/>
      <c r="MM607" s="41"/>
      <c r="MN607" s="41"/>
      <c r="MO607" s="41"/>
      <c r="MP607" s="41"/>
      <c r="MQ607" s="41"/>
      <c r="MR607" s="41"/>
      <c r="MS607" s="41"/>
      <c r="MT607" s="41"/>
      <c r="MU607" s="41"/>
      <c r="MV607" s="41"/>
      <c r="MW607" s="41"/>
      <c r="MX607" s="41"/>
      <c r="MY607" s="41"/>
      <c r="MZ607" s="41"/>
      <c r="NA607" s="41"/>
      <c r="NB607" s="41"/>
      <c r="NC607" s="41"/>
      <c r="ND607" s="41"/>
      <c r="NE607" s="41"/>
      <c r="NF607" s="41"/>
      <c r="NG607" s="41"/>
      <c r="NH607" s="41"/>
      <c r="NI607" s="41"/>
      <c r="NJ607" s="41"/>
      <c r="NK607" s="41"/>
      <c r="NL607" s="41"/>
      <c r="NM607" s="41"/>
      <c r="NN607" s="41"/>
      <c r="NO607" s="41"/>
      <c r="NP607" s="41"/>
      <c r="NQ607" s="41"/>
      <c r="NR607" s="41"/>
      <c r="NS607" s="41"/>
      <c r="NT607" s="41"/>
      <c r="NU607" s="41"/>
      <c r="NV607" s="41"/>
      <c r="NW607" s="41"/>
      <c r="NX607" s="41"/>
      <c r="NY607" s="41"/>
      <c r="NZ607" s="41"/>
      <c r="OA607" s="41"/>
      <c r="OB607" s="41"/>
      <c r="OC607" s="41"/>
      <c r="OD607" s="41"/>
      <c r="OE607" s="41"/>
      <c r="OF607" s="41"/>
      <c r="OG607" s="41"/>
      <c r="OH607" s="41"/>
      <c r="OI607" s="41"/>
      <c r="OJ607" s="41"/>
    </row>
    <row r="608" spans="264:400" ht="17.25" customHeight="1" x14ac:dyDescent="0.3">
      <c r="JD608" s="41"/>
      <c r="JE608" s="41"/>
      <c r="JF608" s="41"/>
      <c r="JG608" s="41"/>
      <c r="JH608" s="41"/>
      <c r="JI608" s="41"/>
      <c r="JJ608" s="41"/>
      <c r="JK608" s="41"/>
      <c r="JL608" s="41"/>
      <c r="JM608" s="41"/>
      <c r="JN608" s="41"/>
      <c r="JO608" s="41"/>
      <c r="JP608" s="41"/>
      <c r="JQ608" s="41"/>
      <c r="JR608" s="41"/>
      <c r="JS608" s="41"/>
      <c r="JT608" s="41"/>
      <c r="JU608" s="41"/>
      <c r="JV608" s="41"/>
      <c r="JW608" s="41"/>
      <c r="JX608" s="41"/>
      <c r="JY608" s="41"/>
      <c r="JZ608" s="41"/>
      <c r="KA608" s="41"/>
      <c r="KB608" s="41"/>
      <c r="KC608" s="41"/>
      <c r="KD608" s="41"/>
      <c r="KE608" s="41"/>
      <c r="KF608" s="41"/>
      <c r="KG608" s="41"/>
      <c r="KH608" s="41"/>
      <c r="KI608" s="41"/>
      <c r="KJ608" s="41"/>
      <c r="KK608" s="41"/>
      <c r="KL608" s="41"/>
      <c r="KM608" s="41"/>
      <c r="KN608" s="41"/>
      <c r="KO608" s="41"/>
      <c r="KP608" s="41"/>
      <c r="KQ608" s="41"/>
      <c r="KR608" s="41"/>
      <c r="KS608" s="41"/>
      <c r="KT608" s="41"/>
      <c r="KU608" s="41"/>
      <c r="KV608" s="41"/>
      <c r="KW608" s="41"/>
      <c r="KX608" s="41"/>
      <c r="KY608" s="41"/>
      <c r="KZ608" s="41"/>
      <c r="LA608" s="41"/>
      <c r="LB608" s="41"/>
      <c r="LC608" s="41"/>
      <c r="LD608" s="41"/>
      <c r="LE608" s="41"/>
      <c r="LF608" s="41"/>
      <c r="LG608" s="41"/>
      <c r="LH608" s="41"/>
      <c r="LI608" s="41"/>
      <c r="LJ608" s="41"/>
      <c r="LK608" s="41"/>
      <c r="LL608" s="41"/>
      <c r="LM608" s="41"/>
      <c r="LN608" s="41"/>
      <c r="LO608" s="41"/>
      <c r="LP608" s="41"/>
      <c r="LQ608" s="41"/>
      <c r="LR608" s="41"/>
      <c r="LS608" s="41"/>
      <c r="LT608" s="41"/>
      <c r="LU608" s="41"/>
      <c r="LV608" s="41"/>
      <c r="LW608" s="41"/>
      <c r="LX608" s="41"/>
      <c r="LY608" s="41"/>
      <c r="LZ608" s="41"/>
      <c r="MA608" s="41"/>
      <c r="MB608" s="41"/>
      <c r="MC608" s="41"/>
      <c r="MD608" s="41"/>
      <c r="ME608" s="41"/>
      <c r="MF608" s="41"/>
      <c r="MG608" s="41"/>
      <c r="MH608" s="41"/>
      <c r="MI608" s="41"/>
      <c r="MJ608" s="41"/>
      <c r="MK608" s="41"/>
      <c r="ML608" s="41"/>
      <c r="MM608" s="41"/>
      <c r="MN608" s="41"/>
      <c r="MO608" s="41"/>
      <c r="MP608" s="41"/>
      <c r="MQ608" s="41"/>
      <c r="MR608" s="41"/>
      <c r="MS608" s="41"/>
      <c r="MT608" s="41"/>
      <c r="MU608" s="41"/>
      <c r="MV608" s="41"/>
      <c r="MW608" s="41"/>
      <c r="MX608" s="41"/>
      <c r="MY608" s="41"/>
      <c r="MZ608" s="41"/>
      <c r="NA608" s="41"/>
      <c r="NB608" s="41"/>
      <c r="NC608" s="41"/>
      <c r="ND608" s="41"/>
      <c r="NE608" s="41"/>
      <c r="NF608" s="41"/>
      <c r="NG608" s="41"/>
      <c r="NH608" s="41"/>
      <c r="NI608" s="41"/>
      <c r="NJ608" s="41"/>
      <c r="NK608" s="41"/>
      <c r="NL608" s="41"/>
      <c r="NM608" s="41"/>
      <c r="NN608" s="41"/>
      <c r="NO608" s="41"/>
      <c r="NP608" s="41"/>
      <c r="NQ608" s="41"/>
      <c r="NR608" s="41"/>
      <c r="NS608" s="41"/>
      <c r="NT608" s="41"/>
      <c r="NU608" s="41"/>
      <c r="NV608" s="41"/>
      <c r="NW608" s="41"/>
      <c r="NX608" s="41"/>
      <c r="NY608" s="41"/>
      <c r="NZ608" s="41"/>
      <c r="OA608" s="41"/>
      <c r="OB608" s="41"/>
      <c r="OC608" s="41"/>
      <c r="OD608" s="41"/>
      <c r="OE608" s="41"/>
      <c r="OF608" s="41"/>
      <c r="OG608" s="41"/>
      <c r="OH608" s="41"/>
      <c r="OI608" s="41"/>
      <c r="OJ608" s="41"/>
    </row>
    <row r="609" spans="264:400" ht="17.25" customHeight="1" x14ac:dyDescent="0.3">
      <c r="JD609" s="41"/>
      <c r="JE609" s="41"/>
      <c r="JF609" s="41"/>
      <c r="JG609" s="41"/>
      <c r="JH609" s="41"/>
      <c r="JI609" s="41"/>
      <c r="JJ609" s="41"/>
      <c r="JK609" s="41"/>
      <c r="JL609" s="41"/>
      <c r="JM609" s="41"/>
      <c r="JN609" s="41"/>
      <c r="JO609" s="41"/>
      <c r="JP609" s="41"/>
      <c r="JQ609" s="41"/>
      <c r="JR609" s="41"/>
      <c r="JS609" s="41"/>
      <c r="JT609" s="41"/>
      <c r="JU609" s="41"/>
      <c r="JV609" s="41"/>
      <c r="JW609" s="41"/>
      <c r="JX609" s="41"/>
      <c r="JY609" s="41"/>
      <c r="JZ609" s="41"/>
      <c r="KA609" s="41"/>
      <c r="KB609" s="41"/>
      <c r="KC609" s="41"/>
      <c r="KD609" s="41"/>
      <c r="KE609" s="41"/>
      <c r="KF609" s="41"/>
      <c r="KG609" s="41"/>
      <c r="KH609" s="41"/>
      <c r="KI609" s="41"/>
      <c r="KJ609" s="41"/>
      <c r="KK609" s="41"/>
      <c r="KL609" s="41"/>
      <c r="KM609" s="41"/>
      <c r="KN609" s="41"/>
      <c r="KO609" s="41"/>
      <c r="KP609" s="41"/>
      <c r="KQ609" s="41"/>
      <c r="KR609" s="41"/>
      <c r="KS609" s="41"/>
      <c r="KT609" s="41"/>
      <c r="KU609" s="41"/>
      <c r="KV609" s="41"/>
      <c r="KW609" s="41"/>
      <c r="KX609" s="41"/>
      <c r="KY609" s="41"/>
      <c r="KZ609" s="41"/>
      <c r="LA609" s="41"/>
      <c r="LB609" s="41"/>
      <c r="LC609" s="41"/>
      <c r="LD609" s="41"/>
      <c r="LE609" s="41"/>
      <c r="LF609" s="41"/>
      <c r="LG609" s="41"/>
      <c r="LH609" s="41"/>
      <c r="LI609" s="41"/>
      <c r="LJ609" s="41"/>
      <c r="LK609" s="41"/>
      <c r="LL609" s="41"/>
      <c r="LM609" s="41"/>
      <c r="LN609" s="41"/>
      <c r="LO609" s="41"/>
      <c r="LP609" s="41"/>
      <c r="LQ609" s="41"/>
      <c r="LR609" s="41"/>
      <c r="LS609" s="41"/>
      <c r="LT609" s="41"/>
      <c r="LU609" s="41"/>
      <c r="LV609" s="41"/>
      <c r="LW609" s="41"/>
      <c r="LX609" s="41"/>
      <c r="LY609" s="41"/>
      <c r="LZ609" s="41"/>
      <c r="MA609" s="41"/>
      <c r="MB609" s="41"/>
      <c r="MC609" s="41"/>
      <c r="MD609" s="41"/>
      <c r="ME609" s="41"/>
      <c r="MF609" s="41"/>
      <c r="MG609" s="41"/>
      <c r="MH609" s="41"/>
      <c r="MI609" s="41"/>
      <c r="MJ609" s="41"/>
      <c r="MK609" s="41"/>
      <c r="ML609" s="41"/>
      <c r="MM609" s="41"/>
      <c r="MN609" s="41"/>
      <c r="MO609" s="41"/>
      <c r="MP609" s="41"/>
      <c r="MQ609" s="41"/>
      <c r="MR609" s="41"/>
      <c r="MS609" s="41"/>
      <c r="MT609" s="41"/>
      <c r="MU609" s="41"/>
      <c r="MV609" s="41"/>
      <c r="MW609" s="41"/>
      <c r="MX609" s="41"/>
      <c r="MY609" s="41"/>
      <c r="MZ609" s="41"/>
      <c r="NA609" s="41"/>
      <c r="NB609" s="41"/>
      <c r="NC609" s="41"/>
      <c r="ND609" s="41"/>
      <c r="NE609" s="41"/>
      <c r="NF609" s="41"/>
      <c r="NG609" s="41"/>
      <c r="NH609" s="41"/>
      <c r="NI609" s="41"/>
      <c r="NJ609" s="41"/>
      <c r="NK609" s="41"/>
      <c r="NL609" s="41"/>
      <c r="NM609" s="41"/>
      <c r="NN609" s="41"/>
      <c r="NO609" s="41"/>
      <c r="NP609" s="41"/>
      <c r="NQ609" s="41"/>
      <c r="NR609" s="41"/>
      <c r="NS609" s="41"/>
      <c r="NT609" s="41"/>
      <c r="NU609" s="41"/>
      <c r="NV609" s="41"/>
      <c r="NW609" s="41"/>
      <c r="NX609" s="41"/>
      <c r="NY609" s="41"/>
      <c r="NZ609" s="41"/>
      <c r="OA609" s="41"/>
      <c r="OB609" s="41"/>
      <c r="OC609" s="41"/>
      <c r="OD609" s="41"/>
      <c r="OE609" s="41"/>
      <c r="OF609" s="41"/>
      <c r="OG609" s="41"/>
      <c r="OH609" s="41"/>
      <c r="OI609" s="41"/>
      <c r="OJ609" s="41"/>
    </row>
    <row r="610" spans="264:400" ht="17.25" customHeight="1" x14ac:dyDescent="0.3">
      <c r="JD610" s="41"/>
      <c r="JE610" s="41"/>
      <c r="JF610" s="41"/>
      <c r="JG610" s="41"/>
      <c r="JH610" s="41"/>
      <c r="JI610" s="41"/>
      <c r="JJ610" s="41"/>
      <c r="JK610" s="41"/>
      <c r="JL610" s="41"/>
      <c r="JM610" s="41"/>
      <c r="JN610" s="41"/>
      <c r="JO610" s="41"/>
      <c r="JP610" s="41"/>
      <c r="JQ610" s="41"/>
      <c r="JR610" s="41"/>
      <c r="JS610" s="41"/>
      <c r="JT610" s="41"/>
      <c r="JU610" s="41"/>
      <c r="JV610" s="41"/>
      <c r="JW610" s="41"/>
      <c r="JX610" s="41"/>
      <c r="JY610" s="41"/>
      <c r="JZ610" s="41"/>
      <c r="KA610" s="41"/>
      <c r="KB610" s="41"/>
      <c r="KC610" s="41"/>
      <c r="KD610" s="41"/>
      <c r="KE610" s="41"/>
      <c r="KF610" s="41"/>
      <c r="KG610" s="41"/>
      <c r="KH610" s="41"/>
      <c r="KI610" s="41"/>
      <c r="KJ610" s="41"/>
      <c r="KK610" s="41"/>
      <c r="KL610" s="41"/>
      <c r="KM610" s="41"/>
      <c r="KN610" s="41"/>
      <c r="KO610" s="41"/>
      <c r="KP610" s="41"/>
      <c r="KQ610" s="41"/>
      <c r="KR610" s="41"/>
      <c r="KS610" s="41"/>
      <c r="KT610" s="41"/>
      <c r="KU610" s="41"/>
      <c r="KV610" s="41"/>
      <c r="KW610" s="41"/>
      <c r="KX610" s="41"/>
      <c r="KY610" s="41"/>
      <c r="KZ610" s="41"/>
      <c r="LA610" s="41"/>
      <c r="LB610" s="41"/>
      <c r="LC610" s="41"/>
      <c r="LD610" s="41"/>
      <c r="LE610" s="41"/>
      <c r="LF610" s="41"/>
      <c r="LG610" s="41"/>
      <c r="LH610" s="41"/>
      <c r="LI610" s="41"/>
      <c r="LJ610" s="41"/>
      <c r="LK610" s="41"/>
      <c r="LL610" s="41"/>
      <c r="LM610" s="41"/>
      <c r="LN610" s="41"/>
      <c r="LO610" s="41"/>
      <c r="LP610" s="41"/>
      <c r="LQ610" s="41"/>
      <c r="LR610" s="41"/>
      <c r="LS610" s="41"/>
      <c r="LT610" s="41"/>
      <c r="LU610" s="41"/>
      <c r="LV610" s="41"/>
      <c r="LW610" s="41"/>
      <c r="LX610" s="41"/>
      <c r="LY610" s="41"/>
      <c r="LZ610" s="41"/>
      <c r="MA610" s="41"/>
      <c r="MB610" s="41"/>
      <c r="MC610" s="41"/>
      <c r="MD610" s="41"/>
      <c r="ME610" s="41"/>
      <c r="MF610" s="41"/>
      <c r="MG610" s="41"/>
      <c r="MH610" s="41"/>
      <c r="MI610" s="41"/>
      <c r="MJ610" s="41"/>
      <c r="MK610" s="41"/>
      <c r="ML610" s="41"/>
      <c r="MM610" s="41"/>
      <c r="MN610" s="41"/>
      <c r="MO610" s="41"/>
      <c r="MP610" s="41"/>
      <c r="MQ610" s="41"/>
      <c r="MR610" s="41"/>
      <c r="MS610" s="41"/>
      <c r="MT610" s="41"/>
      <c r="MU610" s="41"/>
      <c r="MV610" s="41"/>
      <c r="MW610" s="41"/>
      <c r="MX610" s="41"/>
      <c r="MY610" s="41"/>
      <c r="MZ610" s="41"/>
      <c r="NA610" s="41"/>
      <c r="NB610" s="41"/>
      <c r="NC610" s="41"/>
      <c r="ND610" s="41"/>
      <c r="NE610" s="41"/>
      <c r="NF610" s="41"/>
      <c r="NG610" s="41"/>
      <c r="NH610" s="41"/>
      <c r="NI610" s="41"/>
      <c r="NJ610" s="41"/>
      <c r="NK610" s="41"/>
      <c r="NL610" s="41"/>
      <c r="NM610" s="41"/>
      <c r="NN610" s="41"/>
      <c r="NO610" s="41"/>
      <c r="NP610" s="41"/>
      <c r="NQ610" s="41"/>
      <c r="NR610" s="41"/>
      <c r="NS610" s="41"/>
      <c r="NT610" s="41"/>
      <c r="NU610" s="41"/>
      <c r="NV610" s="41"/>
      <c r="NW610" s="41"/>
      <c r="NX610" s="41"/>
      <c r="NY610" s="41"/>
      <c r="NZ610" s="41"/>
      <c r="OA610" s="41"/>
      <c r="OB610" s="41"/>
      <c r="OC610" s="41"/>
      <c r="OD610" s="41"/>
      <c r="OE610" s="41"/>
      <c r="OF610" s="41"/>
      <c r="OG610" s="41"/>
      <c r="OH610" s="41"/>
      <c r="OI610" s="41"/>
      <c r="OJ610" s="41"/>
    </row>
    <row r="611" spans="264:400" ht="17.25" customHeight="1" x14ac:dyDescent="0.3">
      <c r="JD611" s="41"/>
      <c r="JE611" s="41"/>
      <c r="JF611" s="41"/>
      <c r="JG611" s="41"/>
      <c r="JH611" s="41"/>
      <c r="JI611" s="41"/>
      <c r="JJ611" s="41"/>
      <c r="JK611" s="41"/>
      <c r="JL611" s="41"/>
      <c r="JM611" s="41"/>
      <c r="JN611" s="41"/>
      <c r="JO611" s="41"/>
      <c r="JP611" s="41"/>
      <c r="JQ611" s="41"/>
      <c r="JR611" s="41"/>
      <c r="JS611" s="41"/>
      <c r="JT611" s="41"/>
      <c r="JU611" s="41"/>
      <c r="JV611" s="41"/>
      <c r="JW611" s="41"/>
      <c r="JX611" s="41"/>
      <c r="JY611" s="41"/>
      <c r="JZ611" s="41"/>
      <c r="KA611" s="41"/>
      <c r="KB611" s="41"/>
      <c r="KC611" s="41"/>
      <c r="KD611" s="41"/>
      <c r="KE611" s="41"/>
      <c r="KF611" s="41"/>
      <c r="KG611" s="41"/>
      <c r="KH611" s="41"/>
      <c r="KI611" s="41"/>
      <c r="KJ611" s="41"/>
      <c r="KK611" s="41"/>
      <c r="KL611" s="41"/>
      <c r="KM611" s="41"/>
      <c r="KN611" s="41"/>
      <c r="KO611" s="41"/>
      <c r="KP611" s="41"/>
      <c r="KQ611" s="41"/>
      <c r="KR611" s="41"/>
      <c r="KS611" s="41"/>
      <c r="KT611" s="41"/>
      <c r="KU611" s="41"/>
      <c r="KV611" s="41"/>
      <c r="KW611" s="41"/>
      <c r="KX611" s="41"/>
      <c r="KY611" s="41"/>
      <c r="KZ611" s="41"/>
      <c r="LA611" s="41"/>
      <c r="LB611" s="41"/>
      <c r="LC611" s="41"/>
      <c r="LD611" s="41"/>
      <c r="LE611" s="41"/>
      <c r="LF611" s="41"/>
      <c r="LG611" s="41"/>
      <c r="LH611" s="41"/>
      <c r="LI611" s="41"/>
      <c r="LJ611" s="41"/>
      <c r="LK611" s="41"/>
      <c r="LL611" s="41"/>
      <c r="LM611" s="41"/>
      <c r="LN611" s="41"/>
      <c r="LO611" s="41"/>
      <c r="LP611" s="41"/>
      <c r="LQ611" s="41"/>
      <c r="LR611" s="41"/>
      <c r="LS611" s="41"/>
      <c r="LT611" s="41"/>
      <c r="LU611" s="41"/>
      <c r="LV611" s="41"/>
      <c r="LW611" s="41"/>
      <c r="LX611" s="41"/>
      <c r="LY611" s="41"/>
      <c r="LZ611" s="41"/>
      <c r="MA611" s="41"/>
      <c r="MB611" s="41"/>
      <c r="MC611" s="41"/>
      <c r="MD611" s="41"/>
      <c r="ME611" s="41"/>
      <c r="MF611" s="41"/>
      <c r="MG611" s="41"/>
      <c r="MH611" s="41"/>
      <c r="MI611" s="41"/>
      <c r="MJ611" s="41"/>
      <c r="MK611" s="41"/>
      <c r="ML611" s="41"/>
      <c r="MM611" s="41"/>
      <c r="MN611" s="41"/>
      <c r="MO611" s="41"/>
      <c r="MP611" s="41"/>
      <c r="MQ611" s="41"/>
      <c r="MR611" s="41"/>
      <c r="MS611" s="41"/>
      <c r="MT611" s="41"/>
      <c r="MU611" s="41"/>
      <c r="MV611" s="41"/>
      <c r="MW611" s="41"/>
      <c r="MX611" s="41"/>
      <c r="MY611" s="41"/>
      <c r="MZ611" s="41"/>
      <c r="NA611" s="41"/>
      <c r="NB611" s="41"/>
      <c r="NC611" s="41"/>
      <c r="ND611" s="41"/>
      <c r="NE611" s="41"/>
      <c r="NF611" s="41"/>
      <c r="NG611" s="41"/>
      <c r="NH611" s="41"/>
      <c r="NI611" s="41"/>
      <c r="NJ611" s="41"/>
      <c r="NK611" s="41"/>
      <c r="NL611" s="41"/>
      <c r="NM611" s="41"/>
      <c r="NN611" s="41"/>
      <c r="NO611" s="41"/>
      <c r="NP611" s="41"/>
      <c r="NQ611" s="41"/>
      <c r="NR611" s="41"/>
      <c r="NS611" s="41"/>
      <c r="NT611" s="41"/>
      <c r="NU611" s="41"/>
      <c r="NV611" s="41"/>
      <c r="NW611" s="41"/>
      <c r="NX611" s="41"/>
      <c r="NY611" s="41"/>
      <c r="NZ611" s="41"/>
      <c r="OA611" s="41"/>
      <c r="OB611" s="41"/>
      <c r="OC611" s="41"/>
      <c r="OD611" s="41"/>
      <c r="OE611" s="41"/>
      <c r="OF611" s="41"/>
      <c r="OG611" s="41"/>
      <c r="OH611" s="41"/>
      <c r="OI611" s="41"/>
      <c r="OJ611" s="41"/>
    </row>
    <row r="612" spans="264:400" ht="17.25" customHeight="1" x14ac:dyDescent="0.3">
      <c r="JD612" s="41"/>
      <c r="JE612" s="41"/>
      <c r="JF612" s="41"/>
      <c r="JG612" s="41"/>
      <c r="JH612" s="41"/>
      <c r="JI612" s="41"/>
      <c r="JJ612" s="41"/>
      <c r="JK612" s="41"/>
      <c r="JL612" s="41"/>
      <c r="JM612" s="41"/>
      <c r="JN612" s="41"/>
      <c r="JO612" s="41"/>
      <c r="JP612" s="41"/>
      <c r="JQ612" s="41"/>
      <c r="JR612" s="41"/>
      <c r="JS612" s="41"/>
      <c r="JT612" s="41"/>
      <c r="JU612" s="41"/>
      <c r="JV612" s="41"/>
      <c r="JW612" s="41"/>
      <c r="JX612" s="41"/>
      <c r="JY612" s="41"/>
      <c r="JZ612" s="41"/>
      <c r="KA612" s="41"/>
      <c r="KB612" s="41"/>
      <c r="KC612" s="41"/>
      <c r="KD612" s="41"/>
      <c r="KE612" s="41"/>
      <c r="KF612" s="41"/>
      <c r="KG612" s="41"/>
      <c r="KH612" s="41"/>
      <c r="KI612" s="41"/>
      <c r="KJ612" s="41"/>
      <c r="KK612" s="41"/>
      <c r="KL612" s="41"/>
      <c r="KM612" s="41"/>
      <c r="KN612" s="41"/>
      <c r="KO612" s="41"/>
      <c r="KP612" s="41"/>
      <c r="KQ612" s="41"/>
      <c r="KR612" s="41"/>
      <c r="KS612" s="41"/>
      <c r="KT612" s="41"/>
      <c r="KU612" s="41"/>
      <c r="KV612" s="41"/>
      <c r="KW612" s="41"/>
      <c r="KX612" s="41"/>
      <c r="KY612" s="41"/>
      <c r="KZ612" s="41"/>
      <c r="LA612" s="41"/>
      <c r="LB612" s="41"/>
      <c r="LC612" s="41"/>
      <c r="LD612" s="41"/>
      <c r="LE612" s="41"/>
      <c r="LF612" s="41"/>
      <c r="LG612" s="41"/>
      <c r="LH612" s="41"/>
      <c r="LI612" s="41"/>
      <c r="LJ612" s="41"/>
      <c r="LK612" s="41"/>
      <c r="LL612" s="41"/>
      <c r="LM612" s="41"/>
      <c r="LN612" s="41"/>
      <c r="LO612" s="41"/>
      <c r="LP612" s="41"/>
      <c r="LQ612" s="41"/>
      <c r="LR612" s="41"/>
      <c r="LS612" s="41"/>
      <c r="LT612" s="41"/>
      <c r="LU612" s="41"/>
      <c r="LV612" s="41"/>
      <c r="LW612" s="41"/>
      <c r="LX612" s="41"/>
      <c r="LY612" s="41"/>
      <c r="LZ612" s="41"/>
      <c r="MA612" s="41"/>
      <c r="MB612" s="41"/>
      <c r="MC612" s="41"/>
      <c r="MD612" s="41"/>
      <c r="ME612" s="41"/>
      <c r="MF612" s="41"/>
      <c r="MG612" s="41"/>
      <c r="MH612" s="41"/>
      <c r="MI612" s="41"/>
      <c r="MJ612" s="41"/>
      <c r="MK612" s="41"/>
      <c r="ML612" s="41"/>
      <c r="MM612" s="41"/>
      <c r="MN612" s="41"/>
      <c r="MO612" s="41"/>
      <c r="MP612" s="41"/>
      <c r="MQ612" s="41"/>
      <c r="MR612" s="41"/>
      <c r="MS612" s="41"/>
      <c r="MT612" s="41"/>
      <c r="MU612" s="41"/>
      <c r="MV612" s="41"/>
      <c r="MW612" s="41"/>
      <c r="MX612" s="41"/>
      <c r="MY612" s="41"/>
      <c r="MZ612" s="41"/>
      <c r="NA612" s="41"/>
      <c r="NB612" s="41"/>
      <c r="NC612" s="41"/>
      <c r="ND612" s="41"/>
      <c r="NE612" s="41"/>
      <c r="NF612" s="41"/>
      <c r="NG612" s="41"/>
      <c r="NH612" s="41"/>
      <c r="NI612" s="41"/>
      <c r="NJ612" s="41"/>
      <c r="NK612" s="41"/>
      <c r="NL612" s="41"/>
      <c r="NM612" s="41"/>
      <c r="NN612" s="41"/>
      <c r="NO612" s="41"/>
      <c r="NP612" s="41"/>
      <c r="NQ612" s="41"/>
      <c r="NR612" s="41"/>
      <c r="NS612" s="41"/>
      <c r="NT612" s="41"/>
      <c r="NU612" s="41"/>
      <c r="NV612" s="41"/>
      <c r="NW612" s="41"/>
      <c r="NX612" s="41"/>
      <c r="NY612" s="41"/>
      <c r="NZ612" s="41"/>
      <c r="OA612" s="41"/>
      <c r="OB612" s="41"/>
      <c r="OC612" s="41"/>
      <c r="OD612" s="41"/>
      <c r="OE612" s="41"/>
      <c r="OF612" s="41"/>
      <c r="OG612" s="41"/>
      <c r="OH612" s="41"/>
      <c r="OI612" s="41"/>
      <c r="OJ612" s="41"/>
    </row>
    <row r="613" spans="264:400" ht="17.25" customHeight="1" x14ac:dyDescent="0.3">
      <c r="JD613" s="41"/>
      <c r="JE613" s="41"/>
      <c r="JF613" s="41"/>
      <c r="JG613" s="41"/>
      <c r="JH613" s="41"/>
      <c r="JI613" s="41"/>
      <c r="JJ613" s="41"/>
      <c r="JK613" s="41"/>
      <c r="JL613" s="41"/>
      <c r="JM613" s="41"/>
      <c r="JN613" s="41"/>
      <c r="JO613" s="41"/>
      <c r="JP613" s="41"/>
      <c r="JQ613" s="41"/>
      <c r="JR613" s="41"/>
      <c r="JS613" s="41"/>
      <c r="JT613" s="41"/>
      <c r="JU613" s="41"/>
      <c r="JV613" s="41"/>
      <c r="JW613" s="41"/>
      <c r="JX613" s="41"/>
      <c r="JY613" s="41"/>
      <c r="JZ613" s="41"/>
      <c r="KA613" s="41"/>
      <c r="KB613" s="41"/>
      <c r="KC613" s="41"/>
      <c r="KD613" s="41"/>
      <c r="KE613" s="41"/>
      <c r="KF613" s="41"/>
      <c r="KG613" s="41"/>
      <c r="KH613" s="41"/>
      <c r="KI613" s="41"/>
      <c r="KJ613" s="41"/>
      <c r="KK613" s="41"/>
      <c r="KL613" s="41"/>
      <c r="KM613" s="41"/>
      <c r="KN613" s="41"/>
      <c r="KO613" s="41"/>
      <c r="KP613" s="41"/>
      <c r="KQ613" s="41"/>
      <c r="KR613" s="41"/>
      <c r="KS613" s="41"/>
      <c r="KT613" s="41"/>
      <c r="KU613" s="41"/>
      <c r="KV613" s="41"/>
      <c r="KW613" s="41"/>
      <c r="KX613" s="41"/>
      <c r="KY613" s="41"/>
      <c r="KZ613" s="41"/>
      <c r="LA613" s="41"/>
      <c r="LB613" s="41"/>
      <c r="LC613" s="41"/>
      <c r="LD613" s="41"/>
      <c r="LE613" s="41"/>
      <c r="LF613" s="41"/>
      <c r="LG613" s="41"/>
      <c r="LH613" s="41"/>
      <c r="LI613" s="41"/>
      <c r="LJ613" s="41"/>
      <c r="LK613" s="41"/>
      <c r="LL613" s="41"/>
      <c r="LM613" s="41"/>
      <c r="LN613" s="41"/>
      <c r="LO613" s="41"/>
      <c r="LP613" s="41"/>
      <c r="LQ613" s="41"/>
      <c r="LR613" s="41"/>
      <c r="LS613" s="41"/>
      <c r="LT613" s="41"/>
      <c r="LU613" s="41"/>
      <c r="LV613" s="41"/>
      <c r="LW613" s="41"/>
      <c r="LX613" s="41"/>
      <c r="LY613" s="41"/>
      <c r="LZ613" s="41"/>
      <c r="MA613" s="41"/>
      <c r="MB613" s="41"/>
      <c r="MC613" s="41"/>
      <c r="MD613" s="41"/>
      <c r="ME613" s="41"/>
      <c r="MF613" s="41"/>
      <c r="MG613" s="41"/>
      <c r="MH613" s="41"/>
      <c r="MI613" s="41"/>
      <c r="MJ613" s="41"/>
      <c r="MK613" s="41"/>
      <c r="ML613" s="41"/>
      <c r="MM613" s="41"/>
      <c r="MN613" s="41"/>
      <c r="MO613" s="41"/>
      <c r="MP613" s="41"/>
      <c r="MQ613" s="41"/>
      <c r="MR613" s="41"/>
      <c r="MS613" s="41"/>
      <c r="MT613" s="41"/>
      <c r="MU613" s="41"/>
      <c r="MV613" s="41"/>
      <c r="MW613" s="41"/>
      <c r="MX613" s="41"/>
      <c r="MY613" s="41"/>
      <c r="MZ613" s="41"/>
      <c r="NA613" s="41"/>
      <c r="NB613" s="41"/>
      <c r="NC613" s="41"/>
      <c r="ND613" s="41"/>
      <c r="NE613" s="41"/>
      <c r="NF613" s="41"/>
      <c r="NG613" s="41"/>
      <c r="NH613" s="41"/>
      <c r="NI613" s="41"/>
      <c r="NJ613" s="41"/>
      <c r="NK613" s="41"/>
      <c r="NL613" s="41"/>
      <c r="NM613" s="41"/>
      <c r="NN613" s="41"/>
      <c r="NO613" s="41"/>
      <c r="NP613" s="41"/>
      <c r="NQ613" s="41"/>
      <c r="NR613" s="41"/>
      <c r="NS613" s="41"/>
      <c r="NT613" s="41"/>
      <c r="NU613" s="41"/>
      <c r="NV613" s="41"/>
      <c r="NW613" s="41"/>
      <c r="NX613" s="41"/>
      <c r="NY613" s="41"/>
      <c r="NZ613" s="41"/>
      <c r="OA613" s="41"/>
      <c r="OB613" s="41"/>
      <c r="OC613" s="41"/>
      <c r="OD613" s="41"/>
      <c r="OE613" s="41"/>
      <c r="OF613" s="41"/>
      <c r="OG613" s="41"/>
      <c r="OH613" s="41"/>
      <c r="OI613" s="41"/>
      <c r="OJ613" s="41"/>
    </row>
    <row r="614" spans="264:400" ht="17.25" customHeight="1" x14ac:dyDescent="0.3">
      <c r="JD614" s="41"/>
      <c r="JE614" s="41"/>
      <c r="JF614" s="41"/>
      <c r="JG614" s="41"/>
      <c r="JH614" s="41"/>
      <c r="JI614" s="41"/>
      <c r="JJ614" s="41"/>
      <c r="JK614" s="41"/>
      <c r="JL614" s="41"/>
      <c r="JM614" s="41"/>
      <c r="JN614" s="41"/>
      <c r="JO614" s="41"/>
      <c r="JP614" s="41"/>
      <c r="JQ614" s="41"/>
      <c r="JR614" s="41"/>
      <c r="JS614" s="41"/>
      <c r="JT614" s="41"/>
      <c r="JU614" s="41"/>
      <c r="JV614" s="41"/>
      <c r="JW614" s="41"/>
      <c r="JX614" s="41"/>
      <c r="JY614" s="41"/>
      <c r="JZ614" s="41"/>
      <c r="KA614" s="41"/>
      <c r="KB614" s="41"/>
      <c r="KC614" s="41"/>
      <c r="KD614" s="41"/>
      <c r="KE614" s="41"/>
      <c r="KF614" s="41"/>
      <c r="KG614" s="41"/>
      <c r="KH614" s="41"/>
      <c r="KI614" s="41"/>
      <c r="KJ614" s="41"/>
      <c r="KK614" s="41"/>
      <c r="KL614" s="41"/>
      <c r="KM614" s="41"/>
      <c r="KN614" s="41"/>
      <c r="KO614" s="41"/>
      <c r="KP614" s="41"/>
      <c r="KQ614" s="41"/>
      <c r="KR614" s="41"/>
      <c r="KS614" s="41"/>
      <c r="KT614" s="41"/>
      <c r="KU614" s="41"/>
      <c r="KV614" s="41"/>
      <c r="KW614" s="41"/>
      <c r="KX614" s="41"/>
      <c r="KY614" s="41"/>
      <c r="KZ614" s="41"/>
      <c r="LA614" s="41"/>
      <c r="LB614" s="41"/>
      <c r="LC614" s="41"/>
      <c r="LD614" s="41"/>
      <c r="LE614" s="41"/>
      <c r="LF614" s="41"/>
      <c r="LG614" s="41"/>
      <c r="LH614" s="41"/>
      <c r="LI614" s="41"/>
      <c r="LJ614" s="41"/>
      <c r="LK614" s="41"/>
      <c r="LL614" s="41"/>
      <c r="LM614" s="41"/>
      <c r="LN614" s="41"/>
      <c r="LO614" s="41"/>
      <c r="LP614" s="41"/>
      <c r="LQ614" s="41"/>
      <c r="LR614" s="41"/>
      <c r="LS614" s="41"/>
      <c r="LT614" s="41"/>
      <c r="LU614" s="41"/>
      <c r="LV614" s="41"/>
      <c r="LW614" s="41"/>
      <c r="LX614" s="41"/>
      <c r="LY614" s="41"/>
      <c r="LZ614" s="41"/>
      <c r="MA614" s="41"/>
      <c r="MB614" s="41"/>
      <c r="MC614" s="41"/>
      <c r="MD614" s="41"/>
      <c r="ME614" s="41"/>
      <c r="MF614" s="41"/>
      <c r="MG614" s="41"/>
      <c r="MH614" s="41"/>
      <c r="MI614" s="41"/>
      <c r="MJ614" s="41"/>
      <c r="MK614" s="41"/>
      <c r="ML614" s="41"/>
      <c r="MM614" s="41"/>
      <c r="MN614" s="41"/>
      <c r="MO614" s="41"/>
      <c r="MP614" s="41"/>
      <c r="MQ614" s="41"/>
      <c r="MR614" s="41"/>
      <c r="MS614" s="41"/>
      <c r="MT614" s="41"/>
      <c r="MU614" s="41"/>
      <c r="MV614" s="41"/>
      <c r="MW614" s="41"/>
      <c r="MX614" s="41"/>
      <c r="MY614" s="41"/>
      <c r="MZ614" s="41"/>
      <c r="NA614" s="41"/>
      <c r="NB614" s="41"/>
      <c r="NC614" s="41"/>
      <c r="ND614" s="41"/>
      <c r="NE614" s="41"/>
      <c r="NF614" s="41"/>
      <c r="NG614" s="41"/>
      <c r="NH614" s="41"/>
      <c r="NI614" s="41"/>
      <c r="NJ614" s="41"/>
      <c r="NK614" s="41"/>
      <c r="NL614" s="41"/>
      <c r="NM614" s="41"/>
      <c r="NN614" s="41"/>
      <c r="NO614" s="41"/>
      <c r="NP614" s="41"/>
      <c r="NQ614" s="41"/>
      <c r="NR614" s="41"/>
      <c r="NS614" s="41"/>
      <c r="NT614" s="41"/>
      <c r="NU614" s="41"/>
      <c r="NV614" s="41"/>
      <c r="NW614" s="41"/>
      <c r="NX614" s="41"/>
      <c r="NY614" s="41"/>
      <c r="NZ614" s="41"/>
      <c r="OA614" s="41"/>
      <c r="OB614" s="41"/>
      <c r="OC614" s="41"/>
      <c r="OD614" s="41"/>
      <c r="OE614" s="41"/>
      <c r="OF614" s="41"/>
      <c r="OG614" s="41"/>
      <c r="OH614" s="41"/>
      <c r="OI614" s="41"/>
      <c r="OJ614" s="41"/>
    </row>
    <row r="615" spans="264:400" ht="17.25" customHeight="1" x14ac:dyDescent="0.3">
      <c r="JD615" s="41"/>
      <c r="JE615" s="41"/>
      <c r="JF615" s="41"/>
      <c r="JG615" s="41"/>
      <c r="JH615" s="41"/>
      <c r="JI615" s="41"/>
      <c r="JJ615" s="41"/>
      <c r="JK615" s="41"/>
      <c r="JL615" s="41"/>
      <c r="JM615" s="41"/>
      <c r="JN615" s="41"/>
      <c r="JO615" s="41"/>
      <c r="JP615" s="41"/>
      <c r="JQ615" s="41"/>
      <c r="JR615" s="41"/>
      <c r="JS615" s="41"/>
      <c r="JT615" s="41"/>
      <c r="JU615" s="41"/>
      <c r="JV615" s="41"/>
      <c r="JW615" s="41"/>
      <c r="JX615" s="41"/>
      <c r="JY615" s="41"/>
      <c r="JZ615" s="41"/>
      <c r="KA615" s="41"/>
      <c r="KB615" s="41"/>
      <c r="KC615" s="41"/>
      <c r="KD615" s="41"/>
      <c r="KE615" s="41"/>
      <c r="KF615" s="41"/>
      <c r="KG615" s="41"/>
      <c r="KH615" s="41"/>
      <c r="KI615" s="41"/>
      <c r="KJ615" s="41"/>
      <c r="KK615" s="41"/>
      <c r="KL615" s="41"/>
      <c r="KM615" s="41"/>
      <c r="KN615" s="41"/>
      <c r="KO615" s="41"/>
      <c r="KP615" s="41"/>
      <c r="KQ615" s="41"/>
      <c r="KR615" s="41"/>
      <c r="KS615" s="41"/>
      <c r="KT615" s="41"/>
      <c r="KU615" s="41"/>
      <c r="KV615" s="41"/>
      <c r="KW615" s="41"/>
      <c r="KX615" s="41"/>
      <c r="KY615" s="41"/>
      <c r="KZ615" s="41"/>
      <c r="LA615" s="41"/>
      <c r="LB615" s="41"/>
      <c r="LC615" s="41"/>
      <c r="LD615" s="41"/>
      <c r="LE615" s="41"/>
      <c r="LF615" s="41"/>
      <c r="LG615" s="41"/>
      <c r="LH615" s="41"/>
      <c r="LI615" s="41"/>
      <c r="LJ615" s="41"/>
      <c r="LK615" s="41"/>
      <c r="LL615" s="41"/>
      <c r="LM615" s="41"/>
      <c r="LN615" s="41"/>
      <c r="LO615" s="41"/>
      <c r="LP615" s="41"/>
      <c r="LQ615" s="41"/>
      <c r="LR615" s="41"/>
      <c r="LS615" s="41"/>
      <c r="LT615" s="41"/>
      <c r="LU615" s="41"/>
      <c r="LV615" s="41"/>
      <c r="LW615" s="41"/>
      <c r="LX615" s="41"/>
      <c r="LY615" s="41"/>
      <c r="LZ615" s="41"/>
      <c r="MA615" s="41"/>
      <c r="MB615" s="41"/>
      <c r="MC615" s="41"/>
      <c r="MD615" s="41"/>
      <c r="ME615" s="41"/>
      <c r="MF615" s="41"/>
      <c r="MG615" s="41"/>
      <c r="MH615" s="41"/>
      <c r="MI615" s="41"/>
      <c r="MJ615" s="41"/>
      <c r="MK615" s="41"/>
      <c r="ML615" s="41"/>
      <c r="MM615" s="41"/>
      <c r="MN615" s="41"/>
      <c r="MO615" s="41"/>
      <c r="MP615" s="41"/>
      <c r="MQ615" s="41"/>
      <c r="MR615" s="41"/>
      <c r="MS615" s="41"/>
      <c r="MT615" s="41"/>
      <c r="MU615" s="41"/>
      <c r="MV615" s="41"/>
      <c r="MW615" s="41"/>
      <c r="MX615" s="41"/>
      <c r="MY615" s="41"/>
      <c r="MZ615" s="41"/>
      <c r="NA615" s="41"/>
      <c r="NB615" s="41"/>
      <c r="NC615" s="41"/>
      <c r="ND615" s="41"/>
      <c r="NE615" s="41"/>
      <c r="NF615" s="41"/>
      <c r="NG615" s="41"/>
      <c r="NH615" s="41"/>
      <c r="NI615" s="41"/>
      <c r="NJ615" s="41"/>
      <c r="NK615" s="41"/>
      <c r="NL615" s="41"/>
      <c r="NM615" s="41"/>
      <c r="NN615" s="41"/>
      <c r="NO615" s="41"/>
      <c r="NP615" s="41"/>
      <c r="NQ615" s="41"/>
      <c r="NR615" s="41"/>
      <c r="NS615" s="41"/>
      <c r="NT615" s="41"/>
      <c r="NU615" s="41"/>
      <c r="NV615" s="41"/>
      <c r="NW615" s="41"/>
      <c r="NX615" s="41"/>
      <c r="NY615" s="41"/>
      <c r="NZ615" s="41"/>
      <c r="OA615" s="41"/>
      <c r="OB615" s="41"/>
      <c r="OC615" s="41"/>
      <c r="OD615" s="41"/>
      <c r="OE615" s="41"/>
      <c r="OF615" s="41"/>
      <c r="OG615" s="41"/>
      <c r="OH615" s="41"/>
      <c r="OI615" s="41"/>
      <c r="OJ615" s="41"/>
    </row>
    <row r="616" spans="264:400" ht="17.25" customHeight="1" x14ac:dyDescent="0.3">
      <c r="JD616" s="41"/>
      <c r="JE616" s="41"/>
      <c r="JF616" s="41"/>
      <c r="JG616" s="41"/>
      <c r="JH616" s="41"/>
      <c r="JI616" s="41"/>
      <c r="JJ616" s="41"/>
      <c r="JK616" s="41"/>
      <c r="JL616" s="41"/>
      <c r="JM616" s="41"/>
      <c r="JN616" s="41"/>
      <c r="JO616" s="41"/>
      <c r="JP616" s="41"/>
      <c r="JQ616" s="41"/>
      <c r="JR616" s="41"/>
      <c r="JS616" s="41"/>
      <c r="JT616" s="41"/>
      <c r="JU616" s="41"/>
      <c r="JV616" s="41"/>
      <c r="JW616" s="41"/>
      <c r="JX616" s="41"/>
      <c r="JY616" s="41"/>
      <c r="JZ616" s="41"/>
      <c r="KA616" s="41"/>
      <c r="KB616" s="41"/>
      <c r="KC616" s="41"/>
      <c r="KD616" s="41"/>
      <c r="KE616" s="41"/>
      <c r="KF616" s="41"/>
      <c r="KG616" s="41"/>
      <c r="KH616" s="41"/>
      <c r="KI616" s="41"/>
      <c r="KJ616" s="41"/>
      <c r="KK616" s="41"/>
      <c r="KL616" s="41"/>
      <c r="KM616" s="41"/>
      <c r="KN616" s="41"/>
      <c r="KO616" s="41"/>
      <c r="KP616" s="41"/>
      <c r="KQ616" s="41"/>
      <c r="KR616" s="41"/>
      <c r="KS616" s="41"/>
      <c r="KT616" s="41"/>
      <c r="KU616" s="41"/>
      <c r="KV616" s="41"/>
      <c r="KW616" s="41"/>
      <c r="KX616" s="41"/>
      <c r="KY616" s="41"/>
      <c r="KZ616" s="41"/>
      <c r="LA616" s="41"/>
      <c r="LB616" s="41"/>
      <c r="LC616" s="41"/>
      <c r="LD616" s="41"/>
      <c r="LE616" s="41"/>
      <c r="LF616" s="41"/>
      <c r="LG616" s="41"/>
      <c r="LH616" s="41"/>
      <c r="LI616" s="41"/>
      <c r="LJ616" s="41"/>
      <c r="LK616" s="41"/>
      <c r="LL616" s="41"/>
      <c r="LM616" s="41"/>
      <c r="LN616" s="41"/>
      <c r="LO616" s="41"/>
      <c r="LP616" s="41"/>
      <c r="LQ616" s="41"/>
      <c r="LR616" s="41"/>
      <c r="LS616" s="41"/>
      <c r="LT616" s="41"/>
      <c r="LU616" s="41"/>
      <c r="LV616" s="41"/>
      <c r="LW616" s="41"/>
      <c r="LX616" s="41"/>
      <c r="LY616" s="41"/>
      <c r="LZ616" s="41"/>
      <c r="MA616" s="41"/>
      <c r="MB616" s="41"/>
      <c r="MC616" s="41"/>
      <c r="MD616" s="41"/>
      <c r="ME616" s="41"/>
      <c r="MF616" s="41"/>
      <c r="MG616" s="41"/>
      <c r="MH616" s="41"/>
      <c r="MI616" s="41"/>
      <c r="MJ616" s="41"/>
      <c r="MK616" s="41"/>
      <c r="ML616" s="41"/>
      <c r="MM616" s="41"/>
      <c r="MN616" s="41"/>
      <c r="MO616" s="41"/>
      <c r="MP616" s="41"/>
      <c r="MQ616" s="41"/>
      <c r="MR616" s="41"/>
      <c r="MS616" s="41"/>
      <c r="MT616" s="41"/>
      <c r="MU616" s="41"/>
      <c r="MV616" s="41"/>
      <c r="MW616" s="41"/>
      <c r="MX616" s="41"/>
      <c r="MY616" s="41"/>
      <c r="MZ616" s="41"/>
      <c r="NA616" s="41"/>
      <c r="NB616" s="41"/>
      <c r="NC616" s="41"/>
      <c r="ND616" s="41"/>
      <c r="NE616" s="41"/>
      <c r="NF616" s="41"/>
      <c r="NG616" s="41"/>
      <c r="NH616" s="41"/>
      <c r="NI616" s="41"/>
      <c r="NJ616" s="41"/>
      <c r="NK616" s="41"/>
      <c r="NL616" s="41"/>
      <c r="NM616" s="41"/>
      <c r="NN616" s="41"/>
      <c r="NO616" s="41"/>
      <c r="NP616" s="41"/>
      <c r="NQ616" s="41"/>
      <c r="NR616" s="41"/>
      <c r="NS616" s="41"/>
      <c r="NT616" s="41"/>
      <c r="NU616" s="41"/>
      <c r="NV616" s="41"/>
      <c r="NW616" s="41"/>
      <c r="NX616" s="41"/>
      <c r="NY616" s="41"/>
      <c r="NZ616" s="41"/>
      <c r="OA616" s="41"/>
      <c r="OB616" s="41"/>
      <c r="OC616" s="41"/>
      <c r="OD616" s="41"/>
      <c r="OE616" s="41"/>
      <c r="OF616" s="41"/>
      <c r="OG616" s="41"/>
      <c r="OH616" s="41"/>
      <c r="OI616" s="41"/>
      <c r="OJ616" s="41"/>
    </row>
    <row r="617" spans="264:400" ht="17.25" customHeight="1" x14ac:dyDescent="0.3">
      <c r="JD617" s="41"/>
      <c r="JE617" s="41"/>
      <c r="JF617" s="41"/>
      <c r="JG617" s="41"/>
      <c r="JH617" s="41"/>
      <c r="JI617" s="41"/>
      <c r="JJ617" s="41"/>
      <c r="JK617" s="41"/>
      <c r="JL617" s="41"/>
      <c r="JM617" s="41"/>
      <c r="JN617" s="41"/>
      <c r="JO617" s="41"/>
      <c r="JP617" s="41"/>
      <c r="JQ617" s="41"/>
      <c r="JR617" s="41"/>
      <c r="JS617" s="41"/>
      <c r="JT617" s="41"/>
      <c r="JU617" s="41"/>
      <c r="JV617" s="41"/>
      <c r="JW617" s="41"/>
      <c r="JX617" s="41"/>
      <c r="JY617" s="41"/>
      <c r="JZ617" s="41"/>
      <c r="KA617" s="41"/>
      <c r="KB617" s="41"/>
      <c r="KC617" s="41"/>
      <c r="KD617" s="41"/>
      <c r="KE617" s="41"/>
      <c r="KF617" s="41"/>
      <c r="KG617" s="41"/>
      <c r="KH617" s="41"/>
      <c r="KI617" s="41"/>
      <c r="KJ617" s="41"/>
      <c r="KK617" s="41"/>
      <c r="KL617" s="41"/>
      <c r="KM617" s="41"/>
      <c r="KN617" s="41"/>
      <c r="KO617" s="41"/>
      <c r="KP617" s="41"/>
      <c r="KQ617" s="41"/>
      <c r="KR617" s="41"/>
      <c r="KS617" s="41"/>
      <c r="KT617" s="41"/>
      <c r="KU617" s="41"/>
      <c r="KV617" s="41"/>
      <c r="KW617" s="41"/>
      <c r="KX617" s="41"/>
      <c r="KY617" s="41"/>
      <c r="KZ617" s="41"/>
      <c r="LA617" s="41"/>
      <c r="LB617" s="41"/>
      <c r="LC617" s="41"/>
      <c r="LD617" s="41"/>
      <c r="LE617" s="41"/>
      <c r="LF617" s="41"/>
      <c r="LG617" s="41"/>
      <c r="LH617" s="41"/>
      <c r="LI617" s="41"/>
      <c r="LJ617" s="41"/>
      <c r="LK617" s="41"/>
      <c r="LL617" s="41"/>
      <c r="LM617" s="41"/>
      <c r="LN617" s="41"/>
      <c r="LO617" s="41"/>
      <c r="LP617" s="41"/>
      <c r="LQ617" s="41"/>
      <c r="LR617" s="41"/>
      <c r="LS617" s="41"/>
      <c r="LT617" s="41"/>
      <c r="LU617" s="41"/>
      <c r="LV617" s="41"/>
      <c r="LW617" s="41"/>
      <c r="LX617" s="41"/>
      <c r="LY617" s="41"/>
      <c r="LZ617" s="41"/>
      <c r="MA617" s="41"/>
      <c r="MB617" s="41"/>
      <c r="MC617" s="41"/>
      <c r="MD617" s="41"/>
      <c r="ME617" s="41"/>
      <c r="MF617" s="41"/>
      <c r="MG617" s="41"/>
      <c r="MH617" s="41"/>
      <c r="MI617" s="41"/>
      <c r="MJ617" s="41"/>
      <c r="MK617" s="41"/>
      <c r="ML617" s="41"/>
      <c r="MM617" s="41"/>
      <c r="MN617" s="41"/>
      <c r="MO617" s="41"/>
      <c r="MP617" s="41"/>
      <c r="MQ617" s="41"/>
      <c r="MR617" s="41"/>
      <c r="MS617" s="41"/>
      <c r="MT617" s="41"/>
      <c r="MU617" s="41"/>
      <c r="MV617" s="41"/>
      <c r="MW617" s="41"/>
      <c r="MX617" s="41"/>
      <c r="MY617" s="41"/>
      <c r="MZ617" s="41"/>
      <c r="NA617" s="41"/>
      <c r="NB617" s="41"/>
      <c r="NC617" s="41"/>
      <c r="ND617" s="41"/>
      <c r="NE617" s="41"/>
      <c r="NF617" s="41"/>
      <c r="NG617" s="41"/>
      <c r="NH617" s="41"/>
      <c r="NI617" s="41"/>
      <c r="NJ617" s="41"/>
      <c r="NK617" s="41"/>
      <c r="NL617" s="41"/>
      <c r="NM617" s="41"/>
      <c r="NN617" s="41"/>
      <c r="NO617" s="41"/>
      <c r="NP617" s="41"/>
      <c r="NQ617" s="41"/>
      <c r="NR617" s="41"/>
      <c r="NS617" s="41"/>
      <c r="NT617" s="41"/>
      <c r="NU617" s="41"/>
      <c r="NV617" s="41"/>
      <c r="NW617" s="41"/>
      <c r="NX617" s="41"/>
      <c r="NY617" s="41"/>
      <c r="NZ617" s="41"/>
      <c r="OA617" s="41"/>
      <c r="OB617" s="41"/>
      <c r="OC617" s="41"/>
      <c r="OD617" s="41"/>
      <c r="OE617" s="41"/>
      <c r="OF617" s="41"/>
      <c r="OG617" s="41"/>
      <c r="OH617" s="41"/>
      <c r="OI617" s="41"/>
      <c r="OJ617" s="41"/>
    </row>
    <row r="618" spans="264:400" ht="17.25" customHeight="1" x14ac:dyDescent="0.3">
      <c r="JD618" s="41"/>
      <c r="JE618" s="41"/>
      <c r="JF618" s="41"/>
      <c r="JG618" s="41"/>
      <c r="JH618" s="41"/>
      <c r="JI618" s="41"/>
      <c r="JJ618" s="41"/>
      <c r="JK618" s="41"/>
      <c r="JL618" s="41"/>
      <c r="JM618" s="41"/>
      <c r="JN618" s="41"/>
      <c r="JO618" s="41"/>
      <c r="JP618" s="41"/>
      <c r="JQ618" s="41"/>
      <c r="JR618" s="41"/>
      <c r="JS618" s="41"/>
      <c r="JT618" s="41"/>
      <c r="JU618" s="41"/>
      <c r="JV618" s="41"/>
      <c r="JW618" s="41"/>
      <c r="JX618" s="41"/>
      <c r="JY618" s="41"/>
      <c r="JZ618" s="41"/>
      <c r="KA618" s="41"/>
      <c r="KB618" s="41"/>
      <c r="KC618" s="41"/>
      <c r="KD618" s="41"/>
      <c r="KE618" s="41"/>
      <c r="KF618" s="41"/>
      <c r="KG618" s="41"/>
      <c r="KH618" s="41"/>
      <c r="KI618" s="41"/>
      <c r="KJ618" s="41"/>
      <c r="KK618" s="41"/>
      <c r="KL618" s="41"/>
      <c r="KM618" s="41"/>
      <c r="KN618" s="41"/>
      <c r="KO618" s="41"/>
      <c r="KP618" s="41"/>
      <c r="KQ618" s="41"/>
      <c r="KR618" s="41"/>
      <c r="KS618" s="41"/>
      <c r="KT618" s="41"/>
      <c r="KU618" s="41"/>
      <c r="KV618" s="41"/>
      <c r="KW618" s="41"/>
      <c r="KX618" s="41"/>
      <c r="KY618" s="41"/>
      <c r="KZ618" s="41"/>
      <c r="LA618" s="41"/>
      <c r="LB618" s="41"/>
      <c r="LC618" s="41"/>
      <c r="LD618" s="41"/>
      <c r="LE618" s="41"/>
      <c r="LF618" s="41"/>
      <c r="LG618" s="41"/>
      <c r="LH618" s="41"/>
      <c r="LI618" s="41"/>
      <c r="LJ618" s="41"/>
      <c r="LK618" s="41"/>
      <c r="LL618" s="41"/>
      <c r="LM618" s="41"/>
      <c r="LN618" s="41"/>
      <c r="LO618" s="41"/>
      <c r="LP618" s="41"/>
      <c r="LQ618" s="41"/>
      <c r="LR618" s="41"/>
      <c r="LS618" s="41"/>
      <c r="LT618" s="41"/>
      <c r="LU618" s="41"/>
      <c r="LV618" s="41"/>
      <c r="LW618" s="41"/>
      <c r="LX618" s="41"/>
      <c r="LY618" s="41"/>
      <c r="LZ618" s="41"/>
      <c r="MA618" s="41"/>
      <c r="MB618" s="41"/>
      <c r="MC618" s="41"/>
      <c r="MD618" s="41"/>
      <c r="ME618" s="41"/>
      <c r="MF618" s="41"/>
      <c r="MG618" s="41"/>
      <c r="MH618" s="41"/>
      <c r="MI618" s="41"/>
      <c r="MJ618" s="41"/>
      <c r="MK618" s="41"/>
      <c r="ML618" s="41"/>
      <c r="MM618" s="41"/>
      <c r="MN618" s="41"/>
      <c r="MO618" s="41"/>
      <c r="MP618" s="41"/>
      <c r="MQ618" s="41"/>
      <c r="MR618" s="41"/>
      <c r="MS618" s="41"/>
      <c r="MT618" s="41"/>
      <c r="MU618" s="41"/>
      <c r="MV618" s="41"/>
      <c r="MW618" s="41"/>
      <c r="MX618" s="41"/>
      <c r="MY618" s="41"/>
      <c r="MZ618" s="41"/>
      <c r="NA618" s="41"/>
      <c r="NB618" s="41"/>
      <c r="NC618" s="41"/>
      <c r="ND618" s="41"/>
      <c r="NE618" s="41"/>
      <c r="NF618" s="41"/>
      <c r="NG618" s="41"/>
      <c r="NH618" s="41"/>
      <c r="NI618" s="41"/>
      <c r="NJ618" s="41"/>
      <c r="NK618" s="41"/>
      <c r="NL618" s="41"/>
      <c r="NM618" s="41"/>
      <c r="NN618" s="41"/>
      <c r="NO618" s="41"/>
      <c r="NP618" s="41"/>
      <c r="NQ618" s="41"/>
      <c r="NR618" s="41"/>
      <c r="NS618" s="41"/>
      <c r="NT618" s="41"/>
      <c r="NU618" s="41"/>
      <c r="NV618" s="41"/>
      <c r="NW618" s="41"/>
      <c r="NX618" s="41"/>
      <c r="NY618" s="41"/>
      <c r="NZ618" s="41"/>
      <c r="OA618" s="41"/>
      <c r="OB618" s="41"/>
      <c r="OC618" s="41"/>
      <c r="OD618" s="41"/>
      <c r="OE618" s="41"/>
      <c r="OF618" s="41"/>
      <c r="OG618" s="41"/>
      <c r="OH618" s="41"/>
      <c r="OI618" s="41"/>
      <c r="OJ618" s="41"/>
    </row>
    <row r="619" spans="264:400" ht="17.25" customHeight="1" x14ac:dyDescent="0.3">
      <c r="JD619" s="41"/>
      <c r="JE619" s="41"/>
      <c r="JF619" s="41"/>
      <c r="JG619" s="41"/>
      <c r="JH619" s="41"/>
      <c r="JI619" s="41"/>
      <c r="JJ619" s="41"/>
      <c r="JK619" s="41"/>
      <c r="JL619" s="41"/>
      <c r="JM619" s="41"/>
      <c r="JN619" s="41"/>
      <c r="JO619" s="41"/>
      <c r="JP619" s="41"/>
      <c r="JQ619" s="41"/>
      <c r="JR619" s="41"/>
      <c r="JS619" s="41"/>
      <c r="JT619" s="41"/>
      <c r="JU619" s="41"/>
      <c r="JV619" s="41"/>
      <c r="JW619" s="41"/>
      <c r="JX619" s="41"/>
      <c r="JY619" s="41"/>
      <c r="JZ619" s="41"/>
      <c r="KA619" s="41"/>
      <c r="KB619" s="41"/>
      <c r="KC619" s="41"/>
      <c r="KD619" s="41"/>
      <c r="KE619" s="41"/>
      <c r="KF619" s="41"/>
      <c r="KG619" s="41"/>
      <c r="KH619" s="41"/>
      <c r="KI619" s="41"/>
      <c r="KJ619" s="41"/>
      <c r="KK619" s="41"/>
      <c r="KL619" s="41"/>
      <c r="KM619" s="41"/>
      <c r="KN619" s="41"/>
      <c r="KO619" s="41"/>
      <c r="KP619" s="41"/>
      <c r="KQ619" s="41"/>
      <c r="KR619" s="41"/>
      <c r="KS619" s="41"/>
      <c r="KT619" s="41"/>
      <c r="KU619" s="41"/>
      <c r="KV619" s="41"/>
      <c r="KW619" s="41"/>
      <c r="KX619" s="41"/>
      <c r="KY619" s="41"/>
      <c r="KZ619" s="41"/>
      <c r="LA619" s="41"/>
      <c r="LB619" s="41"/>
      <c r="LC619" s="41"/>
      <c r="LD619" s="41"/>
      <c r="LE619" s="41"/>
      <c r="LF619" s="41"/>
      <c r="LG619" s="41"/>
      <c r="LH619" s="41"/>
      <c r="LI619" s="41"/>
      <c r="LJ619" s="41"/>
      <c r="LK619" s="41"/>
      <c r="LL619" s="41"/>
      <c r="LM619" s="41"/>
      <c r="LN619" s="41"/>
      <c r="LO619" s="41"/>
      <c r="LP619" s="41"/>
      <c r="LQ619" s="41"/>
      <c r="LR619" s="41"/>
      <c r="LS619" s="41"/>
      <c r="LT619" s="41"/>
      <c r="LU619" s="41"/>
      <c r="LV619" s="41"/>
      <c r="LW619" s="41"/>
      <c r="LX619" s="41"/>
      <c r="LY619" s="41"/>
      <c r="LZ619" s="41"/>
      <c r="MA619" s="41"/>
      <c r="MB619" s="41"/>
      <c r="MC619" s="41"/>
      <c r="MD619" s="41"/>
      <c r="ME619" s="41"/>
      <c r="MF619" s="41"/>
      <c r="MG619" s="41"/>
      <c r="MH619" s="41"/>
      <c r="MI619" s="41"/>
      <c r="MJ619" s="41"/>
      <c r="MK619" s="41"/>
      <c r="ML619" s="41"/>
      <c r="MM619" s="41"/>
      <c r="MN619" s="41"/>
      <c r="MO619" s="41"/>
      <c r="MP619" s="41"/>
      <c r="MQ619" s="41"/>
      <c r="MR619" s="41"/>
      <c r="MS619" s="41"/>
      <c r="MT619" s="41"/>
      <c r="MU619" s="41"/>
      <c r="MV619" s="41"/>
      <c r="MW619" s="41"/>
      <c r="MX619" s="41"/>
      <c r="MY619" s="41"/>
      <c r="MZ619" s="41"/>
      <c r="NA619" s="41"/>
      <c r="NB619" s="41"/>
      <c r="NC619" s="41"/>
      <c r="ND619" s="41"/>
      <c r="NE619" s="41"/>
      <c r="NF619" s="41"/>
      <c r="NG619" s="41"/>
      <c r="NH619" s="41"/>
      <c r="NI619" s="41"/>
      <c r="NJ619" s="41"/>
      <c r="NK619" s="41"/>
      <c r="NL619" s="41"/>
      <c r="NM619" s="41"/>
      <c r="NN619" s="41"/>
      <c r="NO619" s="41"/>
      <c r="NP619" s="41"/>
      <c r="NQ619" s="41"/>
      <c r="NR619" s="41"/>
      <c r="NS619" s="41"/>
      <c r="NT619" s="41"/>
      <c r="NU619" s="41"/>
      <c r="NV619" s="41"/>
      <c r="NW619" s="41"/>
      <c r="NX619" s="41"/>
      <c r="NY619" s="41"/>
      <c r="NZ619" s="41"/>
      <c r="OA619" s="41"/>
      <c r="OB619" s="41"/>
      <c r="OC619" s="41"/>
      <c r="OD619" s="41"/>
      <c r="OE619" s="41"/>
      <c r="OF619" s="41"/>
      <c r="OG619" s="41"/>
      <c r="OH619" s="41"/>
      <c r="OI619" s="41"/>
      <c r="OJ619" s="41"/>
    </row>
    <row r="620" spans="264:400" ht="17.25" customHeight="1" x14ac:dyDescent="0.3">
      <c r="JD620" s="41"/>
      <c r="JE620" s="41"/>
      <c r="JF620" s="41"/>
      <c r="JG620" s="41"/>
      <c r="JH620" s="41"/>
      <c r="JI620" s="41"/>
      <c r="JJ620" s="41"/>
      <c r="JK620" s="41"/>
      <c r="JL620" s="41"/>
      <c r="JM620" s="41"/>
      <c r="JN620" s="41"/>
      <c r="JO620" s="41"/>
      <c r="JP620" s="41"/>
      <c r="JQ620" s="41"/>
      <c r="JR620" s="41"/>
      <c r="JS620" s="41"/>
      <c r="JT620" s="41"/>
      <c r="JU620" s="41"/>
      <c r="JV620" s="41"/>
      <c r="JW620" s="41"/>
      <c r="JX620" s="41"/>
      <c r="JY620" s="41"/>
      <c r="JZ620" s="41"/>
      <c r="KA620" s="41"/>
      <c r="KB620" s="41"/>
      <c r="KC620" s="41"/>
      <c r="KD620" s="41"/>
      <c r="KE620" s="41"/>
      <c r="KF620" s="41"/>
      <c r="KG620" s="41"/>
      <c r="KH620" s="41"/>
      <c r="KI620" s="41"/>
      <c r="KJ620" s="41"/>
      <c r="KK620" s="41"/>
      <c r="KL620" s="41"/>
      <c r="KM620" s="41"/>
      <c r="KN620" s="41"/>
      <c r="KO620" s="41"/>
      <c r="KP620" s="41"/>
      <c r="KQ620" s="41"/>
      <c r="KR620" s="41"/>
      <c r="KS620" s="41"/>
      <c r="KT620" s="41"/>
      <c r="KU620" s="41"/>
      <c r="KV620" s="41"/>
      <c r="KW620" s="41"/>
      <c r="KX620" s="41"/>
      <c r="KY620" s="41"/>
      <c r="KZ620" s="41"/>
      <c r="LA620" s="41"/>
      <c r="LB620" s="41"/>
      <c r="LC620" s="41"/>
      <c r="LD620" s="41"/>
      <c r="LE620" s="41"/>
      <c r="LF620" s="41"/>
      <c r="LG620" s="41"/>
      <c r="LH620" s="41"/>
      <c r="LI620" s="41"/>
      <c r="LJ620" s="41"/>
      <c r="LK620" s="41"/>
      <c r="LL620" s="41"/>
      <c r="LM620" s="41"/>
      <c r="LN620" s="41"/>
      <c r="LO620" s="41"/>
      <c r="LP620" s="41"/>
      <c r="LQ620" s="41"/>
      <c r="LR620" s="41"/>
      <c r="LS620" s="41"/>
      <c r="LT620" s="41"/>
      <c r="LU620" s="41"/>
      <c r="LV620" s="41"/>
      <c r="LW620" s="41"/>
      <c r="LX620" s="41"/>
      <c r="LY620" s="41"/>
      <c r="LZ620" s="41"/>
      <c r="MA620" s="41"/>
      <c r="MB620" s="41"/>
      <c r="MC620" s="41"/>
      <c r="MD620" s="41"/>
      <c r="ME620" s="41"/>
      <c r="MF620" s="41"/>
      <c r="MG620" s="41"/>
      <c r="MH620" s="41"/>
      <c r="MI620" s="41"/>
      <c r="MJ620" s="41"/>
      <c r="MK620" s="41"/>
      <c r="ML620" s="41"/>
      <c r="MM620" s="41"/>
      <c r="MN620" s="41"/>
      <c r="MO620" s="41"/>
      <c r="MP620" s="41"/>
      <c r="MQ620" s="41"/>
      <c r="MR620" s="41"/>
      <c r="MS620" s="41"/>
      <c r="MT620" s="41"/>
      <c r="MU620" s="41"/>
      <c r="MV620" s="41"/>
      <c r="MW620" s="41"/>
      <c r="MX620" s="41"/>
      <c r="MY620" s="41"/>
      <c r="MZ620" s="41"/>
      <c r="NA620" s="41"/>
      <c r="NB620" s="41"/>
      <c r="NC620" s="41"/>
      <c r="ND620" s="41"/>
      <c r="NE620" s="41"/>
      <c r="NF620" s="41"/>
      <c r="NG620" s="41"/>
      <c r="NH620" s="41"/>
      <c r="NI620" s="41"/>
      <c r="NJ620" s="41"/>
      <c r="NK620" s="41"/>
      <c r="NL620" s="41"/>
      <c r="NM620" s="41"/>
      <c r="NN620" s="41"/>
      <c r="NO620" s="41"/>
      <c r="NP620" s="41"/>
      <c r="NQ620" s="41"/>
      <c r="NR620" s="41"/>
      <c r="NS620" s="41"/>
      <c r="NT620" s="41"/>
      <c r="NU620" s="41"/>
      <c r="NV620" s="41"/>
      <c r="NW620" s="41"/>
      <c r="NX620" s="41"/>
      <c r="NY620" s="41"/>
      <c r="NZ620" s="41"/>
      <c r="OA620" s="41"/>
      <c r="OB620" s="41"/>
      <c r="OC620" s="41"/>
      <c r="OD620" s="41"/>
      <c r="OE620" s="41"/>
      <c r="OF620" s="41"/>
      <c r="OG620" s="41"/>
      <c r="OH620" s="41"/>
      <c r="OI620" s="41"/>
      <c r="OJ620" s="41"/>
    </row>
    <row r="621" spans="264:400" ht="17.25" customHeight="1" x14ac:dyDescent="0.3">
      <c r="JD621" s="41"/>
      <c r="JE621" s="41"/>
      <c r="JF621" s="41"/>
      <c r="JG621" s="41"/>
      <c r="JH621" s="41"/>
      <c r="JI621" s="41"/>
      <c r="JJ621" s="41"/>
      <c r="JK621" s="41"/>
      <c r="JL621" s="41"/>
      <c r="JM621" s="41"/>
      <c r="JN621" s="41"/>
      <c r="JO621" s="41"/>
      <c r="JP621" s="41"/>
      <c r="JQ621" s="41"/>
      <c r="JR621" s="41"/>
      <c r="JS621" s="41"/>
      <c r="JT621" s="41"/>
      <c r="JU621" s="41"/>
      <c r="JV621" s="41"/>
      <c r="JW621" s="41"/>
      <c r="JX621" s="41"/>
      <c r="JY621" s="41"/>
      <c r="JZ621" s="41"/>
      <c r="KA621" s="41"/>
      <c r="KB621" s="41"/>
      <c r="KC621" s="41"/>
      <c r="KD621" s="41"/>
      <c r="KE621" s="41"/>
      <c r="KF621" s="41"/>
      <c r="KG621" s="41"/>
      <c r="KH621" s="41"/>
      <c r="KI621" s="41"/>
      <c r="KJ621" s="41"/>
      <c r="KK621" s="41"/>
      <c r="KL621" s="41"/>
      <c r="KM621" s="41"/>
      <c r="KN621" s="41"/>
      <c r="KO621" s="41"/>
      <c r="KP621" s="41"/>
      <c r="KQ621" s="41"/>
      <c r="KR621" s="41"/>
      <c r="KS621" s="41"/>
      <c r="KT621" s="41"/>
      <c r="KU621" s="41"/>
      <c r="KV621" s="41"/>
      <c r="KW621" s="41"/>
      <c r="KX621" s="41"/>
      <c r="KY621" s="41"/>
      <c r="KZ621" s="41"/>
      <c r="LA621" s="41"/>
      <c r="LB621" s="41"/>
      <c r="LC621" s="41"/>
      <c r="LD621" s="41"/>
      <c r="LE621" s="41"/>
      <c r="LF621" s="41"/>
      <c r="LG621" s="41"/>
      <c r="LH621" s="41"/>
      <c r="LI621" s="41"/>
      <c r="LJ621" s="41"/>
      <c r="LK621" s="41"/>
      <c r="LL621" s="41"/>
      <c r="LM621" s="41"/>
      <c r="LN621" s="41"/>
      <c r="LO621" s="41"/>
      <c r="LP621" s="41"/>
      <c r="LQ621" s="41"/>
      <c r="LR621" s="41"/>
      <c r="LS621" s="41"/>
      <c r="LT621" s="41"/>
      <c r="LU621" s="41"/>
      <c r="LV621" s="41"/>
      <c r="LW621" s="41"/>
      <c r="LX621" s="41"/>
      <c r="LY621" s="41"/>
      <c r="LZ621" s="41"/>
      <c r="MA621" s="41"/>
      <c r="MB621" s="41"/>
      <c r="MC621" s="41"/>
      <c r="MD621" s="41"/>
      <c r="ME621" s="41"/>
      <c r="MF621" s="41"/>
      <c r="MG621" s="41"/>
      <c r="MH621" s="41"/>
      <c r="MI621" s="41"/>
      <c r="MJ621" s="41"/>
      <c r="MK621" s="41"/>
      <c r="ML621" s="41"/>
      <c r="MM621" s="41"/>
      <c r="MN621" s="41"/>
      <c r="MO621" s="41"/>
      <c r="MP621" s="41"/>
      <c r="MQ621" s="41"/>
      <c r="MR621" s="41"/>
      <c r="MS621" s="41"/>
      <c r="MT621" s="41"/>
      <c r="MU621" s="41"/>
      <c r="MV621" s="41"/>
      <c r="MW621" s="41"/>
      <c r="MX621" s="41"/>
      <c r="MY621" s="41"/>
      <c r="MZ621" s="41"/>
      <c r="NA621" s="41"/>
      <c r="NB621" s="41"/>
      <c r="NC621" s="41"/>
      <c r="ND621" s="41"/>
      <c r="NE621" s="41"/>
      <c r="NF621" s="41"/>
      <c r="NG621" s="41"/>
      <c r="NH621" s="41"/>
      <c r="NI621" s="41"/>
      <c r="NJ621" s="41"/>
      <c r="NK621" s="41"/>
      <c r="NL621" s="41"/>
      <c r="NM621" s="41"/>
      <c r="NN621" s="41"/>
      <c r="NO621" s="41"/>
      <c r="NP621" s="41"/>
      <c r="NQ621" s="41"/>
      <c r="NR621" s="41"/>
      <c r="NS621" s="41"/>
      <c r="NT621" s="41"/>
      <c r="NU621" s="41"/>
      <c r="NV621" s="41"/>
      <c r="NW621" s="41"/>
      <c r="NX621" s="41"/>
      <c r="NY621" s="41"/>
      <c r="NZ621" s="41"/>
      <c r="OA621" s="41"/>
      <c r="OB621" s="41"/>
      <c r="OC621" s="41"/>
      <c r="OD621" s="41"/>
      <c r="OE621" s="41"/>
      <c r="OF621" s="41"/>
      <c r="OG621" s="41"/>
      <c r="OH621" s="41"/>
      <c r="OI621" s="41"/>
      <c r="OJ621" s="41"/>
    </row>
    <row r="622" spans="264:400" ht="17.25" customHeight="1" x14ac:dyDescent="0.3">
      <c r="JD622" s="41"/>
      <c r="JE622" s="41"/>
      <c r="JF622" s="41"/>
      <c r="JG622" s="41"/>
      <c r="JH622" s="41"/>
      <c r="JI622" s="41"/>
      <c r="JJ622" s="41"/>
      <c r="JK622" s="41"/>
      <c r="JL622" s="41"/>
      <c r="JM622" s="41"/>
      <c r="JN622" s="41"/>
      <c r="JO622" s="41"/>
      <c r="JP622" s="41"/>
      <c r="JQ622" s="41"/>
      <c r="JR622" s="41"/>
      <c r="JS622" s="41"/>
      <c r="JT622" s="41"/>
      <c r="JU622" s="41"/>
      <c r="JV622" s="41"/>
      <c r="JW622" s="41"/>
      <c r="JX622" s="41"/>
      <c r="JY622" s="41"/>
      <c r="JZ622" s="41"/>
      <c r="KA622" s="41"/>
      <c r="KB622" s="41"/>
      <c r="KC622" s="41"/>
      <c r="KD622" s="41"/>
      <c r="KE622" s="41"/>
      <c r="KF622" s="41"/>
      <c r="KG622" s="41"/>
      <c r="KH622" s="41"/>
      <c r="KI622" s="41"/>
      <c r="KJ622" s="41"/>
      <c r="KK622" s="41"/>
      <c r="KL622" s="41"/>
      <c r="KM622" s="41"/>
      <c r="KN622" s="41"/>
      <c r="KO622" s="41"/>
      <c r="KP622" s="41"/>
      <c r="KQ622" s="41"/>
      <c r="KR622" s="41"/>
      <c r="KS622" s="41"/>
      <c r="KT622" s="41"/>
      <c r="KU622" s="41"/>
      <c r="KV622" s="41"/>
      <c r="KW622" s="41"/>
      <c r="KX622" s="41"/>
      <c r="KY622" s="41"/>
      <c r="KZ622" s="41"/>
      <c r="LA622" s="41"/>
      <c r="LB622" s="41"/>
      <c r="LC622" s="41"/>
      <c r="LD622" s="41"/>
      <c r="LE622" s="41"/>
      <c r="LF622" s="41"/>
      <c r="LG622" s="41"/>
      <c r="LH622" s="41"/>
      <c r="LI622" s="41"/>
      <c r="LJ622" s="41"/>
      <c r="LK622" s="41"/>
      <c r="LL622" s="41"/>
      <c r="LM622" s="41"/>
      <c r="LN622" s="41"/>
      <c r="LO622" s="41"/>
      <c r="LP622" s="41"/>
      <c r="LQ622" s="41"/>
      <c r="LR622" s="41"/>
      <c r="LS622" s="41"/>
      <c r="LT622" s="41"/>
      <c r="LU622" s="41"/>
      <c r="LV622" s="41"/>
      <c r="LW622" s="41"/>
      <c r="LX622" s="41"/>
      <c r="LY622" s="41"/>
      <c r="LZ622" s="41"/>
      <c r="MA622" s="41"/>
      <c r="MB622" s="41"/>
      <c r="MC622" s="41"/>
      <c r="MD622" s="41"/>
      <c r="ME622" s="41"/>
      <c r="MF622" s="41"/>
      <c r="MG622" s="41"/>
      <c r="MH622" s="41"/>
      <c r="MI622" s="41"/>
      <c r="MJ622" s="41"/>
      <c r="MK622" s="41"/>
      <c r="ML622" s="41"/>
      <c r="MM622" s="41"/>
      <c r="MN622" s="41"/>
      <c r="MO622" s="41"/>
      <c r="MP622" s="41"/>
      <c r="MQ622" s="41"/>
      <c r="MR622" s="41"/>
      <c r="MS622" s="41"/>
      <c r="MT622" s="41"/>
      <c r="MU622" s="41"/>
      <c r="MV622" s="41"/>
      <c r="MW622" s="41"/>
      <c r="MX622" s="41"/>
      <c r="MY622" s="41"/>
      <c r="MZ622" s="41"/>
      <c r="NA622" s="41"/>
      <c r="NB622" s="41"/>
      <c r="NC622" s="41"/>
      <c r="ND622" s="41"/>
      <c r="NE622" s="41"/>
      <c r="NF622" s="41"/>
      <c r="NG622" s="41"/>
      <c r="NH622" s="41"/>
      <c r="NI622" s="41"/>
      <c r="NJ622" s="41"/>
      <c r="NK622" s="41"/>
      <c r="NL622" s="41"/>
      <c r="NM622" s="41"/>
      <c r="NN622" s="41"/>
      <c r="NO622" s="41"/>
      <c r="NP622" s="41"/>
      <c r="NQ622" s="41"/>
      <c r="NR622" s="41"/>
      <c r="NS622" s="41"/>
      <c r="NT622" s="41"/>
      <c r="NU622" s="41"/>
      <c r="NV622" s="41"/>
      <c r="NW622" s="41"/>
      <c r="NX622" s="41"/>
      <c r="NY622" s="41"/>
      <c r="NZ622" s="41"/>
      <c r="OA622" s="41"/>
      <c r="OB622" s="41"/>
      <c r="OC622" s="41"/>
      <c r="OD622" s="41"/>
      <c r="OE622" s="41"/>
      <c r="OF622" s="41"/>
      <c r="OG622" s="41"/>
      <c r="OH622" s="41"/>
      <c r="OI622" s="41"/>
      <c r="OJ622" s="41"/>
    </row>
    <row r="623" spans="264:400" ht="17.25" customHeight="1" x14ac:dyDescent="0.3">
      <c r="JD623" s="41"/>
      <c r="JE623" s="41"/>
      <c r="JF623" s="41"/>
      <c r="JG623" s="41"/>
      <c r="JH623" s="41"/>
      <c r="JI623" s="41"/>
      <c r="JJ623" s="41"/>
      <c r="JK623" s="41"/>
      <c r="JL623" s="41"/>
      <c r="JM623" s="41"/>
      <c r="JN623" s="41"/>
      <c r="JO623" s="41"/>
      <c r="JP623" s="41"/>
      <c r="JQ623" s="41"/>
      <c r="JR623" s="41"/>
      <c r="JS623" s="41"/>
      <c r="JT623" s="41"/>
      <c r="JU623" s="41"/>
      <c r="JV623" s="41"/>
      <c r="JW623" s="41"/>
      <c r="JX623" s="41"/>
      <c r="JY623" s="41"/>
      <c r="JZ623" s="41"/>
      <c r="KA623" s="41"/>
      <c r="KB623" s="41"/>
      <c r="KC623" s="41"/>
      <c r="KD623" s="41"/>
      <c r="KE623" s="41"/>
      <c r="KF623" s="41"/>
      <c r="KG623" s="41"/>
      <c r="KH623" s="41"/>
      <c r="KI623" s="41"/>
      <c r="KJ623" s="41"/>
      <c r="KK623" s="41"/>
      <c r="KL623" s="41"/>
      <c r="KM623" s="41"/>
      <c r="KN623" s="41"/>
      <c r="KO623" s="41"/>
      <c r="KP623" s="41"/>
      <c r="KQ623" s="41"/>
      <c r="KR623" s="41"/>
      <c r="KS623" s="41"/>
      <c r="KT623" s="41"/>
      <c r="KU623" s="41"/>
      <c r="KV623" s="41"/>
      <c r="KW623" s="41"/>
      <c r="KX623" s="41"/>
      <c r="KY623" s="41"/>
      <c r="KZ623" s="41"/>
      <c r="LA623" s="41"/>
      <c r="LB623" s="41"/>
      <c r="LC623" s="41"/>
      <c r="LD623" s="41"/>
      <c r="LE623" s="41"/>
      <c r="LF623" s="41"/>
      <c r="LG623" s="41"/>
      <c r="LH623" s="41"/>
      <c r="LI623" s="41"/>
      <c r="LJ623" s="41"/>
      <c r="LK623" s="41"/>
      <c r="LL623" s="41"/>
      <c r="LM623" s="41"/>
      <c r="LN623" s="41"/>
      <c r="LO623" s="41"/>
      <c r="LP623" s="41"/>
      <c r="LQ623" s="41"/>
      <c r="LR623" s="41"/>
      <c r="LS623" s="41"/>
      <c r="LT623" s="41"/>
      <c r="LU623" s="41"/>
      <c r="LV623" s="41"/>
      <c r="LW623" s="41"/>
      <c r="LX623" s="41"/>
      <c r="LY623" s="41"/>
      <c r="LZ623" s="41"/>
      <c r="MA623" s="41"/>
      <c r="MB623" s="41"/>
      <c r="MC623" s="41"/>
      <c r="MD623" s="41"/>
      <c r="ME623" s="41"/>
      <c r="MF623" s="41"/>
      <c r="MG623" s="41"/>
      <c r="MH623" s="41"/>
      <c r="MI623" s="41"/>
      <c r="MJ623" s="41"/>
      <c r="MK623" s="41"/>
      <c r="ML623" s="41"/>
      <c r="MM623" s="41"/>
      <c r="MN623" s="41"/>
      <c r="MO623" s="41"/>
      <c r="MP623" s="41"/>
      <c r="MQ623" s="41"/>
      <c r="MR623" s="41"/>
      <c r="MS623" s="41"/>
      <c r="MT623" s="41"/>
      <c r="MU623" s="41"/>
      <c r="MV623" s="41"/>
      <c r="MW623" s="41"/>
      <c r="MX623" s="41"/>
      <c r="MY623" s="41"/>
      <c r="MZ623" s="41"/>
      <c r="NA623" s="41"/>
      <c r="NB623" s="41"/>
      <c r="NC623" s="41"/>
      <c r="ND623" s="41"/>
      <c r="NE623" s="41"/>
      <c r="NF623" s="41"/>
      <c r="NG623" s="41"/>
      <c r="NH623" s="41"/>
      <c r="NI623" s="41"/>
      <c r="NJ623" s="41"/>
      <c r="NK623" s="41"/>
      <c r="NL623" s="41"/>
      <c r="NM623" s="41"/>
      <c r="NN623" s="41"/>
      <c r="NO623" s="41"/>
      <c r="NP623" s="41"/>
      <c r="NQ623" s="41"/>
      <c r="NR623" s="41"/>
      <c r="NS623" s="41"/>
      <c r="NT623" s="41"/>
      <c r="NU623" s="41"/>
      <c r="NV623" s="41"/>
      <c r="NW623" s="41"/>
      <c r="NX623" s="41"/>
      <c r="NY623" s="41"/>
      <c r="NZ623" s="41"/>
      <c r="OA623" s="41"/>
      <c r="OB623" s="41"/>
      <c r="OC623" s="41"/>
      <c r="OD623" s="41"/>
      <c r="OE623" s="41"/>
      <c r="OF623" s="41"/>
      <c r="OG623" s="41"/>
      <c r="OH623" s="41"/>
      <c r="OI623" s="41"/>
      <c r="OJ623" s="41"/>
    </row>
    <row r="624" spans="264:400" ht="17.25" customHeight="1" x14ac:dyDescent="0.3">
      <c r="JD624" s="41"/>
      <c r="JE624" s="41"/>
      <c r="JF624" s="41"/>
      <c r="JG624" s="41"/>
      <c r="JH624" s="41"/>
      <c r="JI624" s="41"/>
      <c r="JJ624" s="41"/>
      <c r="JK624" s="41"/>
      <c r="JL624" s="41"/>
      <c r="JM624" s="41"/>
      <c r="JN624" s="41"/>
      <c r="JO624" s="41"/>
      <c r="JP624" s="41"/>
      <c r="JQ624" s="41"/>
      <c r="JR624" s="41"/>
      <c r="JS624" s="41"/>
      <c r="JT624" s="41"/>
      <c r="JU624" s="41"/>
      <c r="JV624" s="41"/>
      <c r="JW624" s="41"/>
      <c r="JX624" s="41"/>
      <c r="JY624" s="41"/>
      <c r="JZ624" s="41"/>
      <c r="KA624" s="41"/>
      <c r="KB624" s="41"/>
      <c r="KC624" s="41"/>
      <c r="KD624" s="41"/>
      <c r="KE624" s="41"/>
      <c r="KF624" s="41"/>
      <c r="KG624" s="41"/>
      <c r="KH624" s="41"/>
      <c r="KI624" s="41"/>
      <c r="KJ624" s="41"/>
      <c r="KK624" s="41"/>
      <c r="KL624" s="41"/>
      <c r="KM624" s="41"/>
      <c r="KN624" s="41"/>
      <c r="KO624" s="41"/>
      <c r="KP624" s="41"/>
      <c r="KQ624" s="41"/>
      <c r="KR624" s="41"/>
      <c r="KS624" s="41"/>
      <c r="KT624" s="41"/>
      <c r="KU624" s="41"/>
      <c r="KV624" s="41"/>
      <c r="KW624" s="41"/>
      <c r="KX624" s="41"/>
      <c r="KY624" s="41"/>
      <c r="KZ624" s="41"/>
      <c r="LA624" s="41"/>
      <c r="LB624" s="41"/>
      <c r="LC624" s="41"/>
      <c r="LD624" s="41"/>
      <c r="LE624" s="41"/>
      <c r="LF624" s="41"/>
      <c r="LG624" s="41"/>
      <c r="LH624" s="41"/>
      <c r="LI624" s="41"/>
      <c r="LJ624" s="41"/>
      <c r="LK624" s="41"/>
      <c r="LL624" s="41"/>
      <c r="LM624" s="41"/>
      <c r="LN624" s="41"/>
      <c r="LO624" s="41"/>
      <c r="LP624" s="41"/>
      <c r="LQ624" s="41"/>
      <c r="LR624" s="41"/>
      <c r="LS624" s="41"/>
      <c r="LT624" s="41"/>
      <c r="LU624" s="41"/>
      <c r="LV624" s="41"/>
      <c r="LW624" s="41"/>
      <c r="LX624" s="41"/>
      <c r="LY624" s="41"/>
      <c r="LZ624" s="41"/>
      <c r="MA624" s="41"/>
      <c r="MB624" s="41"/>
      <c r="MC624" s="41"/>
      <c r="MD624" s="41"/>
      <c r="ME624" s="41"/>
      <c r="MF624" s="41"/>
      <c r="MG624" s="41"/>
      <c r="MH624" s="41"/>
      <c r="MI624" s="41"/>
      <c r="MJ624" s="41"/>
      <c r="MK624" s="41"/>
      <c r="ML624" s="41"/>
      <c r="MM624" s="41"/>
      <c r="MN624" s="41"/>
      <c r="MO624" s="41"/>
      <c r="MP624" s="41"/>
      <c r="MQ624" s="41"/>
      <c r="MR624" s="41"/>
      <c r="MS624" s="41"/>
      <c r="MT624" s="41"/>
      <c r="MU624" s="41"/>
      <c r="MV624" s="41"/>
      <c r="MW624" s="41"/>
      <c r="MX624" s="41"/>
      <c r="MY624" s="41"/>
      <c r="MZ624" s="41"/>
      <c r="NA624" s="41"/>
      <c r="NB624" s="41"/>
      <c r="NC624" s="41"/>
      <c r="ND624" s="41"/>
      <c r="NE624" s="41"/>
      <c r="NF624" s="41"/>
      <c r="NG624" s="41"/>
      <c r="NH624" s="41"/>
      <c r="NI624" s="41"/>
      <c r="NJ624" s="41"/>
      <c r="NK624" s="41"/>
      <c r="NL624" s="41"/>
      <c r="NM624" s="41"/>
      <c r="NN624" s="41"/>
      <c r="NO624" s="41"/>
      <c r="NP624" s="41"/>
      <c r="NQ624" s="41"/>
      <c r="NR624" s="41"/>
      <c r="NS624" s="41"/>
      <c r="NT624" s="41"/>
      <c r="NU624" s="41"/>
      <c r="NV624" s="41"/>
      <c r="NW624" s="41"/>
      <c r="NX624" s="41"/>
      <c r="NY624" s="41"/>
      <c r="NZ624" s="41"/>
      <c r="OA624" s="41"/>
      <c r="OB624" s="41"/>
      <c r="OC624" s="41"/>
      <c r="OD624" s="41"/>
      <c r="OE624" s="41"/>
      <c r="OF624" s="41"/>
      <c r="OG624" s="41"/>
      <c r="OH624" s="41"/>
      <c r="OI624" s="41"/>
      <c r="OJ624" s="41"/>
    </row>
    <row r="625" spans="264:400" ht="17.25" customHeight="1" x14ac:dyDescent="0.3">
      <c r="JD625" s="41"/>
      <c r="JE625" s="41"/>
      <c r="JF625" s="41"/>
      <c r="JG625" s="41"/>
      <c r="JH625" s="41"/>
      <c r="JI625" s="41"/>
      <c r="JJ625" s="41"/>
      <c r="JK625" s="41"/>
      <c r="JL625" s="41"/>
      <c r="JM625" s="41"/>
      <c r="JN625" s="41"/>
      <c r="JO625" s="41"/>
      <c r="JP625" s="41"/>
      <c r="JQ625" s="41"/>
      <c r="JR625" s="41"/>
      <c r="JS625" s="41"/>
      <c r="JT625" s="41"/>
      <c r="JU625" s="41"/>
      <c r="JV625" s="41"/>
      <c r="JW625" s="41"/>
      <c r="JX625" s="41"/>
      <c r="JY625" s="41"/>
      <c r="JZ625" s="41"/>
      <c r="KA625" s="41"/>
      <c r="KB625" s="41"/>
      <c r="KC625" s="41"/>
      <c r="KD625" s="41"/>
      <c r="KE625" s="41"/>
      <c r="KF625" s="41"/>
      <c r="KG625" s="41"/>
      <c r="KH625" s="41"/>
      <c r="KI625" s="41"/>
      <c r="KJ625" s="41"/>
      <c r="KK625" s="41"/>
      <c r="KL625" s="41"/>
      <c r="KM625" s="41"/>
      <c r="KN625" s="41"/>
      <c r="KO625" s="41"/>
      <c r="KP625" s="41"/>
      <c r="KQ625" s="41"/>
      <c r="KR625" s="41"/>
      <c r="KS625" s="41"/>
      <c r="KT625" s="41"/>
      <c r="KU625" s="41"/>
      <c r="KV625" s="41"/>
      <c r="KW625" s="41"/>
      <c r="KX625" s="41"/>
      <c r="KY625" s="41"/>
      <c r="KZ625" s="41"/>
      <c r="LA625" s="41"/>
      <c r="LB625" s="41"/>
      <c r="LC625" s="41"/>
      <c r="LD625" s="41"/>
      <c r="LE625" s="41"/>
      <c r="LF625" s="41"/>
      <c r="LG625" s="41"/>
      <c r="LH625" s="41"/>
      <c r="LI625" s="41"/>
      <c r="LJ625" s="41"/>
      <c r="LK625" s="41"/>
      <c r="LL625" s="41"/>
      <c r="LM625" s="41"/>
      <c r="LN625" s="41"/>
      <c r="LO625" s="41"/>
      <c r="LP625" s="41"/>
      <c r="LQ625" s="41"/>
      <c r="LR625" s="41"/>
      <c r="LS625" s="41"/>
      <c r="LT625" s="41"/>
      <c r="LU625" s="41"/>
      <c r="LV625" s="41"/>
      <c r="LW625" s="41"/>
      <c r="LX625" s="41"/>
      <c r="LY625" s="41"/>
      <c r="LZ625" s="41"/>
      <c r="MA625" s="41"/>
      <c r="MB625" s="41"/>
      <c r="MC625" s="41"/>
      <c r="MD625" s="41"/>
      <c r="ME625" s="41"/>
      <c r="MF625" s="41"/>
      <c r="MG625" s="41"/>
      <c r="MH625" s="41"/>
      <c r="MI625" s="41"/>
      <c r="MJ625" s="41"/>
      <c r="MK625" s="41"/>
      <c r="ML625" s="41"/>
      <c r="MM625" s="41"/>
      <c r="MN625" s="41"/>
      <c r="MO625" s="41"/>
      <c r="MP625" s="41"/>
      <c r="MQ625" s="41"/>
      <c r="MR625" s="41"/>
      <c r="MS625" s="41"/>
      <c r="MT625" s="41"/>
      <c r="MU625" s="41"/>
      <c r="MV625" s="41"/>
      <c r="MW625" s="41"/>
      <c r="MX625" s="41"/>
      <c r="MY625" s="41"/>
      <c r="MZ625" s="41"/>
      <c r="NA625" s="41"/>
      <c r="NB625" s="41"/>
      <c r="NC625" s="41"/>
      <c r="ND625" s="41"/>
      <c r="NE625" s="41"/>
      <c r="NF625" s="41"/>
      <c r="NG625" s="41"/>
      <c r="NH625" s="41"/>
      <c r="NI625" s="41"/>
      <c r="NJ625" s="41"/>
      <c r="NK625" s="41"/>
      <c r="NL625" s="41"/>
      <c r="NM625" s="41"/>
      <c r="NN625" s="41"/>
      <c r="NO625" s="41"/>
      <c r="NP625" s="41"/>
      <c r="NQ625" s="41"/>
      <c r="NR625" s="41"/>
      <c r="NS625" s="41"/>
      <c r="NT625" s="41"/>
      <c r="NU625" s="41"/>
      <c r="NV625" s="41"/>
      <c r="NW625" s="41"/>
      <c r="NX625" s="41"/>
      <c r="NY625" s="41"/>
      <c r="NZ625" s="41"/>
      <c r="OA625" s="41"/>
      <c r="OB625" s="41"/>
      <c r="OC625" s="41"/>
      <c r="OD625" s="41"/>
      <c r="OE625" s="41"/>
      <c r="OF625" s="41"/>
      <c r="OG625" s="41"/>
      <c r="OH625" s="41"/>
      <c r="OI625" s="41"/>
      <c r="OJ625" s="41"/>
    </row>
    <row r="626" spans="264:400" ht="17.25" customHeight="1" x14ac:dyDescent="0.3">
      <c r="JD626" s="41"/>
      <c r="JE626" s="41"/>
      <c r="JF626" s="41"/>
      <c r="JG626" s="41"/>
      <c r="JH626" s="41"/>
      <c r="JI626" s="41"/>
      <c r="JJ626" s="41"/>
      <c r="JK626" s="41"/>
      <c r="JL626" s="41"/>
      <c r="JM626" s="41"/>
      <c r="JN626" s="41"/>
      <c r="JO626" s="41"/>
      <c r="JP626" s="41"/>
      <c r="JQ626" s="41"/>
      <c r="JR626" s="41"/>
      <c r="JS626" s="41"/>
      <c r="JT626" s="41"/>
      <c r="JU626" s="41"/>
      <c r="JV626" s="41"/>
      <c r="JW626" s="41"/>
      <c r="JX626" s="41"/>
      <c r="JY626" s="41"/>
      <c r="JZ626" s="41"/>
      <c r="KA626" s="41"/>
      <c r="KB626" s="41"/>
      <c r="KC626" s="41"/>
      <c r="KD626" s="41"/>
      <c r="KE626" s="41"/>
      <c r="KF626" s="41"/>
      <c r="KG626" s="41"/>
      <c r="KH626" s="41"/>
      <c r="KI626" s="41"/>
      <c r="KJ626" s="41"/>
      <c r="KK626" s="41"/>
      <c r="KL626" s="41"/>
      <c r="KM626" s="41"/>
      <c r="KN626" s="41"/>
      <c r="KO626" s="41"/>
      <c r="KP626" s="41"/>
      <c r="KQ626" s="41"/>
      <c r="KR626" s="41"/>
      <c r="KS626" s="41"/>
      <c r="KT626" s="41"/>
      <c r="KU626" s="41"/>
      <c r="KV626" s="41"/>
      <c r="KW626" s="41"/>
      <c r="KX626" s="41"/>
      <c r="KY626" s="41"/>
      <c r="KZ626" s="41"/>
      <c r="LA626" s="41"/>
      <c r="LB626" s="41"/>
      <c r="LC626" s="41"/>
      <c r="LD626" s="41"/>
      <c r="LE626" s="41"/>
      <c r="LF626" s="41"/>
      <c r="LG626" s="41"/>
      <c r="LH626" s="41"/>
      <c r="LI626" s="41"/>
      <c r="LJ626" s="41"/>
      <c r="LK626" s="41"/>
      <c r="LL626" s="41"/>
      <c r="LM626" s="41"/>
      <c r="LN626" s="41"/>
      <c r="LO626" s="41"/>
      <c r="LP626" s="41"/>
      <c r="LQ626" s="41"/>
      <c r="LR626" s="41"/>
      <c r="LS626" s="41"/>
      <c r="LT626" s="41"/>
      <c r="LU626" s="41"/>
      <c r="LV626" s="41"/>
      <c r="LW626" s="41"/>
      <c r="LX626" s="41"/>
      <c r="LY626" s="41"/>
      <c r="LZ626" s="41"/>
      <c r="MA626" s="41"/>
      <c r="MB626" s="41"/>
      <c r="MC626" s="41"/>
      <c r="MD626" s="41"/>
      <c r="ME626" s="41"/>
      <c r="MF626" s="41"/>
      <c r="MG626" s="41"/>
      <c r="MH626" s="41"/>
      <c r="MI626" s="41"/>
      <c r="MJ626" s="41"/>
      <c r="MK626" s="41"/>
      <c r="ML626" s="41"/>
      <c r="MM626" s="41"/>
      <c r="MN626" s="41"/>
      <c r="MO626" s="41"/>
      <c r="MP626" s="41"/>
      <c r="MQ626" s="41"/>
      <c r="MR626" s="41"/>
      <c r="MS626" s="41"/>
      <c r="MT626" s="41"/>
      <c r="MU626" s="41"/>
      <c r="MV626" s="41"/>
      <c r="MW626" s="41"/>
      <c r="MX626" s="41"/>
      <c r="MY626" s="41"/>
      <c r="MZ626" s="41"/>
      <c r="NA626" s="41"/>
      <c r="NB626" s="41"/>
      <c r="NC626" s="41"/>
      <c r="ND626" s="41"/>
      <c r="NE626" s="41"/>
      <c r="NF626" s="41"/>
      <c r="NG626" s="41"/>
      <c r="NH626" s="41"/>
      <c r="NI626" s="41"/>
      <c r="NJ626" s="41"/>
      <c r="NK626" s="41"/>
      <c r="NL626" s="41"/>
      <c r="NM626" s="41"/>
      <c r="NN626" s="41"/>
      <c r="NO626" s="41"/>
      <c r="NP626" s="41"/>
      <c r="NQ626" s="41"/>
      <c r="NR626" s="41"/>
      <c r="NS626" s="41"/>
      <c r="NT626" s="41"/>
      <c r="NU626" s="41"/>
      <c r="NV626" s="41"/>
      <c r="NW626" s="41"/>
      <c r="NX626" s="41"/>
      <c r="NY626" s="41"/>
      <c r="NZ626" s="41"/>
      <c r="OA626" s="41"/>
      <c r="OB626" s="41"/>
      <c r="OC626" s="41"/>
      <c r="OD626" s="41"/>
      <c r="OE626" s="41"/>
      <c r="OF626" s="41"/>
      <c r="OG626" s="41"/>
      <c r="OH626" s="41"/>
      <c r="OI626" s="41"/>
      <c r="OJ626" s="41"/>
    </row>
    <row r="627" spans="264:400" ht="17.25" customHeight="1" x14ac:dyDescent="0.3">
      <c r="JD627" s="41"/>
      <c r="JE627" s="41"/>
      <c r="JF627" s="41"/>
      <c r="JG627" s="41"/>
      <c r="JH627" s="41"/>
      <c r="JI627" s="41"/>
      <c r="JJ627" s="41"/>
      <c r="JK627" s="41"/>
      <c r="JL627" s="41"/>
      <c r="JM627" s="41"/>
      <c r="JN627" s="41"/>
      <c r="JO627" s="41"/>
      <c r="JP627" s="41"/>
      <c r="JQ627" s="41"/>
      <c r="JR627" s="41"/>
      <c r="JS627" s="41"/>
      <c r="JT627" s="41"/>
      <c r="JU627" s="41"/>
      <c r="JV627" s="41"/>
      <c r="JW627" s="41"/>
      <c r="JX627" s="41"/>
      <c r="JY627" s="41"/>
      <c r="JZ627" s="41"/>
      <c r="KA627" s="41"/>
      <c r="KB627" s="41"/>
      <c r="KC627" s="41"/>
      <c r="KD627" s="41"/>
      <c r="KE627" s="41"/>
      <c r="KF627" s="41"/>
      <c r="KG627" s="41"/>
      <c r="KH627" s="41"/>
      <c r="KI627" s="41"/>
      <c r="KJ627" s="41"/>
      <c r="KK627" s="41"/>
      <c r="KL627" s="41"/>
      <c r="KM627" s="41"/>
      <c r="KN627" s="41"/>
      <c r="KO627" s="41"/>
      <c r="KP627" s="41"/>
      <c r="KQ627" s="41"/>
      <c r="KR627" s="41"/>
      <c r="KS627" s="41"/>
      <c r="KT627" s="41"/>
      <c r="KU627" s="41"/>
      <c r="KV627" s="41"/>
      <c r="KW627" s="41"/>
      <c r="KX627" s="41"/>
      <c r="KY627" s="41"/>
      <c r="KZ627" s="41"/>
      <c r="LA627" s="41"/>
      <c r="LB627" s="41"/>
      <c r="LC627" s="41"/>
      <c r="LD627" s="41"/>
      <c r="LE627" s="41"/>
      <c r="LF627" s="41"/>
      <c r="LG627" s="41"/>
      <c r="LH627" s="41"/>
      <c r="LI627" s="41"/>
      <c r="LJ627" s="41"/>
      <c r="LK627" s="41"/>
      <c r="LL627" s="41"/>
      <c r="LM627" s="41"/>
      <c r="LN627" s="41"/>
      <c r="LO627" s="41"/>
      <c r="LP627" s="41"/>
      <c r="LQ627" s="41"/>
      <c r="LR627" s="41"/>
      <c r="LS627" s="41"/>
      <c r="LT627" s="41"/>
      <c r="LU627" s="41"/>
      <c r="LV627" s="41"/>
      <c r="LW627" s="41"/>
      <c r="LX627" s="41"/>
      <c r="LY627" s="41"/>
      <c r="LZ627" s="41"/>
      <c r="MA627" s="41"/>
      <c r="MB627" s="41"/>
      <c r="MC627" s="41"/>
      <c r="MD627" s="41"/>
      <c r="ME627" s="41"/>
      <c r="MF627" s="41"/>
      <c r="MG627" s="41"/>
      <c r="MH627" s="41"/>
      <c r="MI627" s="41"/>
      <c r="MJ627" s="41"/>
      <c r="MK627" s="41"/>
      <c r="ML627" s="41"/>
      <c r="MM627" s="41"/>
      <c r="MN627" s="41"/>
      <c r="MO627" s="41"/>
      <c r="MP627" s="41"/>
      <c r="MQ627" s="41"/>
      <c r="MR627" s="41"/>
      <c r="MS627" s="41"/>
      <c r="MT627" s="41"/>
      <c r="MU627" s="41"/>
      <c r="MV627" s="41"/>
      <c r="MW627" s="41"/>
      <c r="MX627" s="41"/>
      <c r="MY627" s="41"/>
      <c r="MZ627" s="41"/>
      <c r="NA627" s="41"/>
      <c r="NB627" s="41"/>
      <c r="NC627" s="41"/>
      <c r="ND627" s="41"/>
      <c r="NE627" s="41"/>
      <c r="NF627" s="41"/>
      <c r="NG627" s="41"/>
      <c r="NH627" s="41"/>
      <c r="NI627" s="41"/>
      <c r="NJ627" s="41"/>
      <c r="NK627" s="41"/>
      <c r="NL627" s="41"/>
      <c r="NM627" s="41"/>
      <c r="NN627" s="41"/>
      <c r="NO627" s="41"/>
      <c r="NP627" s="41"/>
      <c r="NQ627" s="41"/>
      <c r="NR627" s="41"/>
      <c r="NS627" s="41"/>
      <c r="NT627" s="41"/>
      <c r="NU627" s="41"/>
      <c r="NV627" s="41"/>
      <c r="NW627" s="41"/>
      <c r="NX627" s="41"/>
      <c r="NY627" s="41"/>
      <c r="NZ627" s="41"/>
      <c r="OA627" s="41"/>
      <c r="OB627" s="41"/>
      <c r="OC627" s="41"/>
      <c r="OD627" s="41"/>
      <c r="OE627" s="41"/>
      <c r="OF627" s="41"/>
      <c r="OG627" s="41"/>
      <c r="OH627" s="41"/>
      <c r="OI627" s="41"/>
      <c r="OJ627" s="41"/>
    </row>
    <row r="628" spans="264:400" ht="17.25" customHeight="1" x14ac:dyDescent="0.3">
      <c r="JD628" s="41"/>
      <c r="JE628" s="41"/>
      <c r="JF628" s="41"/>
      <c r="JG628" s="41"/>
      <c r="JH628" s="41"/>
      <c r="JI628" s="41"/>
      <c r="JJ628" s="41"/>
      <c r="JK628" s="41"/>
      <c r="JL628" s="41"/>
      <c r="JM628" s="41"/>
      <c r="JN628" s="41"/>
      <c r="JO628" s="41"/>
      <c r="JP628" s="41"/>
      <c r="JQ628" s="41"/>
      <c r="JR628" s="41"/>
      <c r="JS628" s="41"/>
      <c r="JT628" s="41"/>
      <c r="JU628" s="41"/>
      <c r="JV628" s="41"/>
      <c r="JW628" s="41"/>
      <c r="JX628" s="41"/>
      <c r="JY628" s="41"/>
      <c r="JZ628" s="41"/>
      <c r="KA628" s="41"/>
      <c r="KB628" s="41"/>
      <c r="KC628" s="41"/>
      <c r="KD628" s="41"/>
      <c r="KE628" s="41"/>
      <c r="KF628" s="41"/>
      <c r="KG628" s="41"/>
      <c r="KH628" s="41"/>
      <c r="KI628" s="41"/>
      <c r="KJ628" s="41"/>
      <c r="KK628" s="41"/>
      <c r="KL628" s="41"/>
      <c r="KM628" s="41"/>
      <c r="KN628" s="41"/>
      <c r="KO628" s="41"/>
      <c r="KP628" s="41"/>
      <c r="KQ628" s="41"/>
      <c r="KR628" s="41"/>
      <c r="KS628" s="41"/>
      <c r="KT628" s="41"/>
      <c r="KU628" s="41"/>
      <c r="KV628" s="41"/>
      <c r="KW628" s="41"/>
      <c r="KX628" s="41"/>
      <c r="KY628" s="41"/>
      <c r="KZ628" s="41"/>
      <c r="LA628" s="41"/>
      <c r="LB628" s="41"/>
      <c r="LC628" s="41"/>
      <c r="LD628" s="41"/>
      <c r="LE628" s="41"/>
      <c r="LF628" s="41"/>
      <c r="LG628" s="41"/>
      <c r="LH628" s="41"/>
      <c r="LI628" s="41"/>
      <c r="LJ628" s="41"/>
      <c r="LK628" s="41"/>
      <c r="LL628" s="41"/>
      <c r="LM628" s="41"/>
      <c r="LN628" s="41"/>
      <c r="LO628" s="41"/>
      <c r="LP628" s="41"/>
      <c r="LQ628" s="41"/>
      <c r="LR628" s="41"/>
      <c r="LS628" s="41"/>
      <c r="LT628" s="41"/>
      <c r="LU628" s="41"/>
      <c r="LV628" s="41"/>
      <c r="LW628" s="41"/>
      <c r="LX628" s="41"/>
      <c r="LY628" s="41"/>
      <c r="LZ628" s="41"/>
      <c r="MA628" s="41"/>
      <c r="MB628" s="41"/>
      <c r="MC628" s="41"/>
      <c r="MD628" s="41"/>
      <c r="ME628" s="41"/>
      <c r="MF628" s="41"/>
      <c r="MG628" s="41"/>
      <c r="MH628" s="41"/>
      <c r="MI628" s="41"/>
      <c r="MJ628" s="41"/>
      <c r="MK628" s="41"/>
      <c r="ML628" s="41"/>
      <c r="MM628" s="41"/>
      <c r="MN628" s="41"/>
      <c r="MO628" s="41"/>
      <c r="MP628" s="41"/>
      <c r="MQ628" s="41"/>
      <c r="MR628" s="41"/>
      <c r="MS628" s="41"/>
      <c r="MT628" s="41"/>
      <c r="MU628" s="41"/>
      <c r="MV628" s="41"/>
      <c r="MW628" s="41"/>
      <c r="MX628" s="41"/>
      <c r="MY628" s="41"/>
      <c r="MZ628" s="41"/>
      <c r="NA628" s="41"/>
      <c r="NB628" s="41"/>
      <c r="NC628" s="41"/>
      <c r="ND628" s="41"/>
      <c r="NE628" s="41"/>
      <c r="NF628" s="41"/>
      <c r="NG628" s="41"/>
      <c r="NH628" s="41"/>
      <c r="NI628" s="41"/>
      <c r="NJ628" s="41"/>
      <c r="NK628" s="41"/>
      <c r="NL628" s="41"/>
      <c r="NM628" s="41"/>
      <c r="NN628" s="41"/>
      <c r="NO628" s="41"/>
      <c r="NP628" s="41"/>
      <c r="NQ628" s="41"/>
      <c r="NR628" s="41"/>
      <c r="NS628" s="41"/>
      <c r="NT628" s="41"/>
      <c r="NU628" s="41"/>
      <c r="NV628" s="41"/>
      <c r="NW628" s="41"/>
      <c r="NX628" s="41"/>
      <c r="NY628" s="41"/>
      <c r="NZ628" s="41"/>
      <c r="OA628" s="41"/>
      <c r="OB628" s="41"/>
      <c r="OC628" s="41"/>
      <c r="OD628" s="41"/>
      <c r="OE628" s="41"/>
      <c r="OF628" s="41"/>
      <c r="OG628" s="41"/>
      <c r="OH628" s="41"/>
      <c r="OI628" s="41"/>
      <c r="OJ628" s="41"/>
    </row>
    <row r="629" spans="264:400" ht="17.25" customHeight="1" x14ac:dyDescent="0.3">
      <c r="JD629" s="41"/>
      <c r="JE629" s="41"/>
      <c r="JF629" s="41"/>
      <c r="JG629" s="41"/>
      <c r="JH629" s="41"/>
      <c r="JI629" s="41"/>
      <c r="JJ629" s="41"/>
      <c r="JK629" s="41"/>
      <c r="JL629" s="41"/>
      <c r="JM629" s="41"/>
      <c r="JN629" s="41"/>
      <c r="JO629" s="41"/>
      <c r="JP629" s="41"/>
      <c r="JQ629" s="41"/>
      <c r="JR629" s="41"/>
      <c r="JS629" s="41"/>
      <c r="JT629" s="41"/>
      <c r="JU629" s="41"/>
      <c r="JV629" s="41"/>
      <c r="JW629" s="41"/>
      <c r="JX629" s="41"/>
      <c r="JY629" s="41"/>
      <c r="JZ629" s="41"/>
      <c r="KA629" s="41"/>
      <c r="KB629" s="41"/>
      <c r="KC629" s="41"/>
      <c r="KD629" s="41"/>
      <c r="KE629" s="41"/>
      <c r="KF629" s="41"/>
      <c r="KG629" s="41"/>
      <c r="KH629" s="41"/>
      <c r="KI629" s="41"/>
      <c r="KJ629" s="41"/>
      <c r="KK629" s="41"/>
      <c r="KL629" s="41"/>
      <c r="KM629" s="41"/>
      <c r="KN629" s="41"/>
      <c r="KO629" s="41"/>
      <c r="KP629" s="41"/>
      <c r="KQ629" s="41"/>
      <c r="KR629" s="41"/>
      <c r="KS629" s="41"/>
      <c r="KT629" s="41"/>
      <c r="KU629" s="41"/>
      <c r="KV629" s="41"/>
      <c r="KW629" s="41"/>
      <c r="KX629" s="41"/>
      <c r="KY629" s="41"/>
      <c r="KZ629" s="41"/>
      <c r="LA629" s="41"/>
      <c r="LB629" s="41"/>
      <c r="LC629" s="41"/>
      <c r="LD629" s="41"/>
      <c r="LE629" s="41"/>
      <c r="LF629" s="41"/>
      <c r="LG629" s="41"/>
      <c r="LH629" s="41"/>
      <c r="LI629" s="41"/>
      <c r="LJ629" s="41"/>
      <c r="LK629" s="41"/>
      <c r="LL629" s="41"/>
      <c r="LM629" s="41"/>
      <c r="LN629" s="41"/>
      <c r="LO629" s="41"/>
      <c r="LP629" s="41"/>
      <c r="LQ629" s="41"/>
      <c r="LR629" s="41"/>
      <c r="LS629" s="41"/>
      <c r="LT629" s="41"/>
      <c r="LU629" s="41"/>
      <c r="LV629" s="41"/>
      <c r="LW629" s="41"/>
      <c r="LX629" s="41"/>
      <c r="LY629" s="41"/>
      <c r="LZ629" s="41"/>
      <c r="MA629" s="41"/>
      <c r="MB629" s="41"/>
      <c r="MC629" s="41"/>
      <c r="MD629" s="41"/>
      <c r="ME629" s="41"/>
      <c r="MF629" s="41"/>
      <c r="MG629" s="41"/>
      <c r="MH629" s="41"/>
      <c r="MI629" s="41"/>
      <c r="MJ629" s="41"/>
      <c r="MK629" s="41"/>
      <c r="ML629" s="41"/>
      <c r="MM629" s="41"/>
      <c r="MN629" s="41"/>
      <c r="MO629" s="41"/>
      <c r="MP629" s="41"/>
      <c r="MQ629" s="41"/>
      <c r="MR629" s="41"/>
      <c r="MS629" s="41"/>
      <c r="MT629" s="41"/>
      <c r="MU629" s="41"/>
      <c r="MV629" s="41"/>
      <c r="MW629" s="41"/>
      <c r="MX629" s="41"/>
      <c r="MY629" s="41"/>
      <c r="MZ629" s="41"/>
      <c r="NA629" s="41"/>
      <c r="NB629" s="41"/>
      <c r="NC629" s="41"/>
      <c r="ND629" s="41"/>
      <c r="NE629" s="41"/>
      <c r="NF629" s="41"/>
      <c r="NG629" s="41"/>
      <c r="NH629" s="41"/>
      <c r="NI629" s="41"/>
      <c r="NJ629" s="41"/>
      <c r="NK629" s="41"/>
      <c r="NL629" s="41"/>
      <c r="NM629" s="41"/>
      <c r="NN629" s="41"/>
      <c r="NO629" s="41"/>
      <c r="NP629" s="41"/>
      <c r="NQ629" s="41"/>
      <c r="NR629" s="41"/>
      <c r="NS629" s="41"/>
      <c r="NT629" s="41"/>
      <c r="NU629" s="41"/>
      <c r="NV629" s="41"/>
      <c r="NW629" s="41"/>
      <c r="NX629" s="41"/>
      <c r="NY629" s="41"/>
      <c r="NZ629" s="41"/>
      <c r="OA629" s="41"/>
      <c r="OB629" s="41"/>
      <c r="OC629" s="41"/>
      <c r="OD629" s="41"/>
      <c r="OE629" s="41"/>
      <c r="OF629" s="41"/>
      <c r="OG629" s="41"/>
      <c r="OH629" s="41"/>
      <c r="OI629" s="41"/>
      <c r="OJ629" s="41"/>
    </row>
    <row r="630" spans="264:400" ht="17.25" customHeight="1" x14ac:dyDescent="0.3">
      <c r="JD630" s="41"/>
      <c r="JE630" s="41"/>
      <c r="JF630" s="41"/>
      <c r="JG630" s="41"/>
      <c r="JH630" s="41"/>
      <c r="JI630" s="41"/>
      <c r="JJ630" s="41"/>
      <c r="JK630" s="41"/>
      <c r="JL630" s="41"/>
      <c r="JM630" s="41"/>
      <c r="JN630" s="41"/>
      <c r="JO630" s="41"/>
      <c r="JP630" s="41"/>
      <c r="JQ630" s="41"/>
      <c r="JR630" s="41"/>
      <c r="JS630" s="41"/>
      <c r="JT630" s="41"/>
      <c r="JU630" s="41"/>
      <c r="JV630" s="41"/>
      <c r="JW630" s="41"/>
      <c r="JX630" s="41"/>
      <c r="JY630" s="41"/>
      <c r="JZ630" s="41"/>
      <c r="KA630" s="41"/>
      <c r="KB630" s="41"/>
      <c r="KC630" s="41"/>
      <c r="KD630" s="41"/>
      <c r="KE630" s="41"/>
      <c r="KF630" s="41"/>
      <c r="KG630" s="41"/>
      <c r="KH630" s="41"/>
      <c r="KI630" s="41"/>
      <c r="KJ630" s="41"/>
      <c r="KK630" s="41"/>
      <c r="KL630" s="41"/>
      <c r="KM630" s="41"/>
      <c r="KN630" s="41"/>
      <c r="KO630" s="41"/>
      <c r="KP630" s="41"/>
      <c r="KQ630" s="41"/>
      <c r="KR630" s="41"/>
      <c r="KS630" s="41"/>
      <c r="KT630" s="41"/>
      <c r="KU630" s="41"/>
      <c r="KV630" s="41"/>
      <c r="KW630" s="41"/>
      <c r="KX630" s="41"/>
      <c r="KY630" s="41"/>
      <c r="KZ630" s="41"/>
      <c r="LA630" s="41"/>
      <c r="LB630" s="41"/>
      <c r="LC630" s="41"/>
      <c r="LD630" s="41"/>
      <c r="LE630" s="41"/>
      <c r="LF630" s="41"/>
      <c r="LG630" s="41"/>
      <c r="LH630" s="41"/>
      <c r="LI630" s="41"/>
      <c r="LJ630" s="41"/>
      <c r="LK630" s="41"/>
      <c r="LL630" s="41"/>
      <c r="LM630" s="41"/>
      <c r="LN630" s="41"/>
      <c r="LO630" s="41"/>
      <c r="LP630" s="41"/>
      <c r="LQ630" s="41"/>
      <c r="LR630" s="41"/>
      <c r="LS630" s="41"/>
      <c r="LT630" s="41"/>
      <c r="LU630" s="41"/>
      <c r="LV630" s="41"/>
      <c r="LW630" s="41"/>
      <c r="LX630" s="41"/>
      <c r="LY630" s="41"/>
      <c r="LZ630" s="41"/>
      <c r="MA630" s="41"/>
      <c r="MB630" s="41"/>
      <c r="MC630" s="41"/>
      <c r="MD630" s="41"/>
      <c r="ME630" s="41"/>
      <c r="MF630" s="41"/>
      <c r="MG630" s="41"/>
      <c r="MH630" s="41"/>
      <c r="MI630" s="41"/>
      <c r="MJ630" s="41"/>
      <c r="MK630" s="41"/>
      <c r="ML630" s="41"/>
      <c r="MM630" s="41"/>
      <c r="MN630" s="41"/>
      <c r="MO630" s="41"/>
      <c r="MP630" s="41"/>
      <c r="MQ630" s="41"/>
      <c r="MR630" s="41"/>
      <c r="MS630" s="41"/>
      <c r="MT630" s="41"/>
      <c r="MU630" s="41"/>
      <c r="MV630" s="41"/>
      <c r="MW630" s="41"/>
      <c r="MX630" s="41"/>
      <c r="MY630" s="41"/>
      <c r="MZ630" s="41"/>
      <c r="NA630" s="41"/>
      <c r="NB630" s="41"/>
      <c r="NC630" s="41"/>
      <c r="ND630" s="41"/>
      <c r="NE630" s="41"/>
      <c r="NF630" s="41"/>
      <c r="NG630" s="41"/>
      <c r="NH630" s="41"/>
      <c r="NI630" s="41"/>
      <c r="NJ630" s="41"/>
      <c r="NK630" s="41"/>
      <c r="NL630" s="41"/>
      <c r="NM630" s="41"/>
      <c r="NN630" s="41"/>
      <c r="NO630" s="41"/>
      <c r="NP630" s="41"/>
      <c r="NQ630" s="41"/>
      <c r="NR630" s="41"/>
      <c r="NS630" s="41"/>
      <c r="NT630" s="41"/>
      <c r="NU630" s="41"/>
      <c r="NV630" s="41"/>
      <c r="NW630" s="41"/>
      <c r="NX630" s="41"/>
      <c r="NY630" s="41"/>
      <c r="NZ630" s="41"/>
      <c r="OA630" s="41"/>
      <c r="OB630" s="41"/>
      <c r="OC630" s="41"/>
      <c r="OD630" s="41"/>
      <c r="OE630" s="41"/>
      <c r="OF630" s="41"/>
      <c r="OG630" s="41"/>
      <c r="OH630" s="41"/>
      <c r="OI630" s="41"/>
      <c r="OJ630" s="41"/>
    </row>
    <row r="631" spans="264:400" ht="17.25" customHeight="1" x14ac:dyDescent="0.3">
      <c r="JD631" s="41"/>
      <c r="JE631" s="41"/>
      <c r="JF631" s="41"/>
      <c r="JG631" s="41"/>
      <c r="JH631" s="41"/>
      <c r="JI631" s="41"/>
      <c r="JJ631" s="41"/>
      <c r="JK631" s="41"/>
      <c r="JL631" s="41"/>
      <c r="JM631" s="41"/>
      <c r="JN631" s="41"/>
      <c r="JO631" s="41"/>
      <c r="JP631" s="41"/>
      <c r="JQ631" s="41"/>
      <c r="JR631" s="41"/>
      <c r="JS631" s="41"/>
      <c r="JT631" s="41"/>
      <c r="JU631" s="41"/>
      <c r="JV631" s="41"/>
      <c r="JW631" s="41"/>
      <c r="JX631" s="41"/>
      <c r="JY631" s="41"/>
      <c r="JZ631" s="41"/>
      <c r="KA631" s="41"/>
      <c r="KB631" s="41"/>
      <c r="KC631" s="41"/>
      <c r="KD631" s="41"/>
      <c r="KE631" s="41"/>
      <c r="KF631" s="41"/>
      <c r="KG631" s="41"/>
      <c r="KH631" s="41"/>
      <c r="KI631" s="41"/>
      <c r="KJ631" s="41"/>
      <c r="KK631" s="41"/>
      <c r="KL631" s="41"/>
      <c r="KM631" s="41"/>
      <c r="KN631" s="41"/>
      <c r="KO631" s="41"/>
      <c r="KP631" s="41"/>
      <c r="KQ631" s="41"/>
      <c r="KR631" s="41"/>
      <c r="KS631" s="41"/>
      <c r="KT631" s="41"/>
      <c r="KU631" s="41"/>
      <c r="KV631" s="41"/>
      <c r="KW631" s="41"/>
      <c r="KX631" s="41"/>
      <c r="KY631" s="41"/>
      <c r="KZ631" s="41"/>
      <c r="LA631" s="41"/>
      <c r="LB631" s="41"/>
      <c r="LC631" s="41"/>
      <c r="LD631" s="41"/>
      <c r="LE631" s="41"/>
      <c r="LF631" s="41"/>
      <c r="LG631" s="41"/>
      <c r="LH631" s="41"/>
      <c r="LI631" s="41"/>
      <c r="LJ631" s="41"/>
      <c r="LK631" s="41"/>
      <c r="LL631" s="41"/>
      <c r="LM631" s="41"/>
      <c r="LN631" s="41"/>
      <c r="LO631" s="41"/>
      <c r="LP631" s="41"/>
      <c r="LQ631" s="41"/>
      <c r="LR631" s="41"/>
      <c r="LS631" s="41"/>
      <c r="LT631" s="41"/>
      <c r="LU631" s="41"/>
      <c r="LV631" s="41"/>
      <c r="LW631" s="41"/>
      <c r="LX631" s="41"/>
      <c r="LY631" s="41"/>
      <c r="LZ631" s="41"/>
      <c r="MA631" s="41"/>
      <c r="MB631" s="41"/>
      <c r="MC631" s="41"/>
      <c r="MD631" s="41"/>
      <c r="ME631" s="41"/>
      <c r="MF631" s="41"/>
      <c r="MG631" s="41"/>
      <c r="MH631" s="41"/>
      <c r="MI631" s="41"/>
      <c r="MJ631" s="41"/>
      <c r="MK631" s="41"/>
      <c r="ML631" s="41"/>
      <c r="MM631" s="41"/>
      <c r="MN631" s="41"/>
      <c r="MO631" s="41"/>
      <c r="MP631" s="41"/>
      <c r="MQ631" s="41"/>
      <c r="MR631" s="41"/>
      <c r="MS631" s="41"/>
      <c r="MT631" s="41"/>
      <c r="MU631" s="41"/>
      <c r="MV631" s="41"/>
      <c r="MW631" s="41"/>
      <c r="MX631" s="41"/>
      <c r="MY631" s="41"/>
      <c r="MZ631" s="41"/>
      <c r="NA631" s="41"/>
      <c r="NB631" s="41"/>
      <c r="NC631" s="41"/>
      <c r="ND631" s="41"/>
      <c r="NE631" s="41"/>
      <c r="NF631" s="41"/>
      <c r="NG631" s="41"/>
      <c r="NH631" s="41"/>
      <c r="NI631" s="41"/>
      <c r="NJ631" s="41"/>
      <c r="NK631" s="41"/>
      <c r="NL631" s="41"/>
      <c r="NM631" s="41"/>
      <c r="NN631" s="41"/>
      <c r="NO631" s="41"/>
      <c r="NP631" s="41"/>
      <c r="NQ631" s="41"/>
      <c r="NR631" s="41"/>
      <c r="NS631" s="41"/>
      <c r="NT631" s="41"/>
      <c r="NU631" s="41"/>
      <c r="NV631" s="41"/>
      <c r="NW631" s="41"/>
      <c r="NX631" s="41"/>
      <c r="NY631" s="41"/>
      <c r="NZ631" s="41"/>
      <c r="OA631" s="41"/>
      <c r="OB631" s="41"/>
      <c r="OC631" s="41"/>
      <c r="OD631" s="41"/>
      <c r="OE631" s="41"/>
      <c r="OF631" s="41"/>
      <c r="OG631" s="41"/>
      <c r="OH631" s="41"/>
      <c r="OI631" s="41"/>
      <c r="OJ631" s="41"/>
    </row>
    <row r="632" spans="264:400" ht="17.25" customHeight="1" x14ac:dyDescent="0.3">
      <c r="JD632" s="41"/>
      <c r="JE632" s="41"/>
      <c r="JF632" s="41"/>
      <c r="JG632" s="41"/>
      <c r="JH632" s="41"/>
      <c r="JI632" s="41"/>
      <c r="JJ632" s="41"/>
      <c r="JK632" s="41"/>
      <c r="JL632" s="41"/>
      <c r="JM632" s="41"/>
      <c r="JN632" s="41"/>
      <c r="JO632" s="41"/>
      <c r="JP632" s="41"/>
      <c r="JQ632" s="41"/>
      <c r="JR632" s="41"/>
      <c r="JS632" s="41"/>
      <c r="JT632" s="41"/>
      <c r="JU632" s="41"/>
      <c r="JV632" s="41"/>
      <c r="JW632" s="41"/>
      <c r="JX632" s="41"/>
      <c r="JY632" s="41"/>
      <c r="JZ632" s="41"/>
      <c r="KA632" s="41"/>
      <c r="KB632" s="41"/>
      <c r="KC632" s="41"/>
      <c r="KD632" s="41"/>
      <c r="KE632" s="41"/>
      <c r="KF632" s="41"/>
      <c r="KG632" s="41"/>
      <c r="KH632" s="41"/>
      <c r="KI632" s="41"/>
      <c r="KJ632" s="41"/>
      <c r="KK632" s="41"/>
      <c r="KL632" s="41"/>
      <c r="KM632" s="41"/>
      <c r="KN632" s="41"/>
      <c r="KO632" s="41"/>
      <c r="KP632" s="41"/>
      <c r="KQ632" s="41"/>
      <c r="KR632" s="41"/>
      <c r="KS632" s="41"/>
      <c r="KT632" s="41"/>
      <c r="KU632" s="41"/>
      <c r="KV632" s="41"/>
      <c r="KW632" s="41"/>
      <c r="KX632" s="41"/>
      <c r="KY632" s="41"/>
      <c r="KZ632" s="41"/>
      <c r="LA632" s="41"/>
      <c r="LB632" s="41"/>
      <c r="LC632" s="41"/>
      <c r="LD632" s="41"/>
      <c r="LE632" s="41"/>
      <c r="LF632" s="41"/>
      <c r="LG632" s="41"/>
      <c r="LH632" s="41"/>
      <c r="LI632" s="41"/>
      <c r="LJ632" s="41"/>
      <c r="LK632" s="41"/>
      <c r="LL632" s="41"/>
      <c r="LM632" s="41"/>
      <c r="LN632" s="41"/>
      <c r="LO632" s="41"/>
      <c r="LP632" s="41"/>
      <c r="LQ632" s="41"/>
      <c r="LR632" s="41"/>
      <c r="LS632" s="41"/>
      <c r="LT632" s="41"/>
      <c r="LU632" s="41"/>
      <c r="LV632" s="41"/>
      <c r="LW632" s="41"/>
      <c r="LX632" s="41"/>
      <c r="LY632" s="41"/>
      <c r="LZ632" s="41"/>
      <c r="MA632" s="41"/>
      <c r="MB632" s="41"/>
      <c r="MC632" s="41"/>
      <c r="MD632" s="41"/>
      <c r="ME632" s="41"/>
      <c r="MF632" s="41"/>
      <c r="MG632" s="41"/>
      <c r="MH632" s="41"/>
      <c r="MI632" s="41"/>
      <c r="MJ632" s="41"/>
      <c r="MK632" s="41"/>
      <c r="ML632" s="41"/>
      <c r="MM632" s="41"/>
      <c r="MN632" s="41"/>
      <c r="MO632" s="41"/>
      <c r="MP632" s="41"/>
      <c r="MQ632" s="41"/>
      <c r="MR632" s="41"/>
      <c r="MS632" s="41"/>
      <c r="MT632" s="41"/>
      <c r="MU632" s="41"/>
      <c r="MV632" s="41"/>
      <c r="MW632" s="41"/>
      <c r="MX632" s="41"/>
      <c r="MY632" s="41"/>
      <c r="MZ632" s="41"/>
      <c r="NA632" s="41"/>
      <c r="NB632" s="41"/>
      <c r="NC632" s="41"/>
      <c r="ND632" s="41"/>
      <c r="NE632" s="41"/>
      <c r="NF632" s="41"/>
      <c r="NG632" s="41"/>
      <c r="NH632" s="41"/>
      <c r="NI632" s="41"/>
      <c r="NJ632" s="41"/>
      <c r="NK632" s="41"/>
      <c r="NL632" s="41"/>
      <c r="NM632" s="41"/>
      <c r="NN632" s="41"/>
      <c r="NO632" s="41"/>
      <c r="NP632" s="41"/>
      <c r="NQ632" s="41"/>
      <c r="NR632" s="41"/>
      <c r="NS632" s="41"/>
      <c r="NT632" s="41"/>
      <c r="NU632" s="41"/>
      <c r="NV632" s="41"/>
      <c r="NW632" s="41"/>
      <c r="NX632" s="41"/>
      <c r="NY632" s="41"/>
      <c r="NZ632" s="41"/>
      <c r="OA632" s="41"/>
      <c r="OB632" s="41"/>
      <c r="OC632" s="41"/>
      <c r="OD632" s="41"/>
      <c r="OE632" s="41"/>
      <c r="OF632" s="41"/>
      <c r="OG632" s="41"/>
      <c r="OH632" s="41"/>
      <c r="OI632" s="41"/>
      <c r="OJ632" s="41"/>
    </row>
    <row r="633" spans="264:400" ht="17.25" customHeight="1" x14ac:dyDescent="0.3">
      <c r="JD633" s="41"/>
      <c r="JE633" s="41"/>
      <c r="JF633" s="41"/>
      <c r="JG633" s="41"/>
      <c r="JH633" s="41"/>
      <c r="JI633" s="41"/>
      <c r="JJ633" s="41"/>
      <c r="JK633" s="41"/>
      <c r="JL633" s="41"/>
      <c r="JM633" s="41"/>
      <c r="JN633" s="41"/>
      <c r="JO633" s="41"/>
      <c r="JP633" s="41"/>
      <c r="JQ633" s="41"/>
      <c r="JR633" s="41"/>
      <c r="JS633" s="41"/>
      <c r="JT633" s="41"/>
      <c r="JU633" s="41"/>
      <c r="JV633" s="41"/>
      <c r="JW633" s="41"/>
      <c r="JX633" s="41"/>
      <c r="JY633" s="41"/>
      <c r="JZ633" s="41"/>
      <c r="KA633" s="41"/>
      <c r="KB633" s="41"/>
      <c r="KC633" s="41"/>
      <c r="KD633" s="41"/>
      <c r="KE633" s="41"/>
      <c r="KF633" s="41"/>
      <c r="KG633" s="41"/>
      <c r="KH633" s="41"/>
      <c r="KI633" s="41"/>
      <c r="KJ633" s="41"/>
      <c r="KK633" s="41"/>
      <c r="KL633" s="41"/>
      <c r="KM633" s="41"/>
      <c r="KN633" s="41"/>
      <c r="KO633" s="41"/>
      <c r="KP633" s="41"/>
      <c r="KQ633" s="41"/>
      <c r="KR633" s="41"/>
      <c r="KS633" s="41"/>
      <c r="KT633" s="41"/>
      <c r="KU633" s="41"/>
      <c r="KV633" s="41"/>
      <c r="KW633" s="41"/>
      <c r="KX633" s="41"/>
      <c r="KY633" s="41"/>
      <c r="KZ633" s="41"/>
      <c r="LA633" s="41"/>
      <c r="LB633" s="41"/>
      <c r="LC633" s="41"/>
      <c r="LD633" s="41"/>
      <c r="LE633" s="41"/>
      <c r="LF633" s="41"/>
      <c r="LG633" s="41"/>
      <c r="LH633" s="41"/>
      <c r="LI633" s="41"/>
      <c r="LJ633" s="41"/>
      <c r="LK633" s="41"/>
      <c r="LL633" s="41"/>
      <c r="LM633" s="41"/>
      <c r="LN633" s="41"/>
      <c r="LO633" s="41"/>
      <c r="LP633" s="41"/>
      <c r="LQ633" s="41"/>
      <c r="LR633" s="41"/>
      <c r="LS633" s="41"/>
      <c r="LT633" s="41"/>
      <c r="LU633" s="41"/>
      <c r="LV633" s="41"/>
      <c r="LW633" s="41"/>
      <c r="LX633" s="41"/>
      <c r="LY633" s="41"/>
      <c r="LZ633" s="41"/>
      <c r="MA633" s="41"/>
      <c r="MB633" s="41"/>
      <c r="MC633" s="41"/>
      <c r="MD633" s="41"/>
      <c r="ME633" s="41"/>
      <c r="MF633" s="41"/>
      <c r="MG633" s="41"/>
      <c r="MH633" s="41"/>
      <c r="MI633" s="41"/>
      <c r="MJ633" s="41"/>
      <c r="MK633" s="41"/>
      <c r="ML633" s="41"/>
      <c r="MM633" s="41"/>
      <c r="MN633" s="41"/>
      <c r="MO633" s="41"/>
      <c r="MP633" s="41"/>
      <c r="MQ633" s="41"/>
      <c r="MR633" s="41"/>
      <c r="MS633" s="41"/>
      <c r="MT633" s="41"/>
      <c r="MU633" s="41"/>
      <c r="MV633" s="41"/>
      <c r="MW633" s="41"/>
      <c r="MX633" s="41"/>
      <c r="MY633" s="41"/>
      <c r="MZ633" s="41"/>
      <c r="NA633" s="41"/>
      <c r="NB633" s="41"/>
      <c r="NC633" s="41"/>
      <c r="ND633" s="41"/>
      <c r="NE633" s="41"/>
      <c r="NF633" s="41"/>
      <c r="NG633" s="41"/>
      <c r="NH633" s="41"/>
      <c r="NI633" s="41"/>
      <c r="NJ633" s="41"/>
      <c r="NK633" s="41"/>
      <c r="NL633" s="41"/>
      <c r="NM633" s="41"/>
      <c r="NN633" s="41"/>
      <c r="NO633" s="41"/>
      <c r="NP633" s="41"/>
      <c r="NQ633" s="41"/>
      <c r="NR633" s="41"/>
      <c r="NS633" s="41"/>
      <c r="NT633" s="41"/>
      <c r="NU633" s="41"/>
      <c r="NV633" s="41"/>
      <c r="NW633" s="41"/>
      <c r="NX633" s="41"/>
      <c r="NY633" s="41"/>
      <c r="NZ633" s="41"/>
      <c r="OA633" s="41"/>
      <c r="OB633" s="41"/>
      <c r="OC633" s="41"/>
      <c r="OD633" s="41"/>
      <c r="OE633" s="41"/>
      <c r="OF633" s="41"/>
      <c r="OG633" s="41"/>
      <c r="OH633" s="41"/>
      <c r="OI633" s="41"/>
      <c r="OJ633" s="41"/>
    </row>
    <row r="634" spans="264:400" ht="17.25" customHeight="1" x14ac:dyDescent="0.3">
      <c r="JD634" s="41"/>
      <c r="JE634" s="41"/>
      <c r="JF634" s="41"/>
      <c r="JG634" s="41"/>
      <c r="JH634" s="41"/>
      <c r="JI634" s="41"/>
      <c r="JJ634" s="41"/>
      <c r="JK634" s="41"/>
      <c r="JL634" s="41"/>
      <c r="JM634" s="41"/>
      <c r="JN634" s="41"/>
      <c r="JO634" s="41"/>
      <c r="JP634" s="41"/>
      <c r="JQ634" s="41"/>
      <c r="JR634" s="41"/>
      <c r="JS634" s="41"/>
      <c r="JT634" s="41"/>
      <c r="JU634" s="41"/>
      <c r="JV634" s="41"/>
      <c r="JW634" s="41"/>
      <c r="JX634" s="41"/>
      <c r="JY634" s="41"/>
      <c r="JZ634" s="41"/>
      <c r="KA634" s="41"/>
      <c r="KB634" s="41"/>
      <c r="KC634" s="41"/>
      <c r="KD634" s="41"/>
      <c r="KE634" s="41"/>
      <c r="KF634" s="41"/>
      <c r="KG634" s="41"/>
      <c r="KH634" s="41"/>
      <c r="KI634" s="41"/>
      <c r="KJ634" s="41"/>
      <c r="KK634" s="41"/>
      <c r="KL634" s="41"/>
      <c r="KM634" s="41"/>
      <c r="KN634" s="41"/>
      <c r="KO634" s="41"/>
      <c r="KP634" s="41"/>
      <c r="KQ634" s="41"/>
      <c r="KR634" s="41"/>
      <c r="KS634" s="41"/>
      <c r="KT634" s="41"/>
      <c r="KU634" s="41"/>
      <c r="KV634" s="41"/>
      <c r="KW634" s="41"/>
      <c r="KX634" s="41"/>
      <c r="KY634" s="41"/>
      <c r="KZ634" s="41"/>
      <c r="LA634" s="41"/>
      <c r="LB634" s="41"/>
      <c r="LC634" s="41"/>
      <c r="LD634" s="41"/>
      <c r="LE634" s="41"/>
      <c r="LF634" s="41"/>
      <c r="LG634" s="41"/>
      <c r="LH634" s="41"/>
      <c r="LI634" s="41"/>
      <c r="LJ634" s="41"/>
      <c r="LK634" s="41"/>
      <c r="LL634" s="41"/>
      <c r="LM634" s="41"/>
      <c r="LN634" s="41"/>
      <c r="LO634" s="41"/>
      <c r="LP634" s="41"/>
      <c r="LQ634" s="41"/>
      <c r="LR634" s="41"/>
      <c r="LS634" s="41"/>
      <c r="LT634" s="41"/>
      <c r="LU634" s="41"/>
      <c r="LV634" s="41"/>
      <c r="LW634" s="41"/>
      <c r="LX634" s="41"/>
      <c r="LY634" s="41"/>
      <c r="LZ634" s="41"/>
      <c r="MA634" s="41"/>
      <c r="MB634" s="41"/>
      <c r="MC634" s="41"/>
      <c r="MD634" s="41"/>
      <c r="ME634" s="41"/>
      <c r="MF634" s="41"/>
      <c r="MG634" s="41"/>
      <c r="MH634" s="41"/>
      <c r="MI634" s="41"/>
      <c r="MJ634" s="41"/>
      <c r="MK634" s="41"/>
      <c r="ML634" s="41"/>
      <c r="MM634" s="41"/>
      <c r="MN634" s="41"/>
      <c r="MO634" s="41"/>
      <c r="MP634" s="41"/>
      <c r="MQ634" s="41"/>
      <c r="MR634" s="41"/>
      <c r="MS634" s="41"/>
      <c r="MT634" s="41"/>
      <c r="MU634" s="41"/>
      <c r="MV634" s="41"/>
      <c r="MW634" s="41"/>
      <c r="MX634" s="41"/>
      <c r="MY634" s="41"/>
      <c r="MZ634" s="41"/>
      <c r="NA634" s="41"/>
      <c r="NB634" s="41"/>
      <c r="NC634" s="41"/>
      <c r="ND634" s="41"/>
      <c r="NE634" s="41"/>
      <c r="NF634" s="41"/>
      <c r="NG634" s="41"/>
      <c r="NH634" s="41"/>
      <c r="NI634" s="41"/>
      <c r="NJ634" s="41"/>
      <c r="NK634" s="41"/>
      <c r="NL634" s="41"/>
      <c r="NM634" s="41"/>
      <c r="NN634" s="41"/>
      <c r="NO634" s="41"/>
      <c r="NP634" s="41"/>
      <c r="NQ634" s="41"/>
      <c r="NR634" s="41"/>
      <c r="NS634" s="41"/>
      <c r="NT634" s="41"/>
      <c r="NU634" s="41"/>
      <c r="NV634" s="41"/>
      <c r="NW634" s="41"/>
      <c r="NX634" s="41"/>
      <c r="NY634" s="41"/>
      <c r="NZ634" s="41"/>
      <c r="OA634" s="41"/>
      <c r="OB634" s="41"/>
      <c r="OC634" s="41"/>
      <c r="OD634" s="41"/>
      <c r="OE634" s="41"/>
      <c r="OF634" s="41"/>
      <c r="OG634" s="41"/>
      <c r="OH634" s="41"/>
      <c r="OI634" s="41"/>
      <c r="OJ634" s="41"/>
    </row>
    <row r="635" spans="264:400" ht="17.25" customHeight="1" x14ac:dyDescent="0.3">
      <c r="JD635" s="41"/>
      <c r="JE635" s="41"/>
      <c r="JF635" s="41"/>
      <c r="JG635" s="41"/>
      <c r="JH635" s="41"/>
      <c r="JI635" s="41"/>
      <c r="JJ635" s="41"/>
      <c r="JK635" s="41"/>
      <c r="JL635" s="41"/>
      <c r="JM635" s="41"/>
      <c r="JN635" s="41"/>
      <c r="JO635" s="41"/>
      <c r="JP635" s="41"/>
      <c r="JQ635" s="41"/>
      <c r="JR635" s="41"/>
      <c r="JS635" s="41"/>
      <c r="JT635" s="41"/>
      <c r="JU635" s="41"/>
      <c r="JV635" s="41"/>
      <c r="JW635" s="41"/>
      <c r="JX635" s="41"/>
      <c r="JY635" s="41"/>
      <c r="JZ635" s="41"/>
      <c r="KA635" s="41"/>
      <c r="KB635" s="41"/>
      <c r="KC635" s="41"/>
      <c r="KD635" s="41"/>
      <c r="KE635" s="41"/>
      <c r="KF635" s="41"/>
      <c r="KG635" s="41"/>
      <c r="KH635" s="41"/>
      <c r="KI635" s="41"/>
      <c r="KJ635" s="41"/>
      <c r="KK635" s="41"/>
      <c r="KL635" s="41"/>
      <c r="KM635" s="41"/>
      <c r="KN635" s="41"/>
      <c r="KO635" s="41"/>
      <c r="KP635" s="41"/>
      <c r="KQ635" s="41"/>
      <c r="KR635" s="41"/>
      <c r="KS635" s="41"/>
      <c r="KT635" s="41"/>
      <c r="KU635" s="41"/>
      <c r="KV635" s="41"/>
      <c r="KW635" s="41"/>
      <c r="KX635" s="41"/>
      <c r="KY635" s="41"/>
      <c r="KZ635" s="41"/>
      <c r="LA635" s="41"/>
      <c r="LB635" s="41"/>
      <c r="LC635" s="41"/>
      <c r="LD635" s="41"/>
      <c r="LE635" s="41"/>
      <c r="LF635" s="41"/>
      <c r="LG635" s="41"/>
      <c r="LH635" s="41"/>
      <c r="LI635" s="41"/>
      <c r="LJ635" s="41"/>
      <c r="LK635" s="41"/>
      <c r="LL635" s="41"/>
      <c r="LM635" s="41"/>
      <c r="LN635" s="41"/>
      <c r="LO635" s="41"/>
      <c r="LP635" s="41"/>
      <c r="LQ635" s="41"/>
      <c r="LR635" s="41"/>
      <c r="LS635" s="41"/>
      <c r="LT635" s="41"/>
      <c r="LU635" s="41"/>
      <c r="LV635" s="41"/>
      <c r="LW635" s="41"/>
      <c r="LX635" s="41"/>
      <c r="LY635" s="41"/>
      <c r="LZ635" s="41"/>
      <c r="MA635" s="41"/>
      <c r="MB635" s="41"/>
      <c r="MC635" s="41"/>
      <c r="MD635" s="41"/>
      <c r="ME635" s="41"/>
      <c r="MF635" s="41"/>
      <c r="MG635" s="41"/>
      <c r="MH635" s="41"/>
      <c r="MI635" s="41"/>
      <c r="MJ635" s="41"/>
      <c r="MK635" s="41"/>
      <c r="ML635" s="41"/>
      <c r="MM635" s="41"/>
      <c r="MN635" s="41"/>
      <c r="MO635" s="41"/>
      <c r="MP635" s="41"/>
      <c r="MQ635" s="41"/>
      <c r="MR635" s="41"/>
      <c r="MS635" s="41"/>
      <c r="MT635" s="41"/>
      <c r="MU635" s="41"/>
      <c r="MV635" s="41"/>
      <c r="MW635" s="41"/>
      <c r="MX635" s="41"/>
      <c r="MY635" s="41"/>
      <c r="MZ635" s="41"/>
      <c r="NA635" s="41"/>
      <c r="NB635" s="41"/>
      <c r="NC635" s="41"/>
      <c r="ND635" s="41"/>
      <c r="NE635" s="41"/>
      <c r="NF635" s="41"/>
      <c r="NG635" s="41"/>
      <c r="NH635" s="41"/>
      <c r="NI635" s="41"/>
      <c r="NJ635" s="41"/>
      <c r="NK635" s="41"/>
      <c r="NL635" s="41"/>
      <c r="NM635" s="41"/>
      <c r="NN635" s="41"/>
      <c r="NO635" s="41"/>
      <c r="NP635" s="41"/>
      <c r="NQ635" s="41"/>
      <c r="NR635" s="41"/>
      <c r="NS635" s="41"/>
      <c r="NT635" s="41"/>
      <c r="NU635" s="41"/>
      <c r="NV635" s="41"/>
      <c r="NW635" s="41"/>
      <c r="NX635" s="41"/>
      <c r="NY635" s="41"/>
      <c r="NZ635" s="41"/>
      <c r="OA635" s="41"/>
      <c r="OB635" s="41"/>
      <c r="OC635" s="41"/>
      <c r="OD635" s="41"/>
      <c r="OE635" s="41"/>
      <c r="OF635" s="41"/>
      <c r="OG635" s="41"/>
      <c r="OH635" s="41"/>
      <c r="OI635" s="41"/>
      <c r="OJ635" s="41"/>
    </row>
    <row r="636" spans="264:400" ht="17.25" customHeight="1" x14ac:dyDescent="0.3">
      <c r="JD636" s="41"/>
      <c r="JE636" s="41"/>
      <c r="JF636" s="41"/>
      <c r="JG636" s="41"/>
      <c r="JH636" s="41"/>
      <c r="JI636" s="41"/>
      <c r="JJ636" s="41"/>
      <c r="JK636" s="41"/>
      <c r="JL636" s="41"/>
      <c r="JM636" s="41"/>
      <c r="JN636" s="41"/>
      <c r="JO636" s="41"/>
      <c r="JP636" s="41"/>
      <c r="JQ636" s="41"/>
      <c r="JR636" s="41"/>
      <c r="JS636" s="41"/>
      <c r="JT636" s="41"/>
      <c r="JU636" s="41"/>
      <c r="JV636" s="41"/>
      <c r="JW636" s="41"/>
      <c r="JX636" s="41"/>
      <c r="JY636" s="41"/>
      <c r="JZ636" s="41"/>
      <c r="KA636" s="41"/>
      <c r="KB636" s="41"/>
      <c r="KC636" s="41"/>
      <c r="KD636" s="41"/>
      <c r="KE636" s="41"/>
      <c r="KF636" s="41"/>
      <c r="KG636" s="41"/>
      <c r="KH636" s="41"/>
      <c r="KI636" s="41"/>
      <c r="KJ636" s="41"/>
      <c r="KK636" s="41"/>
      <c r="KL636" s="41"/>
      <c r="KM636" s="41"/>
      <c r="KN636" s="41"/>
      <c r="KO636" s="41"/>
      <c r="KP636" s="41"/>
      <c r="KQ636" s="41"/>
      <c r="KR636" s="41"/>
      <c r="KS636" s="41"/>
      <c r="KT636" s="41"/>
      <c r="KU636" s="41"/>
      <c r="KV636" s="41"/>
      <c r="KW636" s="41"/>
      <c r="KX636" s="41"/>
      <c r="KY636" s="41"/>
      <c r="KZ636" s="41"/>
      <c r="LA636" s="41"/>
      <c r="LB636" s="41"/>
      <c r="LC636" s="41"/>
      <c r="LD636" s="41"/>
      <c r="LE636" s="41"/>
      <c r="LF636" s="41"/>
      <c r="LG636" s="41"/>
      <c r="LH636" s="41"/>
      <c r="LI636" s="41"/>
      <c r="LJ636" s="41"/>
      <c r="LK636" s="41"/>
      <c r="LL636" s="41"/>
      <c r="LM636" s="41"/>
      <c r="LN636" s="41"/>
      <c r="LO636" s="41"/>
      <c r="LP636" s="41"/>
      <c r="LQ636" s="41"/>
      <c r="LR636" s="41"/>
      <c r="LS636" s="41"/>
      <c r="LT636" s="41"/>
      <c r="LU636" s="41"/>
      <c r="LV636" s="41"/>
      <c r="LW636" s="41"/>
      <c r="LX636" s="41"/>
      <c r="LY636" s="41"/>
      <c r="LZ636" s="41"/>
      <c r="MA636" s="41"/>
      <c r="MB636" s="41"/>
      <c r="MC636" s="41"/>
      <c r="MD636" s="41"/>
      <c r="ME636" s="41"/>
      <c r="MF636" s="41"/>
      <c r="MG636" s="41"/>
      <c r="MH636" s="41"/>
      <c r="MI636" s="41"/>
      <c r="MJ636" s="41"/>
      <c r="MK636" s="41"/>
      <c r="ML636" s="41"/>
      <c r="MM636" s="41"/>
      <c r="MN636" s="41"/>
      <c r="MO636" s="41"/>
      <c r="MP636" s="41"/>
      <c r="MQ636" s="41"/>
      <c r="MR636" s="41"/>
      <c r="MS636" s="41"/>
      <c r="MT636" s="41"/>
      <c r="MU636" s="41"/>
      <c r="MV636" s="41"/>
      <c r="MW636" s="41"/>
      <c r="MX636" s="41"/>
      <c r="MY636" s="41"/>
      <c r="MZ636" s="41"/>
      <c r="NA636" s="41"/>
      <c r="NB636" s="41"/>
      <c r="NC636" s="41"/>
      <c r="ND636" s="41"/>
      <c r="NE636" s="41"/>
      <c r="NF636" s="41"/>
      <c r="NG636" s="41"/>
      <c r="NH636" s="41"/>
      <c r="NI636" s="41"/>
      <c r="NJ636" s="41"/>
      <c r="NK636" s="41"/>
      <c r="NL636" s="41"/>
      <c r="NM636" s="41"/>
      <c r="NN636" s="41"/>
      <c r="NO636" s="41"/>
      <c r="NP636" s="41"/>
      <c r="NQ636" s="41"/>
      <c r="NR636" s="41"/>
      <c r="NS636" s="41"/>
      <c r="NT636" s="41"/>
      <c r="NU636" s="41"/>
      <c r="NV636" s="41"/>
      <c r="NW636" s="41"/>
      <c r="NX636" s="41"/>
      <c r="NY636" s="41"/>
      <c r="NZ636" s="41"/>
      <c r="OA636" s="41"/>
      <c r="OB636" s="41"/>
      <c r="OC636" s="41"/>
      <c r="OD636" s="41"/>
      <c r="OE636" s="41"/>
      <c r="OF636" s="41"/>
      <c r="OG636" s="41"/>
      <c r="OH636" s="41"/>
      <c r="OI636" s="41"/>
      <c r="OJ636" s="41"/>
    </row>
    <row r="637" spans="264:400" ht="17.25" customHeight="1" x14ac:dyDescent="0.3">
      <c r="JK637" s="41"/>
      <c r="JL637" s="41"/>
    </row>
    <row r="638" spans="264:400" ht="17.25" customHeight="1" x14ac:dyDescent="0.3">
      <c r="JK638" s="41"/>
      <c r="JL638" s="41"/>
    </row>
    <row r="639" spans="264:400" ht="17.25" customHeight="1" x14ac:dyDescent="0.3">
      <c r="JK639" s="41"/>
      <c r="JL639" s="41"/>
    </row>
    <row r="640" spans="264:400" ht="17.25" customHeight="1" x14ac:dyDescent="0.3">
      <c r="JK640" s="41"/>
      <c r="JL640" s="41"/>
    </row>
    <row r="641" spans="271:272" ht="17.25" customHeight="1" x14ac:dyDescent="0.3">
      <c r="JK641" s="41"/>
      <c r="JL641" s="41"/>
    </row>
    <row r="642" spans="271:272" ht="17.25" customHeight="1" x14ac:dyDescent="0.3">
      <c r="JK642" s="41"/>
      <c r="JL642" s="41"/>
    </row>
    <row r="643" spans="271:272" ht="17.25" customHeight="1" x14ac:dyDescent="0.3">
      <c r="JK643" s="41"/>
      <c r="JL643" s="41"/>
    </row>
    <row r="644" spans="271:272" ht="17.25" customHeight="1" x14ac:dyDescent="0.3">
      <c r="JK644" s="41"/>
      <c r="JL644" s="41"/>
    </row>
    <row r="645" spans="271:272" ht="17.25" customHeight="1" x14ac:dyDescent="0.3">
      <c r="JK645" s="41"/>
      <c r="JL645" s="41"/>
    </row>
    <row r="646" spans="271:272" ht="17.25" customHeight="1" x14ac:dyDescent="0.3">
      <c r="JK646" s="41"/>
      <c r="JL646" s="41"/>
    </row>
    <row r="647" spans="271:272" ht="17.25" customHeight="1" x14ac:dyDescent="0.3">
      <c r="JK647" s="41"/>
      <c r="JL647" s="41"/>
    </row>
    <row r="648" spans="271:272" ht="17.25" customHeight="1" x14ac:dyDescent="0.3">
      <c r="JK648" s="41"/>
      <c r="JL648" s="41"/>
    </row>
    <row r="649" spans="271:272" ht="17.25" customHeight="1" x14ac:dyDescent="0.3">
      <c r="JK649" s="41"/>
      <c r="JL649" s="41"/>
    </row>
    <row r="650" spans="271:272" ht="17.25" customHeight="1" x14ac:dyDescent="0.3">
      <c r="JK650" s="41"/>
      <c r="JL650" s="41"/>
    </row>
    <row r="651" spans="271:272" ht="17.25" customHeight="1" x14ac:dyDescent="0.3">
      <c r="JK651" s="41"/>
      <c r="JL651" s="41"/>
    </row>
    <row r="652" spans="271:272" ht="17.25" customHeight="1" x14ac:dyDescent="0.3">
      <c r="JK652" s="41"/>
      <c r="JL652" s="41"/>
    </row>
    <row r="653" spans="271:272" ht="17.25" customHeight="1" x14ac:dyDescent="0.3">
      <c r="JK653" s="41"/>
      <c r="JL653" s="41"/>
    </row>
    <row r="654" spans="271:272" ht="17.25" customHeight="1" x14ac:dyDescent="0.3">
      <c r="JK654" s="41"/>
      <c r="JL654" s="41"/>
    </row>
    <row r="655" spans="271:272" ht="17.25" customHeight="1" x14ac:dyDescent="0.3">
      <c r="JK655" s="41"/>
      <c r="JL655" s="41"/>
    </row>
    <row r="656" spans="271:272" ht="17.25" customHeight="1" x14ac:dyDescent="0.3">
      <c r="JK656" s="41"/>
      <c r="JL656" s="41"/>
    </row>
    <row r="657" spans="271:272" ht="17.25" customHeight="1" x14ac:dyDescent="0.3">
      <c r="JK657" s="41"/>
      <c r="JL657" s="41"/>
    </row>
    <row r="658" spans="271:272" ht="17.25" customHeight="1" x14ac:dyDescent="0.3">
      <c r="JK658" s="41"/>
      <c r="JL658" s="41"/>
    </row>
    <row r="659" spans="271:272" ht="17.25" customHeight="1" x14ac:dyDescent="0.3">
      <c r="JK659" s="41"/>
      <c r="JL659" s="41"/>
    </row>
    <row r="660" spans="271:272" ht="17.25" customHeight="1" x14ac:dyDescent="0.3">
      <c r="JK660" s="41"/>
      <c r="JL660" s="41"/>
    </row>
    <row r="661" spans="271:272" ht="17.25" customHeight="1" x14ac:dyDescent="0.3">
      <c r="JK661" s="41"/>
      <c r="JL661" s="41"/>
    </row>
    <row r="662" spans="271:272" ht="17.25" customHeight="1" x14ac:dyDescent="0.3">
      <c r="JK662" s="41"/>
      <c r="JL662" s="41"/>
    </row>
    <row r="663" spans="271:272" ht="17.25" customHeight="1" x14ac:dyDescent="0.3">
      <c r="JK663" s="41"/>
      <c r="JL663" s="41"/>
    </row>
    <row r="664" spans="271:272" ht="17.25" customHeight="1" x14ac:dyDescent="0.3">
      <c r="JK664" s="41"/>
      <c r="JL664" s="41"/>
    </row>
    <row r="665" spans="271:272" ht="17.25" customHeight="1" x14ac:dyDescent="0.3">
      <c r="JK665" s="41"/>
      <c r="JL665" s="41"/>
    </row>
    <row r="666" spans="271:272" ht="17.25" customHeight="1" x14ac:dyDescent="0.3">
      <c r="JK666" s="41"/>
      <c r="JL666" s="41"/>
    </row>
    <row r="667" spans="271:272" ht="17.25" customHeight="1" x14ac:dyDescent="0.3">
      <c r="JK667" s="41"/>
      <c r="JL667" s="41"/>
    </row>
    <row r="668" spans="271:272" ht="17.25" customHeight="1" x14ac:dyDescent="0.3">
      <c r="JK668" s="41"/>
      <c r="JL668" s="41"/>
    </row>
    <row r="669" spans="271:272" ht="17.25" customHeight="1" x14ac:dyDescent="0.3">
      <c r="JK669" s="41"/>
      <c r="JL669" s="41"/>
    </row>
    <row r="670" spans="271:272" ht="17.25" customHeight="1" x14ac:dyDescent="0.3">
      <c r="JK670" s="41"/>
      <c r="JL670" s="41"/>
    </row>
    <row r="671" spans="271:272" ht="17.25" customHeight="1" x14ac:dyDescent="0.3">
      <c r="JK671" s="41"/>
      <c r="JL671" s="41"/>
    </row>
    <row r="672" spans="271:272" ht="17.25" customHeight="1" x14ac:dyDescent="0.3">
      <c r="JK672" s="41"/>
      <c r="JL672" s="41"/>
    </row>
    <row r="673" spans="271:272" ht="17.25" customHeight="1" x14ac:dyDescent="0.3">
      <c r="JK673" s="41"/>
      <c r="JL673" s="41"/>
    </row>
    <row r="674" spans="271:272" ht="17.25" customHeight="1" x14ac:dyDescent="0.3">
      <c r="JK674" s="41"/>
      <c r="JL674" s="41"/>
    </row>
    <row r="675" spans="271:272" ht="17.25" customHeight="1" x14ac:dyDescent="0.3">
      <c r="JK675" s="41"/>
      <c r="JL675" s="41"/>
    </row>
    <row r="676" spans="271:272" ht="17.25" customHeight="1" x14ac:dyDescent="0.3">
      <c r="JK676" s="41"/>
      <c r="JL676" s="41"/>
    </row>
    <row r="677" spans="271:272" ht="17.25" customHeight="1" x14ac:dyDescent="0.3">
      <c r="JK677" s="41"/>
      <c r="JL677" s="41"/>
    </row>
    <row r="678" spans="271:272" ht="17.25" customHeight="1" x14ac:dyDescent="0.3">
      <c r="JK678" s="41"/>
      <c r="JL678" s="41"/>
    </row>
    <row r="679" spans="271:272" ht="17.25" customHeight="1" x14ac:dyDescent="0.3">
      <c r="JK679" s="41"/>
      <c r="JL679" s="41"/>
    </row>
    <row r="680" spans="271:272" ht="17.25" customHeight="1" x14ac:dyDescent="0.3">
      <c r="JK680" s="41"/>
      <c r="JL680" s="41"/>
    </row>
    <row r="681" spans="271:272" ht="17.25" customHeight="1" x14ac:dyDescent="0.3">
      <c r="JK681" s="41"/>
      <c r="JL681" s="41"/>
    </row>
    <row r="682" spans="271:272" ht="17.25" customHeight="1" x14ac:dyDescent="0.3">
      <c r="JK682" s="41"/>
      <c r="JL682" s="41"/>
    </row>
    <row r="683" spans="271:272" ht="17.25" customHeight="1" x14ac:dyDescent="0.3">
      <c r="JK683" s="41"/>
      <c r="JL683" s="41"/>
    </row>
    <row r="684" spans="271:272" ht="17.25" customHeight="1" x14ac:dyDescent="0.3">
      <c r="JK684" s="41"/>
      <c r="JL684" s="41"/>
    </row>
    <row r="685" spans="271:272" ht="17.25" customHeight="1" x14ac:dyDescent="0.3">
      <c r="JK685" s="41"/>
      <c r="JL685" s="41"/>
    </row>
    <row r="686" spans="271:272" ht="17.25" customHeight="1" x14ac:dyDescent="0.3">
      <c r="JK686" s="41"/>
      <c r="JL686" s="41"/>
    </row>
    <row r="687" spans="271:272" ht="17.25" customHeight="1" x14ac:dyDescent="0.3">
      <c r="JK687" s="41"/>
      <c r="JL687" s="41"/>
    </row>
    <row r="688" spans="271:272" ht="17.25" customHeight="1" x14ac:dyDescent="0.3">
      <c r="JK688" s="41"/>
      <c r="JL688" s="41"/>
    </row>
    <row r="689" spans="271:272" ht="17.25" customHeight="1" x14ac:dyDescent="0.3">
      <c r="JK689" s="41"/>
      <c r="JL689" s="41"/>
    </row>
    <row r="690" spans="271:272" ht="17.25" customHeight="1" x14ac:dyDescent="0.3">
      <c r="JK690" s="41"/>
      <c r="JL690" s="41"/>
    </row>
    <row r="691" spans="271:272" ht="17.25" customHeight="1" x14ac:dyDescent="0.3">
      <c r="JK691" s="41"/>
      <c r="JL691" s="41"/>
    </row>
    <row r="692" spans="271:272" ht="17.25" customHeight="1" x14ac:dyDescent="0.3">
      <c r="JK692" s="41"/>
      <c r="JL692" s="41"/>
    </row>
    <row r="693" spans="271:272" ht="17.25" customHeight="1" x14ac:dyDescent="0.3">
      <c r="JK693" s="41"/>
      <c r="JL693" s="41"/>
    </row>
    <row r="694" spans="271:272" ht="17.25" customHeight="1" x14ac:dyDescent="0.3">
      <c r="JK694" s="41"/>
      <c r="JL694" s="41"/>
    </row>
    <row r="695" spans="271:272" ht="17.25" customHeight="1" x14ac:dyDescent="0.3">
      <c r="JK695" s="41"/>
      <c r="JL695" s="41"/>
    </row>
    <row r="696" spans="271:272" ht="17.25" customHeight="1" x14ac:dyDescent="0.3">
      <c r="JK696" s="41"/>
      <c r="JL696" s="41"/>
    </row>
    <row r="697" spans="271:272" ht="17.25" customHeight="1" x14ac:dyDescent="0.3">
      <c r="JK697" s="41"/>
      <c r="JL697" s="41"/>
    </row>
    <row r="698" spans="271:272" ht="17.25" customHeight="1" x14ac:dyDescent="0.3">
      <c r="JK698" s="41"/>
      <c r="JL698" s="41"/>
    </row>
    <row r="699" spans="271:272" ht="17.25" customHeight="1" x14ac:dyDescent="0.3">
      <c r="JK699" s="41"/>
      <c r="JL699" s="41"/>
    </row>
    <row r="700" spans="271:272" ht="17.25" customHeight="1" x14ac:dyDescent="0.3">
      <c r="JK700" s="41"/>
      <c r="JL700" s="41"/>
    </row>
    <row r="701" spans="271:272" ht="17.25" customHeight="1" x14ac:dyDescent="0.3">
      <c r="JK701" s="41"/>
      <c r="JL701" s="41"/>
    </row>
    <row r="702" spans="271:272" ht="17.25" customHeight="1" x14ac:dyDescent="0.3">
      <c r="JK702" s="41"/>
      <c r="JL702" s="41"/>
    </row>
    <row r="703" spans="271:272" ht="17.25" customHeight="1" x14ac:dyDescent="0.3">
      <c r="JK703" s="41"/>
      <c r="JL703" s="41"/>
    </row>
    <row r="704" spans="271:272" ht="17.25" customHeight="1" x14ac:dyDescent="0.3">
      <c r="JK704" s="41"/>
      <c r="JL704" s="41"/>
    </row>
    <row r="705" spans="271:272" ht="17.25" customHeight="1" x14ac:dyDescent="0.3">
      <c r="JK705" s="41"/>
      <c r="JL705" s="41"/>
    </row>
    <row r="706" spans="271:272" ht="17.25" customHeight="1" x14ac:dyDescent="0.3">
      <c r="JK706" s="41"/>
      <c r="JL706" s="41"/>
    </row>
    <row r="707" spans="271:272" ht="17.25" customHeight="1" x14ac:dyDescent="0.3">
      <c r="JK707" s="41"/>
      <c r="JL707" s="41"/>
    </row>
    <row r="708" spans="271:272" ht="17.25" customHeight="1" x14ac:dyDescent="0.3">
      <c r="JK708" s="41"/>
      <c r="JL708" s="41"/>
    </row>
    <row r="709" spans="271:272" ht="17.25" customHeight="1" x14ac:dyDescent="0.3">
      <c r="JK709" s="41"/>
      <c r="JL709" s="41"/>
    </row>
    <row r="710" spans="271:272" ht="17.25" customHeight="1" x14ac:dyDescent="0.3">
      <c r="JK710" s="41"/>
      <c r="JL710" s="41"/>
    </row>
    <row r="711" spans="271:272" ht="17.25" customHeight="1" x14ac:dyDescent="0.3">
      <c r="JK711" s="41"/>
      <c r="JL711" s="41"/>
    </row>
    <row r="712" spans="271:272" ht="17.25" customHeight="1" x14ac:dyDescent="0.3">
      <c r="JK712" s="41"/>
      <c r="JL712" s="41"/>
    </row>
    <row r="713" spans="271:272" ht="17.25" customHeight="1" x14ac:dyDescent="0.3">
      <c r="JK713" s="41"/>
      <c r="JL713" s="41"/>
    </row>
    <row r="714" spans="271:272" ht="17.25" customHeight="1" x14ac:dyDescent="0.3">
      <c r="JK714" s="41"/>
      <c r="JL714" s="41"/>
    </row>
    <row r="715" spans="271:272" ht="17.25" customHeight="1" x14ac:dyDescent="0.3">
      <c r="JK715" s="41"/>
      <c r="JL715" s="41"/>
    </row>
    <row r="716" spans="271:272" ht="17.25" customHeight="1" x14ac:dyDescent="0.3">
      <c r="JK716" s="41"/>
      <c r="JL716" s="41"/>
    </row>
    <row r="717" spans="271:272" ht="17.25" customHeight="1" x14ac:dyDescent="0.3">
      <c r="JK717" s="41"/>
      <c r="JL717" s="41"/>
    </row>
    <row r="718" spans="271:272" ht="17.25" customHeight="1" x14ac:dyDescent="0.3">
      <c r="JK718" s="41"/>
      <c r="JL718" s="41"/>
    </row>
    <row r="719" spans="271:272" ht="17.25" customHeight="1" x14ac:dyDescent="0.3">
      <c r="JK719" s="41"/>
      <c r="JL719" s="41"/>
    </row>
    <row r="720" spans="271:272" ht="17.25" customHeight="1" x14ac:dyDescent="0.3">
      <c r="JK720" s="41"/>
      <c r="JL720" s="41"/>
    </row>
    <row r="721" spans="271:272" ht="17.25" customHeight="1" x14ac:dyDescent="0.3">
      <c r="JK721" s="41"/>
      <c r="JL721" s="41"/>
    </row>
    <row r="722" spans="271:272" ht="17.25" customHeight="1" x14ac:dyDescent="0.3">
      <c r="JK722" s="41"/>
      <c r="JL722" s="41"/>
    </row>
    <row r="723" spans="271:272" ht="17.25" customHeight="1" x14ac:dyDescent="0.3">
      <c r="JK723" s="41"/>
      <c r="JL723" s="41"/>
    </row>
    <row r="724" spans="271:272" ht="17.25" customHeight="1" x14ac:dyDescent="0.3">
      <c r="JK724" s="41"/>
      <c r="JL724" s="41"/>
    </row>
    <row r="725" spans="271:272" ht="17.25" customHeight="1" x14ac:dyDescent="0.3">
      <c r="JK725" s="41"/>
      <c r="JL725" s="41"/>
    </row>
    <row r="726" spans="271:272" ht="17.25" customHeight="1" x14ac:dyDescent="0.3">
      <c r="JK726" s="41"/>
      <c r="JL726" s="41"/>
    </row>
    <row r="727" spans="271:272" ht="17.25" customHeight="1" x14ac:dyDescent="0.3">
      <c r="JK727" s="41"/>
      <c r="JL727" s="41"/>
    </row>
    <row r="728" spans="271:272" ht="17.25" customHeight="1" x14ac:dyDescent="0.3">
      <c r="JK728" s="41"/>
      <c r="JL728" s="41"/>
    </row>
    <row r="729" spans="271:272" ht="17.25" customHeight="1" x14ac:dyDescent="0.3">
      <c r="JK729" s="41"/>
      <c r="JL729" s="41"/>
    </row>
    <row r="730" spans="271:272" ht="17.25" customHeight="1" x14ac:dyDescent="0.3">
      <c r="JK730" s="41"/>
      <c r="JL730" s="41"/>
    </row>
    <row r="731" spans="271:272" ht="17.25" customHeight="1" x14ac:dyDescent="0.3">
      <c r="JK731" s="41"/>
      <c r="JL731" s="41"/>
    </row>
    <row r="732" spans="271:272" ht="17.25" customHeight="1" x14ac:dyDescent="0.3">
      <c r="JK732" s="41"/>
      <c r="JL732" s="41"/>
    </row>
    <row r="733" spans="271:272" ht="17.25" customHeight="1" x14ac:dyDescent="0.3">
      <c r="JK733" s="41"/>
      <c r="JL733" s="41"/>
    </row>
    <row r="734" spans="271:272" ht="17.25" customHeight="1" x14ac:dyDescent="0.3">
      <c r="JK734" s="41"/>
      <c r="JL734" s="41"/>
    </row>
    <row r="735" spans="271:272" ht="17.25" customHeight="1" x14ac:dyDescent="0.3">
      <c r="JK735" s="41"/>
      <c r="JL735" s="41"/>
    </row>
    <row r="736" spans="271:272" ht="17.25" customHeight="1" x14ac:dyDescent="0.3">
      <c r="JK736" s="41"/>
      <c r="JL736" s="41"/>
    </row>
    <row r="737" spans="271:272" ht="17.25" customHeight="1" x14ac:dyDescent="0.3">
      <c r="JK737" s="41"/>
      <c r="JL737" s="41"/>
    </row>
    <row r="738" spans="271:272" ht="17.25" customHeight="1" x14ac:dyDescent="0.3">
      <c r="JK738" s="41"/>
      <c r="JL738" s="41"/>
    </row>
    <row r="739" spans="271:272" ht="17.25" customHeight="1" x14ac:dyDescent="0.3">
      <c r="JK739" s="41"/>
      <c r="JL739" s="41"/>
    </row>
    <row r="740" spans="271:272" ht="17.25" customHeight="1" x14ac:dyDescent="0.3">
      <c r="JK740" s="41"/>
      <c r="JL740" s="41"/>
    </row>
    <row r="741" spans="271:272" ht="17.25" customHeight="1" x14ac:dyDescent="0.3">
      <c r="JK741" s="41"/>
      <c r="JL741" s="41"/>
    </row>
    <row r="742" spans="271:272" ht="17.25" customHeight="1" x14ac:dyDescent="0.3">
      <c r="JK742" s="41"/>
      <c r="JL742" s="41"/>
    </row>
    <row r="743" spans="271:272" ht="17.25" customHeight="1" x14ac:dyDescent="0.3">
      <c r="JK743" s="41"/>
      <c r="JL743" s="41"/>
    </row>
    <row r="744" spans="271:272" ht="17.25" customHeight="1" x14ac:dyDescent="0.3">
      <c r="JK744" s="41"/>
      <c r="JL744" s="41"/>
    </row>
    <row r="745" spans="271:272" ht="17.25" customHeight="1" x14ac:dyDescent="0.3">
      <c r="JK745" s="41"/>
      <c r="JL745" s="41"/>
    </row>
    <row r="746" spans="271:272" ht="17.25" customHeight="1" x14ac:dyDescent="0.3">
      <c r="JK746" s="41"/>
      <c r="JL746" s="41"/>
    </row>
    <row r="747" spans="271:272" ht="17.25" customHeight="1" x14ac:dyDescent="0.3">
      <c r="JK747" s="41"/>
      <c r="JL747" s="41"/>
    </row>
    <row r="748" spans="271:272" ht="17.25" customHeight="1" x14ac:dyDescent="0.3">
      <c r="JK748" s="41"/>
      <c r="JL748" s="41"/>
    </row>
    <row r="749" spans="271:272" ht="17.25" customHeight="1" x14ac:dyDescent="0.3">
      <c r="JK749" s="41"/>
      <c r="JL749" s="41"/>
    </row>
    <row r="750" spans="271:272" ht="17.25" customHeight="1" x14ac:dyDescent="0.3">
      <c r="JK750" s="41"/>
      <c r="JL750" s="41"/>
    </row>
    <row r="751" spans="271:272" ht="17.25" customHeight="1" x14ac:dyDescent="0.3">
      <c r="JK751" s="41"/>
      <c r="JL751" s="41"/>
    </row>
    <row r="752" spans="271:272" ht="17.25" customHeight="1" x14ac:dyDescent="0.3">
      <c r="JK752" s="41"/>
      <c r="JL752" s="41"/>
    </row>
    <row r="753" spans="271:272" ht="17.25" customHeight="1" x14ac:dyDescent="0.3">
      <c r="JK753" s="41"/>
      <c r="JL753" s="41"/>
    </row>
    <row r="754" spans="271:272" ht="17.25" customHeight="1" x14ac:dyDescent="0.3">
      <c r="JK754" s="41"/>
      <c r="JL754" s="41"/>
    </row>
    <row r="755" spans="271:272" ht="17.25" customHeight="1" x14ac:dyDescent="0.3">
      <c r="JK755" s="41"/>
      <c r="JL755" s="41"/>
    </row>
    <row r="756" spans="271:272" ht="17.25" customHeight="1" x14ac:dyDescent="0.3">
      <c r="JK756" s="41"/>
      <c r="JL756" s="41"/>
    </row>
    <row r="757" spans="271:272" ht="17.25" customHeight="1" x14ac:dyDescent="0.3">
      <c r="JK757" s="41"/>
      <c r="JL757" s="41"/>
    </row>
    <row r="758" spans="271:272" ht="17.25" customHeight="1" x14ac:dyDescent="0.3">
      <c r="JK758" s="41"/>
      <c r="JL758" s="41"/>
    </row>
    <row r="759" spans="271:272" ht="17.25" customHeight="1" x14ac:dyDescent="0.3">
      <c r="JK759" s="41"/>
      <c r="JL759" s="41"/>
    </row>
    <row r="760" spans="271:272" ht="17.25" customHeight="1" x14ac:dyDescent="0.3">
      <c r="JK760" s="41"/>
      <c r="JL760" s="41"/>
    </row>
    <row r="761" spans="271:272" ht="17.25" customHeight="1" x14ac:dyDescent="0.3">
      <c r="JK761" s="41"/>
      <c r="JL761" s="41"/>
    </row>
    <row r="762" spans="271:272" ht="17.25" customHeight="1" x14ac:dyDescent="0.3">
      <c r="JK762" s="41"/>
      <c r="JL762" s="41"/>
    </row>
    <row r="763" spans="271:272" ht="17.25" customHeight="1" x14ac:dyDescent="0.3">
      <c r="JK763" s="41"/>
      <c r="JL763" s="41"/>
    </row>
    <row r="764" spans="271:272" ht="17.25" customHeight="1" x14ac:dyDescent="0.3">
      <c r="JK764" s="41"/>
      <c r="JL764" s="41"/>
    </row>
    <row r="765" spans="271:272" ht="17.25" customHeight="1" x14ac:dyDescent="0.3">
      <c r="JK765" s="41"/>
      <c r="JL765" s="41"/>
    </row>
    <row r="766" spans="271:272" ht="17.25" customHeight="1" x14ac:dyDescent="0.3">
      <c r="JK766" s="41"/>
      <c r="JL766" s="41"/>
    </row>
    <row r="767" spans="271:272" ht="17.25" customHeight="1" x14ac:dyDescent="0.3">
      <c r="JK767" s="41"/>
      <c r="JL767" s="41"/>
    </row>
    <row r="768" spans="271:272" ht="17.25" customHeight="1" x14ac:dyDescent="0.3">
      <c r="JK768" s="41"/>
      <c r="JL768" s="41"/>
    </row>
    <row r="769" spans="271:272" ht="17.25" customHeight="1" x14ac:dyDescent="0.3">
      <c r="JK769" s="41"/>
      <c r="JL769" s="41"/>
    </row>
    <row r="770" spans="271:272" ht="17.25" customHeight="1" x14ac:dyDescent="0.3">
      <c r="JK770" s="41"/>
      <c r="JL770" s="41"/>
    </row>
    <row r="771" spans="271:272" ht="17.25" customHeight="1" x14ac:dyDescent="0.3">
      <c r="JK771" s="41"/>
      <c r="JL771" s="41"/>
    </row>
    <row r="772" spans="271:272" ht="17.25" customHeight="1" x14ac:dyDescent="0.3">
      <c r="JK772" s="41"/>
      <c r="JL772" s="41"/>
    </row>
    <row r="773" spans="271:272" ht="17.25" customHeight="1" x14ac:dyDescent="0.3">
      <c r="JK773" s="41"/>
      <c r="JL773" s="41"/>
    </row>
    <row r="774" spans="271:272" ht="17.25" customHeight="1" x14ac:dyDescent="0.3">
      <c r="JK774" s="41"/>
      <c r="JL774" s="41"/>
    </row>
    <row r="775" spans="271:272" ht="17.25" customHeight="1" x14ac:dyDescent="0.3">
      <c r="JK775" s="41"/>
      <c r="JL775" s="41"/>
    </row>
    <row r="776" spans="271:272" ht="17.25" customHeight="1" x14ac:dyDescent="0.3">
      <c r="JK776" s="41"/>
      <c r="JL776" s="41"/>
    </row>
    <row r="777" spans="271:272" ht="17.25" customHeight="1" x14ac:dyDescent="0.3">
      <c r="JK777" s="41"/>
      <c r="JL777" s="41"/>
    </row>
    <row r="778" spans="271:272" ht="17.25" customHeight="1" x14ac:dyDescent="0.3">
      <c r="JK778" s="41"/>
      <c r="JL778" s="41"/>
    </row>
    <row r="779" spans="271:272" ht="17.25" customHeight="1" x14ac:dyDescent="0.3">
      <c r="JK779" s="41"/>
      <c r="JL779" s="41"/>
    </row>
    <row r="780" spans="271:272" ht="17.25" customHeight="1" x14ac:dyDescent="0.3">
      <c r="JK780" s="41"/>
      <c r="JL780" s="41"/>
    </row>
    <row r="781" spans="271:272" ht="17.25" customHeight="1" x14ac:dyDescent="0.3">
      <c r="JK781" s="41"/>
      <c r="JL781" s="41"/>
    </row>
    <row r="782" spans="271:272" ht="17.25" customHeight="1" x14ac:dyDescent="0.3">
      <c r="JK782" s="41"/>
      <c r="JL782" s="41"/>
    </row>
    <row r="783" spans="271:272" ht="17.25" customHeight="1" x14ac:dyDescent="0.3">
      <c r="JK783" s="41"/>
      <c r="JL783" s="41"/>
    </row>
    <row r="784" spans="271:272" ht="17.25" customHeight="1" x14ac:dyDescent="0.3">
      <c r="JK784" s="41"/>
      <c r="JL784" s="41"/>
    </row>
    <row r="785" spans="271:272" ht="17.25" customHeight="1" x14ac:dyDescent="0.3">
      <c r="JK785" s="41"/>
      <c r="JL785" s="41"/>
    </row>
    <row r="786" spans="271:272" ht="17.25" customHeight="1" x14ac:dyDescent="0.3">
      <c r="JK786" s="41"/>
      <c r="JL786" s="41"/>
    </row>
    <row r="787" spans="271:272" ht="17.25" customHeight="1" x14ac:dyDescent="0.3">
      <c r="JK787" s="41"/>
      <c r="JL787" s="41"/>
    </row>
    <row r="788" spans="271:272" ht="17.25" customHeight="1" x14ac:dyDescent="0.3">
      <c r="JK788" s="41"/>
      <c r="JL788" s="41"/>
    </row>
    <row r="789" spans="271:272" ht="17.25" customHeight="1" x14ac:dyDescent="0.3">
      <c r="JK789" s="41"/>
      <c r="JL789" s="41"/>
    </row>
    <row r="790" spans="271:272" ht="17.25" customHeight="1" x14ac:dyDescent="0.3">
      <c r="JK790" s="41"/>
      <c r="JL790" s="41"/>
    </row>
    <row r="791" spans="271:272" ht="17.25" customHeight="1" x14ac:dyDescent="0.3">
      <c r="JK791" s="41"/>
      <c r="JL791" s="41"/>
    </row>
    <row r="792" spans="271:272" ht="17.25" customHeight="1" x14ac:dyDescent="0.3">
      <c r="JK792" s="41"/>
      <c r="JL792" s="41"/>
    </row>
    <row r="793" spans="271:272" ht="17.25" customHeight="1" x14ac:dyDescent="0.3">
      <c r="JK793" s="41"/>
      <c r="JL793" s="41"/>
    </row>
    <row r="794" spans="271:272" ht="17.25" customHeight="1" x14ac:dyDescent="0.3">
      <c r="JK794" s="41"/>
      <c r="JL794" s="41"/>
    </row>
    <row r="795" spans="271:272" ht="17.25" customHeight="1" x14ac:dyDescent="0.3">
      <c r="JK795" s="41"/>
      <c r="JL795" s="41"/>
    </row>
    <row r="796" spans="271:272" ht="17.25" customHeight="1" x14ac:dyDescent="0.3">
      <c r="JK796" s="41"/>
      <c r="JL796" s="41"/>
    </row>
    <row r="797" spans="271:272" ht="17.25" customHeight="1" x14ac:dyDescent="0.3">
      <c r="JK797" s="41"/>
      <c r="JL797" s="41"/>
    </row>
    <row r="798" spans="271:272" ht="17.25" customHeight="1" x14ac:dyDescent="0.3">
      <c r="JK798" s="41"/>
      <c r="JL798" s="41"/>
    </row>
    <row r="799" spans="271:272" ht="17.25" customHeight="1" x14ac:dyDescent="0.3">
      <c r="JK799" s="41"/>
      <c r="JL799" s="41"/>
    </row>
    <row r="800" spans="271:272" ht="17.25" customHeight="1" x14ac:dyDescent="0.3">
      <c r="JK800" s="41"/>
      <c r="JL800" s="41"/>
    </row>
    <row r="801" spans="271:272" ht="17.25" customHeight="1" x14ac:dyDescent="0.3">
      <c r="JK801" s="41"/>
      <c r="JL801" s="41"/>
    </row>
    <row r="802" spans="271:272" ht="17.25" customHeight="1" x14ac:dyDescent="0.3">
      <c r="JK802" s="41"/>
      <c r="JL802" s="41"/>
    </row>
    <row r="803" spans="271:272" ht="17.25" customHeight="1" x14ac:dyDescent="0.3">
      <c r="JK803" s="41"/>
      <c r="JL803" s="41"/>
    </row>
    <row r="804" spans="271:272" ht="17.25" customHeight="1" x14ac:dyDescent="0.3">
      <c r="JK804" s="41"/>
      <c r="JL804" s="41"/>
    </row>
    <row r="805" spans="271:272" ht="17.25" customHeight="1" x14ac:dyDescent="0.3">
      <c r="JK805" s="41"/>
      <c r="JL805" s="41"/>
    </row>
    <row r="806" spans="271:272" ht="17.25" customHeight="1" x14ac:dyDescent="0.3">
      <c r="JK806" s="41"/>
      <c r="JL806" s="41"/>
    </row>
    <row r="807" spans="271:272" ht="17.25" customHeight="1" x14ac:dyDescent="0.3">
      <c r="JK807" s="41"/>
      <c r="JL807" s="41"/>
    </row>
    <row r="808" spans="271:272" ht="17.25" customHeight="1" x14ac:dyDescent="0.3">
      <c r="JK808" s="41"/>
      <c r="JL808" s="41"/>
    </row>
    <row r="809" spans="271:272" ht="17.25" customHeight="1" x14ac:dyDescent="0.3">
      <c r="JK809" s="41"/>
      <c r="JL809" s="41"/>
    </row>
    <row r="810" spans="271:272" ht="17.25" customHeight="1" x14ac:dyDescent="0.3">
      <c r="JK810" s="41"/>
      <c r="JL810" s="41"/>
    </row>
    <row r="811" spans="271:272" ht="17.25" customHeight="1" x14ac:dyDescent="0.3">
      <c r="JK811" s="41"/>
      <c r="JL811" s="41"/>
    </row>
    <row r="812" spans="271:272" ht="17.25" customHeight="1" x14ac:dyDescent="0.3">
      <c r="JK812" s="41"/>
      <c r="JL812" s="41"/>
    </row>
    <row r="813" spans="271:272" ht="17.25" customHeight="1" x14ac:dyDescent="0.3">
      <c r="JK813" s="41"/>
      <c r="JL813" s="41"/>
    </row>
    <row r="814" spans="271:272" ht="17.25" customHeight="1" x14ac:dyDescent="0.3">
      <c r="JK814" s="41"/>
      <c r="JL814" s="41"/>
    </row>
    <row r="815" spans="271:272" ht="17.25" customHeight="1" x14ac:dyDescent="0.3">
      <c r="JK815" s="41"/>
      <c r="JL815" s="41"/>
    </row>
    <row r="816" spans="271:272" ht="17.25" customHeight="1" x14ac:dyDescent="0.3">
      <c r="JK816" s="41"/>
      <c r="JL816" s="41"/>
    </row>
    <row r="817" spans="271:272" ht="17.25" customHeight="1" x14ac:dyDescent="0.3">
      <c r="JK817" s="41"/>
      <c r="JL817" s="41"/>
    </row>
    <row r="818" spans="271:272" ht="17.25" customHeight="1" x14ac:dyDescent="0.3">
      <c r="JK818" s="41"/>
      <c r="JL818" s="41"/>
    </row>
    <row r="819" spans="271:272" ht="17.25" customHeight="1" x14ac:dyDescent="0.3">
      <c r="JK819" s="41"/>
      <c r="JL819" s="41"/>
    </row>
    <row r="820" spans="271:272" ht="17.25" customHeight="1" x14ac:dyDescent="0.3">
      <c r="JK820" s="41"/>
      <c r="JL820" s="41"/>
    </row>
    <row r="821" spans="271:272" ht="17.25" customHeight="1" x14ac:dyDescent="0.3">
      <c r="JK821" s="41"/>
      <c r="JL821" s="41"/>
    </row>
    <row r="822" spans="271:272" ht="17.25" customHeight="1" x14ac:dyDescent="0.3">
      <c r="JK822" s="41"/>
      <c r="JL822" s="41"/>
    </row>
    <row r="823" spans="271:272" ht="17.25" customHeight="1" x14ac:dyDescent="0.3">
      <c r="JK823" s="41"/>
      <c r="JL823" s="41"/>
    </row>
    <row r="824" spans="271:272" ht="17.25" customHeight="1" x14ac:dyDescent="0.3">
      <c r="JK824" s="41"/>
      <c r="JL824" s="41"/>
    </row>
    <row r="825" spans="271:272" ht="17.25" customHeight="1" x14ac:dyDescent="0.3">
      <c r="JK825" s="41"/>
      <c r="JL825" s="41"/>
    </row>
    <row r="826" spans="271:272" ht="17.25" customHeight="1" x14ac:dyDescent="0.3">
      <c r="JK826" s="41"/>
      <c r="JL826" s="41"/>
    </row>
    <row r="827" spans="271:272" ht="17.25" customHeight="1" x14ac:dyDescent="0.3">
      <c r="JK827" s="41"/>
      <c r="JL827" s="41"/>
    </row>
    <row r="828" spans="271:272" ht="17.25" customHeight="1" x14ac:dyDescent="0.3">
      <c r="JK828" s="41"/>
      <c r="JL828" s="41"/>
    </row>
    <row r="829" spans="271:272" ht="17.25" customHeight="1" x14ac:dyDescent="0.3">
      <c r="JK829" s="41"/>
      <c r="JL829" s="41"/>
    </row>
    <row r="830" spans="271:272" ht="17.25" customHeight="1" x14ac:dyDescent="0.3">
      <c r="JK830" s="41"/>
      <c r="JL830" s="41"/>
    </row>
    <row r="831" spans="271:272" ht="17.25" customHeight="1" x14ac:dyDescent="0.3">
      <c r="JK831" s="41"/>
      <c r="JL831" s="41"/>
    </row>
    <row r="832" spans="271:272" ht="17.25" customHeight="1" x14ac:dyDescent="0.3">
      <c r="JK832" s="41"/>
      <c r="JL832" s="41"/>
    </row>
    <row r="833" spans="271:272" ht="17.25" customHeight="1" x14ac:dyDescent="0.3">
      <c r="JK833" s="41"/>
      <c r="JL833" s="41"/>
    </row>
    <row r="834" spans="271:272" ht="17.25" customHeight="1" x14ac:dyDescent="0.3">
      <c r="JK834" s="41"/>
      <c r="JL834" s="41"/>
    </row>
    <row r="835" spans="271:272" ht="17.25" customHeight="1" x14ac:dyDescent="0.3">
      <c r="JK835" s="41"/>
      <c r="JL835" s="41"/>
    </row>
    <row r="836" spans="271:272" ht="17.25" customHeight="1" x14ac:dyDescent="0.3">
      <c r="JK836" s="41"/>
      <c r="JL836" s="41"/>
    </row>
    <row r="837" spans="271:272" ht="17.25" customHeight="1" x14ac:dyDescent="0.3">
      <c r="JK837" s="41"/>
      <c r="JL837" s="41"/>
    </row>
    <row r="838" spans="271:272" ht="17.25" customHeight="1" x14ac:dyDescent="0.3">
      <c r="JK838" s="41"/>
      <c r="JL838" s="41"/>
    </row>
    <row r="839" spans="271:272" ht="17.25" customHeight="1" x14ac:dyDescent="0.3">
      <c r="JK839" s="41"/>
      <c r="JL839" s="41"/>
    </row>
    <row r="840" spans="271:272" ht="17.25" customHeight="1" x14ac:dyDescent="0.3">
      <c r="JK840" s="41"/>
      <c r="JL840" s="41"/>
    </row>
    <row r="841" spans="271:272" ht="17.25" customHeight="1" x14ac:dyDescent="0.3">
      <c r="JK841" s="41"/>
      <c r="JL841" s="41"/>
    </row>
    <row r="842" spans="271:272" ht="17.25" customHeight="1" x14ac:dyDescent="0.3">
      <c r="JK842" s="41"/>
      <c r="JL842" s="41"/>
    </row>
    <row r="843" spans="271:272" ht="17.25" customHeight="1" x14ac:dyDescent="0.3">
      <c r="JK843" s="41"/>
      <c r="JL843" s="41"/>
    </row>
    <row r="844" spans="271:272" ht="17.25" customHeight="1" x14ac:dyDescent="0.3">
      <c r="JK844" s="41"/>
      <c r="JL844" s="41"/>
    </row>
    <row r="845" spans="271:272" ht="17.25" customHeight="1" x14ac:dyDescent="0.3">
      <c r="JK845" s="41"/>
      <c r="JL845" s="41"/>
    </row>
    <row r="846" spans="271:272" ht="17.25" customHeight="1" x14ac:dyDescent="0.3">
      <c r="JK846" s="41"/>
      <c r="JL846" s="41"/>
    </row>
    <row r="847" spans="271:272" ht="17.25" customHeight="1" x14ac:dyDescent="0.3">
      <c r="JK847" s="41"/>
      <c r="JL847" s="41"/>
    </row>
    <row r="848" spans="271:272" ht="17.25" customHeight="1" x14ac:dyDescent="0.3">
      <c r="JK848" s="41"/>
      <c r="JL848" s="41"/>
    </row>
    <row r="849" spans="271:272" ht="17.25" customHeight="1" x14ac:dyDescent="0.3">
      <c r="JK849" s="41"/>
      <c r="JL849" s="41"/>
    </row>
    <row r="850" spans="271:272" ht="17.25" customHeight="1" x14ac:dyDescent="0.3">
      <c r="JK850" s="41"/>
      <c r="JL850" s="41"/>
    </row>
    <row r="851" spans="271:272" ht="17.25" customHeight="1" x14ac:dyDescent="0.3">
      <c r="JK851" s="41"/>
      <c r="JL851" s="41"/>
    </row>
    <row r="852" spans="271:272" ht="17.25" customHeight="1" x14ac:dyDescent="0.3">
      <c r="JK852" s="41"/>
      <c r="JL852" s="41"/>
    </row>
    <row r="853" spans="271:272" ht="17.25" customHeight="1" x14ac:dyDescent="0.3">
      <c r="JK853" s="41"/>
      <c r="JL853" s="41"/>
    </row>
    <row r="854" spans="271:272" ht="17.25" customHeight="1" x14ac:dyDescent="0.3">
      <c r="JK854" s="41"/>
      <c r="JL854" s="41"/>
    </row>
    <row r="855" spans="271:272" ht="17.25" customHeight="1" x14ac:dyDescent="0.3">
      <c r="JK855" s="41"/>
      <c r="JL855" s="41"/>
    </row>
    <row r="856" spans="271:272" ht="17.25" customHeight="1" x14ac:dyDescent="0.3">
      <c r="JK856" s="41"/>
      <c r="JL856" s="41"/>
    </row>
    <row r="857" spans="271:272" ht="17.25" customHeight="1" x14ac:dyDescent="0.3">
      <c r="JK857" s="41"/>
      <c r="JL857" s="41"/>
    </row>
    <row r="858" spans="271:272" ht="17.25" customHeight="1" x14ac:dyDescent="0.3">
      <c r="JK858" s="41"/>
      <c r="JL858" s="41"/>
    </row>
    <row r="859" spans="271:272" ht="17.25" customHeight="1" x14ac:dyDescent="0.3">
      <c r="JK859" s="41"/>
      <c r="JL859" s="41"/>
    </row>
    <row r="860" spans="271:272" ht="17.25" customHeight="1" x14ac:dyDescent="0.3">
      <c r="JK860" s="41"/>
      <c r="JL860" s="41"/>
    </row>
    <row r="861" spans="271:272" ht="17.25" customHeight="1" x14ac:dyDescent="0.3">
      <c r="JK861" s="41"/>
      <c r="JL861" s="41"/>
    </row>
    <row r="862" spans="271:272" ht="17.25" customHeight="1" x14ac:dyDescent="0.3">
      <c r="JK862" s="41"/>
      <c r="JL862" s="41"/>
    </row>
    <row r="863" spans="271:272" ht="17.25" customHeight="1" x14ac:dyDescent="0.3">
      <c r="JK863" s="41"/>
      <c r="JL863" s="41"/>
    </row>
    <row r="864" spans="271:272" ht="17.25" customHeight="1" x14ac:dyDescent="0.3">
      <c r="JK864" s="41"/>
      <c r="JL864" s="41"/>
    </row>
    <row r="865" spans="271:272" ht="17.25" customHeight="1" x14ac:dyDescent="0.3">
      <c r="JK865" s="41"/>
      <c r="JL865" s="41"/>
    </row>
    <row r="866" spans="271:272" ht="17.25" customHeight="1" x14ac:dyDescent="0.3">
      <c r="JK866" s="41"/>
      <c r="JL866" s="41"/>
    </row>
    <row r="867" spans="271:272" ht="17.25" customHeight="1" x14ac:dyDescent="0.3">
      <c r="JK867" s="41"/>
      <c r="JL867" s="41"/>
    </row>
    <row r="868" spans="271:272" ht="17.25" customHeight="1" x14ac:dyDescent="0.3">
      <c r="JK868" s="41"/>
      <c r="JL868" s="41"/>
    </row>
    <row r="869" spans="271:272" ht="17.25" customHeight="1" x14ac:dyDescent="0.3">
      <c r="JK869" s="41"/>
      <c r="JL869" s="41"/>
    </row>
    <row r="870" spans="271:272" ht="17.25" customHeight="1" x14ac:dyDescent="0.3">
      <c r="JK870" s="41"/>
      <c r="JL870" s="41"/>
    </row>
    <row r="871" spans="271:272" ht="17.25" customHeight="1" x14ac:dyDescent="0.3">
      <c r="JK871" s="41"/>
      <c r="JL871" s="41"/>
    </row>
    <row r="872" spans="271:272" ht="17.25" customHeight="1" x14ac:dyDescent="0.3">
      <c r="JK872" s="41"/>
      <c r="JL872" s="41"/>
    </row>
    <row r="873" spans="271:272" ht="17.25" customHeight="1" x14ac:dyDescent="0.3">
      <c r="JK873" s="41"/>
      <c r="JL873" s="41"/>
    </row>
    <row r="874" spans="271:272" ht="17.25" customHeight="1" x14ac:dyDescent="0.3">
      <c r="JK874" s="41"/>
      <c r="JL874" s="41"/>
    </row>
    <row r="875" spans="271:272" ht="17.25" customHeight="1" x14ac:dyDescent="0.3">
      <c r="JK875" s="41"/>
      <c r="JL875" s="41"/>
    </row>
    <row r="876" spans="271:272" ht="17.25" customHeight="1" x14ac:dyDescent="0.3">
      <c r="JK876" s="41"/>
      <c r="JL876" s="41"/>
    </row>
    <row r="877" spans="271:272" ht="17.25" customHeight="1" x14ac:dyDescent="0.3">
      <c r="JK877" s="41"/>
      <c r="JL877" s="41"/>
    </row>
    <row r="878" spans="271:272" ht="17.25" customHeight="1" x14ac:dyDescent="0.3">
      <c r="JK878" s="41"/>
      <c r="JL878" s="41"/>
    </row>
    <row r="879" spans="271:272" ht="17.25" customHeight="1" x14ac:dyDescent="0.3">
      <c r="JK879" s="41"/>
      <c r="JL879" s="41"/>
    </row>
    <row r="880" spans="271:272" ht="17.25" customHeight="1" x14ac:dyDescent="0.3">
      <c r="JK880" s="41"/>
      <c r="JL880" s="41"/>
    </row>
    <row r="881" spans="271:272" ht="17.25" customHeight="1" x14ac:dyDescent="0.3">
      <c r="JK881" s="41"/>
      <c r="JL881" s="41"/>
    </row>
    <row r="882" spans="271:272" ht="17.25" customHeight="1" x14ac:dyDescent="0.3">
      <c r="JK882" s="41"/>
      <c r="JL882" s="41"/>
    </row>
    <row r="883" spans="271:272" ht="17.25" customHeight="1" x14ac:dyDescent="0.3">
      <c r="JK883" s="41"/>
      <c r="JL883" s="41"/>
    </row>
    <row r="884" spans="271:272" ht="17.25" customHeight="1" x14ac:dyDescent="0.3">
      <c r="JK884" s="41"/>
      <c r="JL884" s="41"/>
    </row>
    <row r="885" spans="271:272" ht="17.25" customHeight="1" x14ac:dyDescent="0.3">
      <c r="JK885" s="41"/>
      <c r="JL885" s="41"/>
    </row>
    <row r="886" spans="271:272" ht="17.25" customHeight="1" x14ac:dyDescent="0.3">
      <c r="JK886" s="41"/>
      <c r="JL886" s="41"/>
    </row>
    <row r="887" spans="271:272" ht="17.25" customHeight="1" x14ac:dyDescent="0.3">
      <c r="JK887" s="41"/>
      <c r="JL887" s="41"/>
    </row>
    <row r="888" spans="271:272" ht="17.25" customHeight="1" x14ac:dyDescent="0.3">
      <c r="JK888" s="41"/>
      <c r="JL888" s="41"/>
    </row>
    <row r="889" spans="271:272" ht="17.25" customHeight="1" x14ac:dyDescent="0.3">
      <c r="JK889" s="41"/>
      <c r="JL889" s="41"/>
    </row>
    <row r="890" spans="271:272" ht="17.25" customHeight="1" x14ac:dyDescent="0.3">
      <c r="JK890" s="41"/>
      <c r="JL890" s="41"/>
    </row>
    <row r="891" spans="271:272" ht="17.25" customHeight="1" x14ac:dyDescent="0.3">
      <c r="JK891" s="41"/>
      <c r="JL891" s="41"/>
    </row>
    <row r="892" spans="271:272" ht="17.25" customHeight="1" x14ac:dyDescent="0.3">
      <c r="JK892" s="41"/>
      <c r="JL892" s="41"/>
    </row>
    <row r="893" spans="271:272" ht="17.25" customHeight="1" x14ac:dyDescent="0.3">
      <c r="JK893" s="41"/>
      <c r="JL893" s="41"/>
    </row>
    <row r="894" spans="271:272" ht="17.25" customHeight="1" x14ac:dyDescent="0.3">
      <c r="JK894" s="41"/>
      <c r="JL894" s="41"/>
    </row>
    <row r="895" spans="271:272" ht="17.25" customHeight="1" x14ac:dyDescent="0.3">
      <c r="JK895" s="41"/>
      <c r="JL895" s="41"/>
    </row>
    <row r="896" spans="271:272" ht="17.25" customHeight="1" x14ac:dyDescent="0.3">
      <c r="JK896" s="41"/>
      <c r="JL896" s="41"/>
    </row>
    <row r="897" spans="271:272" ht="17.25" customHeight="1" x14ac:dyDescent="0.3">
      <c r="JK897" s="41"/>
      <c r="JL897" s="41"/>
    </row>
    <row r="898" spans="271:272" ht="17.25" customHeight="1" x14ac:dyDescent="0.3">
      <c r="JK898" s="41"/>
      <c r="JL898" s="41"/>
    </row>
    <row r="899" spans="271:272" ht="17.25" customHeight="1" x14ac:dyDescent="0.3">
      <c r="JK899" s="41"/>
      <c r="JL899" s="41"/>
    </row>
    <row r="900" spans="271:272" ht="17.25" customHeight="1" x14ac:dyDescent="0.3">
      <c r="JK900" s="41"/>
      <c r="JL900" s="41"/>
    </row>
    <row r="901" spans="271:272" ht="17.25" customHeight="1" x14ac:dyDescent="0.3">
      <c r="JK901" s="41"/>
      <c r="JL901" s="41"/>
    </row>
    <row r="902" spans="271:272" ht="17.25" customHeight="1" x14ac:dyDescent="0.3">
      <c r="JK902" s="41"/>
      <c r="JL902" s="41"/>
    </row>
    <row r="903" spans="271:272" ht="17.25" customHeight="1" x14ac:dyDescent="0.3">
      <c r="JK903" s="41"/>
      <c r="JL903" s="41"/>
    </row>
    <row r="904" spans="271:272" ht="17.25" customHeight="1" x14ac:dyDescent="0.3">
      <c r="JK904" s="41"/>
      <c r="JL904" s="41"/>
    </row>
    <row r="905" spans="271:272" ht="17.25" customHeight="1" x14ac:dyDescent="0.3">
      <c r="JK905" s="41"/>
      <c r="JL905" s="41"/>
    </row>
    <row r="906" spans="271:272" ht="17.25" customHeight="1" x14ac:dyDescent="0.3">
      <c r="JK906" s="41"/>
      <c r="JL906" s="41"/>
    </row>
    <row r="907" spans="271:272" ht="17.25" customHeight="1" x14ac:dyDescent="0.3">
      <c r="JK907" s="41"/>
      <c r="JL907" s="41"/>
    </row>
    <row r="908" spans="271:272" ht="17.25" customHeight="1" x14ac:dyDescent="0.3">
      <c r="JK908" s="41"/>
      <c r="JL908" s="41"/>
    </row>
    <row r="909" spans="271:272" ht="17.25" customHeight="1" x14ac:dyDescent="0.3">
      <c r="JK909" s="41"/>
      <c r="JL909" s="41"/>
    </row>
    <row r="910" spans="271:272" ht="17.25" customHeight="1" x14ac:dyDescent="0.3">
      <c r="JK910" s="41"/>
      <c r="JL910" s="41"/>
    </row>
    <row r="911" spans="271:272" ht="17.25" customHeight="1" x14ac:dyDescent="0.3">
      <c r="JK911" s="41"/>
      <c r="JL911" s="41"/>
    </row>
    <row r="912" spans="271:272" ht="17.25" customHeight="1" x14ac:dyDescent="0.3">
      <c r="JK912" s="41"/>
      <c r="JL912" s="41"/>
    </row>
    <row r="913" spans="271:272" ht="17.25" customHeight="1" x14ac:dyDescent="0.3">
      <c r="JK913" s="41"/>
      <c r="JL913" s="41"/>
    </row>
    <row r="914" spans="271:272" ht="17.25" customHeight="1" x14ac:dyDescent="0.3">
      <c r="JK914" s="41"/>
      <c r="JL914" s="41"/>
    </row>
    <row r="915" spans="271:272" ht="17.25" customHeight="1" x14ac:dyDescent="0.3">
      <c r="JK915" s="41"/>
      <c r="JL915" s="41"/>
    </row>
    <row r="916" spans="271:272" ht="17.25" customHeight="1" x14ac:dyDescent="0.3">
      <c r="JK916" s="41"/>
      <c r="JL916" s="41"/>
    </row>
    <row r="917" spans="271:272" ht="17.25" customHeight="1" x14ac:dyDescent="0.3">
      <c r="JK917" s="41"/>
      <c r="JL917" s="41"/>
    </row>
    <row r="918" spans="271:272" ht="17.25" customHeight="1" x14ac:dyDescent="0.3">
      <c r="JK918" s="41"/>
      <c r="JL918" s="41"/>
    </row>
    <row r="919" spans="271:272" ht="17.25" customHeight="1" x14ac:dyDescent="0.3">
      <c r="JK919" s="41"/>
      <c r="JL919" s="41"/>
    </row>
    <row r="920" spans="271:272" ht="17.25" customHeight="1" x14ac:dyDescent="0.3">
      <c r="JK920" s="41"/>
      <c r="JL920" s="41"/>
    </row>
    <row r="921" spans="271:272" ht="17.25" customHeight="1" x14ac:dyDescent="0.3">
      <c r="JK921" s="41"/>
      <c r="JL921" s="41"/>
    </row>
    <row r="922" spans="271:272" ht="17.25" customHeight="1" x14ac:dyDescent="0.3">
      <c r="JK922" s="41"/>
      <c r="JL922" s="41"/>
    </row>
    <row r="923" spans="271:272" ht="17.25" customHeight="1" x14ac:dyDescent="0.3">
      <c r="JK923" s="41"/>
      <c r="JL923" s="41"/>
    </row>
    <row r="924" spans="271:272" ht="17.25" customHeight="1" x14ac:dyDescent="0.3">
      <c r="JK924" s="41"/>
      <c r="JL924" s="41"/>
    </row>
    <row r="925" spans="271:272" ht="17.25" customHeight="1" x14ac:dyDescent="0.3">
      <c r="JK925" s="41"/>
      <c r="JL925" s="41"/>
    </row>
    <row r="926" spans="271:272" ht="17.25" customHeight="1" x14ac:dyDescent="0.3">
      <c r="JK926" s="41"/>
      <c r="JL926" s="41"/>
    </row>
    <row r="927" spans="271:272" ht="17.25" customHeight="1" x14ac:dyDescent="0.3">
      <c r="JK927" s="41"/>
      <c r="JL927" s="41"/>
    </row>
    <row r="928" spans="271:272" ht="17.25" customHeight="1" x14ac:dyDescent="0.3">
      <c r="JK928" s="41"/>
      <c r="JL928" s="41"/>
    </row>
    <row r="929" spans="271:272" ht="17.25" customHeight="1" x14ac:dyDescent="0.3">
      <c r="JK929" s="41"/>
      <c r="JL929" s="41"/>
    </row>
    <row r="930" spans="271:272" ht="17.25" customHeight="1" x14ac:dyDescent="0.3">
      <c r="JK930" s="41"/>
      <c r="JL930" s="41"/>
    </row>
    <row r="931" spans="271:272" ht="17.25" customHeight="1" x14ac:dyDescent="0.3">
      <c r="JK931" s="41"/>
      <c r="JL931" s="41"/>
    </row>
    <row r="932" spans="271:272" ht="17.25" customHeight="1" x14ac:dyDescent="0.3">
      <c r="JK932" s="41"/>
      <c r="JL932" s="41"/>
    </row>
    <row r="933" spans="271:272" ht="17.25" customHeight="1" x14ac:dyDescent="0.3">
      <c r="JK933" s="41"/>
      <c r="JL933" s="41"/>
    </row>
    <row r="934" spans="271:272" ht="17.25" customHeight="1" x14ac:dyDescent="0.3">
      <c r="JK934" s="41"/>
      <c r="JL934" s="41"/>
    </row>
    <row r="935" spans="271:272" ht="17.25" customHeight="1" x14ac:dyDescent="0.3">
      <c r="JK935" s="41"/>
      <c r="JL935" s="41"/>
    </row>
    <row r="936" spans="271:272" ht="17.25" customHeight="1" x14ac:dyDescent="0.3">
      <c r="JK936" s="41"/>
      <c r="JL936" s="41"/>
    </row>
    <row r="937" spans="271:272" ht="17.25" customHeight="1" x14ac:dyDescent="0.3">
      <c r="JK937" s="41"/>
      <c r="JL937" s="41"/>
    </row>
    <row r="938" spans="271:272" ht="17.25" customHeight="1" x14ac:dyDescent="0.3">
      <c r="JK938" s="41"/>
      <c r="JL938" s="41"/>
    </row>
    <row r="939" spans="271:272" ht="17.25" customHeight="1" x14ac:dyDescent="0.3">
      <c r="JK939" s="41"/>
      <c r="JL939" s="41"/>
    </row>
    <row r="940" spans="271:272" ht="17.25" customHeight="1" x14ac:dyDescent="0.3">
      <c r="JK940" s="41"/>
      <c r="JL940" s="41"/>
    </row>
    <row r="941" spans="271:272" ht="17.25" customHeight="1" x14ac:dyDescent="0.3">
      <c r="JK941" s="41"/>
      <c r="JL941" s="41"/>
    </row>
    <row r="942" spans="271:272" ht="17.25" customHeight="1" x14ac:dyDescent="0.3">
      <c r="JK942" s="41"/>
      <c r="JL942" s="41"/>
    </row>
    <row r="943" spans="271:272" ht="17.25" customHeight="1" x14ac:dyDescent="0.3">
      <c r="JK943" s="41"/>
      <c r="JL943" s="41"/>
    </row>
    <row r="944" spans="271:272" ht="17.25" customHeight="1" x14ac:dyDescent="0.3">
      <c r="JK944" s="41"/>
      <c r="JL944" s="41"/>
    </row>
    <row r="945" spans="271:272" ht="17.25" customHeight="1" x14ac:dyDescent="0.3">
      <c r="JK945" s="41"/>
      <c r="JL945" s="41"/>
    </row>
    <row r="946" spans="271:272" ht="17.25" customHeight="1" x14ac:dyDescent="0.3">
      <c r="JK946" s="41"/>
      <c r="JL946" s="41"/>
    </row>
    <row r="947" spans="271:272" ht="17.25" customHeight="1" x14ac:dyDescent="0.3">
      <c r="JK947" s="41"/>
      <c r="JL947" s="41"/>
    </row>
    <row r="948" spans="271:272" ht="17.25" customHeight="1" x14ac:dyDescent="0.3">
      <c r="JK948" s="41"/>
      <c r="JL948" s="41"/>
    </row>
    <row r="949" spans="271:272" ht="17.25" customHeight="1" x14ac:dyDescent="0.3">
      <c r="JK949" s="41"/>
      <c r="JL949" s="41"/>
    </row>
    <row r="950" spans="271:272" ht="17.25" customHeight="1" x14ac:dyDescent="0.3">
      <c r="JK950" s="41"/>
      <c r="JL950" s="41"/>
    </row>
    <row r="951" spans="271:272" ht="17.25" customHeight="1" x14ac:dyDescent="0.3">
      <c r="JK951" s="41"/>
      <c r="JL951" s="41"/>
    </row>
    <row r="952" spans="271:272" ht="17.25" customHeight="1" x14ac:dyDescent="0.3">
      <c r="JK952" s="41"/>
      <c r="JL952" s="41"/>
    </row>
    <row r="953" spans="271:272" ht="17.25" customHeight="1" x14ac:dyDescent="0.3">
      <c r="JK953" s="41"/>
      <c r="JL953" s="41"/>
    </row>
    <row r="954" spans="271:272" ht="17.25" customHeight="1" x14ac:dyDescent="0.3">
      <c r="JK954" s="41"/>
      <c r="JL954" s="41"/>
    </row>
    <row r="955" spans="271:272" ht="17.25" customHeight="1" x14ac:dyDescent="0.3">
      <c r="JK955" s="41"/>
      <c r="JL955" s="41"/>
    </row>
    <row r="956" spans="271:272" ht="17.25" customHeight="1" x14ac:dyDescent="0.3">
      <c r="JK956" s="41"/>
      <c r="JL956" s="41"/>
    </row>
    <row r="957" spans="271:272" ht="17.25" customHeight="1" x14ac:dyDescent="0.3">
      <c r="JK957" s="41"/>
      <c r="JL957" s="41"/>
    </row>
    <row r="958" spans="271:272" ht="17.25" customHeight="1" x14ac:dyDescent="0.3">
      <c r="JK958" s="41"/>
      <c r="JL958" s="41"/>
    </row>
    <row r="959" spans="271:272" ht="17.25" customHeight="1" x14ac:dyDescent="0.3">
      <c r="JK959" s="41"/>
      <c r="JL959" s="41"/>
    </row>
    <row r="960" spans="271:272" ht="17.25" customHeight="1" x14ac:dyDescent="0.3">
      <c r="JK960" s="41"/>
      <c r="JL960" s="41"/>
    </row>
    <row r="961" spans="271:272" ht="17.25" customHeight="1" x14ac:dyDescent="0.3">
      <c r="JK961" s="41"/>
      <c r="JL961" s="41"/>
    </row>
    <row r="962" spans="271:272" ht="17.25" customHeight="1" x14ac:dyDescent="0.3">
      <c r="JK962" s="41"/>
      <c r="JL962" s="41"/>
    </row>
    <row r="963" spans="271:272" ht="17.25" customHeight="1" x14ac:dyDescent="0.3">
      <c r="JK963" s="41"/>
      <c r="JL963" s="41"/>
    </row>
    <row r="964" spans="271:272" ht="17.25" customHeight="1" x14ac:dyDescent="0.3">
      <c r="JK964" s="41"/>
      <c r="JL964" s="41"/>
    </row>
    <row r="965" spans="271:272" ht="17.25" customHeight="1" x14ac:dyDescent="0.3">
      <c r="JK965" s="41"/>
      <c r="JL965" s="41"/>
    </row>
    <row r="966" spans="271:272" ht="17.25" customHeight="1" x14ac:dyDescent="0.3">
      <c r="JK966" s="41"/>
      <c r="JL966" s="41"/>
    </row>
    <row r="967" spans="271:272" ht="17.25" customHeight="1" x14ac:dyDescent="0.3">
      <c r="JK967" s="41"/>
      <c r="JL967" s="41"/>
    </row>
    <row r="968" spans="271:272" ht="17.25" customHeight="1" x14ac:dyDescent="0.3">
      <c r="JK968" s="41"/>
      <c r="JL968" s="41"/>
    </row>
    <row r="969" spans="271:272" ht="17.25" customHeight="1" x14ac:dyDescent="0.3">
      <c r="JK969" s="41"/>
      <c r="JL969" s="41"/>
    </row>
    <row r="970" spans="271:272" ht="17.25" customHeight="1" x14ac:dyDescent="0.3">
      <c r="JK970" s="41"/>
      <c r="JL970" s="41"/>
    </row>
    <row r="971" spans="271:272" ht="17.25" customHeight="1" x14ac:dyDescent="0.3">
      <c r="JK971" s="41"/>
      <c r="JL971" s="41"/>
    </row>
    <row r="972" spans="271:272" ht="17.25" customHeight="1" x14ac:dyDescent="0.3">
      <c r="JK972" s="41"/>
      <c r="JL972" s="41"/>
    </row>
    <row r="973" spans="271:272" ht="17.25" customHeight="1" x14ac:dyDescent="0.3">
      <c r="JK973" s="41"/>
      <c r="JL973" s="41"/>
    </row>
    <row r="974" spans="271:272" ht="17.25" customHeight="1" x14ac:dyDescent="0.3">
      <c r="JK974" s="41"/>
      <c r="JL974" s="41"/>
    </row>
    <row r="975" spans="271:272" ht="17.25" customHeight="1" x14ac:dyDescent="0.3">
      <c r="JK975" s="41"/>
      <c r="JL975" s="41"/>
    </row>
    <row r="976" spans="271:272" ht="17.25" customHeight="1" x14ac:dyDescent="0.3">
      <c r="JK976" s="41"/>
      <c r="JL976" s="41"/>
    </row>
    <row r="977" spans="271:272" ht="17.25" customHeight="1" x14ac:dyDescent="0.3">
      <c r="JK977" s="41"/>
      <c r="JL977" s="41"/>
    </row>
    <row r="978" spans="271:272" ht="17.25" customHeight="1" x14ac:dyDescent="0.3">
      <c r="JK978" s="41"/>
      <c r="JL978" s="41"/>
    </row>
    <row r="979" spans="271:272" ht="17.25" customHeight="1" x14ac:dyDescent="0.3">
      <c r="JK979" s="41"/>
      <c r="JL979" s="41"/>
    </row>
    <row r="980" spans="271:272" ht="17.25" customHeight="1" x14ac:dyDescent="0.3">
      <c r="JK980" s="41"/>
      <c r="JL980" s="41"/>
    </row>
    <row r="981" spans="271:272" ht="17.25" customHeight="1" x14ac:dyDescent="0.3">
      <c r="JK981" s="41"/>
      <c r="JL981" s="41"/>
    </row>
    <row r="982" spans="271:272" ht="17.25" customHeight="1" x14ac:dyDescent="0.3">
      <c r="JK982" s="41"/>
      <c r="JL982" s="41"/>
    </row>
    <row r="983" spans="271:272" ht="17.25" customHeight="1" x14ac:dyDescent="0.3">
      <c r="JK983" s="41"/>
      <c r="JL983" s="41"/>
    </row>
    <row r="984" spans="271:272" ht="17.25" customHeight="1" x14ac:dyDescent="0.3">
      <c r="JK984" s="41"/>
      <c r="JL984" s="41"/>
    </row>
    <row r="985" spans="271:272" ht="17.25" customHeight="1" x14ac:dyDescent="0.3">
      <c r="JK985" s="41"/>
      <c r="JL985" s="41"/>
    </row>
    <row r="986" spans="271:272" ht="17.25" customHeight="1" x14ac:dyDescent="0.3">
      <c r="JK986" s="41"/>
      <c r="JL986" s="41"/>
    </row>
    <row r="987" spans="271:272" ht="17.25" customHeight="1" x14ac:dyDescent="0.3">
      <c r="JK987" s="41"/>
      <c r="JL987" s="41"/>
    </row>
    <row r="988" spans="271:272" ht="17.25" customHeight="1" x14ac:dyDescent="0.3">
      <c r="JK988" s="41"/>
      <c r="JL988" s="41"/>
    </row>
    <row r="989" spans="271:272" ht="17.25" customHeight="1" x14ac:dyDescent="0.3">
      <c r="JK989" s="41"/>
      <c r="JL989" s="41"/>
    </row>
    <row r="990" spans="271:272" ht="17.25" customHeight="1" x14ac:dyDescent="0.3">
      <c r="JK990" s="41"/>
      <c r="JL990" s="41"/>
    </row>
    <row r="991" spans="271:272" ht="17.25" customHeight="1" x14ac:dyDescent="0.3">
      <c r="JK991" s="41"/>
      <c r="JL991" s="41"/>
    </row>
    <row r="992" spans="271:272" ht="17.25" customHeight="1" x14ac:dyDescent="0.3">
      <c r="JK992" s="41"/>
      <c r="JL992" s="41"/>
    </row>
    <row r="993" spans="271:272" ht="17.25" customHeight="1" x14ac:dyDescent="0.3">
      <c r="JK993" s="41"/>
      <c r="JL993" s="41"/>
    </row>
    <row r="994" spans="271:272" ht="17.25" customHeight="1" x14ac:dyDescent="0.3">
      <c r="JK994" s="41"/>
      <c r="JL994" s="41"/>
    </row>
    <row r="995" spans="271:272" ht="17.25" customHeight="1" x14ac:dyDescent="0.3">
      <c r="JK995" s="41"/>
      <c r="JL995" s="41"/>
    </row>
    <row r="996" spans="271:272" ht="17.25" customHeight="1" x14ac:dyDescent="0.3">
      <c r="JK996" s="41"/>
      <c r="JL996" s="41"/>
    </row>
    <row r="997" spans="271:272" ht="17.25" customHeight="1" x14ac:dyDescent="0.3">
      <c r="JK997" s="41"/>
      <c r="JL997" s="41"/>
    </row>
    <row r="998" spans="271:272" ht="17.25" customHeight="1" x14ac:dyDescent="0.3">
      <c r="JK998" s="41"/>
      <c r="JL998" s="41"/>
    </row>
    <row r="999" spans="271:272" ht="17.25" customHeight="1" x14ac:dyDescent="0.3">
      <c r="JK999" s="41"/>
      <c r="JL999" s="41"/>
    </row>
    <row r="1000" spans="271:272" ht="17.25" customHeight="1" x14ac:dyDescent="0.3">
      <c r="JK1000" s="41"/>
      <c r="JL1000" s="41"/>
    </row>
    <row r="1001" spans="271:272" ht="17.25" customHeight="1" x14ac:dyDescent="0.3">
      <c r="JK1001" s="41"/>
      <c r="JL1001" s="41"/>
    </row>
    <row r="1002" spans="271:272" ht="17.25" customHeight="1" x14ac:dyDescent="0.3">
      <c r="JK1002" s="41"/>
      <c r="JL1002" s="41"/>
    </row>
    <row r="1003" spans="271:272" ht="17.25" customHeight="1" x14ac:dyDescent="0.3">
      <c r="JK1003" s="41"/>
      <c r="JL1003" s="41"/>
    </row>
    <row r="1004" spans="271:272" ht="17.25" customHeight="1" x14ac:dyDescent="0.3">
      <c r="JK1004" s="41"/>
      <c r="JL1004" s="41"/>
    </row>
    <row r="1005" spans="271:272" ht="17.25" customHeight="1" x14ac:dyDescent="0.3">
      <c r="JK1005" s="41"/>
      <c r="JL1005" s="41"/>
    </row>
    <row r="1006" spans="271:272" ht="17.25" customHeight="1" x14ac:dyDescent="0.3">
      <c r="JK1006" s="41"/>
      <c r="JL1006" s="41"/>
    </row>
    <row r="1007" spans="271:272" ht="17.25" customHeight="1" x14ac:dyDescent="0.3">
      <c r="JK1007" s="41"/>
      <c r="JL1007" s="41"/>
    </row>
    <row r="1008" spans="271:272" ht="17.25" customHeight="1" x14ac:dyDescent="0.3">
      <c r="JK1008" s="41"/>
      <c r="JL1008" s="41"/>
    </row>
    <row r="1009" spans="271:272" ht="17.25" customHeight="1" x14ac:dyDescent="0.3">
      <c r="JK1009" s="41"/>
      <c r="JL1009" s="41"/>
    </row>
    <row r="1010" spans="271:272" ht="17.25" customHeight="1" x14ac:dyDescent="0.3">
      <c r="JK1010" s="41"/>
      <c r="JL1010" s="41"/>
    </row>
    <row r="1011" spans="271:272" ht="17.25" customHeight="1" x14ac:dyDescent="0.3">
      <c r="JK1011" s="41"/>
      <c r="JL1011" s="41"/>
    </row>
    <row r="1012" spans="271:272" ht="17.25" customHeight="1" x14ac:dyDescent="0.3">
      <c r="JK1012" s="41"/>
      <c r="JL1012" s="41"/>
    </row>
    <row r="1013" spans="271:272" ht="17.25" customHeight="1" x14ac:dyDescent="0.3">
      <c r="JK1013" s="41"/>
      <c r="JL1013" s="41"/>
    </row>
    <row r="1014" spans="271:272" ht="17.25" customHeight="1" x14ac:dyDescent="0.3">
      <c r="JK1014" s="41"/>
      <c r="JL1014" s="41"/>
    </row>
    <row r="1015" spans="271:272" ht="17.25" customHeight="1" x14ac:dyDescent="0.3">
      <c r="JK1015" s="41"/>
      <c r="JL1015" s="41"/>
    </row>
    <row r="1016" spans="271:272" ht="17.25" customHeight="1" x14ac:dyDescent="0.3">
      <c r="JK1016" s="41"/>
      <c r="JL1016" s="41"/>
    </row>
    <row r="1017" spans="271:272" ht="17.25" customHeight="1" x14ac:dyDescent="0.3">
      <c r="JK1017" s="41"/>
      <c r="JL1017" s="41"/>
    </row>
    <row r="1018" spans="271:272" ht="17.25" customHeight="1" x14ac:dyDescent="0.3">
      <c r="JK1018" s="41"/>
      <c r="JL1018" s="41"/>
    </row>
    <row r="1019" spans="271:272" ht="17.25" customHeight="1" x14ac:dyDescent="0.3">
      <c r="JK1019" s="41"/>
      <c r="JL1019" s="41"/>
    </row>
    <row r="1020" spans="271:272" ht="17.25" customHeight="1" x14ac:dyDescent="0.3">
      <c r="JK1020" s="41"/>
      <c r="JL1020" s="41"/>
    </row>
    <row r="1021" spans="271:272" ht="17.25" customHeight="1" x14ac:dyDescent="0.3">
      <c r="JK1021" s="41"/>
      <c r="JL1021" s="41"/>
    </row>
    <row r="1022" spans="271:272" ht="17.25" customHeight="1" x14ac:dyDescent="0.3">
      <c r="JK1022" s="41"/>
      <c r="JL1022" s="41"/>
    </row>
    <row r="1023" spans="271:272" ht="17.25" customHeight="1" x14ac:dyDescent="0.3">
      <c r="JK1023" s="41"/>
      <c r="JL1023" s="41"/>
    </row>
    <row r="1024" spans="271:272" ht="17.25" customHeight="1" x14ac:dyDescent="0.3">
      <c r="JK1024" s="41"/>
      <c r="JL1024" s="41"/>
    </row>
    <row r="1025" spans="271:272" ht="17.25" customHeight="1" x14ac:dyDescent="0.3">
      <c r="JK1025" s="41"/>
      <c r="JL1025" s="41"/>
    </row>
    <row r="1026" spans="271:272" ht="17.25" customHeight="1" x14ac:dyDescent="0.3">
      <c r="JK1026" s="41"/>
      <c r="JL1026" s="41"/>
    </row>
    <row r="1027" spans="271:272" ht="17.25" customHeight="1" x14ac:dyDescent="0.3">
      <c r="JK1027" s="41"/>
      <c r="JL1027" s="41"/>
    </row>
    <row r="1028" spans="271:272" ht="17.25" customHeight="1" x14ac:dyDescent="0.3">
      <c r="JK1028" s="41"/>
      <c r="JL1028" s="41"/>
    </row>
    <row r="1029" spans="271:272" ht="17.25" customHeight="1" x14ac:dyDescent="0.3">
      <c r="JK1029" s="41"/>
      <c r="JL1029" s="41"/>
    </row>
    <row r="1030" spans="271:272" ht="17.25" customHeight="1" x14ac:dyDescent="0.3">
      <c r="JK1030" s="41"/>
      <c r="JL1030" s="41"/>
    </row>
    <row r="1031" spans="271:272" ht="17.25" customHeight="1" x14ac:dyDescent="0.3">
      <c r="JK1031" s="41"/>
      <c r="JL1031" s="41"/>
    </row>
    <row r="1032" spans="271:272" ht="17.25" customHeight="1" x14ac:dyDescent="0.3">
      <c r="JK1032" s="41"/>
      <c r="JL1032" s="41"/>
    </row>
    <row r="1033" spans="271:272" ht="17.25" customHeight="1" x14ac:dyDescent="0.3">
      <c r="JK1033" s="41"/>
      <c r="JL1033" s="41"/>
    </row>
    <row r="1034" spans="271:272" ht="17.25" customHeight="1" x14ac:dyDescent="0.3">
      <c r="JK1034" s="41"/>
      <c r="JL1034" s="41"/>
    </row>
    <row r="1035" spans="271:272" ht="17.25" customHeight="1" x14ac:dyDescent="0.3">
      <c r="JK1035" s="41"/>
      <c r="JL1035" s="41"/>
    </row>
    <row r="1036" spans="271:272" ht="17.25" customHeight="1" x14ac:dyDescent="0.3">
      <c r="JK1036" s="41"/>
      <c r="JL1036" s="41"/>
    </row>
    <row r="1037" spans="271:272" ht="17.25" customHeight="1" x14ac:dyDescent="0.3">
      <c r="JK1037" s="41"/>
      <c r="JL1037" s="41"/>
    </row>
    <row r="1038" spans="271:272" ht="17.25" customHeight="1" x14ac:dyDescent="0.3">
      <c r="JK1038" s="41"/>
      <c r="JL1038" s="41"/>
    </row>
    <row r="1039" spans="271:272" ht="17.25" customHeight="1" x14ac:dyDescent="0.3">
      <c r="JK1039" s="41"/>
      <c r="JL1039" s="41"/>
    </row>
    <row r="1040" spans="271:272" ht="17.25" customHeight="1" x14ac:dyDescent="0.3">
      <c r="JK1040" s="41"/>
      <c r="JL1040" s="41"/>
    </row>
    <row r="1041" spans="271:272" ht="17.25" customHeight="1" x14ac:dyDescent="0.3">
      <c r="JK1041" s="41"/>
      <c r="JL1041" s="41"/>
    </row>
    <row r="1042" spans="271:272" ht="17.25" customHeight="1" x14ac:dyDescent="0.3">
      <c r="JK1042" s="41"/>
      <c r="JL1042" s="41"/>
    </row>
    <row r="1043" spans="271:272" ht="17.25" customHeight="1" x14ac:dyDescent="0.3">
      <c r="JK1043" s="41"/>
      <c r="JL1043" s="41"/>
    </row>
    <row r="1044" spans="271:272" ht="17.25" customHeight="1" x14ac:dyDescent="0.3">
      <c r="JK1044" s="41"/>
      <c r="JL1044" s="41"/>
    </row>
    <row r="1045" spans="271:272" ht="17.25" customHeight="1" x14ac:dyDescent="0.3">
      <c r="JK1045" s="41"/>
      <c r="JL1045" s="41"/>
    </row>
    <row r="1046" spans="271:272" ht="17.25" customHeight="1" x14ac:dyDescent="0.3">
      <c r="JK1046" s="41"/>
      <c r="JL1046" s="41"/>
    </row>
    <row r="1047" spans="271:272" ht="17.25" customHeight="1" x14ac:dyDescent="0.3">
      <c r="JK1047" s="41"/>
      <c r="JL1047" s="41"/>
    </row>
    <row r="1048" spans="271:272" ht="17.25" customHeight="1" x14ac:dyDescent="0.3">
      <c r="JK1048" s="41"/>
      <c r="JL1048" s="41"/>
    </row>
    <row r="1049" spans="271:272" ht="17.25" customHeight="1" x14ac:dyDescent="0.3">
      <c r="JK1049" s="41"/>
      <c r="JL1049" s="41"/>
    </row>
    <row r="1050" spans="271:272" ht="17.25" customHeight="1" x14ac:dyDescent="0.3">
      <c r="JK1050" s="41"/>
      <c r="JL1050" s="41"/>
    </row>
    <row r="1051" spans="271:272" ht="17.25" customHeight="1" x14ac:dyDescent="0.3">
      <c r="JK1051" s="41"/>
      <c r="JL1051" s="41"/>
    </row>
    <row r="1052" spans="271:272" ht="17.25" customHeight="1" x14ac:dyDescent="0.3">
      <c r="JK1052" s="41"/>
      <c r="JL1052" s="41"/>
    </row>
    <row r="1053" spans="271:272" ht="17.25" customHeight="1" x14ac:dyDescent="0.3">
      <c r="JK1053" s="41"/>
      <c r="JL1053" s="41"/>
    </row>
    <row r="1054" spans="271:272" ht="17.25" customHeight="1" x14ac:dyDescent="0.3">
      <c r="JK1054" s="41"/>
      <c r="JL1054" s="41"/>
    </row>
    <row r="1055" spans="271:272" ht="17.25" customHeight="1" x14ac:dyDescent="0.3">
      <c r="JK1055" s="41"/>
      <c r="JL1055" s="41"/>
    </row>
    <row r="1056" spans="271:272" ht="17.25" customHeight="1" x14ac:dyDescent="0.3">
      <c r="JK1056" s="41"/>
      <c r="JL1056" s="41"/>
    </row>
    <row r="1057" spans="271:272" ht="17.25" customHeight="1" x14ac:dyDescent="0.3">
      <c r="JK1057" s="41"/>
      <c r="JL1057" s="41"/>
    </row>
    <row r="1058" spans="271:272" ht="17.25" customHeight="1" x14ac:dyDescent="0.3">
      <c r="JK1058" s="41"/>
      <c r="JL1058" s="41"/>
    </row>
    <row r="1059" spans="271:272" ht="17.25" customHeight="1" x14ac:dyDescent="0.3">
      <c r="JK1059" s="41"/>
      <c r="JL1059" s="41"/>
    </row>
    <row r="1060" spans="271:272" ht="17.25" customHeight="1" x14ac:dyDescent="0.3">
      <c r="JK1060" s="41"/>
      <c r="JL1060" s="41"/>
    </row>
    <row r="1061" spans="271:272" ht="17.25" customHeight="1" x14ac:dyDescent="0.3">
      <c r="JK1061" s="41"/>
      <c r="JL1061" s="41"/>
    </row>
    <row r="1062" spans="271:272" ht="17.25" customHeight="1" x14ac:dyDescent="0.3">
      <c r="JK1062" s="41"/>
      <c r="JL1062" s="41"/>
    </row>
    <row r="1063" spans="271:272" ht="17.25" customHeight="1" x14ac:dyDescent="0.3">
      <c r="JK1063" s="41"/>
      <c r="JL1063" s="41"/>
    </row>
    <row r="1064" spans="271:272" ht="17.25" customHeight="1" x14ac:dyDescent="0.3">
      <c r="JK1064" s="41"/>
      <c r="JL1064" s="41"/>
    </row>
    <row r="1065" spans="271:272" ht="17.25" customHeight="1" x14ac:dyDescent="0.3">
      <c r="JK1065" s="41"/>
      <c r="JL1065" s="41"/>
    </row>
    <row r="1066" spans="271:272" ht="17.25" customHeight="1" x14ac:dyDescent="0.3">
      <c r="JK1066" s="41"/>
      <c r="JL1066" s="41"/>
    </row>
    <row r="1067" spans="271:272" ht="17.25" customHeight="1" x14ac:dyDescent="0.3">
      <c r="JK1067" s="41"/>
      <c r="JL1067" s="41"/>
    </row>
    <row r="1068" spans="271:272" ht="17.25" customHeight="1" x14ac:dyDescent="0.3">
      <c r="JK1068" s="41"/>
      <c r="JL1068" s="41"/>
    </row>
    <row r="1069" spans="271:272" ht="17.25" customHeight="1" x14ac:dyDescent="0.3">
      <c r="JK1069" s="41"/>
      <c r="JL1069" s="41"/>
    </row>
    <row r="1070" spans="271:272" ht="17.25" customHeight="1" x14ac:dyDescent="0.3">
      <c r="JK1070" s="41"/>
      <c r="JL1070" s="41"/>
    </row>
    <row r="1071" spans="271:272" ht="17.25" customHeight="1" x14ac:dyDescent="0.3">
      <c r="JK1071" s="41"/>
      <c r="JL1071" s="41"/>
    </row>
    <row r="1072" spans="271:272" ht="17.25" customHeight="1" x14ac:dyDescent="0.3">
      <c r="JK1072" s="41"/>
      <c r="JL1072" s="41"/>
    </row>
    <row r="1073" spans="271:272" ht="17.25" customHeight="1" x14ac:dyDescent="0.3">
      <c r="JK1073" s="41"/>
      <c r="JL1073" s="41"/>
    </row>
    <row r="1074" spans="271:272" ht="17.25" customHeight="1" x14ac:dyDescent="0.3">
      <c r="JK1074" s="41"/>
      <c r="JL1074" s="41"/>
    </row>
    <row r="1075" spans="271:272" ht="17.25" customHeight="1" x14ac:dyDescent="0.3">
      <c r="JK1075" s="41"/>
      <c r="JL1075" s="41"/>
    </row>
    <row r="1076" spans="271:272" ht="17.25" customHeight="1" x14ac:dyDescent="0.3">
      <c r="JK1076" s="41"/>
      <c r="JL1076" s="41"/>
    </row>
    <row r="1077" spans="271:272" ht="17.25" customHeight="1" x14ac:dyDescent="0.3">
      <c r="JK1077" s="41"/>
      <c r="JL1077" s="41"/>
    </row>
    <row r="1078" spans="271:272" ht="17.25" customHeight="1" x14ac:dyDescent="0.3">
      <c r="JK1078" s="41"/>
      <c r="JL1078" s="41"/>
    </row>
    <row r="1079" spans="271:272" ht="17.25" customHeight="1" x14ac:dyDescent="0.3">
      <c r="JK1079" s="41"/>
      <c r="JL1079" s="41"/>
    </row>
    <row r="1080" spans="271:272" ht="17.25" customHeight="1" x14ac:dyDescent="0.3">
      <c r="JK1080" s="41"/>
      <c r="JL1080" s="41"/>
    </row>
    <row r="1081" spans="271:272" ht="17.25" customHeight="1" x14ac:dyDescent="0.3">
      <c r="JK1081" s="41"/>
      <c r="JL1081" s="41"/>
    </row>
    <row r="1082" spans="271:272" ht="17.25" customHeight="1" x14ac:dyDescent="0.3">
      <c r="JK1082" s="41"/>
      <c r="JL1082" s="41"/>
    </row>
    <row r="1083" spans="271:272" ht="17.25" customHeight="1" x14ac:dyDescent="0.3">
      <c r="JK1083" s="41"/>
      <c r="JL1083" s="41"/>
    </row>
    <row r="1084" spans="271:272" ht="17.25" customHeight="1" x14ac:dyDescent="0.3">
      <c r="JK1084" s="41"/>
      <c r="JL1084" s="41"/>
    </row>
    <row r="1085" spans="271:272" ht="17.25" customHeight="1" x14ac:dyDescent="0.3">
      <c r="JK1085" s="41"/>
      <c r="JL1085" s="41"/>
    </row>
    <row r="1086" spans="271:272" ht="17.25" customHeight="1" x14ac:dyDescent="0.3">
      <c r="JK1086" s="41"/>
      <c r="JL1086" s="41"/>
    </row>
    <row r="1087" spans="271:272" ht="17.25" customHeight="1" x14ac:dyDescent="0.3">
      <c r="JK1087" s="41"/>
      <c r="JL1087" s="41"/>
    </row>
    <row r="1088" spans="271:272" ht="17.25" customHeight="1" x14ac:dyDescent="0.3">
      <c r="JK1088" s="41"/>
      <c r="JL1088" s="41"/>
    </row>
    <row r="1089" spans="271:272" ht="17.25" customHeight="1" x14ac:dyDescent="0.3">
      <c r="JK1089" s="41"/>
      <c r="JL1089" s="41"/>
    </row>
    <row r="1090" spans="271:272" ht="17.25" customHeight="1" x14ac:dyDescent="0.3">
      <c r="JK1090" s="41"/>
      <c r="JL1090" s="41"/>
    </row>
    <row r="1091" spans="271:272" ht="17.25" customHeight="1" x14ac:dyDescent="0.3">
      <c r="JK1091" s="41"/>
      <c r="JL1091" s="41"/>
    </row>
    <row r="1092" spans="271:272" ht="17.25" customHeight="1" x14ac:dyDescent="0.3">
      <c r="JK1092" s="41"/>
      <c r="JL1092" s="41"/>
    </row>
    <row r="1093" spans="271:272" ht="17.25" customHeight="1" x14ac:dyDescent="0.3">
      <c r="JK1093" s="41"/>
      <c r="JL1093" s="41"/>
    </row>
    <row r="1094" spans="271:272" ht="17.25" customHeight="1" x14ac:dyDescent="0.3">
      <c r="JK1094" s="41"/>
      <c r="JL1094" s="41"/>
    </row>
    <row r="1095" spans="271:272" ht="17.25" customHeight="1" x14ac:dyDescent="0.3">
      <c r="JK1095" s="41"/>
      <c r="JL1095" s="41"/>
    </row>
    <row r="1096" spans="271:272" ht="17.25" customHeight="1" x14ac:dyDescent="0.3">
      <c r="JK1096" s="41"/>
      <c r="JL1096" s="41"/>
    </row>
    <row r="1097" spans="271:272" ht="17.25" customHeight="1" x14ac:dyDescent="0.3">
      <c r="JK1097" s="41"/>
      <c r="JL1097" s="41"/>
    </row>
    <row r="1098" spans="271:272" ht="17.25" customHeight="1" x14ac:dyDescent="0.3">
      <c r="JK1098" s="41"/>
      <c r="JL1098" s="41"/>
    </row>
    <row r="1099" spans="271:272" ht="17.25" customHeight="1" x14ac:dyDescent="0.3">
      <c r="JK1099" s="41"/>
      <c r="JL1099" s="41"/>
    </row>
    <row r="1100" spans="271:272" ht="17.25" customHeight="1" x14ac:dyDescent="0.3">
      <c r="JK1100" s="41"/>
      <c r="JL1100" s="41"/>
    </row>
    <row r="1101" spans="271:272" ht="17.25" customHeight="1" x14ac:dyDescent="0.3">
      <c r="JK1101" s="41"/>
      <c r="JL1101" s="41"/>
    </row>
    <row r="1102" spans="271:272" ht="17.25" customHeight="1" x14ac:dyDescent="0.3">
      <c r="JK1102" s="41"/>
      <c r="JL1102" s="41"/>
    </row>
    <row r="1103" spans="271:272" ht="17.25" customHeight="1" x14ac:dyDescent="0.3">
      <c r="JK1103" s="41"/>
      <c r="JL1103" s="41"/>
    </row>
    <row r="1104" spans="271:272" ht="17.25" customHeight="1" x14ac:dyDescent="0.3">
      <c r="JK1104" s="41"/>
      <c r="JL1104" s="41"/>
    </row>
    <row r="1105" spans="271:272" ht="17.25" customHeight="1" x14ac:dyDescent="0.3">
      <c r="JK1105" s="41"/>
      <c r="JL1105" s="41"/>
    </row>
    <row r="1106" spans="271:272" ht="17.25" customHeight="1" x14ac:dyDescent="0.3">
      <c r="JK1106" s="41"/>
      <c r="JL1106" s="41"/>
    </row>
    <row r="1107" spans="271:272" ht="17.25" customHeight="1" x14ac:dyDescent="0.3">
      <c r="JK1107" s="41"/>
      <c r="JL1107" s="41"/>
    </row>
    <row r="1108" spans="271:272" ht="17.25" customHeight="1" x14ac:dyDescent="0.3">
      <c r="JK1108" s="41"/>
      <c r="JL1108" s="41"/>
    </row>
    <row r="1109" spans="271:272" ht="17.25" customHeight="1" x14ac:dyDescent="0.3">
      <c r="JK1109" s="41"/>
      <c r="JL1109" s="41"/>
    </row>
    <row r="1110" spans="271:272" ht="17.25" customHeight="1" x14ac:dyDescent="0.3">
      <c r="JK1110" s="41"/>
      <c r="JL1110" s="41"/>
    </row>
    <row r="1111" spans="271:272" ht="17.25" customHeight="1" x14ac:dyDescent="0.3">
      <c r="JK1111" s="41"/>
      <c r="JL1111" s="41"/>
    </row>
    <row r="1112" spans="271:272" ht="17.25" customHeight="1" x14ac:dyDescent="0.3">
      <c r="JK1112" s="41"/>
      <c r="JL1112" s="41"/>
    </row>
    <row r="1113" spans="271:272" ht="17.25" customHeight="1" x14ac:dyDescent="0.3">
      <c r="JK1113" s="41"/>
      <c r="JL1113" s="41"/>
    </row>
    <row r="1114" spans="271:272" ht="17.25" customHeight="1" x14ac:dyDescent="0.3">
      <c r="JK1114" s="41"/>
      <c r="JL1114" s="41"/>
    </row>
    <row r="1115" spans="271:272" ht="17.25" customHeight="1" x14ac:dyDescent="0.3">
      <c r="JK1115" s="41"/>
      <c r="JL1115" s="41"/>
    </row>
    <row r="1116" spans="271:272" ht="17.25" customHeight="1" x14ac:dyDescent="0.3">
      <c r="JK1116" s="41"/>
      <c r="JL1116" s="41"/>
    </row>
    <row r="1117" spans="271:272" ht="17.25" customHeight="1" x14ac:dyDescent="0.3">
      <c r="JK1117" s="41"/>
      <c r="JL1117" s="41"/>
    </row>
    <row r="1118" spans="271:272" ht="17.25" customHeight="1" x14ac:dyDescent="0.3">
      <c r="JK1118" s="41"/>
      <c r="JL1118" s="41"/>
    </row>
    <row r="1119" spans="271:272" ht="17.25" customHeight="1" x14ac:dyDescent="0.3">
      <c r="JK1119" s="41"/>
      <c r="JL1119" s="41"/>
    </row>
    <row r="1120" spans="271:272" ht="17.25" customHeight="1" x14ac:dyDescent="0.3">
      <c r="JK1120" s="41"/>
      <c r="JL1120" s="41"/>
    </row>
    <row r="1121" spans="271:272" ht="17.25" customHeight="1" x14ac:dyDescent="0.3">
      <c r="JK1121" s="41"/>
      <c r="JL1121" s="41"/>
    </row>
    <row r="1122" spans="271:272" ht="17.25" customHeight="1" x14ac:dyDescent="0.3">
      <c r="JK1122" s="41"/>
      <c r="JL1122" s="41"/>
    </row>
    <row r="1123" spans="271:272" ht="17.25" customHeight="1" x14ac:dyDescent="0.3">
      <c r="JK1123" s="41"/>
      <c r="JL1123" s="41"/>
    </row>
    <row r="1124" spans="271:272" ht="17.25" customHeight="1" x14ac:dyDescent="0.3">
      <c r="JK1124" s="41"/>
      <c r="JL1124" s="41"/>
    </row>
    <row r="1125" spans="271:272" ht="17.25" customHeight="1" x14ac:dyDescent="0.3">
      <c r="JK1125" s="41"/>
      <c r="JL1125" s="41"/>
    </row>
    <row r="1126" spans="271:272" ht="17.25" customHeight="1" x14ac:dyDescent="0.3">
      <c r="JK1126" s="41"/>
      <c r="JL1126" s="41"/>
    </row>
    <row r="1127" spans="271:272" ht="17.25" customHeight="1" x14ac:dyDescent="0.3">
      <c r="JK1127" s="41"/>
      <c r="JL1127" s="41"/>
    </row>
    <row r="1128" spans="271:272" ht="17.25" customHeight="1" x14ac:dyDescent="0.3">
      <c r="JK1128" s="41"/>
      <c r="JL1128" s="41"/>
    </row>
    <row r="1129" spans="271:272" ht="17.25" customHeight="1" x14ac:dyDescent="0.3">
      <c r="JK1129" s="41"/>
      <c r="JL1129" s="41"/>
    </row>
    <row r="1130" spans="271:272" ht="17.25" customHeight="1" x14ac:dyDescent="0.3">
      <c r="JK1130" s="41"/>
      <c r="JL1130" s="41"/>
    </row>
    <row r="1131" spans="271:272" ht="17.25" customHeight="1" x14ac:dyDescent="0.3">
      <c r="JK1131" s="41"/>
      <c r="JL1131" s="41"/>
    </row>
    <row r="1132" spans="271:272" ht="17.25" customHeight="1" x14ac:dyDescent="0.3">
      <c r="JK1132" s="41"/>
      <c r="JL1132" s="41"/>
    </row>
    <row r="1133" spans="271:272" ht="17.25" customHeight="1" x14ac:dyDescent="0.3">
      <c r="JK1133" s="41"/>
      <c r="JL1133" s="41"/>
    </row>
    <row r="1134" spans="271:272" ht="17.25" customHeight="1" x14ac:dyDescent="0.3">
      <c r="JK1134" s="41"/>
      <c r="JL1134" s="41"/>
    </row>
    <row r="1135" spans="271:272" ht="17.25" customHeight="1" x14ac:dyDescent="0.3">
      <c r="JK1135" s="41"/>
      <c r="JL1135" s="41"/>
    </row>
    <row r="1136" spans="271:272" ht="17.25" customHeight="1" x14ac:dyDescent="0.3">
      <c r="JK1136" s="41"/>
      <c r="JL1136" s="41"/>
    </row>
    <row r="1137" spans="271:272" ht="17.25" customHeight="1" x14ac:dyDescent="0.3">
      <c r="JK1137" s="41"/>
      <c r="JL1137" s="41"/>
    </row>
    <row r="1138" spans="271:272" ht="17.25" customHeight="1" x14ac:dyDescent="0.3">
      <c r="JK1138" s="41"/>
      <c r="JL1138" s="41"/>
    </row>
    <row r="1139" spans="271:272" ht="17.25" customHeight="1" x14ac:dyDescent="0.3">
      <c r="JK1139" s="41"/>
      <c r="JL1139" s="41"/>
    </row>
    <row r="1140" spans="271:272" ht="17.25" customHeight="1" x14ac:dyDescent="0.3">
      <c r="JK1140" s="41"/>
      <c r="JL1140" s="41"/>
    </row>
    <row r="1141" spans="271:272" ht="17.25" customHeight="1" x14ac:dyDescent="0.3">
      <c r="JK1141" s="41"/>
      <c r="JL1141" s="41"/>
    </row>
    <row r="1142" spans="271:272" ht="17.25" customHeight="1" x14ac:dyDescent="0.3">
      <c r="JK1142" s="41"/>
      <c r="JL1142" s="41"/>
    </row>
    <row r="1143" spans="271:272" ht="17.25" customHeight="1" x14ac:dyDescent="0.3">
      <c r="JK1143" s="41"/>
      <c r="JL1143" s="41"/>
    </row>
    <row r="1144" spans="271:272" ht="17.25" customHeight="1" x14ac:dyDescent="0.3">
      <c r="JK1144" s="41"/>
      <c r="JL1144" s="41"/>
    </row>
    <row r="1145" spans="271:272" ht="17.25" customHeight="1" x14ac:dyDescent="0.3">
      <c r="JK1145" s="41"/>
      <c r="JL1145" s="41"/>
    </row>
    <row r="1146" spans="271:272" ht="17.25" customHeight="1" x14ac:dyDescent="0.3">
      <c r="JK1146" s="41"/>
      <c r="JL1146" s="41"/>
    </row>
    <row r="1147" spans="271:272" ht="17.25" customHeight="1" x14ac:dyDescent="0.3">
      <c r="JK1147" s="41"/>
      <c r="JL1147" s="41"/>
    </row>
    <row r="1148" spans="271:272" ht="17.25" customHeight="1" x14ac:dyDescent="0.3">
      <c r="JK1148" s="41"/>
      <c r="JL1148" s="41"/>
    </row>
    <row r="1149" spans="271:272" ht="17.25" customHeight="1" x14ac:dyDescent="0.3">
      <c r="JK1149" s="41"/>
      <c r="JL1149" s="41"/>
    </row>
    <row r="1150" spans="271:272" ht="17.25" customHeight="1" x14ac:dyDescent="0.3">
      <c r="JK1150" s="41"/>
      <c r="JL1150" s="41"/>
    </row>
    <row r="1151" spans="271:272" ht="17.25" customHeight="1" x14ac:dyDescent="0.3">
      <c r="JK1151" s="41"/>
      <c r="JL1151" s="41"/>
    </row>
    <row r="1152" spans="271:272" ht="17.25" customHeight="1" x14ac:dyDescent="0.3">
      <c r="JK1152" s="41"/>
      <c r="JL1152" s="41"/>
    </row>
    <row r="1153" spans="271:272" ht="17.25" customHeight="1" x14ac:dyDescent="0.3">
      <c r="JK1153" s="41"/>
      <c r="JL1153" s="41"/>
    </row>
    <row r="1154" spans="271:272" ht="17.25" customHeight="1" x14ac:dyDescent="0.3">
      <c r="JK1154" s="41"/>
      <c r="JL1154" s="41"/>
    </row>
    <row r="1155" spans="271:272" ht="17.25" customHeight="1" x14ac:dyDescent="0.3">
      <c r="JK1155" s="41"/>
      <c r="JL1155" s="41"/>
    </row>
    <row r="1156" spans="271:272" ht="17.25" customHeight="1" x14ac:dyDescent="0.3">
      <c r="JK1156" s="41"/>
      <c r="JL1156" s="41"/>
    </row>
    <row r="1157" spans="271:272" ht="17.25" customHeight="1" x14ac:dyDescent="0.3">
      <c r="JK1157" s="41"/>
      <c r="JL1157" s="41"/>
    </row>
    <row r="1158" spans="271:272" ht="17.25" customHeight="1" x14ac:dyDescent="0.3">
      <c r="JK1158" s="41"/>
      <c r="JL1158" s="41"/>
    </row>
    <row r="1159" spans="271:272" ht="17.25" customHeight="1" x14ac:dyDescent="0.3">
      <c r="JK1159" s="41"/>
      <c r="JL1159" s="41"/>
    </row>
    <row r="1160" spans="271:272" ht="17.25" customHeight="1" x14ac:dyDescent="0.3">
      <c r="JK1160" s="41"/>
      <c r="JL1160" s="41"/>
    </row>
    <row r="1161" spans="271:272" ht="17.25" customHeight="1" x14ac:dyDescent="0.3">
      <c r="JK1161" s="41"/>
      <c r="JL1161" s="41"/>
    </row>
    <row r="1162" spans="271:272" ht="17.25" customHeight="1" x14ac:dyDescent="0.3">
      <c r="JK1162" s="41"/>
      <c r="JL1162" s="41"/>
    </row>
    <row r="1163" spans="271:272" ht="17.25" customHeight="1" x14ac:dyDescent="0.3">
      <c r="JK1163" s="41"/>
      <c r="JL1163" s="41"/>
    </row>
    <row r="1164" spans="271:272" ht="17.25" customHeight="1" x14ac:dyDescent="0.3">
      <c r="JK1164" s="41"/>
      <c r="JL1164" s="41"/>
    </row>
    <row r="1165" spans="271:272" ht="17.25" customHeight="1" x14ac:dyDescent="0.3">
      <c r="JK1165" s="41"/>
      <c r="JL1165" s="41"/>
    </row>
    <row r="1166" spans="271:272" ht="17.25" customHeight="1" x14ac:dyDescent="0.3">
      <c r="JK1166" s="41"/>
      <c r="JL1166" s="41"/>
    </row>
    <row r="1167" spans="271:272" ht="17.25" customHeight="1" x14ac:dyDescent="0.3">
      <c r="JK1167" s="41"/>
      <c r="JL1167" s="41"/>
    </row>
    <row r="1168" spans="271:272" ht="17.25" customHeight="1" x14ac:dyDescent="0.3">
      <c r="JK1168" s="41"/>
      <c r="JL1168" s="41"/>
    </row>
    <row r="1169" spans="271:272" ht="17.25" customHeight="1" x14ac:dyDescent="0.3">
      <c r="JK1169" s="41"/>
      <c r="JL1169" s="41"/>
    </row>
    <row r="1170" spans="271:272" ht="17.25" customHeight="1" x14ac:dyDescent="0.3">
      <c r="JK1170" s="41"/>
      <c r="JL1170" s="41"/>
    </row>
    <row r="1171" spans="271:272" ht="17.25" customHeight="1" x14ac:dyDescent="0.3">
      <c r="JK1171" s="41"/>
      <c r="JL1171" s="41"/>
    </row>
    <row r="1172" spans="271:272" ht="17.25" customHeight="1" x14ac:dyDescent="0.3">
      <c r="JK1172" s="41"/>
      <c r="JL1172" s="41"/>
    </row>
    <row r="1173" spans="271:272" ht="17.25" customHeight="1" x14ac:dyDescent="0.3">
      <c r="JK1173" s="41"/>
      <c r="JL1173" s="41"/>
    </row>
    <row r="1174" spans="271:272" ht="17.25" customHeight="1" x14ac:dyDescent="0.3">
      <c r="JK1174" s="41"/>
      <c r="JL1174" s="41"/>
    </row>
    <row r="1175" spans="271:272" ht="17.25" customHeight="1" x14ac:dyDescent="0.3">
      <c r="JK1175" s="41"/>
      <c r="JL1175" s="41"/>
    </row>
  </sheetData>
  <sheetProtection pivotTables="0"/>
  <mergeCells count="40">
    <mergeCell ref="EW12:EW14"/>
    <mergeCell ref="EW15:EW17"/>
    <mergeCell ref="EW18:EW20"/>
    <mergeCell ref="EA57:EA58"/>
    <mergeCell ref="EB57:EB58"/>
    <mergeCell ref="DV57:DV59"/>
    <mergeCell ref="DW57:DW58"/>
    <mergeCell ref="DX57:DX58"/>
    <mergeCell ref="DY57:DY58"/>
    <mergeCell ref="DZ57:DZ58"/>
    <mergeCell ref="FP56:FU56"/>
    <mergeCell ref="FP53:FP55"/>
    <mergeCell ref="EA40:EA41"/>
    <mergeCell ref="EB40:EB41"/>
    <mergeCell ref="DX40:DX41"/>
    <mergeCell ref="DY40:DY41"/>
    <mergeCell ref="DZ40:DZ41"/>
    <mergeCell ref="FP47:FP49"/>
    <mergeCell ref="EB23:EB24"/>
    <mergeCell ref="DX23:DX24"/>
    <mergeCell ref="DV40:DV42"/>
    <mergeCell ref="DW40:DW41"/>
    <mergeCell ref="FP50:FP52"/>
    <mergeCell ref="FP46:FQ46"/>
    <mergeCell ref="DV23:DV25"/>
    <mergeCell ref="DY23:DY24"/>
    <mergeCell ref="DZ23:DZ24"/>
    <mergeCell ref="EA23:EA24"/>
    <mergeCell ref="DW23:DW24"/>
    <mergeCell ref="KC60:KD60"/>
    <mergeCell ref="KC61:KD61"/>
    <mergeCell ref="JO19:JP19"/>
    <mergeCell ref="JO20:JO22"/>
    <mergeCell ref="JO23:JO25"/>
    <mergeCell ref="JO26:JO28"/>
    <mergeCell ref="KC62:KD62"/>
    <mergeCell ref="KE62:KI62"/>
    <mergeCell ref="KC63:KD63"/>
    <mergeCell ref="KE63:KI63"/>
    <mergeCell ref="KE61:KI61"/>
  </mergeCells>
  <phoneticPr fontId="2" type="noConversion"/>
  <pageMargins left="0.7" right="0.7" top="0.75" bottom="0.75" header="0.3" footer="0.3"/>
  <pageSetup paperSize="9" orientation="portrait" horizontalDpi="4294967292" r:id="rId33"/>
  <legacyDrawing r:id="rId3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82EBD-C222-43FE-8162-C079C2EC41F3}">
  <dimension ref="B1:AA607"/>
  <sheetViews>
    <sheetView zoomScale="85" zoomScaleNormal="85" workbookViewId="0"/>
  </sheetViews>
  <sheetFormatPr defaultRowHeight="16.5" x14ac:dyDescent="0.3"/>
  <cols>
    <col min="2" max="2" width="7.5" style="14" customWidth="1"/>
    <col min="3" max="3" width="8.5" style="14" customWidth="1"/>
    <col min="4" max="4" width="18" style="14" customWidth="1"/>
    <col min="5" max="5" width="14.375" style="14" customWidth="1"/>
    <col min="6" max="6" width="18" style="14" customWidth="1"/>
    <col min="7" max="7" width="14.375" style="14" customWidth="1"/>
    <col min="9" max="9" width="12.5" style="14" customWidth="1"/>
    <col min="10" max="13" width="10.75" style="14" customWidth="1"/>
    <col min="15" max="16" width="7.375" style="14" bestFit="1" customWidth="1"/>
    <col min="17" max="17" width="11.625" style="14" bestFit="1" customWidth="1"/>
    <col min="18" max="18" width="16" style="14" customWidth="1"/>
    <col min="19" max="19" width="11.25" style="14" customWidth="1"/>
    <col min="21" max="27" width="9.625" style="14" customWidth="1"/>
  </cols>
  <sheetData>
    <row r="1" spans="2:27" s="2" customFormat="1" x14ac:dyDescent="0.3">
      <c r="B1" s="14"/>
      <c r="C1" s="14"/>
      <c r="D1" s="14"/>
      <c r="E1" s="14"/>
      <c r="F1" s="14"/>
      <c r="G1" s="14"/>
      <c r="I1" s="14"/>
      <c r="J1" s="14"/>
      <c r="K1" s="14"/>
      <c r="L1" s="14"/>
      <c r="M1" s="14"/>
      <c r="O1" s="14"/>
      <c r="P1" s="14"/>
      <c r="Q1" s="14"/>
      <c r="R1" s="14"/>
      <c r="S1" s="14"/>
      <c r="U1" s="14"/>
      <c r="V1" s="14"/>
      <c r="W1" s="14"/>
      <c r="X1" s="14"/>
      <c r="Y1" s="14"/>
      <c r="Z1" s="14"/>
      <c r="AA1" s="14"/>
    </row>
    <row r="3" spans="2:27" ht="19.5" customHeight="1" x14ac:dyDescent="0.3">
      <c r="B3" s="196" t="str">
        <f>피벗_수정불가!FP46</f>
        <v>강원 고성군</v>
      </c>
      <c r="C3" s="196"/>
      <c r="D3" s="135" t="s">
        <v>358</v>
      </c>
      <c r="E3" s="135" t="s">
        <v>389</v>
      </c>
      <c r="F3" s="135" t="s">
        <v>359</v>
      </c>
      <c r="G3" s="135" t="s">
        <v>389</v>
      </c>
    </row>
    <row r="4" spans="2:27" x14ac:dyDescent="0.3">
      <c r="B4" s="192" t="s">
        <v>539</v>
      </c>
      <c r="C4" s="136" t="s">
        <v>354</v>
      </c>
      <c r="D4" s="136" t="str">
        <f>피벗_수정불가!FR47</f>
        <v>강원 속초시</v>
      </c>
      <c r="E4" s="150">
        <f>피벗_수정불가!FS47</f>
        <v>5.9813983322642719E-2</v>
      </c>
      <c r="F4" s="136" t="str">
        <f>피벗_수정불가!FT47</f>
        <v>경기 남양주시</v>
      </c>
      <c r="G4" s="150">
        <f>피벗_수정불가!FU47</f>
        <v>3.3933153120131954E-2</v>
      </c>
    </row>
    <row r="5" spans="2:27" x14ac:dyDescent="0.3">
      <c r="B5" s="193"/>
      <c r="C5" s="136" t="s">
        <v>355</v>
      </c>
      <c r="D5" s="136" t="str">
        <f>피벗_수정불가!FR48</f>
        <v>강원 춘천시</v>
      </c>
      <c r="E5" s="150">
        <f>피벗_수정불가!FS48</f>
        <v>2.3864885915880141E-2</v>
      </c>
      <c r="F5" s="136" t="str">
        <f>피벗_수정불가!FT48</f>
        <v>경기 고양시 덕양구</v>
      </c>
      <c r="G5" s="150">
        <f>피벗_수정불가!FU48</f>
        <v>3.0831920645102172E-2</v>
      </c>
    </row>
    <row r="6" spans="2:27" x14ac:dyDescent="0.3">
      <c r="B6" s="193"/>
      <c r="C6" s="136" t="s">
        <v>356</v>
      </c>
      <c r="D6" s="136" t="str">
        <f>피벗_수정불가!FR49</f>
        <v>강원 강릉시</v>
      </c>
      <c r="E6" s="150">
        <f>피벗_수정불가!FS49</f>
        <v>1.6625813250251992E-2</v>
      </c>
      <c r="F6" s="136" t="str">
        <f>피벗_수정불가!FT49</f>
        <v>경기 용인시 처인구</v>
      </c>
      <c r="G6" s="150">
        <f>피벗_수정불가!FU49</f>
        <v>2.9987171263630534E-2</v>
      </c>
    </row>
    <row r="7" spans="2:27" x14ac:dyDescent="0.3">
      <c r="B7" s="193" t="s">
        <v>522</v>
      </c>
      <c r="C7" s="136" t="s">
        <v>354</v>
      </c>
      <c r="D7" s="136" t="str">
        <f>피벗_수정불가!FR50</f>
        <v>강원 속초시</v>
      </c>
      <c r="E7" s="150">
        <f>피벗_수정불가!FS50</f>
        <v>7.1223167973954074E-2</v>
      </c>
      <c r="F7" s="136" t="str">
        <f>피벗_수정불가!FT50</f>
        <v>경기 남양주시</v>
      </c>
      <c r="G7" s="150">
        <f>피벗_수정불가!FU50</f>
        <v>3.3697684507972343E-2</v>
      </c>
    </row>
    <row r="8" spans="2:27" x14ac:dyDescent="0.3">
      <c r="B8" s="193"/>
      <c r="C8" s="136" t="s">
        <v>355</v>
      </c>
      <c r="D8" s="136" t="str">
        <f>피벗_수정불가!FR51</f>
        <v>강원 춘천시</v>
      </c>
      <c r="E8" s="150">
        <f>피벗_수정불가!FS51</f>
        <v>2.4748236793709664E-2</v>
      </c>
      <c r="F8" s="136" t="str">
        <f>피벗_수정불가!FT51</f>
        <v>경기 용인시 처인구</v>
      </c>
      <c r="G8" s="150">
        <f>피벗_수정불가!FU51</f>
        <v>3.0273013825380189E-2</v>
      </c>
    </row>
    <row r="9" spans="2:27" x14ac:dyDescent="0.3">
      <c r="B9" s="193"/>
      <c r="C9" s="136" t="s">
        <v>356</v>
      </c>
      <c r="D9" s="136" t="str">
        <f>피벗_수정불가!FR52</f>
        <v>강원 강릉시</v>
      </c>
      <c r="E9" s="150">
        <f>피벗_수정불가!FS52</f>
        <v>2.0048912897417292E-2</v>
      </c>
      <c r="F9" s="136" t="str">
        <f>피벗_수정불가!FT52</f>
        <v>경기 고양시 덕양구</v>
      </c>
      <c r="G9" s="150">
        <f>피벗_수정불가!FU52</f>
        <v>2.9977386423407547E-2</v>
      </c>
      <c r="U9" s="17"/>
      <c r="V9" s="132"/>
      <c r="W9" s="132"/>
      <c r="X9" s="132"/>
    </row>
    <row r="10" spans="2:27" x14ac:dyDescent="0.3">
      <c r="B10" s="193" t="s">
        <v>524</v>
      </c>
      <c r="C10" s="136" t="s">
        <v>354</v>
      </c>
      <c r="D10" s="136" t="str">
        <f>피벗_수정불가!FR53</f>
        <v>강원 속초시</v>
      </c>
      <c r="E10" s="150">
        <f>피벗_수정불가!FS53</f>
        <v>8.1354787892427144E-2</v>
      </c>
      <c r="F10" s="136" t="str">
        <f>피벗_수정불가!FT53</f>
        <v>경기 남양주시</v>
      </c>
      <c r="G10" s="150">
        <f>피벗_수정불가!FU53</f>
        <v>3.3805397932774997E-2</v>
      </c>
      <c r="O10" s="2"/>
      <c r="P10" s="2"/>
      <c r="R10" s="2"/>
      <c r="S10" s="2"/>
      <c r="U10" s="41"/>
      <c r="V10" s="132"/>
      <c r="W10" s="132"/>
      <c r="X10" s="132"/>
      <c r="Y10" s="2"/>
      <c r="Z10" s="2"/>
      <c r="AA10" s="2"/>
    </row>
    <row r="11" spans="2:27" x14ac:dyDescent="0.3">
      <c r="B11" s="193"/>
      <c r="C11" s="136" t="s">
        <v>355</v>
      </c>
      <c r="D11" s="136" t="str">
        <f>피벗_수정불가!FR54</f>
        <v>강원 춘천시</v>
      </c>
      <c r="E11" s="150">
        <f>피벗_수정불가!FS54</f>
        <v>2.5767975694835153E-2</v>
      </c>
      <c r="F11" s="136" t="str">
        <f>피벗_수정불가!FT54</f>
        <v>경기 고양시 덕양구</v>
      </c>
      <c r="G11" s="150">
        <f>피벗_수정불가!FU54</f>
        <v>2.9915285569612114E-2</v>
      </c>
      <c r="O11" s="2"/>
      <c r="P11" s="2"/>
      <c r="R11" s="2"/>
      <c r="S11" s="2"/>
      <c r="V11" s="132"/>
      <c r="W11" s="132"/>
      <c r="X11" s="132"/>
      <c r="Y11" s="2"/>
      <c r="Z11" s="2"/>
      <c r="AA11" s="2"/>
    </row>
    <row r="12" spans="2:27" x14ac:dyDescent="0.3">
      <c r="B12" s="193"/>
      <c r="C12" s="136" t="s">
        <v>356</v>
      </c>
      <c r="D12" s="136" t="str">
        <f>피벗_수정불가!FR55</f>
        <v>강원 강릉시</v>
      </c>
      <c r="E12" s="150">
        <f>피벗_수정불가!FS55</f>
        <v>2.2002443376360335E-2</v>
      </c>
      <c r="F12" s="136" t="str">
        <f>피벗_수정불가!FT55</f>
        <v>경기 용인시 처인구</v>
      </c>
      <c r="G12" s="150">
        <f>피벗_수정불가!FU55</f>
        <v>2.8376119211046633E-2</v>
      </c>
      <c r="O12" s="2"/>
      <c r="P12" s="2"/>
      <c r="R12" s="2"/>
      <c r="S12" s="2"/>
      <c r="U12" s="2"/>
      <c r="V12" s="2"/>
      <c r="W12" s="2"/>
      <c r="X12" s="2"/>
      <c r="Y12" s="2"/>
      <c r="Z12" s="2"/>
      <c r="AA12" s="2"/>
    </row>
    <row r="13" spans="2:27" ht="36" customHeight="1" x14ac:dyDescent="0.3">
      <c r="B13" s="194" t="str">
        <f>피벗_수정불가!FP56</f>
        <v>3월 기준 강원 고성군 체류인구의 누적 상위 25%, 50%, 75%는
각각 7개, 24개, 50개 지역에서 유입된 것으로 나타남</v>
      </c>
      <c r="C13" s="194"/>
      <c r="D13" s="194"/>
      <c r="E13" s="194"/>
      <c r="F13" s="194"/>
      <c r="G13" s="194"/>
      <c r="O13" s="2"/>
      <c r="P13" s="2"/>
      <c r="R13" s="2"/>
      <c r="S13" s="2"/>
      <c r="U13" s="2"/>
      <c r="Y13" s="2"/>
      <c r="Z13" s="2"/>
      <c r="AA13" s="2"/>
    </row>
    <row r="14" spans="2:27" x14ac:dyDescent="0.3">
      <c r="I14" s="97"/>
      <c r="J14" s="97"/>
      <c r="O14" s="2"/>
      <c r="P14" s="2"/>
      <c r="R14" s="2"/>
      <c r="S14" s="2"/>
      <c r="U14" s="17"/>
      <c r="V14" s="2"/>
      <c r="W14" s="2"/>
      <c r="X14" s="2"/>
      <c r="Y14" s="2"/>
      <c r="Z14" s="2"/>
      <c r="AA14" s="2"/>
    </row>
    <row r="15" spans="2:27" ht="35.25" customHeight="1" x14ac:dyDescent="0.3">
      <c r="I15" s="129" t="str">
        <f>피벗_수정불가!IB16</f>
        <v>강원 고성군</v>
      </c>
      <c r="J15" s="135" t="str">
        <f>"평일"&amp;CHAR(10)&amp;"체류비중"</f>
        <v>평일
체류비중</v>
      </c>
      <c r="K15" s="135" t="str">
        <f>"휴일"&amp;CHAR(10)&amp;"체류비중"</f>
        <v>휴일
체류비중</v>
      </c>
      <c r="L15" s="135" t="str">
        <f>"혼합"&amp;CHAR(10)&amp;"체류비중"</f>
        <v>혼합
체류비중</v>
      </c>
      <c r="M15" s="135" t="str">
        <f>"평일대비"&amp;CHAR(10)&amp;"휴일*"</f>
        <v>평일대비
휴일*</v>
      </c>
      <c r="O15" s="2"/>
      <c r="P15" s="2"/>
      <c r="R15" s="2"/>
      <c r="S15" s="2"/>
      <c r="U15" s="41"/>
      <c r="V15" s="2"/>
      <c r="W15" s="2"/>
      <c r="X15" s="2"/>
      <c r="Y15" s="2"/>
      <c r="Z15" s="2"/>
      <c r="AA15" s="2"/>
    </row>
    <row r="16" spans="2:27" x14ac:dyDescent="0.3">
      <c r="I16" s="151" t="s">
        <v>540</v>
      </c>
      <c r="J16" s="152" t="str">
        <f>피벗_수정불가!IC17</f>
        <v>20.1%</v>
      </c>
      <c r="K16" s="152" t="str">
        <f>피벗_수정불가!ID17</f>
        <v>51.5%</v>
      </c>
      <c r="L16" s="152" t="str">
        <f>피벗_수정불가!IE17</f>
        <v>28.4%</v>
      </c>
      <c r="M16" s="153" t="str">
        <f>피벗_수정불가!IF17</f>
        <v>3.5배</v>
      </c>
      <c r="O16" s="2"/>
      <c r="P16" s="2"/>
      <c r="R16" s="2"/>
      <c r="S16" s="2"/>
      <c r="V16" s="2"/>
      <c r="W16" s="2"/>
      <c r="X16" s="2"/>
      <c r="Y16" s="2"/>
      <c r="Z16" s="2"/>
      <c r="AA16" s="2"/>
    </row>
    <row r="17" spans="9:27" x14ac:dyDescent="0.3">
      <c r="I17" s="151" t="s">
        <v>866</v>
      </c>
      <c r="J17" s="152" t="str">
        <f>피벗_수정불가!IC18</f>
        <v>38.6%</v>
      </c>
      <c r="K17" s="152" t="str">
        <f>피벗_수정불가!ID18</f>
        <v>31.9%</v>
      </c>
      <c r="L17" s="152" t="str">
        <f>피벗_수정불가!IE18</f>
        <v>29.4%</v>
      </c>
      <c r="M17" s="153" t="str">
        <f>피벗_수정불가!IF18</f>
        <v>2.1배</v>
      </c>
      <c r="O17" s="2"/>
      <c r="P17" s="2"/>
      <c r="R17" s="2"/>
      <c r="S17" s="2"/>
      <c r="U17" s="2"/>
      <c r="V17" s="2"/>
      <c r="W17" s="2"/>
      <c r="X17" s="2"/>
      <c r="Y17" s="2"/>
      <c r="Z17" s="2"/>
      <c r="AA17" s="2"/>
    </row>
    <row r="18" spans="9:27" x14ac:dyDescent="0.3">
      <c r="I18" s="151" t="s">
        <v>867</v>
      </c>
      <c r="J18" s="152" t="str">
        <f>피벗_수정불가!IC19</f>
        <v>22.3%</v>
      </c>
      <c r="K18" s="152" t="str">
        <f>피벗_수정불가!ID19</f>
        <v>52.4%</v>
      </c>
      <c r="L18" s="152" t="str">
        <f>피벗_수정불가!IE19</f>
        <v>25.2%</v>
      </c>
      <c r="M18" s="153" t="str">
        <f>피벗_수정불가!IF19</f>
        <v>4.3배</v>
      </c>
      <c r="U18" s="2"/>
      <c r="V18" s="2"/>
      <c r="W18" s="2"/>
      <c r="X18" s="2"/>
      <c r="Y18" s="2"/>
      <c r="Z18" s="2"/>
      <c r="AA18" s="2"/>
    </row>
    <row r="19" spans="9:27" x14ac:dyDescent="0.3">
      <c r="U19" s="2"/>
      <c r="V19" s="2"/>
      <c r="W19" s="2"/>
      <c r="X19" s="2"/>
      <c r="Y19" s="2"/>
      <c r="Z19" s="2"/>
      <c r="AA19" s="2"/>
    </row>
    <row r="20" spans="9:27" ht="19.5" customHeight="1" x14ac:dyDescent="0.3">
      <c r="O20" s="195" t="str">
        <f>피벗_수정불가!JO19</f>
        <v>강원 고성군</v>
      </c>
      <c r="P20" s="195"/>
      <c r="Q20" s="133" t="s">
        <v>891</v>
      </c>
      <c r="R20" s="133" t="s">
        <v>907</v>
      </c>
      <c r="S20" s="133" t="s">
        <v>902</v>
      </c>
      <c r="U20" s="2"/>
      <c r="V20" s="2"/>
      <c r="W20" s="2"/>
      <c r="X20" s="2"/>
      <c r="Y20" s="2"/>
      <c r="Z20" s="2"/>
      <c r="AA20" s="2"/>
    </row>
    <row r="21" spans="9:27" x14ac:dyDescent="0.3">
      <c r="O21" s="189" t="s">
        <v>540</v>
      </c>
      <c r="P21" s="153" t="s">
        <v>354</v>
      </c>
      <c r="Q21" s="153" t="str">
        <f>피벗_수정불가!JQ20</f>
        <v>토성면</v>
      </c>
      <c r="R21" s="153" t="str">
        <f>피벗_수정불가!JR20</f>
        <v>398,014건</v>
      </c>
      <c r="S21" s="153" t="str">
        <f>피벗_수정불가!JS20</f>
        <v>50.2%</v>
      </c>
      <c r="U21" s="2"/>
      <c r="V21" s="2"/>
      <c r="W21" s="2"/>
      <c r="X21" s="2"/>
      <c r="Y21" s="2"/>
      <c r="Z21" s="2"/>
      <c r="AA21" s="2"/>
    </row>
    <row r="22" spans="9:27" x14ac:dyDescent="0.3">
      <c r="O22" s="189"/>
      <c r="P22" s="153" t="s">
        <v>355</v>
      </c>
      <c r="Q22" s="153" t="str">
        <f>피벗_수정불가!JQ21</f>
        <v>죽왕면</v>
      </c>
      <c r="R22" s="153" t="str">
        <f>피벗_수정불가!JR21</f>
        <v>130,479건</v>
      </c>
      <c r="S22" s="153" t="str">
        <f>피벗_수정불가!JS21</f>
        <v>16.5%</v>
      </c>
      <c r="U22" s="2"/>
      <c r="V22" s="2"/>
      <c r="W22" s="2"/>
      <c r="X22" s="2"/>
      <c r="Y22" s="2"/>
      <c r="Z22" s="2"/>
      <c r="AA22" s="2"/>
    </row>
    <row r="23" spans="9:27" x14ac:dyDescent="0.3">
      <c r="O23" s="189"/>
      <c r="P23" s="153" t="s">
        <v>356</v>
      </c>
      <c r="Q23" s="153" t="str">
        <f>피벗_수정불가!JQ22</f>
        <v>거진읍</v>
      </c>
      <c r="R23" s="153" t="str">
        <f>피벗_수정불가!JR22</f>
        <v>91,144건</v>
      </c>
      <c r="S23" s="153" t="str">
        <f>피벗_수정불가!JS22</f>
        <v>11.5%</v>
      </c>
      <c r="U23" s="2"/>
      <c r="V23" s="2"/>
      <c r="W23" s="2"/>
      <c r="X23" s="2"/>
      <c r="Y23" s="2"/>
      <c r="Z23" s="2"/>
      <c r="AA23" s="2"/>
    </row>
    <row r="24" spans="9:27" x14ac:dyDescent="0.3">
      <c r="O24" s="190" t="s">
        <v>523</v>
      </c>
      <c r="P24" s="153" t="s">
        <v>354</v>
      </c>
      <c r="Q24" s="153" t="str">
        <f>피벗_수정불가!JQ23</f>
        <v>토성면</v>
      </c>
      <c r="R24" s="153" t="str">
        <f>피벗_수정불가!JR23</f>
        <v>202,502건</v>
      </c>
      <c r="S24" s="153" t="str">
        <f>피벗_수정불가!JS23</f>
        <v>51.3%</v>
      </c>
      <c r="U24" s="2"/>
      <c r="V24" s="2"/>
      <c r="W24" s="2"/>
      <c r="X24" s="2"/>
      <c r="Y24" s="2"/>
      <c r="Z24" s="2"/>
      <c r="AA24" s="2"/>
    </row>
    <row r="25" spans="9:27" x14ac:dyDescent="0.3">
      <c r="O25" s="190"/>
      <c r="P25" s="153" t="s">
        <v>355</v>
      </c>
      <c r="Q25" s="153" t="str">
        <f>피벗_수정불가!JQ24</f>
        <v>죽왕면</v>
      </c>
      <c r="R25" s="153" t="str">
        <f>피벗_수정불가!JR24</f>
        <v>304,009건</v>
      </c>
      <c r="S25" s="153" t="str">
        <f>피벗_수정불가!JS24</f>
        <v>16.2%</v>
      </c>
      <c r="U25" s="2"/>
      <c r="V25" s="2"/>
      <c r="W25" s="2"/>
      <c r="X25" s="2"/>
      <c r="Y25" s="2"/>
      <c r="Z25" s="2"/>
      <c r="AA25" s="2"/>
    </row>
    <row r="26" spans="9:27" x14ac:dyDescent="0.3">
      <c r="O26" s="190"/>
      <c r="P26" s="153" t="s">
        <v>356</v>
      </c>
      <c r="Q26" s="153" t="str">
        <f>피벗_수정불가!JQ25</f>
        <v>거진읍</v>
      </c>
      <c r="R26" s="153" t="str">
        <f>피벗_수정불가!JR25</f>
        <v>96,276건</v>
      </c>
      <c r="S26" s="153" t="str">
        <f>피벗_수정불가!JS25</f>
        <v>11.1%</v>
      </c>
      <c r="U26" s="2"/>
      <c r="V26" s="2"/>
      <c r="W26" s="2"/>
      <c r="X26" s="2"/>
      <c r="Y26" s="2"/>
      <c r="Z26" s="2"/>
      <c r="AA26" s="2"/>
    </row>
    <row r="27" spans="9:27" x14ac:dyDescent="0.3">
      <c r="O27" s="190" t="s">
        <v>525</v>
      </c>
      <c r="P27" s="153" t="s">
        <v>354</v>
      </c>
      <c r="Q27" s="153" t="str">
        <f>피벗_수정불가!JQ26</f>
        <v>토성면</v>
      </c>
      <c r="R27" s="153" t="str">
        <f>피벗_수정불가!JR26</f>
        <v>65,851건</v>
      </c>
      <c r="S27" s="153" t="str">
        <f>피벗_수정불가!JS26</f>
        <v>48.9%</v>
      </c>
      <c r="U27" s="2"/>
      <c r="V27" s="2"/>
      <c r="W27" s="2"/>
      <c r="X27" s="2"/>
      <c r="Y27" s="2"/>
      <c r="Z27" s="2"/>
      <c r="AA27" s="2"/>
    </row>
    <row r="28" spans="9:27" x14ac:dyDescent="0.3">
      <c r="O28" s="190"/>
      <c r="P28" s="153" t="s">
        <v>355</v>
      </c>
      <c r="Q28" s="153" t="str">
        <f>피벗_수정불가!JQ27</f>
        <v>죽왕면</v>
      </c>
      <c r="R28" s="153" t="str">
        <f>피벗_수정불가!JR27</f>
        <v>202,503건</v>
      </c>
      <c r="S28" s="153" t="str">
        <f>피벗_수정불가!JS27</f>
        <v>17.2%</v>
      </c>
      <c r="U28" s="2"/>
      <c r="V28" s="2"/>
      <c r="W28" s="2"/>
      <c r="X28" s="2"/>
      <c r="Y28" s="2"/>
      <c r="Z28" s="2"/>
      <c r="AA28" s="2"/>
    </row>
    <row r="29" spans="9:27" x14ac:dyDescent="0.3">
      <c r="O29" s="190"/>
      <c r="P29" s="153" t="s">
        <v>356</v>
      </c>
      <c r="Q29" s="153" t="str">
        <f>피벗_수정불가!JQ28</f>
        <v>거진읍</v>
      </c>
      <c r="R29" s="153" t="str">
        <f>피벗_수정불가!JR28</f>
        <v>294,183건</v>
      </c>
      <c r="S29" s="153" t="str">
        <f>피벗_수정불가!JS28</f>
        <v>11.5%</v>
      </c>
      <c r="U29" s="2"/>
      <c r="V29" s="2"/>
      <c r="W29" s="2"/>
      <c r="X29" s="2"/>
      <c r="Y29" s="2"/>
      <c r="Z29" s="2"/>
      <c r="AA29" s="2"/>
    </row>
    <row r="30" spans="9:27" x14ac:dyDescent="0.3">
      <c r="J30" s="40"/>
      <c r="K30" s="40"/>
      <c r="L30" s="40"/>
      <c r="M30" s="40"/>
      <c r="O30" s="2"/>
      <c r="P30" s="2"/>
      <c r="Q30" s="2"/>
      <c r="R30" s="2"/>
      <c r="S30" s="2"/>
      <c r="U30" s="2"/>
      <c r="V30" s="2"/>
      <c r="W30" s="2"/>
      <c r="X30" s="2"/>
      <c r="Y30" s="2"/>
      <c r="Z30" s="2"/>
      <c r="AA30" s="2"/>
    </row>
    <row r="31" spans="9:27" ht="19.5" customHeight="1" x14ac:dyDescent="0.3">
      <c r="O31" s="2"/>
      <c r="P31" s="2"/>
      <c r="Q31" s="2"/>
      <c r="R31" s="2"/>
      <c r="S31" s="2"/>
      <c r="U31" s="191" t="s">
        <v>40</v>
      </c>
      <c r="V31" s="191"/>
      <c r="W31" s="5"/>
      <c r="X31" s="5"/>
      <c r="Y31" s="5"/>
      <c r="Z31" s="5"/>
      <c r="AA31" s="5"/>
    </row>
    <row r="32" spans="9:27" ht="45" customHeight="1" x14ac:dyDescent="0.25">
      <c r="O32" s="2"/>
      <c r="P32" s="2"/>
      <c r="Q32" s="2"/>
      <c r="R32" s="2"/>
      <c r="S32" s="2"/>
      <c r="U32" s="188" t="s">
        <v>906</v>
      </c>
      <c r="V32" s="188"/>
      <c r="W32" s="169" t="str">
        <f>"한 달 동안 4박 이하로 연속하여 숙박하고 같은 달에 재방문하지"&amp;CHAR(10)&amp;"않은 사람으로서 주된 방문목적이 관광·휴양일 가능성이 높은"&amp;CHAR(10)&amp;"비정기 체류인구"</f>
        <v>한 달 동안 4박 이하로 연속하여 숙박하고 같은 달에 재방문하지
않은 사람으로서 주된 방문목적이 관광·휴양일 가능성이 높은
비정기 체류인구</v>
      </c>
      <c r="X32" s="170"/>
      <c r="Y32" s="170"/>
      <c r="Z32" s="170"/>
      <c r="AA32" s="171"/>
    </row>
    <row r="33" spans="15:27" ht="45" customHeight="1" x14ac:dyDescent="0.3">
      <c r="O33" s="2"/>
      <c r="P33" s="2"/>
      <c r="Q33" s="2"/>
      <c r="R33" s="2"/>
      <c r="S33" s="2"/>
      <c r="U33" s="188" t="s">
        <v>905</v>
      </c>
      <c r="V33" s="188"/>
      <c r="W33" s="168" t="str">
        <f>"한 달 동안 평일 15일 이상 숙박하지 않고 체류한 사람으로서"&amp;CHAR(10)&amp;"주된 방문목적이 통근·통학일 가능성이 높은 정기 체류인구"</f>
        <v>한 달 동안 평일 15일 이상 숙박하지 않고 체류한 사람으로서
주된 방문목적이 통근·통학일 가능성이 높은 정기 체류인구</v>
      </c>
      <c r="X33" s="168"/>
      <c r="Y33" s="168"/>
      <c r="Z33" s="168"/>
      <c r="AA33" s="168"/>
    </row>
    <row r="34" spans="15:27" ht="45" customHeight="1" x14ac:dyDescent="0.3">
      <c r="O34" s="2"/>
      <c r="P34" s="2"/>
      <c r="Q34" s="2"/>
      <c r="R34" s="2"/>
      <c r="S34" s="2"/>
      <c r="U34" s="188" t="s">
        <v>904</v>
      </c>
      <c r="V34" s="188"/>
      <c r="W34" s="168" t="str">
        <f>"한 달 동안 21일 이상 체류하면서 숙박 경험이 있어 실거주할"&amp;CHAR(10)&amp;"가능성이 높은 체류인구"</f>
        <v>한 달 동안 21일 이상 체류하면서 숙박 경험이 있어 실거주할
가능성이 높은 체류인구</v>
      </c>
      <c r="X34" s="168"/>
      <c r="Y34" s="168"/>
      <c r="Z34" s="168"/>
      <c r="AA34" s="168"/>
    </row>
    <row r="35" spans="15:27" x14ac:dyDescent="0.3">
      <c r="O35" s="2"/>
      <c r="P35" s="2"/>
      <c r="Q35" s="2"/>
      <c r="R35" s="2"/>
      <c r="S35" s="2"/>
      <c r="V35" s="2"/>
      <c r="W35" s="2"/>
      <c r="X35" s="2"/>
      <c r="Y35" s="2"/>
      <c r="Z35" s="2"/>
      <c r="AA35" s="2"/>
    </row>
    <row r="36" spans="15:27" x14ac:dyDescent="0.3">
      <c r="O36" s="2"/>
      <c r="P36" s="2"/>
      <c r="Q36" s="2"/>
      <c r="R36" s="2"/>
      <c r="S36" s="2"/>
      <c r="V36" s="2"/>
      <c r="W36" s="2"/>
      <c r="X36" s="2"/>
      <c r="Y36" s="2"/>
      <c r="Z36" s="2"/>
      <c r="AA36" s="2"/>
    </row>
    <row r="37" spans="15:27" x14ac:dyDescent="0.3">
      <c r="O37" s="2"/>
      <c r="P37" s="2"/>
      <c r="Q37" s="2"/>
      <c r="R37" s="2"/>
      <c r="S37" s="2"/>
      <c r="U37" s="2"/>
      <c r="V37" s="2"/>
      <c r="W37" s="2"/>
      <c r="X37" s="2"/>
      <c r="Y37" s="2"/>
      <c r="Z37" s="2"/>
      <c r="AA37" s="2"/>
    </row>
    <row r="38" spans="15:27" x14ac:dyDescent="0.3">
      <c r="O38" s="2"/>
      <c r="P38" s="2"/>
      <c r="Q38" s="2"/>
      <c r="R38" s="2"/>
      <c r="S38" s="2"/>
      <c r="U38" s="2"/>
      <c r="V38" s="2"/>
      <c r="W38" s="2"/>
      <c r="X38" s="2"/>
      <c r="Y38" s="2"/>
      <c r="Z38" s="2"/>
      <c r="AA38" s="2"/>
    </row>
    <row r="39" spans="15:27" x14ac:dyDescent="0.3">
      <c r="O39" s="2"/>
      <c r="P39" s="2"/>
      <c r="Q39" s="2"/>
      <c r="R39" s="2"/>
      <c r="S39" s="2"/>
      <c r="U39" s="2"/>
      <c r="V39" s="2"/>
      <c r="W39" s="2"/>
      <c r="X39" s="2"/>
      <c r="Y39" s="2"/>
      <c r="Z39" s="2"/>
      <c r="AA39" s="2"/>
    </row>
    <row r="40" spans="15:27" x14ac:dyDescent="0.3">
      <c r="O40" s="2"/>
      <c r="P40" s="2"/>
      <c r="Q40" s="2"/>
      <c r="R40" s="2"/>
      <c r="S40" s="2"/>
      <c r="U40" s="2"/>
      <c r="V40" s="2"/>
      <c r="W40" s="2"/>
      <c r="X40" s="2"/>
      <c r="Y40" s="2"/>
      <c r="Z40" s="2"/>
      <c r="AA40" s="2"/>
    </row>
    <row r="41" spans="15:27" x14ac:dyDescent="0.3">
      <c r="O41" s="2"/>
      <c r="P41" s="2"/>
      <c r="Q41" s="2"/>
      <c r="R41" s="2"/>
      <c r="S41" s="2"/>
      <c r="U41" s="2"/>
      <c r="V41" s="2"/>
      <c r="W41" s="2"/>
      <c r="X41" s="2"/>
      <c r="Y41" s="2"/>
      <c r="Z41" s="2"/>
      <c r="AA41" s="2"/>
    </row>
    <row r="42" spans="15:27" x14ac:dyDescent="0.3">
      <c r="O42" s="2"/>
      <c r="P42" s="2"/>
      <c r="Q42" s="2"/>
      <c r="R42" s="2"/>
      <c r="S42" s="2"/>
      <c r="U42" s="2"/>
      <c r="V42" s="2"/>
      <c r="W42" s="2"/>
      <c r="X42" s="2"/>
      <c r="Y42" s="2"/>
      <c r="Z42" s="2"/>
      <c r="AA42" s="2"/>
    </row>
    <row r="43" spans="15:27" x14ac:dyDescent="0.3">
      <c r="O43" s="2"/>
      <c r="P43" s="2"/>
      <c r="Q43" s="2"/>
      <c r="R43" s="2"/>
      <c r="S43" s="2"/>
      <c r="U43" s="2"/>
      <c r="V43" s="2"/>
      <c r="W43" s="2"/>
      <c r="X43" s="2"/>
      <c r="Y43" s="2"/>
      <c r="Z43" s="2"/>
      <c r="AA43" s="2"/>
    </row>
    <row r="44" spans="15:27" x14ac:dyDescent="0.3">
      <c r="O44" s="2"/>
      <c r="P44" s="2"/>
      <c r="Q44" s="2"/>
      <c r="R44" s="2"/>
      <c r="S44" s="2"/>
      <c r="U44" s="2"/>
      <c r="V44" s="2"/>
      <c r="W44" s="2"/>
      <c r="X44" s="2"/>
      <c r="Y44" s="2"/>
      <c r="Z44" s="2"/>
      <c r="AA44" s="2"/>
    </row>
    <row r="45" spans="15:27" x14ac:dyDescent="0.3">
      <c r="O45" s="2"/>
      <c r="P45" s="2"/>
      <c r="Q45" s="2"/>
      <c r="R45" s="2"/>
      <c r="S45" s="2"/>
      <c r="U45" s="2"/>
      <c r="V45" s="2"/>
      <c r="W45" s="2"/>
      <c r="X45" s="2"/>
      <c r="Y45" s="2"/>
      <c r="Z45" s="2"/>
      <c r="AA45" s="2"/>
    </row>
    <row r="46" spans="15:27" x14ac:dyDescent="0.3">
      <c r="O46" s="2"/>
      <c r="P46" s="2"/>
      <c r="Q46" s="2"/>
      <c r="R46" s="2"/>
      <c r="S46" s="2"/>
      <c r="U46" s="2"/>
      <c r="V46" s="2"/>
      <c r="W46" s="2"/>
      <c r="X46" s="2"/>
      <c r="Y46" s="2"/>
      <c r="Z46" s="2"/>
      <c r="AA46" s="2"/>
    </row>
    <row r="47" spans="15:27" x14ac:dyDescent="0.3">
      <c r="O47" s="2"/>
      <c r="P47" s="2"/>
      <c r="Q47" s="2"/>
      <c r="R47" s="2"/>
      <c r="S47" s="2"/>
      <c r="U47" s="2"/>
      <c r="V47" s="2"/>
      <c r="W47" s="2"/>
      <c r="X47" s="2"/>
      <c r="Y47" s="2"/>
      <c r="Z47" s="2"/>
      <c r="AA47" s="2"/>
    </row>
    <row r="48" spans="15:27" x14ac:dyDescent="0.3">
      <c r="O48" s="2"/>
      <c r="P48" s="2"/>
      <c r="Q48" s="2"/>
      <c r="R48" s="2"/>
      <c r="S48" s="2"/>
      <c r="U48" s="2"/>
      <c r="V48" s="2"/>
      <c r="W48" s="2"/>
      <c r="X48" s="2"/>
      <c r="Y48" s="2"/>
      <c r="Z48" s="2"/>
      <c r="AA48" s="2"/>
    </row>
    <row r="49" spans="15:27" x14ac:dyDescent="0.3">
      <c r="O49" s="2"/>
      <c r="P49" s="2"/>
      <c r="Q49" s="2"/>
      <c r="R49" s="2"/>
      <c r="S49" s="2"/>
      <c r="U49" s="2"/>
      <c r="V49" s="2"/>
      <c r="W49" s="2"/>
      <c r="X49" s="2"/>
      <c r="Y49" s="2"/>
      <c r="Z49" s="2"/>
      <c r="AA49" s="2"/>
    </row>
    <row r="50" spans="15:27" x14ac:dyDescent="0.3">
      <c r="O50" s="2"/>
      <c r="P50" s="2"/>
      <c r="Q50" s="2"/>
      <c r="R50" s="2"/>
      <c r="S50" s="2"/>
      <c r="U50" s="2"/>
      <c r="V50" s="2"/>
      <c r="W50" s="2"/>
      <c r="X50" s="2"/>
      <c r="Y50" s="2"/>
      <c r="Z50" s="2"/>
      <c r="AA50" s="2"/>
    </row>
    <row r="51" spans="15:27" x14ac:dyDescent="0.3">
      <c r="O51" s="2"/>
      <c r="P51" s="2"/>
      <c r="Q51" s="2"/>
      <c r="R51" s="2"/>
      <c r="S51" s="2"/>
      <c r="U51" s="2"/>
      <c r="V51" s="2"/>
      <c r="W51" s="2"/>
      <c r="X51" s="2"/>
      <c r="Y51" s="2"/>
      <c r="Z51" s="2"/>
      <c r="AA51" s="2"/>
    </row>
    <row r="52" spans="15:27" x14ac:dyDescent="0.3">
      <c r="O52" s="2"/>
      <c r="P52" s="2"/>
      <c r="Q52" s="2"/>
      <c r="R52" s="2"/>
      <c r="S52" s="2"/>
      <c r="U52" s="2"/>
      <c r="V52" s="2"/>
      <c r="W52" s="2"/>
      <c r="X52" s="2"/>
      <c r="Y52" s="2"/>
      <c r="Z52" s="2"/>
      <c r="AA52" s="2"/>
    </row>
    <row r="53" spans="15:27" x14ac:dyDescent="0.3">
      <c r="O53" s="2"/>
      <c r="P53" s="2"/>
      <c r="Q53" s="2"/>
      <c r="R53" s="2"/>
      <c r="S53" s="2"/>
      <c r="U53" s="2"/>
      <c r="V53" s="2"/>
      <c r="W53" s="2"/>
      <c r="X53" s="2"/>
      <c r="Y53" s="2"/>
      <c r="Z53" s="2"/>
      <c r="AA53" s="2"/>
    </row>
    <row r="54" spans="15:27" x14ac:dyDescent="0.3">
      <c r="O54" s="2"/>
      <c r="P54" s="2"/>
      <c r="Q54" s="2"/>
      <c r="R54" s="2"/>
      <c r="S54" s="2"/>
      <c r="U54" s="2"/>
      <c r="V54" s="2"/>
      <c r="W54" s="2"/>
      <c r="X54" s="2"/>
      <c r="Y54" s="2"/>
      <c r="Z54" s="2"/>
      <c r="AA54" s="2"/>
    </row>
    <row r="55" spans="15:27" x14ac:dyDescent="0.3">
      <c r="O55" s="2"/>
      <c r="P55" s="2"/>
      <c r="Q55" s="2"/>
      <c r="R55" s="2"/>
      <c r="S55" s="2"/>
      <c r="U55" s="2"/>
      <c r="V55" s="2"/>
      <c r="W55" s="2"/>
      <c r="X55" s="2"/>
      <c r="Y55" s="2"/>
      <c r="Z55" s="2"/>
      <c r="AA55" s="2"/>
    </row>
    <row r="56" spans="15:27" x14ac:dyDescent="0.3">
      <c r="O56" s="2"/>
      <c r="P56" s="2"/>
      <c r="Q56" s="2"/>
      <c r="R56" s="2"/>
      <c r="S56" s="2"/>
      <c r="U56" s="2"/>
      <c r="V56" s="2"/>
      <c r="W56" s="2"/>
      <c r="X56" s="2"/>
      <c r="Y56" s="2"/>
      <c r="Z56" s="2"/>
      <c r="AA56" s="2"/>
    </row>
    <row r="57" spans="15:27" x14ac:dyDescent="0.3">
      <c r="O57" s="2"/>
      <c r="P57" s="2"/>
      <c r="Q57" s="2"/>
      <c r="R57" s="2"/>
      <c r="S57" s="2"/>
      <c r="U57" s="2"/>
      <c r="V57" s="2"/>
      <c r="W57" s="2"/>
      <c r="X57" s="2"/>
      <c r="Y57" s="2"/>
      <c r="Z57" s="2"/>
      <c r="AA57" s="2"/>
    </row>
    <row r="58" spans="15:27" x14ac:dyDescent="0.3">
      <c r="O58" s="2"/>
      <c r="P58" s="2"/>
      <c r="Q58" s="2"/>
      <c r="R58" s="2"/>
      <c r="S58" s="2"/>
      <c r="U58" s="2"/>
      <c r="V58" s="2"/>
      <c r="W58" s="2"/>
      <c r="X58" s="2"/>
      <c r="Y58" s="2"/>
      <c r="Z58" s="2"/>
      <c r="AA58" s="2"/>
    </row>
    <row r="59" spans="15:27" x14ac:dyDescent="0.3">
      <c r="O59" s="2"/>
      <c r="P59" s="2"/>
      <c r="Q59" s="2"/>
      <c r="R59" s="2"/>
      <c r="S59" s="2"/>
      <c r="U59" s="2"/>
      <c r="V59" s="2"/>
      <c r="W59" s="2"/>
      <c r="X59" s="2"/>
      <c r="Y59" s="2"/>
      <c r="Z59" s="2"/>
      <c r="AA59" s="2"/>
    </row>
    <row r="60" spans="15:27" x14ac:dyDescent="0.3">
      <c r="O60" s="2"/>
      <c r="P60" s="2"/>
      <c r="Q60" s="2"/>
      <c r="R60" s="2"/>
      <c r="S60" s="2"/>
      <c r="U60" s="2"/>
      <c r="V60" s="2"/>
      <c r="W60" s="2"/>
      <c r="X60" s="2"/>
      <c r="Y60" s="2"/>
      <c r="Z60" s="2"/>
      <c r="AA60" s="2"/>
    </row>
    <row r="61" spans="15:27" x14ac:dyDescent="0.3">
      <c r="O61" s="2"/>
      <c r="P61" s="2"/>
      <c r="Q61" s="2"/>
      <c r="R61" s="2"/>
      <c r="S61" s="2"/>
      <c r="U61" s="2"/>
      <c r="V61" s="2"/>
      <c r="W61" s="2"/>
      <c r="X61" s="2"/>
      <c r="Y61" s="2"/>
      <c r="Z61" s="2"/>
      <c r="AA61" s="2"/>
    </row>
    <row r="62" spans="15:27" x14ac:dyDescent="0.3">
      <c r="O62" s="2"/>
      <c r="P62" s="2"/>
      <c r="Q62" s="2"/>
      <c r="R62" s="2"/>
      <c r="S62" s="2"/>
      <c r="U62" s="2"/>
      <c r="V62" s="2"/>
      <c r="W62" s="2"/>
      <c r="X62" s="2"/>
      <c r="Y62" s="2"/>
      <c r="Z62" s="2"/>
      <c r="AA62" s="2"/>
    </row>
    <row r="63" spans="15:27" x14ac:dyDescent="0.3">
      <c r="O63" s="2"/>
      <c r="P63" s="2"/>
      <c r="Q63" s="2"/>
      <c r="R63" s="2"/>
      <c r="S63" s="2"/>
      <c r="U63" s="2"/>
      <c r="V63" s="2"/>
      <c r="W63" s="2"/>
      <c r="X63" s="2"/>
      <c r="Y63" s="2"/>
      <c r="Z63" s="2"/>
      <c r="AA63" s="2"/>
    </row>
    <row r="64" spans="15:27" x14ac:dyDescent="0.3">
      <c r="O64" s="2"/>
      <c r="P64" s="2"/>
      <c r="Q64" s="2"/>
      <c r="R64" s="2"/>
      <c r="S64" s="2"/>
      <c r="U64" s="2"/>
      <c r="V64" s="2"/>
      <c r="W64" s="2"/>
      <c r="X64" s="2"/>
      <c r="Y64" s="2"/>
      <c r="Z64" s="2"/>
      <c r="AA64" s="2"/>
    </row>
    <row r="65" spans="15:27" x14ac:dyDescent="0.3">
      <c r="O65" s="2"/>
      <c r="P65" s="2"/>
      <c r="Q65" s="2"/>
      <c r="R65" s="2"/>
      <c r="S65" s="2"/>
      <c r="U65" s="2"/>
      <c r="V65" s="2"/>
      <c r="W65" s="2"/>
      <c r="X65" s="2"/>
      <c r="Y65" s="2"/>
      <c r="Z65" s="2"/>
      <c r="AA65" s="2"/>
    </row>
    <row r="66" spans="15:27" x14ac:dyDescent="0.3">
      <c r="O66" s="2"/>
      <c r="P66" s="2"/>
      <c r="Q66" s="2"/>
      <c r="R66" s="2"/>
      <c r="S66" s="2"/>
      <c r="U66" s="2"/>
      <c r="V66" s="2"/>
      <c r="W66" s="2"/>
      <c r="X66" s="2"/>
      <c r="Y66" s="2"/>
      <c r="Z66" s="2"/>
      <c r="AA66" s="2"/>
    </row>
    <row r="67" spans="15:27" x14ac:dyDescent="0.3">
      <c r="O67" s="2"/>
      <c r="P67" s="2"/>
      <c r="Q67" s="2"/>
      <c r="R67" s="2"/>
      <c r="S67" s="2"/>
      <c r="U67" s="2"/>
      <c r="V67" s="2"/>
      <c r="W67" s="2"/>
      <c r="X67" s="2"/>
      <c r="Y67" s="2"/>
      <c r="Z67" s="2"/>
      <c r="AA67" s="2"/>
    </row>
    <row r="68" spans="15:27" x14ac:dyDescent="0.3">
      <c r="O68" s="2"/>
      <c r="P68" s="2"/>
      <c r="Q68" s="2"/>
      <c r="R68" s="2"/>
      <c r="S68" s="2"/>
      <c r="U68" s="2"/>
      <c r="V68" s="2"/>
      <c r="W68" s="2"/>
      <c r="X68" s="2"/>
      <c r="Y68" s="2"/>
      <c r="Z68" s="2"/>
      <c r="AA68" s="2"/>
    </row>
    <row r="69" spans="15:27" x14ac:dyDescent="0.3">
      <c r="O69" s="2"/>
      <c r="P69" s="2"/>
      <c r="Q69" s="2"/>
      <c r="R69" s="2"/>
      <c r="S69" s="2"/>
      <c r="U69" s="2"/>
      <c r="V69" s="2"/>
      <c r="W69" s="2"/>
      <c r="X69" s="2"/>
      <c r="Y69" s="2"/>
      <c r="Z69" s="2"/>
      <c r="AA69" s="2"/>
    </row>
    <row r="70" spans="15:27" x14ac:dyDescent="0.3">
      <c r="O70" s="2"/>
      <c r="P70" s="2"/>
      <c r="Q70" s="2"/>
      <c r="R70" s="2"/>
      <c r="S70" s="2"/>
      <c r="U70" s="2"/>
      <c r="V70" s="2"/>
      <c r="W70" s="2"/>
      <c r="X70" s="2"/>
      <c r="Y70" s="2"/>
      <c r="Z70" s="2"/>
      <c r="AA70" s="2"/>
    </row>
    <row r="71" spans="15:27" x14ac:dyDescent="0.3">
      <c r="O71" s="2"/>
      <c r="P71" s="2"/>
      <c r="Q71" s="2"/>
      <c r="R71" s="2"/>
      <c r="S71" s="2"/>
      <c r="U71" s="2"/>
      <c r="V71" s="2"/>
      <c r="W71" s="2"/>
      <c r="X71" s="2"/>
      <c r="Y71" s="2"/>
      <c r="Z71" s="2"/>
      <c r="AA71" s="2"/>
    </row>
    <row r="72" spans="15:27" x14ac:dyDescent="0.3">
      <c r="O72" s="2"/>
      <c r="P72" s="2"/>
      <c r="Q72" s="2"/>
      <c r="R72" s="2"/>
      <c r="S72" s="2"/>
      <c r="U72" s="2"/>
      <c r="V72" s="2"/>
      <c r="W72" s="2"/>
      <c r="X72" s="2"/>
      <c r="Y72" s="2"/>
      <c r="Z72" s="2"/>
      <c r="AA72" s="2"/>
    </row>
    <row r="73" spans="15:27" x14ac:dyDescent="0.3">
      <c r="O73" s="2"/>
      <c r="P73" s="2"/>
      <c r="Q73" s="2"/>
      <c r="R73" s="2"/>
      <c r="S73" s="2"/>
      <c r="U73" s="2"/>
      <c r="V73" s="2"/>
      <c r="W73" s="2"/>
      <c r="X73" s="2"/>
      <c r="Y73" s="2"/>
      <c r="Z73" s="2"/>
      <c r="AA73" s="2"/>
    </row>
    <row r="74" spans="15:27" x14ac:dyDescent="0.3">
      <c r="O74" s="2"/>
      <c r="P74" s="2"/>
      <c r="Q74" s="2"/>
      <c r="R74" s="2"/>
      <c r="S74" s="2"/>
      <c r="U74" s="2"/>
      <c r="V74" s="2"/>
      <c r="W74" s="2"/>
      <c r="X74" s="2"/>
      <c r="Y74" s="2"/>
      <c r="Z74" s="2"/>
      <c r="AA74" s="2"/>
    </row>
    <row r="75" spans="15:27" x14ac:dyDescent="0.3">
      <c r="O75" s="2"/>
      <c r="P75" s="2"/>
      <c r="Q75" s="2"/>
      <c r="R75" s="2"/>
      <c r="S75" s="2"/>
      <c r="U75" s="2"/>
      <c r="V75" s="2"/>
      <c r="W75" s="2"/>
      <c r="X75" s="2"/>
      <c r="Y75" s="2"/>
      <c r="Z75" s="2"/>
      <c r="AA75" s="2"/>
    </row>
    <row r="76" spans="15:27" x14ac:dyDescent="0.3">
      <c r="O76" s="2"/>
      <c r="P76" s="2"/>
      <c r="Q76" s="2"/>
      <c r="R76" s="2"/>
      <c r="S76" s="2"/>
      <c r="U76" s="2"/>
      <c r="V76" s="2"/>
      <c r="W76" s="2"/>
      <c r="X76" s="2"/>
      <c r="Y76" s="2"/>
      <c r="Z76" s="2"/>
      <c r="AA76" s="2"/>
    </row>
    <row r="77" spans="15:27" x14ac:dyDescent="0.3">
      <c r="O77" s="2"/>
      <c r="P77" s="2"/>
      <c r="Q77" s="2"/>
      <c r="R77" s="2"/>
      <c r="S77" s="2"/>
      <c r="U77" s="2"/>
      <c r="V77" s="2"/>
      <c r="W77" s="2"/>
      <c r="X77" s="2"/>
      <c r="Y77" s="2"/>
      <c r="Z77" s="2"/>
      <c r="AA77" s="2"/>
    </row>
    <row r="78" spans="15:27" x14ac:dyDescent="0.3">
      <c r="O78" s="2"/>
      <c r="P78" s="2"/>
      <c r="Q78" s="2"/>
      <c r="R78" s="2"/>
      <c r="S78" s="2"/>
      <c r="U78" s="2"/>
      <c r="V78" s="2"/>
      <c r="W78" s="2"/>
      <c r="X78" s="2"/>
      <c r="Y78" s="2"/>
      <c r="Z78" s="2"/>
      <c r="AA78" s="2"/>
    </row>
    <row r="79" spans="15:27" x14ac:dyDescent="0.3">
      <c r="O79" s="2"/>
      <c r="P79" s="2"/>
      <c r="Q79" s="2"/>
      <c r="R79" s="2"/>
      <c r="S79" s="2"/>
      <c r="U79" s="2"/>
      <c r="V79" s="2"/>
      <c r="W79" s="2"/>
      <c r="X79" s="2"/>
      <c r="Y79" s="2"/>
      <c r="Z79" s="2"/>
      <c r="AA79" s="2"/>
    </row>
    <row r="80" spans="15:27" x14ac:dyDescent="0.3">
      <c r="O80" s="2"/>
      <c r="P80" s="2"/>
      <c r="Q80" s="2"/>
      <c r="R80" s="2"/>
      <c r="S80" s="2"/>
      <c r="U80" s="2"/>
      <c r="V80" s="2"/>
      <c r="W80" s="2"/>
      <c r="X80" s="2"/>
      <c r="Y80" s="2"/>
      <c r="Z80" s="2"/>
      <c r="AA80" s="2"/>
    </row>
    <row r="81" spans="15:27" x14ac:dyDescent="0.3">
      <c r="O81" s="2"/>
      <c r="P81" s="2"/>
      <c r="Q81" s="2"/>
      <c r="R81" s="2"/>
      <c r="S81" s="2"/>
      <c r="U81" s="2"/>
      <c r="V81" s="2"/>
      <c r="W81" s="2"/>
      <c r="X81" s="2"/>
      <c r="Y81" s="2"/>
      <c r="Z81" s="2"/>
      <c r="AA81" s="2"/>
    </row>
    <row r="82" spans="15:27" x14ac:dyDescent="0.3">
      <c r="O82" s="2"/>
      <c r="P82" s="2"/>
      <c r="Q82" s="2"/>
      <c r="R82" s="2"/>
      <c r="S82" s="2"/>
      <c r="U82" s="2"/>
      <c r="V82" s="2"/>
      <c r="W82" s="2"/>
      <c r="X82" s="2"/>
      <c r="Y82" s="2"/>
      <c r="Z82" s="2"/>
      <c r="AA82" s="2"/>
    </row>
    <row r="83" spans="15:27" x14ac:dyDescent="0.3">
      <c r="O83" s="2"/>
      <c r="P83" s="2"/>
      <c r="Q83" s="2"/>
      <c r="R83" s="2"/>
      <c r="S83" s="2"/>
      <c r="U83" s="2"/>
      <c r="V83" s="2"/>
      <c r="W83" s="2"/>
      <c r="X83" s="2"/>
      <c r="Y83" s="2"/>
      <c r="Z83" s="2"/>
      <c r="AA83" s="2"/>
    </row>
    <row r="84" spans="15:27" x14ac:dyDescent="0.3">
      <c r="O84" s="2"/>
      <c r="P84" s="2"/>
      <c r="Q84" s="2"/>
      <c r="R84" s="2"/>
      <c r="S84" s="2"/>
      <c r="U84" s="2"/>
      <c r="V84" s="2"/>
      <c r="W84" s="2"/>
      <c r="X84" s="2"/>
      <c r="Y84" s="2"/>
      <c r="Z84" s="2"/>
      <c r="AA84" s="2"/>
    </row>
    <row r="85" spans="15:27" x14ac:dyDescent="0.3">
      <c r="O85" s="2"/>
      <c r="P85" s="2"/>
      <c r="Q85" s="2"/>
      <c r="R85" s="2"/>
      <c r="S85" s="2"/>
      <c r="U85" s="2"/>
      <c r="V85" s="2"/>
      <c r="W85" s="2"/>
      <c r="X85" s="2"/>
      <c r="Y85" s="2"/>
      <c r="Z85" s="2"/>
      <c r="AA85" s="2"/>
    </row>
    <row r="86" spans="15:27" x14ac:dyDescent="0.3">
      <c r="O86" s="2"/>
      <c r="P86" s="2"/>
      <c r="Q86" s="2"/>
      <c r="R86" s="2"/>
      <c r="S86" s="2"/>
      <c r="U86" s="2"/>
      <c r="V86" s="2"/>
      <c r="W86" s="2"/>
      <c r="X86" s="2"/>
      <c r="Y86" s="2"/>
      <c r="Z86" s="2"/>
      <c r="AA86" s="2"/>
    </row>
    <row r="87" spans="15:27" x14ac:dyDescent="0.3">
      <c r="O87" s="2"/>
      <c r="P87" s="2"/>
      <c r="Q87" s="2"/>
      <c r="R87" s="2"/>
      <c r="S87" s="2"/>
      <c r="U87" s="2"/>
      <c r="V87" s="2"/>
      <c r="W87" s="2"/>
      <c r="X87" s="2"/>
      <c r="Y87" s="2"/>
      <c r="Z87" s="2"/>
      <c r="AA87" s="2"/>
    </row>
    <row r="88" spans="15:27" x14ac:dyDescent="0.3">
      <c r="O88" s="2"/>
      <c r="P88" s="2"/>
      <c r="Q88" s="2"/>
      <c r="R88" s="2"/>
      <c r="S88" s="2"/>
      <c r="U88" s="2"/>
      <c r="V88" s="2"/>
      <c r="W88" s="2"/>
      <c r="X88" s="2"/>
      <c r="Y88" s="2"/>
      <c r="Z88" s="2"/>
      <c r="AA88" s="2"/>
    </row>
    <row r="89" spans="15:27" x14ac:dyDescent="0.3">
      <c r="O89" s="2"/>
      <c r="P89" s="2"/>
      <c r="Q89" s="2"/>
      <c r="R89" s="2"/>
      <c r="S89" s="2"/>
      <c r="U89" s="2"/>
      <c r="V89" s="2"/>
      <c r="W89" s="2"/>
      <c r="X89" s="2"/>
      <c r="Y89" s="2"/>
      <c r="Z89" s="2"/>
      <c r="AA89" s="2"/>
    </row>
    <row r="90" spans="15:27" x14ac:dyDescent="0.3">
      <c r="O90" s="2"/>
      <c r="P90" s="2"/>
      <c r="Q90" s="2"/>
      <c r="R90" s="2"/>
      <c r="S90" s="2"/>
      <c r="U90" s="2"/>
      <c r="V90" s="2"/>
      <c r="W90" s="2"/>
      <c r="X90" s="2"/>
      <c r="Y90" s="2"/>
      <c r="Z90" s="2"/>
      <c r="AA90" s="2"/>
    </row>
    <row r="91" spans="15:27" x14ac:dyDescent="0.3">
      <c r="O91" s="2"/>
      <c r="P91" s="2"/>
      <c r="Q91" s="2"/>
      <c r="R91" s="2"/>
      <c r="S91" s="2"/>
      <c r="U91" s="2"/>
      <c r="V91" s="2"/>
      <c r="W91" s="2"/>
      <c r="X91" s="2"/>
      <c r="Y91" s="2"/>
      <c r="Z91" s="2"/>
      <c r="AA91" s="2"/>
    </row>
    <row r="92" spans="15:27" x14ac:dyDescent="0.3">
      <c r="O92" s="2"/>
      <c r="P92" s="2"/>
      <c r="Q92" s="2"/>
      <c r="R92" s="2"/>
      <c r="S92" s="2"/>
      <c r="U92" s="2"/>
      <c r="V92" s="2"/>
      <c r="W92" s="2"/>
      <c r="X92" s="2"/>
      <c r="Y92" s="2"/>
      <c r="Z92" s="2"/>
      <c r="AA92" s="2"/>
    </row>
    <row r="93" spans="15:27" x14ac:dyDescent="0.3">
      <c r="O93" s="2"/>
      <c r="P93" s="2"/>
      <c r="Q93" s="2"/>
      <c r="R93" s="2"/>
      <c r="S93" s="2"/>
      <c r="U93" s="2"/>
      <c r="V93" s="2"/>
      <c r="W93" s="2"/>
      <c r="X93" s="2"/>
      <c r="Y93" s="2"/>
      <c r="Z93" s="2"/>
      <c r="AA93" s="2"/>
    </row>
    <row r="94" spans="15:27" x14ac:dyDescent="0.3">
      <c r="O94" s="2"/>
      <c r="P94" s="2"/>
      <c r="Q94" s="2"/>
      <c r="R94" s="2"/>
      <c r="S94" s="2"/>
      <c r="U94" s="2"/>
      <c r="V94" s="2"/>
      <c r="W94" s="2"/>
      <c r="X94" s="2"/>
      <c r="Y94" s="2"/>
      <c r="Z94" s="2"/>
      <c r="AA94" s="2"/>
    </row>
    <row r="95" spans="15:27" x14ac:dyDescent="0.3">
      <c r="O95" s="2"/>
      <c r="P95" s="2"/>
      <c r="Q95" s="2"/>
      <c r="R95" s="2"/>
      <c r="S95" s="2"/>
      <c r="U95" s="2"/>
      <c r="V95" s="2"/>
      <c r="W95" s="2"/>
      <c r="X95" s="2"/>
      <c r="Y95" s="2"/>
      <c r="Z95" s="2"/>
      <c r="AA95" s="2"/>
    </row>
    <row r="96" spans="15:27" x14ac:dyDescent="0.3">
      <c r="O96" s="2"/>
      <c r="P96" s="2"/>
      <c r="Q96" s="2"/>
      <c r="R96" s="2"/>
      <c r="S96" s="2"/>
      <c r="U96" s="2"/>
      <c r="V96" s="2"/>
      <c r="W96" s="2"/>
      <c r="X96" s="2"/>
      <c r="Y96" s="2"/>
      <c r="Z96" s="2"/>
      <c r="AA96" s="2"/>
    </row>
    <row r="97" spans="15:27" x14ac:dyDescent="0.3">
      <c r="O97" s="2"/>
      <c r="P97" s="2"/>
      <c r="Q97" s="2"/>
      <c r="R97" s="2"/>
      <c r="S97" s="2"/>
      <c r="U97" s="2"/>
      <c r="V97" s="2"/>
      <c r="W97" s="2"/>
      <c r="X97" s="2"/>
      <c r="Y97" s="2"/>
      <c r="Z97" s="2"/>
      <c r="AA97" s="2"/>
    </row>
    <row r="98" spans="15:27" x14ac:dyDescent="0.3">
      <c r="O98" s="2"/>
      <c r="P98" s="2"/>
      <c r="Q98" s="2"/>
      <c r="R98" s="2"/>
      <c r="S98" s="2"/>
      <c r="U98" s="2"/>
      <c r="V98" s="2"/>
      <c r="W98" s="2"/>
      <c r="X98" s="2"/>
      <c r="Y98" s="2"/>
      <c r="Z98" s="2"/>
      <c r="AA98" s="2"/>
    </row>
    <row r="99" spans="15:27" x14ac:dyDescent="0.3">
      <c r="O99" s="2"/>
      <c r="P99" s="2"/>
      <c r="Q99" s="2"/>
      <c r="R99" s="2"/>
      <c r="S99" s="2"/>
      <c r="U99" s="2"/>
      <c r="V99" s="2"/>
      <c r="W99" s="2"/>
      <c r="X99" s="2"/>
      <c r="Y99" s="2"/>
      <c r="Z99" s="2"/>
      <c r="AA99" s="2"/>
    </row>
    <row r="100" spans="15:27" x14ac:dyDescent="0.3">
      <c r="O100" s="2"/>
      <c r="P100" s="2"/>
      <c r="Q100" s="2"/>
      <c r="R100" s="2"/>
      <c r="S100" s="2"/>
      <c r="U100" s="2"/>
      <c r="V100" s="2"/>
      <c r="W100" s="2"/>
      <c r="X100" s="2"/>
      <c r="Y100" s="2"/>
      <c r="Z100" s="2"/>
      <c r="AA100" s="2"/>
    </row>
    <row r="101" spans="15:27" x14ac:dyDescent="0.3">
      <c r="O101" s="2"/>
      <c r="P101" s="2"/>
      <c r="Q101" s="2"/>
      <c r="R101" s="2"/>
      <c r="S101" s="2"/>
      <c r="U101" s="2"/>
      <c r="V101" s="2"/>
      <c r="W101" s="2"/>
      <c r="X101" s="2"/>
      <c r="Y101" s="2"/>
      <c r="Z101" s="2"/>
      <c r="AA101" s="2"/>
    </row>
    <row r="102" spans="15:27" x14ac:dyDescent="0.3">
      <c r="O102" s="2"/>
      <c r="P102" s="2"/>
      <c r="Q102" s="2"/>
      <c r="R102" s="2"/>
      <c r="S102" s="2"/>
      <c r="U102" s="2"/>
      <c r="V102" s="2"/>
      <c r="W102" s="2"/>
      <c r="X102" s="2"/>
      <c r="Y102" s="2"/>
      <c r="Z102" s="2"/>
      <c r="AA102" s="2"/>
    </row>
    <row r="103" spans="15:27" x14ac:dyDescent="0.3">
      <c r="O103" s="2"/>
      <c r="P103" s="2"/>
      <c r="Q103" s="2"/>
      <c r="R103" s="2"/>
      <c r="S103" s="2"/>
      <c r="U103" s="2"/>
      <c r="V103" s="2"/>
      <c r="W103" s="2"/>
      <c r="X103" s="2"/>
      <c r="Y103" s="2"/>
      <c r="Z103" s="2"/>
      <c r="AA103" s="2"/>
    </row>
    <row r="104" spans="15:27" x14ac:dyDescent="0.3">
      <c r="O104" s="2"/>
      <c r="P104" s="2"/>
      <c r="Q104" s="2"/>
      <c r="R104" s="2"/>
      <c r="S104" s="2"/>
      <c r="U104" s="2"/>
      <c r="V104" s="2"/>
      <c r="W104" s="2"/>
      <c r="X104" s="2"/>
      <c r="Y104" s="2"/>
      <c r="Z104" s="2"/>
      <c r="AA104" s="2"/>
    </row>
    <row r="105" spans="15:27" x14ac:dyDescent="0.3">
      <c r="O105" s="2"/>
      <c r="P105" s="2"/>
      <c r="Q105" s="2"/>
      <c r="R105" s="2"/>
      <c r="S105" s="2"/>
      <c r="U105" s="2"/>
      <c r="V105" s="2"/>
      <c r="W105" s="2"/>
      <c r="X105" s="2"/>
      <c r="Y105" s="2"/>
      <c r="Z105" s="2"/>
      <c r="AA105" s="2"/>
    </row>
    <row r="106" spans="15:27" x14ac:dyDescent="0.3">
      <c r="O106" s="2"/>
      <c r="P106" s="2"/>
      <c r="Q106" s="2"/>
      <c r="R106" s="2"/>
      <c r="S106" s="2"/>
      <c r="U106" s="2"/>
      <c r="V106" s="2"/>
      <c r="W106" s="2"/>
      <c r="X106" s="2"/>
      <c r="Y106" s="2"/>
      <c r="Z106" s="2"/>
      <c r="AA106" s="2"/>
    </row>
    <row r="107" spans="15:27" x14ac:dyDescent="0.3">
      <c r="O107" s="2"/>
      <c r="P107" s="2"/>
      <c r="Q107" s="2"/>
      <c r="R107" s="2"/>
      <c r="S107" s="2"/>
      <c r="U107" s="2"/>
      <c r="V107" s="2"/>
      <c r="W107" s="2"/>
      <c r="X107" s="2"/>
      <c r="Y107" s="2"/>
      <c r="Z107" s="2"/>
      <c r="AA107" s="2"/>
    </row>
    <row r="108" spans="15:27" x14ac:dyDescent="0.3">
      <c r="O108" s="2"/>
      <c r="P108" s="2"/>
      <c r="Q108" s="2"/>
      <c r="R108" s="2"/>
      <c r="S108" s="2"/>
      <c r="U108" s="2"/>
      <c r="V108" s="2"/>
      <c r="W108" s="2"/>
      <c r="X108" s="2"/>
      <c r="Y108" s="2"/>
      <c r="Z108" s="2"/>
      <c r="AA108" s="2"/>
    </row>
    <row r="109" spans="15:27" x14ac:dyDescent="0.3">
      <c r="O109" s="2"/>
      <c r="P109" s="2"/>
      <c r="Q109" s="2"/>
      <c r="R109" s="2"/>
      <c r="S109" s="2"/>
      <c r="U109" s="2"/>
      <c r="V109" s="2"/>
      <c r="W109" s="2"/>
      <c r="X109" s="2"/>
      <c r="Y109" s="2"/>
      <c r="Z109" s="2"/>
      <c r="AA109" s="2"/>
    </row>
    <row r="110" spans="15:27" x14ac:dyDescent="0.3">
      <c r="O110" s="2"/>
      <c r="P110" s="2"/>
      <c r="Q110" s="2"/>
      <c r="R110" s="2"/>
      <c r="S110" s="2"/>
      <c r="U110" s="2"/>
      <c r="V110" s="2"/>
      <c r="W110" s="2"/>
      <c r="X110" s="2"/>
      <c r="Y110" s="2"/>
      <c r="Z110" s="2"/>
      <c r="AA110" s="2"/>
    </row>
    <row r="111" spans="15:27" x14ac:dyDescent="0.3">
      <c r="O111" s="2"/>
      <c r="P111" s="2"/>
      <c r="Q111" s="2"/>
      <c r="R111" s="2"/>
      <c r="S111" s="2"/>
      <c r="U111" s="2"/>
      <c r="V111" s="2"/>
      <c r="W111" s="2"/>
      <c r="X111" s="2"/>
      <c r="Y111" s="2"/>
      <c r="Z111" s="2"/>
      <c r="AA111" s="2"/>
    </row>
    <row r="112" spans="15:27" x14ac:dyDescent="0.3">
      <c r="O112" s="2"/>
      <c r="P112" s="2"/>
      <c r="Q112" s="2"/>
      <c r="R112" s="2"/>
      <c r="S112" s="2"/>
      <c r="U112" s="2"/>
      <c r="V112" s="2"/>
      <c r="W112" s="2"/>
      <c r="X112" s="2"/>
      <c r="Y112" s="2"/>
      <c r="Z112" s="2"/>
      <c r="AA112" s="2"/>
    </row>
    <row r="113" spans="15:27" x14ac:dyDescent="0.3">
      <c r="O113" s="2"/>
      <c r="P113" s="2"/>
      <c r="Q113" s="2"/>
      <c r="R113" s="2"/>
      <c r="S113" s="2"/>
      <c r="U113" s="2"/>
      <c r="V113" s="2"/>
      <c r="W113" s="2"/>
      <c r="X113" s="2"/>
      <c r="Y113" s="2"/>
      <c r="Z113" s="2"/>
      <c r="AA113" s="2"/>
    </row>
    <row r="114" spans="15:27" x14ac:dyDescent="0.3">
      <c r="O114" s="2"/>
      <c r="P114" s="2"/>
      <c r="Q114" s="2"/>
      <c r="R114" s="2"/>
      <c r="S114" s="2"/>
      <c r="U114" s="2"/>
      <c r="V114" s="2"/>
      <c r="W114" s="2"/>
      <c r="X114" s="2"/>
      <c r="Y114" s="2"/>
      <c r="Z114" s="2"/>
      <c r="AA114" s="2"/>
    </row>
    <row r="115" spans="15:27" x14ac:dyDescent="0.3">
      <c r="O115" s="2"/>
      <c r="P115" s="2"/>
      <c r="Q115" s="2"/>
      <c r="R115" s="2"/>
      <c r="S115" s="2"/>
      <c r="U115" s="2"/>
      <c r="V115" s="2"/>
      <c r="W115" s="2"/>
      <c r="X115" s="2"/>
      <c r="Y115" s="2"/>
      <c r="Z115" s="2"/>
      <c r="AA115" s="2"/>
    </row>
    <row r="116" spans="15:27" x14ac:dyDescent="0.3">
      <c r="O116" s="2"/>
      <c r="P116" s="2"/>
      <c r="Q116" s="2"/>
      <c r="R116" s="2"/>
      <c r="S116" s="2"/>
      <c r="U116" s="2"/>
      <c r="V116" s="2"/>
      <c r="W116" s="2"/>
      <c r="X116" s="2"/>
      <c r="Y116" s="2"/>
      <c r="Z116" s="2"/>
      <c r="AA116" s="2"/>
    </row>
    <row r="117" spans="15:27" x14ac:dyDescent="0.3">
      <c r="O117" s="2"/>
      <c r="P117" s="2"/>
      <c r="Q117" s="2"/>
      <c r="R117" s="2"/>
      <c r="S117" s="2"/>
      <c r="U117" s="2"/>
      <c r="V117" s="2"/>
      <c r="W117" s="2"/>
      <c r="X117" s="2"/>
      <c r="Y117" s="2"/>
      <c r="Z117" s="2"/>
      <c r="AA117" s="2"/>
    </row>
    <row r="118" spans="15:27" x14ac:dyDescent="0.3">
      <c r="O118" s="2"/>
      <c r="P118" s="2"/>
      <c r="Q118" s="2"/>
      <c r="R118" s="2"/>
      <c r="S118" s="2"/>
      <c r="U118" s="2"/>
      <c r="V118" s="2"/>
      <c r="W118" s="2"/>
      <c r="X118" s="2"/>
      <c r="Y118" s="2"/>
      <c r="Z118" s="2"/>
      <c r="AA118" s="2"/>
    </row>
    <row r="119" spans="15:27" x14ac:dyDescent="0.3">
      <c r="O119" s="2"/>
      <c r="P119" s="2"/>
      <c r="Q119" s="2"/>
      <c r="R119" s="2"/>
      <c r="S119" s="2"/>
      <c r="U119" s="2"/>
      <c r="V119" s="2"/>
      <c r="W119" s="2"/>
      <c r="X119" s="2"/>
      <c r="Y119" s="2"/>
      <c r="Z119" s="2"/>
      <c r="AA119" s="2"/>
    </row>
    <row r="120" spans="15:27" x14ac:dyDescent="0.3">
      <c r="O120" s="2"/>
      <c r="P120" s="2"/>
      <c r="Q120" s="2"/>
      <c r="R120" s="2"/>
      <c r="S120" s="2"/>
      <c r="U120" s="2"/>
      <c r="V120" s="2"/>
      <c r="W120" s="2"/>
      <c r="X120" s="2"/>
      <c r="Y120" s="2"/>
      <c r="Z120" s="2"/>
      <c r="AA120" s="2"/>
    </row>
    <row r="121" spans="15:27" x14ac:dyDescent="0.3">
      <c r="O121" s="2"/>
      <c r="P121" s="2"/>
      <c r="Q121" s="2"/>
      <c r="R121" s="2"/>
      <c r="S121" s="2"/>
      <c r="U121" s="2"/>
      <c r="V121" s="2"/>
      <c r="W121" s="2"/>
      <c r="X121" s="2"/>
      <c r="Y121" s="2"/>
      <c r="Z121" s="2"/>
      <c r="AA121" s="2"/>
    </row>
    <row r="122" spans="15:27" x14ac:dyDescent="0.3">
      <c r="O122" s="2"/>
      <c r="P122" s="2"/>
      <c r="Q122" s="2"/>
      <c r="R122" s="2"/>
      <c r="S122" s="2"/>
      <c r="U122" s="2"/>
      <c r="V122" s="2"/>
      <c r="W122" s="2"/>
      <c r="X122" s="2"/>
      <c r="Y122" s="2"/>
      <c r="Z122" s="2"/>
      <c r="AA122" s="2"/>
    </row>
    <row r="123" spans="15:27" x14ac:dyDescent="0.3">
      <c r="O123" s="2"/>
      <c r="P123" s="2"/>
      <c r="Q123" s="2"/>
      <c r="R123" s="2"/>
      <c r="S123" s="2"/>
      <c r="U123" s="2"/>
      <c r="V123" s="2"/>
      <c r="W123" s="2"/>
      <c r="X123" s="2"/>
      <c r="Y123" s="2"/>
      <c r="Z123" s="2"/>
      <c r="AA123" s="2"/>
    </row>
    <row r="124" spans="15:27" x14ac:dyDescent="0.3">
      <c r="O124" s="2"/>
      <c r="P124" s="2"/>
      <c r="Q124" s="2"/>
      <c r="R124" s="2"/>
      <c r="S124" s="2"/>
      <c r="U124" s="2"/>
      <c r="V124" s="2"/>
      <c r="W124" s="2"/>
      <c r="X124" s="2"/>
      <c r="Y124" s="2"/>
      <c r="Z124" s="2"/>
      <c r="AA124" s="2"/>
    </row>
    <row r="125" spans="15:27" x14ac:dyDescent="0.3">
      <c r="O125" s="2"/>
      <c r="P125" s="2"/>
      <c r="Q125" s="2"/>
      <c r="R125" s="2"/>
      <c r="S125" s="2"/>
      <c r="U125" s="2"/>
      <c r="V125" s="2"/>
      <c r="W125" s="2"/>
      <c r="X125" s="2"/>
      <c r="Y125" s="2"/>
      <c r="Z125" s="2"/>
      <c r="AA125" s="2"/>
    </row>
    <row r="126" spans="15:27" x14ac:dyDescent="0.3">
      <c r="O126" s="2"/>
      <c r="P126" s="2"/>
      <c r="Q126" s="2"/>
      <c r="R126" s="2"/>
      <c r="S126" s="2"/>
      <c r="U126" s="2"/>
      <c r="V126" s="2"/>
      <c r="W126" s="2"/>
      <c r="X126" s="2"/>
      <c r="Y126" s="2"/>
      <c r="Z126" s="2"/>
      <c r="AA126" s="2"/>
    </row>
    <row r="127" spans="15:27" x14ac:dyDescent="0.3">
      <c r="O127" s="2"/>
      <c r="P127" s="2"/>
      <c r="Q127" s="2"/>
      <c r="R127" s="2"/>
      <c r="S127" s="2"/>
      <c r="U127" s="2"/>
      <c r="V127" s="2"/>
      <c r="W127" s="2"/>
      <c r="X127" s="2"/>
      <c r="Y127" s="2"/>
      <c r="Z127" s="2"/>
      <c r="AA127" s="2"/>
    </row>
    <row r="128" spans="15:27" x14ac:dyDescent="0.3">
      <c r="O128" s="2"/>
      <c r="P128" s="2"/>
      <c r="Q128" s="2"/>
      <c r="R128" s="2"/>
      <c r="S128" s="2"/>
      <c r="U128" s="2"/>
      <c r="V128" s="2"/>
      <c r="W128" s="2"/>
      <c r="X128" s="2"/>
      <c r="Y128" s="2"/>
      <c r="Z128" s="2"/>
      <c r="AA128" s="2"/>
    </row>
    <row r="129" spans="15:27" x14ac:dyDescent="0.3">
      <c r="O129" s="2"/>
      <c r="P129" s="2"/>
      <c r="Q129" s="2"/>
      <c r="R129" s="2"/>
      <c r="S129" s="2"/>
      <c r="U129" s="2"/>
      <c r="V129" s="2"/>
      <c r="W129" s="2"/>
      <c r="X129" s="2"/>
      <c r="Y129" s="2"/>
      <c r="Z129" s="2"/>
      <c r="AA129" s="2"/>
    </row>
    <row r="130" spans="15:27" x14ac:dyDescent="0.3">
      <c r="O130" s="2"/>
      <c r="P130" s="2"/>
      <c r="Q130" s="2"/>
      <c r="R130" s="2"/>
      <c r="S130" s="2"/>
      <c r="U130" s="2"/>
      <c r="V130" s="2"/>
      <c r="W130" s="2"/>
      <c r="X130" s="2"/>
      <c r="Y130" s="2"/>
      <c r="Z130" s="2"/>
      <c r="AA130" s="2"/>
    </row>
    <row r="131" spans="15:27" x14ac:dyDescent="0.3">
      <c r="O131" s="2"/>
      <c r="P131" s="2"/>
      <c r="Q131" s="2"/>
      <c r="R131" s="2"/>
      <c r="S131" s="2"/>
      <c r="U131" s="2"/>
      <c r="V131" s="2"/>
      <c r="W131" s="2"/>
      <c r="X131" s="2"/>
      <c r="Y131" s="2"/>
      <c r="Z131" s="2"/>
      <c r="AA131" s="2"/>
    </row>
    <row r="132" spans="15:27" x14ac:dyDescent="0.3">
      <c r="O132" s="2"/>
      <c r="P132" s="2"/>
      <c r="Q132" s="2"/>
      <c r="R132" s="2"/>
      <c r="S132" s="2"/>
      <c r="U132" s="2"/>
      <c r="V132" s="2"/>
      <c r="W132" s="2"/>
      <c r="X132" s="2"/>
      <c r="Y132" s="2"/>
      <c r="Z132" s="2"/>
      <c r="AA132" s="2"/>
    </row>
    <row r="133" spans="15:27" x14ac:dyDescent="0.3">
      <c r="O133" s="2"/>
      <c r="P133" s="2"/>
      <c r="Q133" s="2"/>
      <c r="R133" s="2"/>
      <c r="S133" s="2"/>
      <c r="U133" s="2"/>
      <c r="V133" s="2"/>
      <c r="W133" s="2"/>
      <c r="X133" s="2"/>
      <c r="Y133" s="2"/>
      <c r="Z133" s="2"/>
      <c r="AA133" s="2"/>
    </row>
    <row r="134" spans="15:27" x14ac:dyDescent="0.3">
      <c r="O134" s="2"/>
      <c r="P134" s="2"/>
      <c r="Q134" s="2"/>
      <c r="R134" s="2"/>
      <c r="S134" s="2"/>
      <c r="U134" s="2"/>
      <c r="V134" s="2"/>
      <c r="W134" s="2"/>
      <c r="X134" s="2"/>
      <c r="Y134" s="2"/>
      <c r="Z134" s="2"/>
      <c r="AA134" s="2"/>
    </row>
    <row r="135" spans="15:27" x14ac:dyDescent="0.3">
      <c r="O135" s="2"/>
      <c r="P135" s="2"/>
      <c r="Q135" s="2"/>
      <c r="R135" s="2"/>
      <c r="S135" s="2"/>
      <c r="U135" s="2"/>
      <c r="V135" s="2"/>
      <c r="W135" s="2"/>
      <c r="X135" s="2"/>
      <c r="Y135" s="2"/>
      <c r="Z135" s="2"/>
      <c r="AA135" s="2"/>
    </row>
    <row r="136" spans="15:27" x14ac:dyDescent="0.3">
      <c r="O136" s="2"/>
      <c r="P136" s="2"/>
      <c r="Q136" s="2"/>
      <c r="R136" s="2"/>
      <c r="S136" s="2"/>
      <c r="U136" s="2"/>
      <c r="V136" s="2"/>
      <c r="W136" s="2"/>
      <c r="X136" s="2"/>
      <c r="Y136" s="2"/>
      <c r="Z136" s="2"/>
      <c r="AA136" s="2"/>
    </row>
    <row r="137" spans="15:27" x14ac:dyDescent="0.3">
      <c r="O137" s="2"/>
      <c r="P137" s="2"/>
      <c r="Q137" s="2"/>
      <c r="R137" s="2"/>
      <c r="S137" s="2"/>
      <c r="U137" s="2"/>
      <c r="V137" s="2"/>
      <c r="W137" s="2"/>
      <c r="X137" s="2"/>
      <c r="Y137" s="2"/>
      <c r="Z137" s="2"/>
      <c r="AA137" s="2"/>
    </row>
    <row r="138" spans="15:27" x14ac:dyDescent="0.3">
      <c r="O138" s="2"/>
      <c r="P138" s="2"/>
      <c r="Q138" s="2"/>
      <c r="R138" s="2"/>
      <c r="S138" s="2"/>
      <c r="U138" s="2"/>
      <c r="V138" s="2"/>
      <c r="W138" s="2"/>
      <c r="X138" s="2"/>
      <c r="Y138" s="2"/>
      <c r="Z138" s="2"/>
      <c r="AA138" s="2"/>
    </row>
    <row r="139" spans="15:27" x14ac:dyDescent="0.3">
      <c r="O139" s="2"/>
      <c r="P139" s="2"/>
      <c r="Q139" s="2"/>
      <c r="R139" s="2"/>
      <c r="S139" s="2"/>
      <c r="U139" s="2"/>
      <c r="V139" s="2"/>
      <c r="W139" s="2"/>
      <c r="X139" s="2"/>
      <c r="Y139" s="2"/>
      <c r="Z139" s="2"/>
      <c r="AA139" s="2"/>
    </row>
    <row r="140" spans="15:27" x14ac:dyDescent="0.3">
      <c r="O140" s="2"/>
      <c r="P140" s="2"/>
      <c r="Q140" s="2"/>
      <c r="R140" s="2"/>
      <c r="S140" s="2"/>
      <c r="U140" s="2"/>
      <c r="V140" s="2"/>
      <c r="W140" s="2"/>
      <c r="X140" s="2"/>
      <c r="Y140" s="2"/>
      <c r="Z140" s="2"/>
      <c r="AA140" s="2"/>
    </row>
    <row r="141" spans="15:27" x14ac:dyDescent="0.3">
      <c r="O141" s="2"/>
      <c r="P141" s="2"/>
      <c r="Q141" s="2"/>
      <c r="R141" s="2"/>
      <c r="S141" s="2"/>
      <c r="U141" s="2"/>
      <c r="V141" s="2"/>
      <c r="W141" s="2"/>
      <c r="X141" s="2"/>
      <c r="Y141" s="2"/>
      <c r="Z141" s="2"/>
      <c r="AA141" s="2"/>
    </row>
    <row r="142" spans="15:27" x14ac:dyDescent="0.3">
      <c r="O142" s="2"/>
      <c r="P142" s="2"/>
      <c r="Q142" s="2"/>
      <c r="R142" s="2"/>
      <c r="S142" s="2"/>
      <c r="U142" s="2"/>
      <c r="V142" s="2"/>
      <c r="W142" s="2"/>
      <c r="X142" s="2"/>
      <c r="Y142" s="2"/>
      <c r="Z142" s="2"/>
      <c r="AA142" s="2"/>
    </row>
    <row r="143" spans="15:27" x14ac:dyDescent="0.3">
      <c r="O143" s="2"/>
      <c r="P143" s="2"/>
      <c r="Q143" s="2"/>
      <c r="R143" s="2"/>
      <c r="S143" s="2"/>
      <c r="U143" s="2"/>
      <c r="V143" s="2"/>
      <c r="W143" s="2"/>
      <c r="X143" s="2"/>
      <c r="Y143" s="2"/>
      <c r="Z143" s="2"/>
      <c r="AA143" s="2"/>
    </row>
    <row r="144" spans="15:27" x14ac:dyDescent="0.3">
      <c r="O144" s="2"/>
      <c r="P144" s="2"/>
      <c r="Q144" s="2"/>
      <c r="R144" s="2"/>
      <c r="S144" s="2"/>
      <c r="U144" s="2"/>
      <c r="V144" s="2"/>
      <c r="W144" s="2"/>
      <c r="X144" s="2"/>
      <c r="Y144" s="2"/>
      <c r="Z144" s="2"/>
      <c r="AA144" s="2"/>
    </row>
    <row r="145" spans="15:27" x14ac:dyDescent="0.3">
      <c r="O145" s="2"/>
      <c r="P145" s="2"/>
      <c r="Q145" s="2"/>
      <c r="R145" s="2"/>
      <c r="S145" s="2"/>
      <c r="U145" s="2"/>
      <c r="V145" s="2"/>
      <c r="W145" s="2"/>
      <c r="X145" s="2"/>
      <c r="Y145" s="2"/>
      <c r="Z145" s="2"/>
      <c r="AA145" s="2"/>
    </row>
    <row r="146" spans="15:27" x14ac:dyDescent="0.3">
      <c r="O146" s="2"/>
      <c r="P146" s="2"/>
      <c r="Q146" s="2"/>
      <c r="R146" s="2"/>
      <c r="S146" s="2"/>
      <c r="U146" s="2"/>
      <c r="V146" s="2"/>
      <c r="W146" s="2"/>
      <c r="X146" s="2"/>
      <c r="Y146" s="2"/>
      <c r="Z146" s="2"/>
      <c r="AA146" s="2"/>
    </row>
    <row r="147" spans="15:27" x14ac:dyDescent="0.3">
      <c r="O147" s="2"/>
      <c r="P147" s="2"/>
      <c r="Q147" s="2"/>
      <c r="R147" s="2"/>
      <c r="S147" s="2"/>
      <c r="U147" s="2"/>
      <c r="V147" s="2"/>
      <c r="W147" s="2"/>
      <c r="X147" s="2"/>
      <c r="Y147" s="2"/>
      <c r="Z147" s="2"/>
      <c r="AA147" s="2"/>
    </row>
    <row r="148" spans="15:27" x14ac:dyDescent="0.3">
      <c r="O148" s="2"/>
      <c r="P148" s="2"/>
      <c r="Q148" s="2"/>
      <c r="R148" s="2"/>
      <c r="S148" s="2"/>
      <c r="U148" s="2"/>
      <c r="V148" s="2"/>
      <c r="W148" s="2"/>
      <c r="X148" s="2"/>
      <c r="Y148" s="2"/>
      <c r="Z148" s="2"/>
      <c r="AA148" s="2"/>
    </row>
    <row r="149" spans="15:27" x14ac:dyDescent="0.3">
      <c r="O149" s="2"/>
      <c r="P149" s="2"/>
      <c r="Q149" s="2"/>
      <c r="R149" s="2"/>
      <c r="S149" s="2"/>
      <c r="U149" s="2"/>
      <c r="V149" s="2"/>
      <c r="W149" s="2"/>
      <c r="X149" s="2"/>
      <c r="Y149" s="2"/>
      <c r="Z149" s="2"/>
      <c r="AA149" s="2"/>
    </row>
    <row r="150" spans="15:27" x14ac:dyDescent="0.3">
      <c r="O150" s="2"/>
      <c r="P150" s="2"/>
      <c r="Q150" s="2"/>
      <c r="R150" s="2"/>
      <c r="S150" s="2"/>
      <c r="U150" s="2"/>
      <c r="V150" s="2"/>
      <c r="W150" s="2"/>
      <c r="X150" s="2"/>
      <c r="Y150" s="2"/>
      <c r="Z150" s="2"/>
      <c r="AA150" s="2"/>
    </row>
    <row r="151" spans="15:27" x14ac:dyDescent="0.3">
      <c r="O151" s="2"/>
      <c r="P151" s="2"/>
      <c r="Q151" s="2"/>
      <c r="R151" s="2"/>
      <c r="S151" s="2"/>
      <c r="U151" s="2"/>
      <c r="V151" s="2"/>
      <c r="W151" s="2"/>
      <c r="X151" s="2"/>
      <c r="Y151" s="2"/>
      <c r="Z151" s="2"/>
      <c r="AA151" s="2"/>
    </row>
    <row r="152" spans="15:27" x14ac:dyDescent="0.3">
      <c r="O152" s="2"/>
      <c r="P152" s="2"/>
      <c r="Q152" s="2"/>
      <c r="R152" s="2"/>
      <c r="S152" s="2"/>
      <c r="U152" s="2"/>
      <c r="V152" s="2"/>
      <c r="W152" s="2"/>
      <c r="X152" s="2"/>
      <c r="Y152" s="2"/>
      <c r="Z152" s="2"/>
      <c r="AA152" s="2"/>
    </row>
    <row r="153" spans="15:27" x14ac:dyDescent="0.3">
      <c r="O153" s="2"/>
      <c r="P153" s="2"/>
      <c r="Q153" s="2"/>
      <c r="R153" s="2"/>
      <c r="S153" s="2"/>
      <c r="U153" s="2"/>
      <c r="V153" s="2"/>
      <c r="W153" s="2"/>
      <c r="X153" s="2"/>
      <c r="Y153" s="2"/>
      <c r="Z153" s="2"/>
      <c r="AA153" s="2"/>
    </row>
    <row r="154" spans="15:27" x14ac:dyDescent="0.3">
      <c r="O154" s="2"/>
      <c r="P154" s="2"/>
      <c r="Q154" s="2"/>
      <c r="R154" s="2"/>
      <c r="S154" s="2"/>
      <c r="U154" s="2"/>
      <c r="V154" s="2"/>
      <c r="W154" s="2"/>
      <c r="X154" s="2"/>
      <c r="Y154" s="2"/>
      <c r="Z154" s="2"/>
      <c r="AA154" s="2"/>
    </row>
    <row r="155" spans="15:27" x14ac:dyDescent="0.3">
      <c r="O155" s="2"/>
      <c r="P155" s="2"/>
      <c r="Q155" s="2"/>
      <c r="R155" s="2"/>
      <c r="S155" s="2"/>
      <c r="U155" s="2"/>
      <c r="V155" s="2"/>
      <c r="W155" s="2"/>
      <c r="X155" s="2"/>
      <c r="Y155" s="2"/>
      <c r="Z155" s="2"/>
      <c r="AA155" s="2"/>
    </row>
    <row r="156" spans="15:27" x14ac:dyDescent="0.3">
      <c r="O156" s="2"/>
      <c r="P156" s="2"/>
      <c r="Q156" s="2"/>
      <c r="R156" s="2"/>
      <c r="S156" s="2"/>
      <c r="U156" s="2"/>
      <c r="V156" s="2"/>
      <c r="W156" s="2"/>
      <c r="X156" s="2"/>
      <c r="Y156" s="2"/>
      <c r="Z156" s="2"/>
      <c r="AA156" s="2"/>
    </row>
    <row r="157" spans="15:27" x14ac:dyDescent="0.3">
      <c r="O157" s="2"/>
      <c r="P157" s="2"/>
      <c r="Q157" s="2"/>
      <c r="R157" s="2"/>
      <c r="S157" s="2"/>
      <c r="U157" s="2"/>
      <c r="V157" s="2"/>
      <c r="W157" s="2"/>
      <c r="X157" s="2"/>
      <c r="Y157" s="2"/>
      <c r="Z157" s="2"/>
      <c r="AA157" s="2"/>
    </row>
    <row r="158" spans="15:27" x14ac:dyDescent="0.3">
      <c r="O158" s="2"/>
      <c r="P158" s="2"/>
      <c r="Q158" s="2"/>
      <c r="R158" s="2"/>
      <c r="S158" s="2"/>
      <c r="U158" s="2"/>
      <c r="V158" s="2"/>
      <c r="W158" s="2"/>
      <c r="X158" s="2"/>
      <c r="Y158" s="2"/>
      <c r="Z158" s="2"/>
      <c r="AA158" s="2"/>
    </row>
    <row r="159" spans="15:27" x14ac:dyDescent="0.3">
      <c r="O159" s="2"/>
      <c r="P159" s="2"/>
      <c r="Q159" s="2"/>
      <c r="R159" s="2"/>
      <c r="S159" s="2"/>
      <c r="U159" s="2"/>
      <c r="V159" s="2"/>
      <c r="W159" s="2"/>
      <c r="X159" s="2"/>
      <c r="Y159" s="2"/>
      <c r="Z159" s="2"/>
      <c r="AA159" s="2"/>
    </row>
    <row r="160" spans="15:27" x14ac:dyDescent="0.3">
      <c r="O160" s="2"/>
      <c r="P160" s="2"/>
      <c r="Q160" s="2"/>
      <c r="R160" s="2"/>
      <c r="S160" s="2"/>
      <c r="U160" s="2"/>
      <c r="V160" s="2"/>
      <c r="W160" s="2"/>
      <c r="X160" s="2"/>
      <c r="Y160" s="2"/>
      <c r="Z160" s="2"/>
      <c r="AA160" s="2"/>
    </row>
    <row r="161" spans="15:27" x14ac:dyDescent="0.3">
      <c r="O161" s="2"/>
      <c r="P161" s="2"/>
      <c r="Q161" s="2"/>
      <c r="R161" s="2"/>
      <c r="S161" s="2"/>
      <c r="U161" s="2"/>
      <c r="V161" s="2"/>
      <c r="W161" s="2"/>
      <c r="X161" s="2"/>
      <c r="Y161" s="2"/>
      <c r="Z161" s="2"/>
      <c r="AA161" s="2"/>
    </row>
    <row r="162" spans="15:27" x14ac:dyDescent="0.3">
      <c r="O162" s="2"/>
      <c r="P162" s="2"/>
      <c r="Q162" s="2"/>
      <c r="R162" s="2"/>
      <c r="S162" s="2"/>
      <c r="U162" s="2"/>
      <c r="V162" s="2"/>
      <c r="W162" s="2"/>
      <c r="X162" s="2"/>
      <c r="Y162" s="2"/>
      <c r="Z162" s="2"/>
      <c r="AA162" s="2"/>
    </row>
    <row r="163" spans="15:27" x14ac:dyDescent="0.3">
      <c r="O163" s="2"/>
      <c r="P163" s="2"/>
      <c r="Q163" s="2"/>
      <c r="R163" s="2"/>
      <c r="S163" s="2"/>
      <c r="U163" s="2"/>
      <c r="V163" s="2"/>
      <c r="W163" s="2"/>
      <c r="X163" s="2"/>
      <c r="Y163" s="2"/>
      <c r="Z163" s="2"/>
      <c r="AA163" s="2"/>
    </row>
    <row r="164" spans="15:27" x14ac:dyDescent="0.3">
      <c r="O164" s="2"/>
      <c r="P164" s="2"/>
      <c r="Q164" s="2"/>
      <c r="R164" s="2"/>
      <c r="S164" s="2"/>
      <c r="U164" s="2"/>
      <c r="V164" s="2"/>
      <c r="W164" s="2"/>
      <c r="X164" s="2"/>
      <c r="Y164" s="2"/>
      <c r="Z164" s="2"/>
      <c r="AA164" s="2"/>
    </row>
    <row r="165" spans="15:27" x14ac:dyDescent="0.3">
      <c r="O165" s="2"/>
      <c r="P165" s="2"/>
      <c r="Q165" s="2"/>
      <c r="R165" s="2"/>
      <c r="S165" s="2"/>
      <c r="U165" s="2"/>
      <c r="V165" s="2"/>
      <c r="W165" s="2"/>
      <c r="X165" s="2"/>
      <c r="Y165" s="2"/>
      <c r="Z165" s="2"/>
      <c r="AA165" s="2"/>
    </row>
    <row r="166" spans="15:27" x14ac:dyDescent="0.3">
      <c r="O166" s="2"/>
      <c r="P166" s="2"/>
      <c r="Q166" s="2"/>
      <c r="R166" s="2"/>
      <c r="S166" s="2"/>
      <c r="U166" s="2"/>
      <c r="V166" s="2"/>
      <c r="W166" s="2"/>
      <c r="X166" s="2"/>
      <c r="Y166" s="2"/>
      <c r="Z166" s="2"/>
      <c r="AA166" s="2"/>
    </row>
    <row r="167" spans="15:27" x14ac:dyDescent="0.3">
      <c r="O167" s="2"/>
      <c r="P167" s="2"/>
      <c r="Q167" s="2"/>
      <c r="R167" s="2"/>
      <c r="S167" s="2"/>
      <c r="U167" s="2"/>
      <c r="V167" s="2"/>
      <c r="W167" s="2"/>
      <c r="X167" s="2"/>
      <c r="Y167" s="2"/>
      <c r="Z167" s="2"/>
      <c r="AA167" s="2"/>
    </row>
    <row r="168" spans="15:27" x14ac:dyDescent="0.3">
      <c r="O168" s="2"/>
      <c r="P168" s="2"/>
      <c r="Q168" s="2"/>
      <c r="R168" s="2"/>
      <c r="S168" s="2"/>
      <c r="U168" s="2"/>
      <c r="V168" s="2"/>
      <c r="W168" s="2"/>
      <c r="X168" s="2"/>
      <c r="Y168" s="2"/>
      <c r="Z168" s="2"/>
      <c r="AA168" s="2"/>
    </row>
    <row r="169" spans="15:27" x14ac:dyDescent="0.3">
      <c r="O169" s="2"/>
      <c r="P169" s="2"/>
      <c r="Q169" s="2"/>
      <c r="R169" s="2"/>
      <c r="S169" s="2"/>
      <c r="U169" s="2"/>
      <c r="V169" s="2"/>
      <c r="W169" s="2"/>
      <c r="X169" s="2"/>
      <c r="Y169" s="2"/>
      <c r="Z169" s="2"/>
      <c r="AA169" s="2"/>
    </row>
    <row r="170" spans="15:27" x14ac:dyDescent="0.3">
      <c r="O170" s="2"/>
      <c r="P170" s="2"/>
      <c r="Q170" s="2"/>
      <c r="R170" s="2"/>
      <c r="S170" s="2"/>
      <c r="U170" s="2"/>
      <c r="V170" s="2"/>
      <c r="W170" s="2"/>
      <c r="X170" s="2"/>
      <c r="Y170" s="2"/>
      <c r="Z170" s="2"/>
      <c r="AA170" s="2"/>
    </row>
    <row r="171" spans="15:27" x14ac:dyDescent="0.3">
      <c r="O171" s="2"/>
      <c r="P171" s="2"/>
      <c r="Q171" s="2"/>
      <c r="R171" s="2"/>
      <c r="S171" s="2"/>
      <c r="U171" s="2"/>
      <c r="V171" s="2"/>
      <c r="W171" s="2"/>
      <c r="X171" s="2"/>
      <c r="Y171" s="2"/>
      <c r="Z171" s="2"/>
      <c r="AA171" s="2"/>
    </row>
    <row r="172" spans="15:27" x14ac:dyDescent="0.3">
      <c r="O172" s="2"/>
      <c r="P172" s="2"/>
      <c r="Q172" s="2"/>
      <c r="R172" s="2"/>
      <c r="S172" s="2"/>
      <c r="U172" s="2"/>
      <c r="V172" s="2"/>
      <c r="W172" s="2"/>
      <c r="X172" s="2"/>
      <c r="Y172" s="2"/>
      <c r="Z172" s="2"/>
      <c r="AA172" s="2"/>
    </row>
    <row r="173" spans="15:27" x14ac:dyDescent="0.3">
      <c r="O173" s="2"/>
      <c r="P173" s="2"/>
      <c r="Q173" s="2"/>
      <c r="R173" s="2"/>
      <c r="S173" s="2"/>
      <c r="U173" s="2"/>
      <c r="V173" s="2"/>
      <c r="W173" s="2"/>
      <c r="X173" s="2"/>
      <c r="Y173" s="2"/>
      <c r="Z173" s="2"/>
      <c r="AA173" s="2"/>
    </row>
    <row r="174" spans="15:27" x14ac:dyDescent="0.3">
      <c r="O174" s="2"/>
      <c r="P174" s="2"/>
      <c r="Q174" s="2"/>
      <c r="R174" s="2"/>
      <c r="S174" s="2"/>
      <c r="U174" s="2"/>
      <c r="V174" s="2"/>
      <c r="W174" s="2"/>
      <c r="X174" s="2"/>
      <c r="Y174" s="2"/>
      <c r="Z174" s="2"/>
      <c r="AA174" s="2"/>
    </row>
    <row r="175" spans="15:27" x14ac:dyDescent="0.3">
      <c r="O175" s="2"/>
      <c r="P175" s="2"/>
      <c r="Q175" s="2"/>
      <c r="R175" s="2"/>
      <c r="S175" s="2"/>
      <c r="U175" s="2"/>
      <c r="V175" s="2"/>
      <c r="W175" s="2"/>
      <c r="X175" s="2"/>
      <c r="Y175" s="2"/>
      <c r="Z175" s="2"/>
      <c r="AA175" s="2"/>
    </row>
    <row r="176" spans="15:27" x14ac:dyDescent="0.3">
      <c r="O176" s="2"/>
      <c r="P176" s="2"/>
      <c r="Q176" s="2"/>
      <c r="R176" s="2"/>
      <c r="S176" s="2"/>
      <c r="U176" s="2"/>
      <c r="V176" s="2"/>
      <c r="W176" s="2"/>
      <c r="X176" s="2"/>
      <c r="Y176" s="2"/>
      <c r="Z176" s="2"/>
      <c r="AA176" s="2"/>
    </row>
    <row r="177" spans="15:27" x14ac:dyDescent="0.3">
      <c r="O177" s="2"/>
      <c r="P177" s="2"/>
      <c r="Q177" s="2"/>
      <c r="R177" s="2"/>
      <c r="S177" s="2"/>
      <c r="U177" s="2"/>
      <c r="V177" s="2"/>
      <c r="W177" s="2"/>
      <c r="X177" s="2"/>
      <c r="Y177" s="2"/>
      <c r="Z177" s="2"/>
      <c r="AA177" s="2"/>
    </row>
    <row r="178" spans="15:27" x14ac:dyDescent="0.3">
      <c r="O178" s="2"/>
      <c r="P178" s="2"/>
      <c r="Q178" s="2"/>
      <c r="R178" s="2"/>
      <c r="S178" s="2"/>
      <c r="U178" s="2"/>
      <c r="V178" s="2"/>
      <c r="W178" s="2"/>
      <c r="X178" s="2"/>
      <c r="Y178" s="2"/>
      <c r="Z178" s="2"/>
      <c r="AA178" s="2"/>
    </row>
    <row r="179" spans="15:27" x14ac:dyDescent="0.3">
      <c r="O179" s="2"/>
      <c r="P179" s="2"/>
      <c r="Q179" s="2"/>
      <c r="R179" s="2"/>
      <c r="S179" s="2"/>
      <c r="U179" s="2"/>
      <c r="V179" s="2"/>
      <c r="W179" s="2"/>
      <c r="X179" s="2"/>
      <c r="Y179" s="2"/>
      <c r="Z179" s="2"/>
      <c r="AA179" s="2"/>
    </row>
    <row r="180" spans="15:27" x14ac:dyDescent="0.3">
      <c r="O180" s="2"/>
      <c r="P180" s="2"/>
      <c r="Q180" s="2"/>
      <c r="R180" s="2"/>
      <c r="S180" s="2"/>
      <c r="U180" s="2"/>
      <c r="V180" s="2"/>
      <c r="W180" s="2"/>
      <c r="X180" s="2"/>
      <c r="Y180" s="2"/>
      <c r="Z180" s="2"/>
      <c r="AA180" s="2"/>
    </row>
    <row r="181" spans="15:27" x14ac:dyDescent="0.3">
      <c r="O181" s="2"/>
      <c r="P181" s="2"/>
      <c r="Q181" s="2"/>
      <c r="R181" s="2"/>
      <c r="S181" s="2"/>
      <c r="U181" s="2"/>
      <c r="V181" s="2"/>
      <c r="W181" s="2"/>
      <c r="X181" s="2"/>
      <c r="Y181" s="2"/>
      <c r="Z181" s="2"/>
      <c r="AA181" s="2"/>
    </row>
    <row r="182" spans="15:27" x14ac:dyDescent="0.3">
      <c r="O182" s="2"/>
      <c r="P182" s="2"/>
      <c r="Q182" s="2"/>
      <c r="R182" s="2"/>
      <c r="S182" s="2"/>
      <c r="U182" s="2"/>
      <c r="V182" s="2"/>
      <c r="W182" s="2"/>
      <c r="X182" s="2"/>
      <c r="Y182" s="2"/>
      <c r="Z182" s="2"/>
      <c r="AA182" s="2"/>
    </row>
    <row r="183" spans="15:27" x14ac:dyDescent="0.3">
      <c r="O183" s="2"/>
      <c r="P183" s="2"/>
      <c r="Q183" s="2"/>
      <c r="R183" s="2"/>
      <c r="S183" s="2"/>
      <c r="U183" s="2"/>
      <c r="V183" s="2"/>
      <c r="W183" s="2"/>
      <c r="X183" s="2"/>
      <c r="Y183" s="2"/>
      <c r="Z183" s="2"/>
      <c r="AA183" s="2"/>
    </row>
    <row r="184" spans="15:27" x14ac:dyDescent="0.3">
      <c r="O184" s="2"/>
      <c r="P184" s="2"/>
      <c r="Q184" s="2"/>
      <c r="R184" s="2"/>
      <c r="S184" s="2"/>
      <c r="U184" s="2"/>
      <c r="V184" s="2"/>
      <c r="W184" s="2"/>
      <c r="X184" s="2"/>
      <c r="Y184" s="2"/>
      <c r="Z184" s="2"/>
      <c r="AA184" s="2"/>
    </row>
    <row r="185" spans="15:27" x14ac:dyDescent="0.3">
      <c r="O185" s="2"/>
      <c r="P185" s="2"/>
      <c r="Q185" s="2"/>
      <c r="R185" s="2"/>
      <c r="S185" s="2"/>
      <c r="U185" s="2"/>
      <c r="V185" s="2"/>
      <c r="W185" s="2"/>
      <c r="X185" s="2"/>
      <c r="Y185" s="2"/>
      <c r="Z185" s="2"/>
      <c r="AA185" s="2"/>
    </row>
    <row r="186" spans="15:27" x14ac:dyDescent="0.3">
      <c r="O186" s="2"/>
      <c r="P186" s="2"/>
      <c r="Q186" s="2"/>
      <c r="R186" s="2"/>
      <c r="S186" s="2"/>
      <c r="U186" s="2"/>
      <c r="V186" s="2"/>
      <c r="W186" s="2"/>
      <c r="X186" s="2"/>
      <c r="Y186" s="2"/>
      <c r="Z186" s="2"/>
      <c r="AA186" s="2"/>
    </row>
    <row r="187" spans="15:27" x14ac:dyDescent="0.3">
      <c r="O187" s="2"/>
      <c r="P187" s="2"/>
      <c r="Q187" s="2"/>
      <c r="R187" s="2"/>
      <c r="S187" s="2"/>
      <c r="U187" s="2"/>
      <c r="V187" s="2"/>
      <c r="W187" s="2"/>
      <c r="X187" s="2"/>
      <c r="Y187" s="2"/>
      <c r="Z187" s="2"/>
      <c r="AA187" s="2"/>
    </row>
    <row r="188" spans="15:27" x14ac:dyDescent="0.3">
      <c r="O188" s="2"/>
      <c r="P188" s="2"/>
      <c r="Q188" s="2"/>
      <c r="R188" s="2"/>
      <c r="S188" s="2"/>
      <c r="U188" s="2"/>
      <c r="V188" s="2"/>
      <c r="W188" s="2"/>
      <c r="X188" s="2"/>
      <c r="Y188" s="2"/>
      <c r="Z188" s="2"/>
      <c r="AA188" s="2"/>
    </row>
    <row r="189" spans="15:27" x14ac:dyDescent="0.3">
      <c r="O189" s="2"/>
      <c r="P189" s="2"/>
      <c r="Q189" s="2"/>
      <c r="R189" s="2"/>
      <c r="S189" s="2"/>
      <c r="U189" s="2"/>
      <c r="V189" s="2"/>
      <c r="W189" s="2"/>
      <c r="X189" s="2"/>
      <c r="Y189" s="2"/>
      <c r="Z189" s="2"/>
      <c r="AA189" s="2"/>
    </row>
    <row r="190" spans="15:27" x14ac:dyDescent="0.3">
      <c r="O190" s="2"/>
      <c r="P190" s="2"/>
      <c r="Q190" s="2"/>
      <c r="R190" s="2"/>
      <c r="S190" s="2"/>
      <c r="U190" s="2"/>
      <c r="V190" s="2"/>
      <c r="W190" s="2"/>
      <c r="X190" s="2"/>
      <c r="Y190" s="2"/>
      <c r="Z190" s="2"/>
      <c r="AA190" s="2"/>
    </row>
    <row r="191" spans="15:27" x14ac:dyDescent="0.3">
      <c r="O191" s="2"/>
      <c r="P191" s="2"/>
      <c r="Q191" s="2"/>
      <c r="R191" s="2"/>
      <c r="S191" s="2"/>
      <c r="U191" s="2"/>
      <c r="V191" s="2"/>
      <c r="W191" s="2"/>
      <c r="X191" s="2"/>
      <c r="Y191" s="2"/>
      <c r="Z191" s="2"/>
      <c r="AA191" s="2"/>
    </row>
    <row r="192" spans="15:27" x14ac:dyDescent="0.3">
      <c r="O192" s="2"/>
      <c r="P192" s="2"/>
      <c r="Q192" s="2"/>
      <c r="R192" s="2"/>
      <c r="S192" s="2"/>
      <c r="U192" s="2"/>
      <c r="V192" s="2"/>
      <c r="W192" s="2"/>
      <c r="X192" s="2"/>
      <c r="Y192" s="2"/>
      <c r="Z192" s="2"/>
      <c r="AA192" s="2"/>
    </row>
    <row r="193" spans="15:27" x14ac:dyDescent="0.3">
      <c r="O193" s="2"/>
      <c r="P193" s="2"/>
      <c r="Q193" s="2"/>
      <c r="R193" s="2"/>
      <c r="S193" s="2"/>
      <c r="U193" s="2"/>
      <c r="V193" s="2"/>
      <c r="W193" s="2"/>
      <c r="X193" s="2"/>
      <c r="Y193" s="2"/>
      <c r="Z193" s="2"/>
      <c r="AA193" s="2"/>
    </row>
    <row r="194" spans="15:27" x14ac:dyDescent="0.3">
      <c r="O194" s="2"/>
      <c r="P194" s="2"/>
      <c r="Q194" s="2"/>
      <c r="R194" s="2"/>
      <c r="S194" s="2"/>
      <c r="U194" s="2"/>
      <c r="V194" s="2"/>
      <c r="W194" s="2"/>
      <c r="X194" s="2"/>
      <c r="Y194" s="2"/>
      <c r="Z194" s="2"/>
      <c r="AA194" s="2"/>
    </row>
    <row r="195" spans="15:27" x14ac:dyDescent="0.3">
      <c r="O195" s="2"/>
      <c r="P195" s="2"/>
      <c r="Q195" s="2"/>
      <c r="R195" s="2"/>
      <c r="S195" s="2"/>
      <c r="U195" s="2"/>
      <c r="V195" s="2"/>
      <c r="W195" s="2"/>
      <c r="X195" s="2"/>
      <c r="Y195" s="2"/>
      <c r="Z195" s="2"/>
      <c r="AA195" s="2"/>
    </row>
    <row r="196" spans="15:27" x14ac:dyDescent="0.3">
      <c r="O196" s="2"/>
      <c r="P196" s="2"/>
      <c r="Q196" s="2"/>
      <c r="R196" s="2"/>
      <c r="S196" s="2"/>
      <c r="U196" s="2"/>
      <c r="V196" s="2"/>
      <c r="W196" s="2"/>
      <c r="X196" s="2"/>
      <c r="Y196" s="2"/>
      <c r="Z196" s="2"/>
      <c r="AA196" s="2"/>
    </row>
    <row r="197" spans="15:27" x14ac:dyDescent="0.3">
      <c r="O197" s="2"/>
      <c r="P197" s="2"/>
      <c r="Q197" s="2"/>
      <c r="R197" s="2"/>
      <c r="S197" s="2"/>
      <c r="U197" s="2"/>
      <c r="V197" s="2"/>
      <c r="W197" s="2"/>
      <c r="X197" s="2"/>
      <c r="Y197" s="2"/>
      <c r="Z197" s="2"/>
      <c r="AA197" s="2"/>
    </row>
    <row r="198" spans="15:27" x14ac:dyDescent="0.3">
      <c r="O198" s="2"/>
      <c r="P198" s="2"/>
      <c r="Q198" s="2"/>
      <c r="R198" s="2"/>
      <c r="S198" s="2"/>
      <c r="U198" s="2"/>
      <c r="V198" s="2"/>
      <c r="W198" s="2"/>
      <c r="X198" s="2"/>
      <c r="Y198" s="2"/>
      <c r="Z198" s="2"/>
      <c r="AA198" s="2"/>
    </row>
    <row r="199" spans="15:27" x14ac:dyDescent="0.3">
      <c r="O199" s="2"/>
      <c r="P199" s="2"/>
      <c r="Q199" s="2"/>
      <c r="R199" s="2"/>
      <c r="S199" s="2"/>
      <c r="U199" s="2"/>
      <c r="V199" s="2"/>
      <c r="W199" s="2"/>
      <c r="X199" s="2"/>
      <c r="Y199" s="2"/>
      <c r="Z199" s="2"/>
      <c r="AA199" s="2"/>
    </row>
    <row r="200" spans="15:27" x14ac:dyDescent="0.3">
      <c r="O200" s="2"/>
      <c r="P200" s="2"/>
      <c r="Q200" s="2"/>
      <c r="R200" s="2"/>
      <c r="S200" s="2"/>
      <c r="U200" s="2"/>
      <c r="V200" s="2"/>
      <c r="W200" s="2"/>
      <c r="X200" s="2"/>
      <c r="Y200" s="2"/>
      <c r="Z200" s="2"/>
      <c r="AA200" s="2"/>
    </row>
    <row r="201" spans="15:27" x14ac:dyDescent="0.3">
      <c r="O201" s="2"/>
      <c r="P201" s="2"/>
      <c r="Q201" s="2"/>
      <c r="R201" s="2"/>
      <c r="S201" s="2"/>
      <c r="U201" s="2"/>
      <c r="V201" s="2"/>
      <c r="W201" s="2"/>
      <c r="X201" s="2"/>
      <c r="Y201" s="2"/>
      <c r="Z201" s="2"/>
      <c r="AA201" s="2"/>
    </row>
    <row r="202" spans="15:27" x14ac:dyDescent="0.3">
      <c r="O202" s="2"/>
      <c r="P202" s="2"/>
      <c r="Q202" s="2"/>
      <c r="R202" s="2"/>
      <c r="S202" s="2"/>
      <c r="U202" s="2"/>
      <c r="V202" s="2"/>
      <c r="W202" s="2"/>
      <c r="X202" s="2"/>
      <c r="Y202" s="2"/>
      <c r="Z202" s="2"/>
      <c r="AA202" s="2"/>
    </row>
    <row r="203" spans="15:27" x14ac:dyDescent="0.3">
      <c r="O203" s="2"/>
      <c r="P203" s="2"/>
      <c r="Q203" s="2"/>
      <c r="R203" s="2"/>
      <c r="S203" s="2"/>
      <c r="U203" s="2"/>
      <c r="V203" s="2"/>
      <c r="W203" s="2"/>
      <c r="X203" s="2"/>
      <c r="Y203" s="2"/>
      <c r="Z203" s="2"/>
      <c r="AA203" s="2"/>
    </row>
    <row r="204" spans="15:27" x14ac:dyDescent="0.3">
      <c r="O204" s="2"/>
      <c r="P204" s="2"/>
      <c r="Q204" s="2"/>
      <c r="R204" s="2"/>
      <c r="S204" s="2"/>
      <c r="U204" s="2"/>
      <c r="V204" s="2"/>
      <c r="W204" s="2"/>
      <c r="X204" s="2"/>
      <c r="Y204" s="2"/>
      <c r="Z204" s="2"/>
      <c r="AA204" s="2"/>
    </row>
    <row r="205" spans="15:27" x14ac:dyDescent="0.3">
      <c r="O205" s="2"/>
      <c r="P205" s="2"/>
      <c r="Q205" s="2"/>
      <c r="R205" s="2"/>
      <c r="S205" s="2"/>
      <c r="U205" s="2"/>
      <c r="V205" s="2"/>
      <c r="W205" s="2"/>
      <c r="X205" s="2"/>
      <c r="Y205" s="2"/>
      <c r="Z205" s="2"/>
      <c r="AA205" s="2"/>
    </row>
    <row r="206" spans="15:27" x14ac:dyDescent="0.3">
      <c r="O206" s="2"/>
      <c r="P206" s="2"/>
      <c r="Q206" s="2"/>
      <c r="R206" s="2"/>
      <c r="S206" s="2"/>
      <c r="U206" s="2"/>
      <c r="V206" s="2"/>
      <c r="W206" s="2"/>
      <c r="X206" s="2"/>
      <c r="Y206" s="2"/>
      <c r="Z206" s="2"/>
      <c r="AA206" s="2"/>
    </row>
    <row r="207" spans="15:27" x14ac:dyDescent="0.3">
      <c r="O207" s="2"/>
      <c r="P207" s="2"/>
      <c r="Q207" s="2"/>
      <c r="R207" s="2"/>
      <c r="S207" s="2"/>
      <c r="U207" s="2"/>
      <c r="V207" s="2"/>
      <c r="W207" s="2"/>
      <c r="X207" s="2"/>
      <c r="Y207" s="2"/>
      <c r="Z207" s="2"/>
      <c r="AA207" s="2"/>
    </row>
    <row r="208" spans="15:27" x14ac:dyDescent="0.3">
      <c r="O208" s="2"/>
      <c r="P208" s="2"/>
      <c r="Q208" s="2"/>
      <c r="R208" s="2"/>
      <c r="S208" s="2"/>
      <c r="U208" s="2"/>
      <c r="V208" s="2"/>
      <c r="W208" s="2"/>
      <c r="X208" s="2"/>
      <c r="Y208" s="2"/>
      <c r="Z208" s="2"/>
      <c r="AA208" s="2"/>
    </row>
    <row r="209" spans="15:27" x14ac:dyDescent="0.3">
      <c r="O209" s="2"/>
      <c r="P209" s="2"/>
      <c r="Q209" s="2"/>
      <c r="R209" s="2"/>
      <c r="S209" s="2"/>
      <c r="U209" s="2"/>
      <c r="V209" s="2"/>
      <c r="W209" s="2"/>
      <c r="X209" s="2"/>
      <c r="Y209" s="2"/>
      <c r="Z209" s="2"/>
      <c r="AA209" s="2"/>
    </row>
    <row r="210" spans="15:27" x14ac:dyDescent="0.3">
      <c r="O210" s="2"/>
      <c r="P210" s="2"/>
      <c r="Q210" s="2"/>
      <c r="R210" s="2"/>
      <c r="S210" s="2"/>
      <c r="U210" s="2"/>
      <c r="V210" s="2"/>
      <c r="W210" s="2"/>
      <c r="X210" s="2"/>
      <c r="Y210" s="2"/>
      <c r="Z210" s="2"/>
      <c r="AA210" s="2"/>
    </row>
    <row r="211" spans="15:27" x14ac:dyDescent="0.3">
      <c r="O211" s="2"/>
      <c r="P211" s="2"/>
      <c r="Q211" s="2"/>
      <c r="R211" s="2"/>
      <c r="S211" s="2"/>
      <c r="U211" s="2"/>
      <c r="V211" s="2"/>
      <c r="W211" s="2"/>
      <c r="X211" s="2"/>
      <c r="Y211" s="2"/>
      <c r="Z211" s="2"/>
      <c r="AA211" s="2"/>
    </row>
    <row r="212" spans="15:27" x14ac:dyDescent="0.3">
      <c r="O212" s="2"/>
      <c r="P212" s="2"/>
      <c r="Q212" s="2"/>
      <c r="R212" s="2"/>
      <c r="S212" s="2"/>
      <c r="U212" s="2"/>
      <c r="V212" s="2"/>
      <c r="W212" s="2"/>
      <c r="X212" s="2"/>
      <c r="Y212" s="2"/>
      <c r="Z212" s="2"/>
      <c r="AA212" s="2"/>
    </row>
    <row r="213" spans="15:27" x14ac:dyDescent="0.3">
      <c r="O213" s="2"/>
      <c r="P213" s="2"/>
      <c r="Q213" s="2"/>
      <c r="R213" s="2"/>
      <c r="S213" s="2"/>
      <c r="U213" s="2"/>
      <c r="V213" s="2"/>
      <c r="W213" s="2"/>
      <c r="X213" s="2"/>
      <c r="Y213" s="2"/>
      <c r="Z213" s="2"/>
      <c r="AA213" s="2"/>
    </row>
    <row r="214" spans="15:27" x14ac:dyDescent="0.3">
      <c r="O214" s="2"/>
      <c r="P214" s="2"/>
      <c r="Q214" s="2"/>
      <c r="R214" s="2"/>
      <c r="S214" s="2"/>
      <c r="U214" s="2"/>
      <c r="V214" s="2"/>
      <c r="W214" s="2"/>
      <c r="X214" s="2"/>
      <c r="Y214" s="2"/>
      <c r="Z214" s="2"/>
      <c r="AA214" s="2"/>
    </row>
    <row r="215" spans="15:27" x14ac:dyDescent="0.3">
      <c r="O215" s="2"/>
      <c r="P215" s="2"/>
      <c r="Q215" s="2"/>
      <c r="R215" s="2"/>
      <c r="S215" s="2"/>
      <c r="U215" s="2"/>
      <c r="V215" s="2"/>
      <c r="W215" s="2"/>
      <c r="X215" s="2"/>
      <c r="Y215" s="2"/>
      <c r="Z215" s="2"/>
      <c r="AA215" s="2"/>
    </row>
    <row r="216" spans="15:27" x14ac:dyDescent="0.3">
      <c r="O216" s="2"/>
      <c r="P216" s="2"/>
      <c r="Q216" s="2"/>
      <c r="R216" s="2"/>
      <c r="S216" s="2"/>
      <c r="U216" s="2"/>
      <c r="V216" s="2"/>
      <c r="W216" s="2"/>
      <c r="X216" s="2"/>
      <c r="Y216" s="2"/>
      <c r="Z216" s="2"/>
      <c r="AA216" s="2"/>
    </row>
    <row r="217" spans="15:27" x14ac:dyDescent="0.3">
      <c r="O217" s="2"/>
      <c r="P217" s="2"/>
      <c r="Q217" s="2"/>
      <c r="R217" s="2"/>
      <c r="S217" s="2"/>
      <c r="U217" s="2"/>
      <c r="V217" s="2"/>
      <c r="W217" s="2"/>
      <c r="X217" s="2"/>
      <c r="Y217" s="2"/>
      <c r="Z217" s="2"/>
      <c r="AA217" s="2"/>
    </row>
    <row r="218" spans="15:27" x14ac:dyDescent="0.3">
      <c r="O218" s="2"/>
      <c r="P218" s="2"/>
      <c r="Q218" s="2"/>
      <c r="R218" s="2"/>
      <c r="S218" s="2"/>
      <c r="U218" s="2"/>
      <c r="V218" s="2"/>
      <c r="W218" s="2"/>
      <c r="X218" s="2"/>
      <c r="Y218" s="2"/>
      <c r="Z218" s="2"/>
      <c r="AA218" s="2"/>
    </row>
    <row r="219" spans="15:27" x14ac:dyDescent="0.3">
      <c r="O219" s="2"/>
      <c r="P219" s="2"/>
      <c r="Q219" s="2"/>
      <c r="R219" s="2"/>
      <c r="S219" s="2"/>
      <c r="U219" s="2"/>
      <c r="V219" s="2"/>
      <c r="W219" s="2"/>
      <c r="X219" s="2"/>
      <c r="Y219" s="2"/>
      <c r="Z219" s="2"/>
      <c r="AA219" s="2"/>
    </row>
    <row r="220" spans="15:27" x14ac:dyDescent="0.3">
      <c r="O220" s="2"/>
      <c r="P220" s="2"/>
      <c r="Q220" s="2"/>
      <c r="R220" s="2"/>
      <c r="S220" s="2"/>
      <c r="U220" s="2"/>
      <c r="V220" s="2"/>
      <c r="W220" s="2"/>
      <c r="X220" s="2"/>
      <c r="Y220" s="2"/>
      <c r="Z220" s="2"/>
      <c r="AA220" s="2"/>
    </row>
    <row r="221" spans="15:27" x14ac:dyDescent="0.3">
      <c r="O221" s="2"/>
      <c r="P221" s="2"/>
      <c r="Q221" s="2"/>
      <c r="R221" s="2"/>
      <c r="S221" s="2"/>
      <c r="U221" s="2"/>
      <c r="V221" s="2"/>
      <c r="W221" s="2"/>
      <c r="X221" s="2"/>
      <c r="Y221" s="2"/>
      <c r="Z221" s="2"/>
      <c r="AA221" s="2"/>
    </row>
    <row r="222" spans="15:27" x14ac:dyDescent="0.3">
      <c r="O222" s="2"/>
      <c r="P222" s="2"/>
      <c r="Q222" s="2"/>
      <c r="R222" s="2"/>
      <c r="S222" s="2"/>
      <c r="U222" s="2"/>
      <c r="V222" s="2"/>
      <c r="W222" s="2"/>
      <c r="X222" s="2"/>
      <c r="Y222" s="2"/>
      <c r="Z222" s="2"/>
      <c r="AA222" s="2"/>
    </row>
    <row r="223" spans="15:27" x14ac:dyDescent="0.3">
      <c r="O223" s="2"/>
      <c r="P223" s="2"/>
      <c r="Q223" s="2"/>
      <c r="R223" s="2"/>
      <c r="S223" s="2"/>
      <c r="U223" s="2"/>
      <c r="V223" s="2"/>
      <c r="W223" s="2"/>
      <c r="X223" s="2"/>
      <c r="Y223" s="2"/>
      <c r="Z223" s="2"/>
      <c r="AA223" s="2"/>
    </row>
    <row r="224" spans="15:27" x14ac:dyDescent="0.3">
      <c r="O224" s="2"/>
      <c r="P224" s="2"/>
      <c r="Q224" s="2"/>
      <c r="R224" s="2"/>
      <c r="S224" s="2"/>
      <c r="U224" s="2"/>
      <c r="V224" s="2"/>
      <c r="W224" s="2"/>
      <c r="X224" s="2"/>
      <c r="Y224" s="2"/>
      <c r="Z224" s="2"/>
      <c r="AA224" s="2"/>
    </row>
    <row r="225" spans="15:27" x14ac:dyDescent="0.3">
      <c r="O225" s="2"/>
      <c r="P225" s="2"/>
      <c r="Q225" s="2"/>
      <c r="R225" s="2"/>
      <c r="S225" s="2"/>
      <c r="U225" s="2"/>
      <c r="V225" s="2"/>
      <c r="W225" s="2"/>
      <c r="X225" s="2"/>
      <c r="Y225" s="2"/>
      <c r="Z225" s="2"/>
      <c r="AA225" s="2"/>
    </row>
    <row r="226" spans="15:27" x14ac:dyDescent="0.3">
      <c r="O226" s="2"/>
      <c r="P226" s="2"/>
      <c r="Q226" s="2"/>
      <c r="R226" s="2"/>
      <c r="S226" s="2"/>
      <c r="U226" s="2"/>
      <c r="V226" s="2"/>
      <c r="W226" s="2"/>
      <c r="X226" s="2"/>
      <c r="Y226" s="2"/>
      <c r="Z226" s="2"/>
      <c r="AA226" s="2"/>
    </row>
    <row r="227" spans="15:27" x14ac:dyDescent="0.3">
      <c r="O227" s="2"/>
      <c r="P227" s="2"/>
      <c r="Q227" s="2"/>
      <c r="R227" s="2"/>
      <c r="S227" s="2"/>
      <c r="U227" s="2"/>
      <c r="V227" s="2"/>
      <c r="W227" s="2"/>
      <c r="X227" s="2"/>
      <c r="Y227" s="2"/>
      <c r="Z227" s="2"/>
      <c r="AA227" s="2"/>
    </row>
    <row r="228" spans="15:27" x14ac:dyDescent="0.3">
      <c r="O228" s="2"/>
      <c r="P228" s="2"/>
      <c r="Q228" s="2"/>
      <c r="R228" s="2"/>
      <c r="S228" s="2"/>
      <c r="U228" s="2"/>
      <c r="V228" s="2"/>
      <c r="W228" s="2"/>
      <c r="X228" s="2"/>
      <c r="Y228" s="2"/>
      <c r="Z228" s="2"/>
      <c r="AA228" s="2"/>
    </row>
    <row r="229" spans="15:27" x14ac:dyDescent="0.3">
      <c r="O229" s="2"/>
      <c r="P229" s="2"/>
      <c r="Q229" s="2"/>
      <c r="R229" s="2"/>
      <c r="S229" s="2"/>
      <c r="U229" s="2"/>
      <c r="V229" s="2"/>
      <c r="W229" s="2"/>
      <c r="X229" s="2"/>
      <c r="Y229" s="2"/>
      <c r="Z229" s="2"/>
      <c r="AA229" s="2"/>
    </row>
    <row r="230" spans="15:27" x14ac:dyDescent="0.3">
      <c r="O230" s="2"/>
      <c r="P230" s="2"/>
      <c r="Q230" s="2"/>
      <c r="R230" s="2"/>
      <c r="S230" s="2"/>
      <c r="U230" s="2"/>
      <c r="V230" s="2"/>
      <c r="W230" s="2"/>
      <c r="X230" s="2"/>
      <c r="Y230" s="2"/>
      <c r="Z230" s="2"/>
      <c r="AA230" s="2"/>
    </row>
    <row r="231" spans="15:27" x14ac:dyDescent="0.3">
      <c r="O231" s="2"/>
      <c r="P231" s="2"/>
      <c r="Q231" s="2"/>
      <c r="R231" s="2"/>
      <c r="S231" s="2"/>
      <c r="U231" s="2"/>
      <c r="V231" s="2"/>
      <c r="W231" s="2"/>
      <c r="X231" s="2"/>
      <c r="Y231" s="2"/>
      <c r="Z231" s="2"/>
      <c r="AA231" s="2"/>
    </row>
    <row r="232" spans="15:27" x14ac:dyDescent="0.3">
      <c r="O232" s="2"/>
      <c r="P232" s="2"/>
      <c r="Q232" s="2"/>
      <c r="R232" s="2"/>
      <c r="S232" s="2"/>
      <c r="U232" s="2"/>
      <c r="V232" s="2"/>
      <c r="W232" s="2"/>
      <c r="X232" s="2"/>
      <c r="Y232" s="2"/>
      <c r="Z232" s="2"/>
      <c r="AA232" s="2"/>
    </row>
    <row r="233" spans="15:27" x14ac:dyDescent="0.3">
      <c r="O233" s="2"/>
      <c r="P233" s="2"/>
      <c r="Q233" s="2"/>
      <c r="R233" s="2"/>
      <c r="S233" s="2"/>
      <c r="U233" s="2"/>
      <c r="V233" s="2"/>
      <c r="W233" s="2"/>
      <c r="X233" s="2"/>
      <c r="Y233" s="2"/>
      <c r="Z233" s="2"/>
      <c r="AA233" s="2"/>
    </row>
    <row r="234" spans="15:27" x14ac:dyDescent="0.3">
      <c r="O234" s="2"/>
      <c r="P234" s="2"/>
      <c r="Q234" s="2"/>
      <c r="R234" s="2"/>
      <c r="S234" s="2"/>
      <c r="U234" s="2"/>
      <c r="V234" s="2"/>
      <c r="W234" s="2"/>
      <c r="X234" s="2"/>
      <c r="Y234" s="2"/>
      <c r="Z234" s="2"/>
      <c r="AA234" s="2"/>
    </row>
    <row r="235" spans="15:27" x14ac:dyDescent="0.3">
      <c r="O235" s="2"/>
      <c r="P235" s="2"/>
      <c r="Q235" s="2"/>
      <c r="R235" s="2"/>
      <c r="S235" s="2"/>
      <c r="U235" s="2"/>
      <c r="V235" s="2"/>
      <c r="W235" s="2"/>
      <c r="X235" s="2"/>
      <c r="Y235" s="2"/>
      <c r="Z235" s="2"/>
      <c r="AA235" s="2"/>
    </row>
    <row r="236" spans="15:27" x14ac:dyDescent="0.3">
      <c r="O236" s="2"/>
      <c r="P236" s="2"/>
      <c r="Q236" s="2"/>
      <c r="R236" s="2"/>
      <c r="S236" s="2"/>
      <c r="U236" s="2"/>
      <c r="V236" s="2"/>
      <c r="W236" s="2"/>
      <c r="X236" s="2"/>
      <c r="Y236" s="2"/>
      <c r="Z236" s="2"/>
      <c r="AA236" s="2"/>
    </row>
    <row r="237" spans="15:27" x14ac:dyDescent="0.3">
      <c r="O237" s="2"/>
      <c r="P237" s="2"/>
      <c r="Q237" s="2"/>
      <c r="R237" s="2"/>
      <c r="S237" s="2"/>
      <c r="U237" s="2"/>
      <c r="V237" s="2"/>
      <c r="W237" s="2"/>
      <c r="X237" s="2"/>
      <c r="Y237" s="2"/>
      <c r="Z237" s="2"/>
      <c r="AA237" s="2"/>
    </row>
    <row r="238" spans="15:27" x14ac:dyDescent="0.3">
      <c r="O238" s="2"/>
      <c r="P238" s="2"/>
      <c r="Q238" s="2"/>
      <c r="R238" s="2"/>
      <c r="S238" s="2"/>
      <c r="U238" s="2"/>
      <c r="V238" s="2"/>
      <c r="W238" s="2"/>
      <c r="X238" s="2"/>
      <c r="Y238" s="2"/>
      <c r="Z238" s="2"/>
      <c r="AA238" s="2"/>
    </row>
    <row r="239" spans="15:27" x14ac:dyDescent="0.3">
      <c r="O239" s="2"/>
      <c r="P239" s="2"/>
      <c r="Q239" s="2"/>
      <c r="R239" s="2"/>
      <c r="S239" s="2"/>
      <c r="U239" s="2"/>
      <c r="V239" s="2"/>
      <c r="W239" s="2"/>
      <c r="X239" s="2"/>
      <c r="Y239" s="2"/>
      <c r="Z239" s="2"/>
      <c r="AA239" s="2"/>
    </row>
    <row r="240" spans="15:27" x14ac:dyDescent="0.3">
      <c r="O240" s="2"/>
      <c r="P240" s="2"/>
      <c r="Q240" s="2"/>
      <c r="R240" s="2"/>
      <c r="S240" s="2"/>
      <c r="U240" s="2"/>
      <c r="V240" s="2"/>
      <c r="W240" s="2"/>
      <c r="X240" s="2"/>
      <c r="Y240" s="2"/>
      <c r="Z240" s="2"/>
      <c r="AA240" s="2"/>
    </row>
    <row r="241" spans="15:27" x14ac:dyDescent="0.3">
      <c r="O241" s="2"/>
      <c r="P241" s="2"/>
      <c r="Q241" s="2"/>
      <c r="R241" s="2"/>
      <c r="S241" s="2"/>
      <c r="U241" s="2"/>
      <c r="V241" s="2"/>
      <c r="W241" s="2"/>
      <c r="X241" s="2"/>
      <c r="Y241" s="2"/>
      <c r="Z241" s="2"/>
      <c r="AA241" s="2"/>
    </row>
    <row r="242" spans="15:27" x14ac:dyDescent="0.3">
      <c r="O242" s="2"/>
      <c r="P242" s="2"/>
      <c r="Q242" s="2"/>
      <c r="R242" s="2"/>
      <c r="S242" s="2"/>
      <c r="U242" s="2"/>
      <c r="V242" s="2"/>
      <c r="W242" s="2"/>
      <c r="X242" s="2"/>
      <c r="Y242" s="2"/>
      <c r="Z242" s="2"/>
      <c r="AA242" s="2"/>
    </row>
    <row r="243" spans="15:27" x14ac:dyDescent="0.3">
      <c r="O243" s="2"/>
      <c r="P243" s="2"/>
      <c r="Q243" s="2"/>
      <c r="R243" s="2"/>
      <c r="S243" s="2"/>
      <c r="U243" s="2"/>
      <c r="V243" s="2"/>
      <c r="W243" s="2"/>
      <c r="X243" s="2"/>
      <c r="Y243" s="2"/>
      <c r="Z243" s="2"/>
      <c r="AA243" s="2"/>
    </row>
    <row r="244" spans="15:27" x14ac:dyDescent="0.3">
      <c r="O244" s="2"/>
      <c r="P244" s="2"/>
      <c r="Q244" s="2"/>
      <c r="R244" s="2"/>
      <c r="S244" s="2"/>
      <c r="U244" s="2"/>
      <c r="V244" s="2"/>
      <c r="W244" s="2"/>
      <c r="X244" s="2"/>
      <c r="Y244" s="2"/>
      <c r="Z244" s="2"/>
      <c r="AA244" s="2"/>
    </row>
    <row r="245" spans="15:27" x14ac:dyDescent="0.3">
      <c r="O245" s="2"/>
      <c r="P245" s="2"/>
      <c r="Q245" s="2"/>
      <c r="R245" s="2"/>
      <c r="S245" s="2"/>
      <c r="U245" s="2"/>
      <c r="V245" s="2"/>
      <c r="W245" s="2"/>
      <c r="X245" s="2"/>
      <c r="Y245" s="2"/>
      <c r="Z245" s="2"/>
      <c r="AA245" s="2"/>
    </row>
    <row r="246" spans="15:27" x14ac:dyDescent="0.3">
      <c r="O246" s="2"/>
      <c r="P246" s="2"/>
      <c r="Q246" s="2"/>
      <c r="R246" s="2"/>
      <c r="S246" s="2"/>
      <c r="U246" s="2"/>
      <c r="V246" s="2"/>
      <c r="W246" s="2"/>
      <c r="X246" s="2"/>
      <c r="Y246" s="2"/>
      <c r="Z246" s="2"/>
      <c r="AA246" s="2"/>
    </row>
    <row r="247" spans="15:27" x14ac:dyDescent="0.3">
      <c r="O247" s="2"/>
      <c r="P247" s="2"/>
      <c r="Q247" s="2"/>
      <c r="R247" s="2"/>
      <c r="S247" s="2"/>
      <c r="U247" s="2"/>
      <c r="V247" s="2"/>
      <c r="W247" s="2"/>
      <c r="X247" s="2"/>
      <c r="Y247" s="2"/>
      <c r="Z247" s="2"/>
      <c r="AA247" s="2"/>
    </row>
    <row r="248" spans="15:27" x14ac:dyDescent="0.3">
      <c r="O248" s="2"/>
      <c r="P248" s="2"/>
      <c r="Q248" s="2"/>
      <c r="R248" s="2"/>
      <c r="S248" s="2"/>
      <c r="U248" s="2"/>
      <c r="V248" s="2"/>
      <c r="W248" s="2"/>
      <c r="X248" s="2"/>
      <c r="Y248" s="2"/>
      <c r="Z248" s="2"/>
      <c r="AA248" s="2"/>
    </row>
    <row r="249" spans="15:27" x14ac:dyDescent="0.3">
      <c r="O249" s="2"/>
      <c r="P249" s="2"/>
      <c r="Q249" s="2"/>
      <c r="R249" s="2"/>
      <c r="S249" s="2"/>
      <c r="U249" s="2"/>
      <c r="V249" s="2"/>
      <c r="W249" s="2"/>
      <c r="X249" s="2"/>
      <c r="Y249" s="2"/>
      <c r="Z249" s="2"/>
      <c r="AA249" s="2"/>
    </row>
    <row r="250" spans="15:27" x14ac:dyDescent="0.3">
      <c r="O250" s="2"/>
      <c r="P250" s="2"/>
      <c r="Q250" s="2"/>
      <c r="R250" s="2"/>
      <c r="S250" s="2"/>
      <c r="U250" s="2"/>
      <c r="V250" s="2"/>
      <c r="W250" s="2"/>
      <c r="X250" s="2"/>
      <c r="Y250" s="2"/>
      <c r="Z250" s="2"/>
      <c r="AA250" s="2"/>
    </row>
    <row r="251" spans="15:27" x14ac:dyDescent="0.3">
      <c r="O251" s="2"/>
      <c r="P251" s="2"/>
      <c r="Q251" s="2"/>
      <c r="R251" s="2"/>
      <c r="S251" s="2"/>
      <c r="U251" s="2"/>
      <c r="V251" s="2"/>
      <c r="W251" s="2"/>
      <c r="X251" s="2"/>
      <c r="Y251" s="2"/>
      <c r="Z251" s="2"/>
      <c r="AA251" s="2"/>
    </row>
    <row r="252" spans="15:27" x14ac:dyDescent="0.3">
      <c r="O252" s="2"/>
      <c r="P252" s="2"/>
      <c r="Q252" s="2"/>
      <c r="R252" s="2"/>
      <c r="S252" s="2"/>
      <c r="U252" s="2"/>
      <c r="V252" s="2"/>
      <c r="W252" s="2"/>
      <c r="X252" s="2"/>
      <c r="Y252" s="2"/>
      <c r="Z252" s="2"/>
      <c r="AA252" s="2"/>
    </row>
    <row r="253" spans="15:27" x14ac:dyDescent="0.3">
      <c r="O253" s="2"/>
      <c r="P253" s="2"/>
      <c r="Q253" s="2"/>
      <c r="R253" s="2"/>
      <c r="S253" s="2"/>
      <c r="U253" s="2"/>
      <c r="V253" s="2"/>
      <c r="W253" s="2"/>
      <c r="X253" s="2"/>
      <c r="Y253" s="2"/>
      <c r="Z253" s="2"/>
      <c r="AA253" s="2"/>
    </row>
    <row r="254" spans="15:27" x14ac:dyDescent="0.3">
      <c r="O254" s="2"/>
      <c r="P254" s="2"/>
      <c r="Q254" s="2"/>
      <c r="R254" s="2"/>
      <c r="S254" s="2"/>
      <c r="U254" s="2"/>
      <c r="V254" s="2"/>
      <c r="W254" s="2"/>
      <c r="X254" s="2"/>
      <c r="Y254" s="2"/>
      <c r="Z254" s="2"/>
      <c r="AA254" s="2"/>
    </row>
    <row r="255" spans="15:27" x14ac:dyDescent="0.3">
      <c r="O255" s="2"/>
      <c r="P255" s="2"/>
      <c r="Q255" s="2"/>
      <c r="R255" s="2"/>
      <c r="S255" s="2"/>
      <c r="U255" s="2"/>
      <c r="V255" s="2"/>
      <c r="W255" s="2"/>
      <c r="X255" s="2"/>
      <c r="Y255" s="2"/>
      <c r="Z255" s="2"/>
      <c r="AA255" s="2"/>
    </row>
    <row r="256" spans="15:27" x14ac:dyDescent="0.3">
      <c r="O256" s="2"/>
      <c r="P256" s="2"/>
      <c r="Q256" s="2"/>
      <c r="R256" s="2"/>
      <c r="S256" s="2"/>
      <c r="U256" s="2"/>
      <c r="V256" s="2"/>
      <c r="W256" s="2"/>
      <c r="X256" s="2"/>
      <c r="Y256" s="2"/>
      <c r="Z256" s="2"/>
      <c r="AA256" s="2"/>
    </row>
    <row r="257" spans="15:27" x14ac:dyDescent="0.3">
      <c r="O257" s="2"/>
      <c r="P257" s="2"/>
      <c r="Q257" s="2"/>
      <c r="R257" s="2"/>
      <c r="S257" s="2"/>
      <c r="U257" s="2"/>
      <c r="V257" s="2"/>
      <c r="W257" s="2"/>
      <c r="X257" s="2"/>
      <c r="Y257" s="2"/>
      <c r="Z257" s="2"/>
      <c r="AA257" s="2"/>
    </row>
    <row r="258" spans="15:27" x14ac:dyDescent="0.3">
      <c r="O258" s="2"/>
      <c r="P258" s="2"/>
      <c r="Q258" s="2"/>
      <c r="R258" s="2"/>
      <c r="S258" s="2"/>
      <c r="U258" s="2"/>
      <c r="V258" s="2"/>
      <c r="W258" s="2"/>
      <c r="X258" s="2"/>
      <c r="Y258" s="2"/>
      <c r="Z258" s="2"/>
      <c r="AA258" s="2"/>
    </row>
    <row r="259" spans="15:27" x14ac:dyDescent="0.3">
      <c r="O259" s="2"/>
      <c r="P259" s="2"/>
      <c r="Q259" s="2"/>
      <c r="R259" s="2"/>
      <c r="S259" s="2"/>
      <c r="U259" s="2"/>
      <c r="V259" s="2"/>
      <c r="W259" s="2"/>
      <c r="X259" s="2"/>
      <c r="Y259" s="2"/>
      <c r="Z259" s="2"/>
      <c r="AA259" s="2"/>
    </row>
    <row r="260" spans="15:27" x14ac:dyDescent="0.3">
      <c r="O260" s="2"/>
      <c r="P260" s="2"/>
      <c r="Q260" s="2"/>
      <c r="R260" s="2"/>
      <c r="S260" s="2"/>
      <c r="U260" s="2"/>
      <c r="V260" s="2"/>
      <c r="W260" s="2"/>
      <c r="X260" s="2"/>
      <c r="Y260" s="2"/>
      <c r="Z260" s="2"/>
      <c r="AA260" s="2"/>
    </row>
    <row r="261" spans="15:27" x14ac:dyDescent="0.3">
      <c r="O261" s="2"/>
      <c r="P261" s="2"/>
      <c r="Q261" s="2"/>
      <c r="R261" s="2"/>
      <c r="S261" s="2"/>
      <c r="U261" s="2"/>
      <c r="V261" s="2"/>
      <c r="W261" s="2"/>
      <c r="X261" s="2"/>
      <c r="Y261" s="2"/>
      <c r="Z261" s="2"/>
      <c r="AA261" s="2"/>
    </row>
    <row r="262" spans="15:27" x14ac:dyDescent="0.3">
      <c r="O262" s="2"/>
      <c r="P262" s="2"/>
      <c r="Q262" s="2"/>
      <c r="R262" s="2"/>
      <c r="S262" s="2"/>
      <c r="U262" s="2"/>
      <c r="V262" s="2"/>
      <c r="W262" s="2"/>
      <c r="X262" s="2"/>
      <c r="Y262" s="2"/>
      <c r="Z262" s="2"/>
      <c r="AA262" s="2"/>
    </row>
    <row r="263" spans="15:27" x14ac:dyDescent="0.3">
      <c r="O263" s="2"/>
      <c r="P263" s="2"/>
      <c r="Q263" s="2"/>
      <c r="R263" s="2"/>
      <c r="S263" s="2"/>
      <c r="U263" s="2"/>
      <c r="V263" s="2"/>
      <c r="W263" s="2"/>
      <c r="X263" s="2"/>
      <c r="Y263" s="2"/>
      <c r="Z263" s="2"/>
      <c r="AA263" s="2"/>
    </row>
    <row r="264" spans="15:27" x14ac:dyDescent="0.3">
      <c r="O264" s="2"/>
      <c r="P264" s="2"/>
      <c r="Q264" s="2"/>
      <c r="R264" s="2"/>
      <c r="S264" s="2"/>
      <c r="U264" s="2"/>
      <c r="V264" s="2"/>
      <c r="W264" s="2"/>
      <c r="X264" s="2"/>
      <c r="Y264" s="2"/>
      <c r="Z264" s="2"/>
      <c r="AA264" s="2"/>
    </row>
    <row r="265" spans="15:27" x14ac:dyDescent="0.3">
      <c r="O265" s="2"/>
      <c r="P265" s="2"/>
      <c r="Q265" s="2"/>
      <c r="R265" s="2"/>
      <c r="S265" s="2"/>
      <c r="U265" s="2"/>
      <c r="V265" s="2"/>
      <c r="W265" s="2"/>
      <c r="X265" s="2"/>
      <c r="Y265" s="2"/>
      <c r="Z265" s="2"/>
      <c r="AA265" s="2"/>
    </row>
    <row r="266" spans="15:27" x14ac:dyDescent="0.3">
      <c r="O266" s="2"/>
      <c r="P266" s="2"/>
      <c r="Q266" s="2"/>
      <c r="R266" s="2"/>
      <c r="S266" s="2"/>
      <c r="U266" s="2"/>
      <c r="V266" s="2"/>
      <c r="W266" s="2"/>
      <c r="X266" s="2"/>
      <c r="Y266" s="2"/>
      <c r="Z266" s="2"/>
      <c r="AA266" s="2"/>
    </row>
    <row r="267" spans="15:27" x14ac:dyDescent="0.3">
      <c r="O267" s="2"/>
      <c r="P267" s="2"/>
      <c r="Q267" s="2"/>
      <c r="R267" s="2"/>
      <c r="S267" s="2"/>
      <c r="U267" s="2"/>
      <c r="V267" s="2"/>
      <c r="W267" s="2"/>
      <c r="X267" s="2"/>
      <c r="Y267" s="2"/>
      <c r="Z267" s="2"/>
      <c r="AA267" s="2"/>
    </row>
    <row r="268" spans="15:27" x14ac:dyDescent="0.3">
      <c r="O268" s="2"/>
      <c r="P268" s="2"/>
      <c r="Q268" s="2"/>
      <c r="R268" s="2"/>
      <c r="S268" s="2"/>
      <c r="U268" s="2"/>
      <c r="V268" s="2"/>
      <c r="W268" s="2"/>
      <c r="X268" s="2"/>
      <c r="Y268" s="2"/>
      <c r="Z268" s="2"/>
      <c r="AA268" s="2"/>
    </row>
    <row r="269" spans="15:27" x14ac:dyDescent="0.3">
      <c r="O269" s="2"/>
      <c r="P269" s="2"/>
      <c r="Q269" s="2"/>
      <c r="R269" s="2"/>
      <c r="S269" s="2"/>
      <c r="U269" s="2"/>
      <c r="V269" s="2"/>
      <c r="W269" s="2"/>
      <c r="X269" s="2"/>
      <c r="Y269" s="2"/>
      <c r="Z269" s="2"/>
      <c r="AA269" s="2"/>
    </row>
    <row r="270" spans="15:27" x14ac:dyDescent="0.3">
      <c r="O270" s="2"/>
      <c r="P270" s="2"/>
      <c r="Q270" s="2"/>
      <c r="R270" s="2"/>
      <c r="S270" s="2"/>
      <c r="U270" s="2"/>
      <c r="V270" s="2"/>
      <c r="W270" s="2"/>
      <c r="X270" s="2"/>
      <c r="Y270" s="2"/>
      <c r="Z270" s="2"/>
      <c r="AA270" s="2"/>
    </row>
    <row r="271" spans="15:27" x14ac:dyDescent="0.3">
      <c r="O271" s="2"/>
      <c r="P271" s="2"/>
      <c r="Q271" s="2"/>
      <c r="R271" s="2"/>
      <c r="S271" s="2"/>
      <c r="U271" s="2"/>
      <c r="V271" s="2"/>
      <c r="W271" s="2"/>
      <c r="X271" s="2"/>
      <c r="Y271" s="2"/>
      <c r="Z271" s="2"/>
      <c r="AA271" s="2"/>
    </row>
    <row r="272" spans="15:27" x14ac:dyDescent="0.3">
      <c r="O272" s="2"/>
      <c r="P272" s="2"/>
      <c r="Q272" s="2"/>
      <c r="R272" s="2"/>
      <c r="S272" s="2"/>
      <c r="U272" s="2"/>
      <c r="V272" s="2"/>
      <c r="W272" s="2"/>
      <c r="X272" s="2"/>
      <c r="Y272" s="2"/>
      <c r="Z272" s="2"/>
      <c r="AA272" s="2"/>
    </row>
    <row r="273" spans="15:27" x14ac:dyDescent="0.3">
      <c r="O273" s="2"/>
      <c r="P273" s="2"/>
      <c r="Q273" s="2"/>
      <c r="R273" s="2"/>
      <c r="S273" s="2"/>
      <c r="U273" s="2"/>
      <c r="V273" s="2"/>
      <c r="W273" s="2"/>
      <c r="X273" s="2"/>
      <c r="Y273" s="2"/>
      <c r="Z273" s="2"/>
      <c r="AA273" s="2"/>
    </row>
    <row r="274" spans="15:27" x14ac:dyDescent="0.3">
      <c r="O274" s="2"/>
      <c r="P274" s="2"/>
      <c r="Q274" s="2"/>
      <c r="R274" s="2"/>
      <c r="S274" s="2"/>
      <c r="U274" s="2"/>
      <c r="V274" s="2"/>
      <c r="W274" s="2"/>
      <c r="X274" s="2"/>
      <c r="Y274" s="2"/>
      <c r="Z274" s="2"/>
      <c r="AA274" s="2"/>
    </row>
    <row r="275" spans="15:27" x14ac:dyDescent="0.3">
      <c r="O275" s="2"/>
      <c r="P275" s="2"/>
      <c r="Q275" s="2"/>
      <c r="R275" s="2"/>
      <c r="S275" s="2"/>
      <c r="U275" s="2"/>
      <c r="V275" s="2"/>
      <c r="W275" s="2"/>
      <c r="X275" s="2"/>
      <c r="Y275" s="2"/>
      <c r="Z275" s="2"/>
      <c r="AA275" s="2"/>
    </row>
    <row r="276" spans="15:27" x14ac:dyDescent="0.3">
      <c r="O276" s="2"/>
      <c r="P276" s="2"/>
      <c r="Q276" s="2"/>
      <c r="R276" s="2"/>
      <c r="S276" s="2"/>
      <c r="U276" s="2"/>
      <c r="V276" s="2"/>
      <c r="W276" s="2"/>
      <c r="X276" s="2"/>
      <c r="Y276" s="2"/>
      <c r="Z276" s="2"/>
      <c r="AA276" s="2"/>
    </row>
    <row r="277" spans="15:27" x14ac:dyDescent="0.3">
      <c r="O277" s="2"/>
      <c r="P277" s="2"/>
      <c r="Q277" s="2"/>
      <c r="R277" s="2"/>
      <c r="S277" s="2"/>
      <c r="U277" s="2"/>
      <c r="V277" s="2"/>
      <c r="W277" s="2"/>
      <c r="X277" s="2"/>
      <c r="Y277" s="2"/>
      <c r="Z277" s="2"/>
      <c r="AA277" s="2"/>
    </row>
    <row r="278" spans="15:27" x14ac:dyDescent="0.3">
      <c r="O278" s="2"/>
      <c r="P278" s="2"/>
      <c r="Q278" s="2"/>
      <c r="R278" s="2"/>
      <c r="S278" s="2"/>
      <c r="U278" s="2"/>
      <c r="V278" s="2"/>
      <c r="W278" s="2"/>
      <c r="X278" s="2"/>
      <c r="Y278" s="2"/>
      <c r="Z278" s="2"/>
      <c r="AA278" s="2"/>
    </row>
    <row r="279" spans="15:27" x14ac:dyDescent="0.3">
      <c r="O279" s="2"/>
      <c r="P279" s="2"/>
      <c r="Q279" s="2"/>
      <c r="R279" s="2"/>
      <c r="S279" s="2"/>
      <c r="U279" s="2"/>
      <c r="V279" s="2"/>
      <c r="W279" s="2"/>
      <c r="X279" s="2"/>
      <c r="Y279" s="2"/>
      <c r="Z279" s="2"/>
      <c r="AA279" s="2"/>
    </row>
    <row r="280" spans="15:27" x14ac:dyDescent="0.3">
      <c r="O280" s="2"/>
      <c r="P280" s="2"/>
      <c r="Q280" s="2"/>
      <c r="R280" s="2"/>
      <c r="S280" s="2"/>
      <c r="U280" s="2"/>
      <c r="V280" s="2"/>
      <c r="W280" s="2"/>
      <c r="X280" s="2"/>
      <c r="Y280" s="2"/>
      <c r="Z280" s="2"/>
      <c r="AA280" s="2"/>
    </row>
    <row r="281" spans="15:27" x14ac:dyDescent="0.3">
      <c r="O281" s="2"/>
      <c r="P281" s="2"/>
      <c r="Q281" s="2"/>
      <c r="R281" s="2"/>
      <c r="S281" s="2"/>
      <c r="U281" s="2"/>
      <c r="V281" s="2"/>
      <c r="W281" s="2"/>
      <c r="X281" s="2"/>
      <c r="Y281" s="2"/>
      <c r="Z281" s="2"/>
      <c r="AA281" s="2"/>
    </row>
    <row r="282" spans="15:27" x14ac:dyDescent="0.3">
      <c r="O282" s="2"/>
      <c r="P282" s="2"/>
      <c r="Q282" s="2"/>
      <c r="R282" s="2"/>
      <c r="S282" s="2"/>
      <c r="U282" s="2"/>
      <c r="V282" s="2"/>
      <c r="W282" s="2"/>
      <c r="X282" s="2"/>
      <c r="Y282" s="2"/>
      <c r="Z282" s="2"/>
      <c r="AA282" s="2"/>
    </row>
    <row r="283" spans="15:27" x14ac:dyDescent="0.3">
      <c r="O283" s="2"/>
      <c r="P283" s="2"/>
      <c r="Q283" s="2"/>
      <c r="R283" s="2"/>
      <c r="S283" s="2"/>
      <c r="U283" s="2"/>
      <c r="V283" s="2"/>
      <c r="W283" s="2"/>
      <c r="X283" s="2"/>
      <c r="Y283" s="2"/>
      <c r="Z283" s="2"/>
      <c r="AA283" s="2"/>
    </row>
    <row r="284" spans="15:27" x14ac:dyDescent="0.3">
      <c r="O284" s="2"/>
      <c r="P284" s="2"/>
      <c r="Q284" s="2"/>
      <c r="R284" s="2"/>
      <c r="S284" s="2"/>
      <c r="U284" s="2"/>
      <c r="V284" s="2"/>
      <c r="W284" s="2"/>
      <c r="X284" s="2"/>
      <c r="Y284" s="2"/>
      <c r="Z284" s="2"/>
      <c r="AA284" s="2"/>
    </row>
    <row r="285" spans="15:27" x14ac:dyDescent="0.3">
      <c r="O285" s="2"/>
      <c r="P285" s="2"/>
      <c r="Q285" s="2"/>
      <c r="R285" s="2"/>
      <c r="S285" s="2"/>
      <c r="U285" s="2"/>
      <c r="V285" s="2"/>
      <c r="W285" s="2"/>
      <c r="X285" s="2"/>
      <c r="Y285" s="2"/>
      <c r="Z285" s="2"/>
      <c r="AA285" s="2"/>
    </row>
    <row r="286" spans="15:27" x14ac:dyDescent="0.3">
      <c r="O286" s="2"/>
      <c r="P286" s="2"/>
      <c r="Q286" s="2"/>
      <c r="R286" s="2"/>
      <c r="S286" s="2"/>
      <c r="U286" s="2"/>
      <c r="V286" s="2"/>
      <c r="W286" s="2"/>
      <c r="X286" s="2"/>
      <c r="Y286" s="2"/>
      <c r="Z286" s="2"/>
      <c r="AA286" s="2"/>
    </row>
    <row r="287" spans="15:27" x14ac:dyDescent="0.3">
      <c r="O287" s="2"/>
      <c r="P287" s="2"/>
      <c r="Q287" s="2"/>
      <c r="R287" s="2"/>
      <c r="S287" s="2"/>
      <c r="U287" s="2"/>
      <c r="V287" s="2"/>
      <c r="W287" s="2"/>
      <c r="X287" s="2"/>
      <c r="Y287" s="2"/>
      <c r="Z287" s="2"/>
      <c r="AA287" s="2"/>
    </row>
    <row r="288" spans="15:27" x14ac:dyDescent="0.3">
      <c r="O288" s="2"/>
      <c r="P288" s="2"/>
      <c r="Q288" s="2"/>
      <c r="R288" s="2"/>
      <c r="S288" s="2"/>
      <c r="U288" s="2"/>
      <c r="V288" s="2"/>
      <c r="W288" s="2"/>
      <c r="X288" s="2"/>
      <c r="Y288" s="2"/>
      <c r="Z288" s="2"/>
      <c r="AA288" s="2"/>
    </row>
    <row r="289" spans="15:27" x14ac:dyDescent="0.3">
      <c r="O289" s="2"/>
      <c r="P289" s="2"/>
      <c r="Q289" s="2"/>
      <c r="R289" s="2"/>
      <c r="S289" s="2"/>
      <c r="U289" s="2"/>
      <c r="V289" s="2"/>
      <c r="W289" s="2"/>
      <c r="X289" s="2"/>
      <c r="Y289" s="2"/>
      <c r="Z289" s="2"/>
      <c r="AA289" s="2"/>
    </row>
    <row r="290" spans="15:27" x14ac:dyDescent="0.3">
      <c r="O290" s="2"/>
      <c r="P290" s="2"/>
      <c r="Q290" s="2"/>
      <c r="R290" s="2"/>
      <c r="S290" s="2"/>
      <c r="U290" s="2"/>
      <c r="V290" s="2"/>
      <c r="W290" s="2"/>
      <c r="X290" s="2"/>
      <c r="Y290" s="2"/>
      <c r="Z290" s="2"/>
      <c r="AA290" s="2"/>
    </row>
    <row r="291" spans="15:27" x14ac:dyDescent="0.3">
      <c r="O291" s="2"/>
      <c r="P291" s="2"/>
      <c r="Q291" s="2"/>
      <c r="R291" s="2"/>
      <c r="S291" s="2"/>
      <c r="U291" s="2"/>
      <c r="V291" s="2"/>
      <c r="W291" s="2"/>
      <c r="X291" s="2"/>
      <c r="Y291" s="2"/>
      <c r="Z291" s="2"/>
      <c r="AA291" s="2"/>
    </row>
    <row r="292" spans="15:27" x14ac:dyDescent="0.3">
      <c r="O292" s="2"/>
      <c r="P292" s="2"/>
      <c r="Q292" s="2"/>
      <c r="R292" s="2"/>
      <c r="S292" s="2"/>
      <c r="U292" s="2"/>
      <c r="V292" s="2"/>
      <c r="W292" s="2"/>
      <c r="X292" s="2"/>
      <c r="Y292" s="2"/>
      <c r="Z292" s="2"/>
      <c r="AA292" s="2"/>
    </row>
    <row r="293" spans="15:27" x14ac:dyDescent="0.3">
      <c r="O293" s="2"/>
      <c r="P293" s="2"/>
      <c r="Q293" s="2"/>
      <c r="R293" s="2"/>
      <c r="S293" s="2"/>
      <c r="U293" s="2"/>
      <c r="V293" s="2"/>
      <c r="W293" s="2"/>
      <c r="X293" s="2"/>
      <c r="Y293" s="2"/>
      <c r="Z293" s="2"/>
      <c r="AA293" s="2"/>
    </row>
    <row r="294" spans="15:27" x14ac:dyDescent="0.3">
      <c r="O294" s="2"/>
      <c r="P294" s="2"/>
      <c r="Q294" s="2"/>
      <c r="R294" s="2"/>
      <c r="S294" s="2"/>
      <c r="U294" s="2"/>
      <c r="V294" s="2"/>
      <c r="W294" s="2"/>
      <c r="X294" s="2"/>
      <c r="Y294" s="2"/>
      <c r="Z294" s="2"/>
      <c r="AA294" s="2"/>
    </row>
    <row r="295" spans="15:27" x14ac:dyDescent="0.3">
      <c r="O295" s="2"/>
      <c r="P295" s="2"/>
      <c r="Q295" s="2"/>
      <c r="R295" s="2"/>
      <c r="S295" s="2"/>
      <c r="U295" s="2"/>
      <c r="V295" s="2"/>
      <c r="W295" s="2"/>
      <c r="X295" s="2"/>
      <c r="Y295" s="2"/>
      <c r="Z295" s="2"/>
      <c r="AA295" s="2"/>
    </row>
    <row r="296" spans="15:27" x14ac:dyDescent="0.3">
      <c r="O296" s="2"/>
      <c r="P296" s="2"/>
      <c r="Q296" s="2"/>
      <c r="R296" s="2"/>
      <c r="S296" s="2"/>
      <c r="U296" s="2"/>
      <c r="V296" s="2"/>
      <c r="W296" s="2"/>
      <c r="X296" s="2"/>
      <c r="Y296" s="2"/>
      <c r="Z296" s="2"/>
      <c r="AA296" s="2"/>
    </row>
    <row r="297" spans="15:27" x14ac:dyDescent="0.3">
      <c r="O297" s="2"/>
      <c r="P297" s="2"/>
      <c r="Q297" s="2"/>
      <c r="R297" s="2"/>
      <c r="S297" s="2"/>
      <c r="U297" s="2"/>
      <c r="V297" s="2"/>
      <c r="W297" s="2"/>
      <c r="X297" s="2"/>
      <c r="Y297" s="2"/>
      <c r="Z297" s="2"/>
      <c r="AA297" s="2"/>
    </row>
    <row r="298" spans="15:27" x14ac:dyDescent="0.3">
      <c r="O298" s="2"/>
      <c r="P298" s="2"/>
      <c r="Q298" s="2"/>
      <c r="R298" s="2"/>
      <c r="S298" s="2"/>
      <c r="U298" s="2"/>
      <c r="V298" s="2"/>
      <c r="W298" s="2"/>
      <c r="X298" s="2"/>
      <c r="Y298" s="2"/>
      <c r="Z298" s="2"/>
      <c r="AA298" s="2"/>
    </row>
    <row r="299" spans="15:27" x14ac:dyDescent="0.3">
      <c r="O299" s="2"/>
      <c r="P299" s="2"/>
      <c r="Q299" s="2"/>
      <c r="R299" s="2"/>
      <c r="S299" s="2"/>
      <c r="U299" s="2"/>
      <c r="V299" s="2"/>
      <c r="W299" s="2"/>
      <c r="X299" s="2"/>
      <c r="Y299" s="2"/>
      <c r="Z299" s="2"/>
      <c r="AA299" s="2"/>
    </row>
    <row r="300" spans="15:27" x14ac:dyDescent="0.3">
      <c r="O300" s="2"/>
      <c r="P300" s="2"/>
      <c r="Q300" s="2"/>
      <c r="R300" s="2"/>
      <c r="S300" s="2"/>
      <c r="U300" s="2"/>
      <c r="V300" s="2"/>
      <c r="W300" s="2"/>
      <c r="X300" s="2"/>
      <c r="Y300" s="2"/>
      <c r="Z300" s="2"/>
      <c r="AA300" s="2"/>
    </row>
    <row r="301" spans="15:27" x14ac:dyDescent="0.3">
      <c r="O301" s="2"/>
      <c r="P301" s="2"/>
      <c r="Q301" s="2"/>
      <c r="R301" s="2"/>
      <c r="S301" s="2"/>
      <c r="U301" s="2"/>
      <c r="V301" s="2"/>
      <c r="W301" s="2"/>
      <c r="X301" s="2"/>
      <c r="Y301" s="2"/>
      <c r="Z301" s="2"/>
      <c r="AA301" s="2"/>
    </row>
    <row r="302" spans="15:27" x14ac:dyDescent="0.3">
      <c r="O302" s="2"/>
      <c r="P302" s="2"/>
      <c r="Q302" s="2"/>
      <c r="R302" s="2"/>
      <c r="S302" s="2"/>
      <c r="U302" s="2"/>
      <c r="V302" s="2"/>
      <c r="W302" s="2"/>
      <c r="X302" s="2"/>
      <c r="Y302" s="2"/>
      <c r="Z302" s="2"/>
      <c r="AA302" s="2"/>
    </row>
    <row r="303" spans="15:27" x14ac:dyDescent="0.3">
      <c r="O303" s="2"/>
      <c r="P303" s="2"/>
      <c r="Q303" s="2"/>
      <c r="R303" s="2"/>
      <c r="S303" s="2"/>
      <c r="U303" s="2"/>
      <c r="V303" s="2"/>
      <c r="W303" s="2"/>
      <c r="X303" s="2"/>
      <c r="Y303" s="2"/>
      <c r="Z303" s="2"/>
      <c r="AA303" s="2"/>
    </row>
    <row r="304" spans="15:27" x14ac:dyDescent="0.3">
      <c r="O304" s="2"/>
      <c r="P304" s="2"/>
      <c r="Q304" s="2"/>
      <c r="R304" s="2"/>
      <c r="S304" s="2"/>
      <c r="U304" s="2"/>
      <c r="V304" s="2"/>
      <c r="W304" s="2"/>
      <c r="X304" s="2"/>
      <c r="Y304" s="2"/>
      <c r="Z304" s="2"/>
      <c r="AA304" s="2"/>
    </row>
    <row r="305" spans="15:27" x14ac:dyDescent="0.3">
      <c r="O305" s="2"/>
      <c r="P305" s="2"/>
      <c r="Q305" s="2"/>
      <c r="R305" s="2"/>
      <c r="S305" s="2"/>
      <c r="U305" s="2"/>
      <c r="V305" s="2"/>
      <c r="W305" s="2"/>
      <c r="X305" s="2"/>
      <c r="Y305" s="2"/>
      <c r="Z305" s="2"/>
      <c r="AA305" s="2"/>
    </row>
    <row r="306" spans="15:27" x14ac:dyDescent="0.3">
      <c r="O306" s="2"/>
      <c r="P306" s="2"/>
      <c r="Q306" s="2"/>
      <c r="R306" s="2"/>
      <c r="S306" s="2"/>
      <c r="U306" s="2"/>
      <c r="V306" s="2"/>
      <c r="W306" s="2"/>
      <c r="X306" s="2"/>
      <c r="Y306" s="2"/>
      <c r="Z306" s="2"/>
      <c r="AA306" s="2"/>
    </row>
    <row r="307" spans="15:27" x14ac:dyDescent="0.3">
      <c r="O307" s="2"/>
      <c r="P307" s="2"/>
      <c r="Q307" s="2"/>
      <c r="R307" s="2"/>
      <c r="S307" s="2"/>
      <c r="U307" s="2"/>
      <c r="V307" s="2"/>
      <c r="W307" s="2"/>
      <c r="X307" s="2"/>
      <c r="Y307" s="2"/>
      <c r="Z307" s="2"/>
      <c r="AA307" s="2"/>
    </row>
    <row r="308" spans="15:27" x14ac:dyDescent="0.3">
      <c r="O308" s="2"/>
      <c r="P308" s="2"/>
      <c r="Q308" s="2"/>
      <c r="R308" s="2"/>
      <c r="S308" s="2"/>
      <c r="U308" s="2"/>
      <c r="V308" s="2"/>
      <c r="W308" s="2"/>
      <c r="X308" s="2"/>
      <c r="Y308" s="2"/>
      <c r="Z308" s="2"/>
      <c r="AA308" s="2"/>
    </row>
    <row r="309" spans="15:27" x14ac:dyDescent="0.3">
      <c r="O309" s="2"/>
      <c r="P309" s="2"/>
      <c r="Q309" s="2"/>
      <c r="R309" s="2"/>
      <c r="S309" s="2"/>
      <c r="U309" s="2"/>
      <c r="V309" s="2"/>
      <c r="W309" s="2"/>
      <c r="X309" s="2"/>
      <c r="Y309" s="2"/>
      <c r="Z309" s="2"/>
      <c r="AA309" s="2"/>
    </row>
    <row r="310" spans="15:27" x14ac:dyDescent="0.3">
      <c r="O310" s="2"/>
      <c r="P310" s="2"/>
      <c r="Q310" s="2"/>
      <c r="R310" s="2"/>
      <c r="S310" s="2"/>
      <c r="U310" s="2"/>
      <c r="V310" s="2"/>
      <c r="W310" s="2"/>
      <c r="X310" s="2"/>
      <c r="Y310" s="2"/>
      <c r="Z310" s="2"/>
      <c r="AA310" s="2"/>
    </row>
    <row r="311" spans="15:27" x14ac:dyDescent="0.3">
      <c r="O311" s="2"/>
      <c r="P311" s="2"/>
      <c r="Q311" s="2"/>
      <c r="R311" s="2"/>
      <c r="S311" s="2"/>
      <c r="U311" s="2"/>
      <c r="V311" s="2"/>
      <c r="W311" s="2"/>
      <c r="X311" s="2"/>
      <c r="Y311" s="2"/>
      <c r="Z311" s="2"/>
      <c r="AA311" s="2"/>
    </row>
    <row r="312" spans="15:27" x14ac:dyDescent="0.3">
      <c r="O312" s="2"/>
      <c r="P312" s="2"/>
      <c r="Q312" s="2"/>
      <c r="R312" s="2"/>
      <c r="S312" s="2"/>
      <c r="U312" s="2"/>
      <c r="V312" s="2"/>
      <c r="W312" s="2"/>
      <c r="X312" s="2"/>
      <c r="Y312" s="2"/>
      <c r="Z312" s="2"/>
      <c r="AA312" s="2"/>
    </row>
    <row r="313" spans="15:27" x14ac:dyDescent="0.3">
      <c r="O313" s="2"/>
      <c r="P313" s="2"/>
      <c r="Q313" s="2"/>
      <c r="R313" s="2"/>
      <c r="S313" s="2"/>
      <c r="U313" s="2"/>
      <c r="V313" s="2"/>
      <c r="W313" s="2"/>
      <c r="X313" s="2"/>
      <c r="Y313" s="2"/>
      <c r="Z313" s="2"/>
      <c r="AA313" s="2"/>
    </row>
    <row r="314" spans="15:27" x14ac:dyDescent="0.3">
      <c r="O314" s="2"/>
      <c r="P314" s="2"/>
      <c r="Q314" s="2"/>
      <c r="R314" s="2"/>
      <c r="S314" s="2"/>
      <c r="U314" s="2"/>
      <c r="V314" s="2"/>
      <c r="W314" s="2"/>
      <c r="X314" s="2"/>
      <c r="Y314" s="2"/>
      <c r="Z314" s="2"/>
      <c r="AA314" s="2"/>
    </row>
    <row r="315" spans="15:27" x14ac:dyDescent="0.3">
      <c r="O315" s="2"/>
      <c r="P315" s="2"/>
      <c r="Q315" s="2"/>
      <c r="R315" s="2"/>
      <c r="S315" s="2"/>
      <c r="U315" s="2"/>
      <c r="V315" s="2"/>
      <c r="W315" s="2"/>
      <c r="X315" s="2"/>
      <c r="Y315" s="2"/>
      <c r="Z315" s="2"/>
      <c r="AA315" s="2"/>
    </row>
    <row r="316" spans="15:27" x14ac:dyDescent="0.3">
      <c r="O316" s="2"/>
      <c r="P316" s="2"/>
      <c r="Q316" s="2"/>
      <c r="R316" s="2"/>
      <c r="S316" s="2"/>
      <c r="U316" s="2"/>
      <c r="V316" s="2"/>
      <c r="W316" s="2"/>
      <c r="X316" s="2"/>
      <c r="Y316" s="2"/>
      <c r="Z316" s="2"/>
      <c r="AA316" s="2"/>
    </row>
    <row r="317" spans="15:27" x14ac:dyDescent="0.3">
      <c r="O317" s="2"/>
      <c r="P317" s="2"/>
      <c r="Q317" s="2"/>
      <c r="R317" s="2"/>
      <c r="S317" s="2"/>
      <c r="U317" s="2"/>
      <c r="V317" s="2"/>
      <c r="W317" s="2"/>
      <c r="X317" s="2"/>
      <c r="Y317" s="2"/>
      <c r="Z317" s="2"/>
      <c r="AA317" s="2"/>
    </row>
    <row r="318" spans="15:27" x14ac:dyDescent="0.3">
      <c r="O318" s="2"/>
      <c r="P318" s="2"/>
      <c r="Q318" s="2"/>
      <c r="R318" s="2"/>
      <c r="S318" s="2"/>
      <c r="U318" s="2"/>
      <c r="V318" s="2"/>
      <c r="W318" s="2"/>
      <c r="X318" s="2"/>
      <c r="Y318" s="2"/>
      <c r="Z318" s="2"/>
      <c r="AA318" s="2"/>
    </row>
    <row r="319" spans="15:27" x14ac:dyDescent="0.3">
      <c r="O319" s="2"/>
      <c r="P319" s="2"/>
      <c r="Q319" s="2"/>
      <c r="R319" s="2"/>
      <c r="S319" s="2"/>
      <c r="U319" s="2"/>
      <c r="V319" s="2"/>
      <c r="W319" s="2"/>
      <c r="X319" s="2"/>
      <c r="Y319" s="2"/>
      <c r="Z319" s="2"/>
      <c r="AA319" s="2"/>
    </row>
    <row r="320" spans="15:27" x14ac:dyDescent="0.3">
      <c r="O320" s="2"/>
      <c r="P320" s="2"/>
      <c r="Q320" s="2"/>
      <c r="R320" s="2"/>
      <c r="S320" s="2"/>
      <c r="U320" s="2"/>
      <c r="V320" s="2"/>
      <c r="W320" s="2"/>
      <c r="X320" s="2"/>
      <c r="Y320" s="2"/>
      <c r="Z320" s="2"/>
      <c r="AA320" s="2"/>
    </row>
    <row r="321" spans="15:27" x14ac:dyDescent="0.3">
      <c r="O321" s="2"/>
      <c r="P321" s="2"/>
      <c r="Q321" s="2"/>
      <c r="R321" s="2"/>
      <c r="S321" s="2"/>
      <c r="U321" s="2"/>
      <c r="V321" s="2"/>
      <c r="W321" s="2"/>
      <c r="X321" s="2"/>
      <c r="Y321" s="2"/>
      <c r="Z321" s="2"/>
      <c r="AA321" s="2"/>
    </row>
    <row r="322" spans="15:27" x14ac:dyDescent="0.3">
      <c r="O322" s="2"/>
      <c r="P322" s="2"/>
      <c r="Q322" s="2"/>
      <c r="R322" s="2"/>
      <c r="S322" s="2"/>
      <c r="U322" s="2"/>
      <c r="V322" s="2"/>
      <c r="W322" s="2"/>
      <c r="X322" s="2"/>
      <c r="Y322" s="2"/>
      <c r="Z322" s="2"/>
      <c r="AA322" s="2"/>
    </row>
    <row r="323" spans="15:27" x14ac:dyDescent="0.3">
      <c r="O323" s="2"/>
      <c r="P323" s="2"/>
      <c r="Q323" s="2"/>
      <c r="R323" s="2"/>
      <c r="S323" s="2"/>
      <c r="U323" s="2"/>
      <c r="V323" s="2"/>
      <c r="W323" s="2"/>
      <c r="X323" s="2"/>
      <c r="Y323" s="2"/>
      <c r="Z323" s="2"/>
      <c r="AA323" s="2"/>
    </row>
    <row r="324" spans="15:27" x14ac:dyDescent="0.3">
      <c r="O324" s="2"/>
      <c r="P324" s="2"/>
      <c r="Q324" s="2"/>
      <c r="R324" s="2"/>
      <c r="S324" s="2"/>
      <c r="U324" s="2"/>
      <c r="V324" s="2"/>
      <c r="W324" s="2"/>
      <c r="X324" s="2"/>
      <c r="Y324" s="2"/>
      <c r="Z324" s="2"/>
      <c r="AA324" s="2"/>
    </row>
    <row r="325" spans="15:27" x14ac:dyDescent="0.3">
      <c r="O325" s="2"/>
      <c r="P325" s="2"/>
      <c r="Q325" s="2"/>
      <c r="R325" s="2"/>
      <c r="S325" s="2"/>
      <c r="U325" s="2"/>
      <c r="V325" s="2"/>
      <c r="W325" s="2"/>
      <c r="X325" s="2"/>
      <c r="Y325" s="2"/>
      <c r="Z325" s="2"/>
      <c r="AA325" s="2"/>
    </row>
    <row r="326" spans="15:27" x14ac:dyDescent="0.3">
      <c r="O326" s="2"/>
      <c r="P326" s="2"/>
      <c r="Q326" s="2"/>
      <c r="R326" s="2"/>
      <c r="S326" s="2"/>
      <c r="U326" s="2"/>
      <c r="V326" s="2"/>
      <c r="W326" s="2"/>
      <c r="X326" s="2"/>
      <c r="Y326" s="2"/>
      <c r="Z326" s="2"/>
      <c r="AA326" s="2"/>
    </row>
    <row r="327" spans="15:27" x14ac:dyDescent="0.3">
      <c r="O327" s="2"/>
      <c r="P327" s="2"/>
      <c r="Q327" s="2"/>
      <c r="R327" s="2"/>
      <c r="S327" s="2"/>
      <c r="U327" s="2"/>
      <c r="V327" s="2"/>
      <c r="W327" s="2"/>
      <c r="X327" s="2"/>
      <c r="Y327" s="2"/>
      <c r="Z327" s="2"/>
      <c r="AA327" s="2"/>
    </row>
    <row r="328" spans="15:27" x14ac:dyDescent="0.3">
      <c r="O328" s="2"/>
      <c r="P328" s="2"/>
      <c r="Q328" s="2"/>
      <c r="R328" s="2"/>
      <c r="S328" s="2"/>
      <c r="U328" s="2"/>
      <c r="V328" s="2"/>
      <c r="W328" s="2"/>
      <c r="X328" s="2"/>
      <c r="Y328" s="2"/>
      <c r="Z328" s="2"/>
      <c r="AA328" s="2"/>
    </row>
    <row r="329" spans="15:27" x14ac:dyDescent="0.3">
      <c r="O329" s="2"/>
      <c r="P329" s="2"/>
      <c r="Q329" s="2"/>
      <c r="R329" s="2"/>
      <c r="S329" s="2"/>
      <c r="U329" s="2"/>
      <c r="V329" s="2"/>
      <c r="W329" s="2"/>
      <c r="X329" s="2"/>
      <c r="Y329" s="2"/>
      <c r="Z329" s="2"/>
      <c r="AA329" s="2"/>
    </row>
    <row r="330" spans="15:27" x14ac:dyDescent="0.3">
      <c r="O330" s="2"/>
      <c r="P330" s="2"/>
      <c r="Q330" s="2"/>
      <c r="R330" s="2"/>
      <c r="S330" s="2"/>
      <c r="U330" s="2"/>
      <c r="V330" s="2"/>
      <c r="W330" s="2"/>
      <c r="X330" s="2"/>
      <c r="Y330" s="2"/>
      <c r="Z330" s="2"/>
      <c r="AA330" s="2"/>
    </row>
    <row r="331" spans="15:27" x14ac:dyDescent="0.3">
      <c r="O331" s="2"/>
      <c r="P331" s="2"/>
      <c r="Q331" s="2"/>
      <c r="R331" s="2"/>
      <c r="S331" s="2"/>
      <c r="U331" s="2"/>
      <c r="V331" s="2"/>
      <c r="W331" s="2"/>
      <c r="X331" s="2"/>
      <c r="Y331" s="2"/>
      <c r="Z331" s="2"/>
      <c r="AA331" s="2"/>
    </row>
    <row r="332" spans="15:27" x14ac:dyDescent="0.3">
      <c r="O332" s="2"/>
      <c r="P332" s="2"/>
      <c r="Q332" s="2"/>
      <c r="R332" s="2"/>
      <c r="S332" s="2"/>
      <c r="U332" s="2"/>
      <c r="V332" s="2"/>
      <c r="W332" s="2"/>
      <c r="X332" s="2"/>
      <c r="Y332" s="2"/>
      <c r="Z332" s="2"/>
      <c r="AA332" s="2"/>
    </row>
    <row r="333" spans="15:27" x14ac:dyDescent="0.3">
      <c r="O333" s="2"/>
      <c r="P333" s="2"/>
      <c r="Q333" s="2"/>
      <c r="R333" s="2"/>
      <c r="S333" s="2"/>
      <c r="U333" s="2"/>
      <c r="V333" s="2"/>
      <c r="W333" s="2"/>
      <c r="X333" s="2"/>
      <c r="Y333" s="2"/>
      <c r="Z333" s="2"/>
      <c r="AA333" s="2"/>
    </row>
    <row r="334" spans="15:27" x14ac:dyDescent="0.3">
      <c r="O334" s="2"/>
      <c r="P334" s="2"/>
      <c r="Q334" s="2"/>
      <c r="R334" s="2"/>
      <c r="S334" s="2"/>
      <c r="U334" s="2"/>
      <c r="V334" s="2"/>
      <c r="W334" s="2"/>
      <c r="X334" s="2"/>
      <c r="Y334" s="2"/>
      <c r="Z334" s="2"/>
      <c r="AA334" s="2"/>
    </row>
    <row r="335" spans="15:27" x14ac:dyDescent="0.3">
      <c r="O335" s="2"/>
      <c r="P335" s="2"/>
      <c r="Q335" s="2"/>
      <c r="R335" s="2"/>
      <c r="S335" s="2"/>
      <c r="U335" s="2"/>
      <c r="V335" s="2"/>
      <c r="W335" s="2"/>
      <c r="X335" s="2"/>
      <c r="Y335" s="2"/>
      <c r="Z335" s="2"/>
      <c r="AA335" s="2"/>
    </row>
    <row r="336" spans="15:27" x14ac:dyDescent="0.3">
      <c r="O336" s="2"/>
      <c r="P336" s="2"/>
      <c r="Q336" s="2"/>
      <c r="R336" s="2"/>
      <c r="S336" s="2"/>
      <c r="U336" s="2"/>
      <c r="V336" s="2"/>
      <c r="W336" s="2"/>
      <c r="X336" s="2"/>
      <c r="Y336" s="2"/>
      <c r="Z336" s="2"/>
      <c r="AA336" s="2"/>
    </row>
    <row r="337" spans="15:27" x14ac:dyDescent="0.3">
      <c r="O337" s="2"/>
      <c r="P337" s="2"/>
      <c r="Q337" s="2"/>
      <c r="R337" s="2"/>
      <c r="S337" s="2"/>
      <c r="U337" s="2"/>
      <c r="V337" s="2"/>
      <c r="W337" s="2"/>
      <c r="X337" s="2"/>
      <c r="Y337" s="2"/>
      <c r="Z337" s="2"/>
      <c r="AA337" s="2"/>
    </row>
    <row r="338" spans="15:27" x14ac:dyDescent="0.3">
      <c r="O338" s="2"/>
      <c r="P338" s="2"/>
      <c r="Q338" s="2"/>
      <c r="R338" s="2"/>
      <c r="S338" s="2"/>
      <c r="U338" s="2"/>
      <c r="V338" s="2"/>
      <c r="W338" s="2"/>
      <c r="X338" s="2"/>
      <c r="Y338" s="2"/>
      <c r="Z338" s="2"/>
      <c r="AA338" s="2"/>
    </row>
    <row r="339" spans="15:27" x14ac:dyDescent="0.3">
      <c r="O339" s="2"/>
      <c r="P339" s="2"/>
      <c r="Q339" s="2"/>
      <c r="R339" s="2"/>
      <c r="S339" s="2"/>
      <c r="U339" s="2"/>
      <c r="V339" s="2"/>
      <c r="W339" s="2"/>
      <c r="X339" s="2"/>
      <c r="Y339" s="2"/>
      <c r="Z339" s="2"/>
      <c r="AA339" s="2"/>
    </row>
    <row r="340" spans="15:27" x14ac:dyDescent="0.3">
      <c r="O340" s="2"/>
      <c r="P340" s="2"/>
      <c r="Q340" s="2"/>
      <c r="R340" s="2"/>
      <c r="S340" s="2"/>
      <c r="U340" s="2"/>
      <c r="V340" s="2"/>
      <c r="W340" s="2"/>
      <c r="X340" s="2"/>
      <c r="Y340" s="2"/>
      <c r="Z340" s="2"/>
      <c r="AA340" s="2"/>
    </row>
    <row r="341" spans="15:27" x14ac:dyDescent="0.3">
      <c r="O341" s="2"/>
      <c r="P341" s="2"/>
      <c r="Q341" s="2"/>
      <c r="R341" s="2"/>
      <c r="S341" s="2"/>
      <c r="U341" s="2"/>
      <c r="V341" s="2"/>
      <c r="W341" s="2"/>
      <c r="X341" s="2"/>
      <c r="Y341" s="2"/>
      <c r="Z341" s="2"/>
      <c r="AA341" s="2"/>
    </row>
    <row r="342" spans="15:27" x14ac:dyDescent="0.3">
      <c r="O342" s="2"/>
      <c r="P342" s="2"/>
      <c r="Q342" s="2"/>
      <c r="R342" s="2"/>
      <c r="S342" s="2"/>
      <c r="U342" s="2"/>
      <c r="V342" s="2"/>
      <c r="W342" s="2"/>
      <c r="X342" s="2"/>
      <c r="Y342" s="2"/>
      <c r="Z342" s="2"/>
      <c r="AA342" s="2"/>
    </row>
    <row r="343" spans="15:27" x14ac:dyDescent="0.3">
      <c r="O343" s="2"/>
      <c r="P343" s="2"/>
      <c r="Q343" s="2"/>
      <c r="R343" s="2"/>
      <c r="S343" s="2"/>
      <c r="U343" s="2"/>
      <c r="V343" s="2"/>
      <c r="W343" s="2"/>
      <c r="X343" s="2"/>
      <c r="Y343" s="2"/>
      <c r="Z343" s="2"/>
      <c r="AA343" s="2"/>
    </row>
    <row r="344" spans="15:27" x14ac:dyDescent="0.3">
      <c r="O344" s="2"/>
      <c r="P344" s="2"/>
      <c r="Q344" s="2"/>
      <c r="R344" s="2"/>
      <c r="S344" s="2"/>
      <c r="U344" s="2"/>
      <c r="V344" s="2"/>
      <c r="W344" s="2"/>
      <c r="X344" s="2"/>
      <c r="Y344" s="2"/>
      <c r="Z344" s="2"/>
      <c r="AA344" s="2"/>
    </row>
    <row r="345" spans="15:27" x14ac:dyDescent="0.3">
      <c r="O345" s="2"/>
      <c r="P345" s="2"/>
      <c r="Q345" s="2"/>
      <c r="R345" s="2"/>
      <c r="S345" s="2"/>
      <c r="U345" s="2"/>
      <c r="V345" s="2"/>
      <c r="W345" s="2"/>
      <c r="X345" s="2"/>
      <c r="Y345" s="2"/>
      <c r="Z345" s="2"/>
      <c r="AA345" s="2"/>
    </row>
    <row r="346" spans="15:27" x14ac:dyDescent="0.3">
      <c r="O346" s="2"/>
      <c r="P346" s="2"/>
      <c r="Q346" s="2"/>
      <c r="R346" s="2"/>
      <c r="S346" s="2"/>
      <c r="U346" s="2"/>
      <c r="V346" s="2"/>
      <c r="W346" s="2"/>
      <c r="X346" s="2"/>
      <c r="Y346" s="2"/>
      <c r="Z346" s="2"/>
      <c r="AA346" s="2"/>
    </row>
    <row r="347" spans="15:27" x14ac:dyDescent="0.3">
      <c r="O347" s="2"/>
      <c r="P347" s="2"/>
      <c r="Q347" s="2"/>
      <c r="R347" s="2"/>
      <c r="S347" s="2"/>
      <c r="U347" s="2"/>
      <c r="V347" s="2"/>
      <c r="W347" s="2"/>
      <c r="X347" s="2"/>
      <c r="Y347" s="2"/>
      <c r="Z347" s="2"/>
      <c r="AA347" s="2"/>
    </row>
    <row r="348" spans="15:27" x14ac:dyDescent="0.3">
      <c r="O348" s="2"/>
      <c r="P348" s="2"/>
      <c r="Q348" s="2"/>
      <c r="R348" s="2"/>
      <c r="S348" s="2"/>
      <c r="U348" s="2"/>
      <c r="V348" s="2"/>
      <c r="W348" s="2"/>
      <c r="X348" s="2"/>
      <c r="Y348" s="2"/>
      <c r="Z348" s="2"/>
      <c r="AA348" s="2"/>
    </row>
    <row r="349" spans="15:27" x14ac:dyDescent="0.3">
      <c r="O349" s="2"/>
      <c r="P349" s="2"/>
      <c r="Q349" s="2"/>
      <c r="R349" s="2"/>
      <c r="S349" s="2"/>
      <c r="U349" s="2"/>
      <c r="V349" s="2"/>
      <c r="W349" s="2"/>
      <c r="X349" s="2"/>
      <c r="Y349" s="2"/>
      <c r="Z349" s="2"/>
      <c r="AA349" s="2"/>
    </row>
    <row r="350" spans="15:27" x14ac:dyDescent="0.3">
      <c r="O350" s="2"/>
      <c r="P350" s="2"/>
      <c r="Q350" s="2"/>
      <c r="R350" s="2"/>
      <c r="S350" s="2"/>
      <c r="U350" s="2"/>
      <c r="V350" s="2"/>
      <c r="W350" s="2"/>
      <c r="X350" s="2"/>
      <c r="Y350" s="2"/>
      <c r="Z350" s="2"/>
      <c r="AA350" s="2"/>
    </row>
    <row r="351" spans="15:27" x14ac:dyDescent="0.3">
      <c r="O351" s="2"/>
      <c r="P351" s="2"/>
      <c r="Q351" s="2"/>
      <c r="R351" s="2"/>
      <c r="S351" s="2"/>
      <c r="U351" s="2"/>
      <c r="V351" s="2"/>
      <c r="W351" s="2"/>
      <c r="X351" s="2"/>
      <c r="Y351" s="2"/>
      <c r="Z351" s="2"/>
      <c r="AA351" s="2"/>
    </row>
    <row r="352" spans="15:27" x14ac:dyDescent="0.3">
      <c r="O352" s="2"/>
      <c r="P352" s="2"/>
      <c r="Q352" s="2"/>
      <c r="R352" s="2"/>
      <c r="S352" s="2"/>
      <c r="U352" s="2"/>
      <c r="V352" s="2"/>
      <c r="W352" s="2"/>
      <c r="X352" s="2"/>
      <c r="Y352" s="2"/>
      <c r="Z352" s="2"/>
      <c r="AA352" s="2"/>
    </row>
    <row r="353" spans="15:27" x14ac:dyDescent="0.3">
      <c r="O353" s="2"/>
      <c r="P353" s="2"/>
      <c r="Q353" s="2"/>
      <c r="R353" s="2"/>
      <c r="S353" s="2"/>
      <c r="U353" s="2"/>
      <c r="V353" s="2"/>
      <c r="W353" s="2"/>
      <c r="X353" s="2"/>
      <c r="Y353" s="2"/>
      <c r="Z353" s="2"/>
      <c r="AA353" s="2"/>
    </row>
    <row r="354" spans="15:27" x14ac:dyDescent="0.3">
      <c r="O354" s="2"/>
      <c r="P354" s="2"/>
      <c r="Q354" s="2"/>
      <c r="R354" s="2"/>
      <c r="S354" s="2"/>
      <c r="U354" s="2"/>
      <c r="V354" s="2"/>
      <c r="W354" s="2"/>
      <c r="X354" s="2"/>
      <c r="Y354" s="2"/>
      <c r="Z354" s="2"/>
      <c r="AA354" s="2"/>
    </row>
    <row r="355" spans="15:27" x14ac:dyDescent="0.3">
      <c r="O355" s="2"/>
      <c r="P355" s="2"/>
      <c r="Q355" s="2"/>
      <c r="R355" s="2"/>
      <c r="S355" s="2"/>
      <c r="U355" s="2"/>
      <c r="V355" s="2"/>
      <c r="W355" s="2"/>
      <c r="X355" s="2"/>
      <c r="Y355" s="2"/>
      <c r="Z355" s="2"/>
      <c r="AA355" s="2"/>
    </row>
    <row r="356" spans="15:27" x14ac:dyDescent="0.3">
      <c r="O356" s="2"/>
      <c r="P356" s="2"/>
      <c r="Q356" s="2"/>
      <c r="R356" s="2"/>
      <c r="S356" s="2"/>
      <c r="U356" s="2"/>
      <c r="V356" s="2"/>
      <c r="W356" s="2"/>
      <c r="X356" s="2"/>
      <c r="Y356" s="2"/>
      <c r="Z356" s="2"/>
      <c r="AA356" s="2"/>
    </row>
    <row r="357" spans="15:27" x14ac:dyDescent="0.3">
      <c r="O357" s="2"/>
      <c r="P357" s="2"/>
      <c r="Q357" s="2"/>
      <c r="R357" s="2"/>
      <c r="S357" s="2"/>
      <c r="U357" s="2"/>
      <c r="V357" s="2"/>
      <c r="W357" s="2"/>
      <c r="X357" s="2"/>
      <c r="Y357" s="2"/>
      <c r="Z357" s="2"/>
      <c r="AA357" s="2"/>
    </row>
    <row r="358" spans="15:27" x14ac:dyDescent="0.3">
      <c r="O358" s="2"/>
      <c r="P358" s="2"/>
      <c r="Q358" s="2"/>
      <c r="R358" s="2"/>
      <c r="S358" s="2"/>
      <c r="U358" s="2"/>
      <c r="V358" s="2"/>
      <c r="W358" s="2"/>
      <c r="X358" s="2"/>
      <c r="Y358" s="2"/>
      <c r="Z358" s="2"/>
      <c r="AA358" s="2"/>
    </row>
    <row r="359" spans="15:27" x14ac:dyDescent="0.3">
      <c r="O359" s="2"/>
      <c r="P359" s="2"/>
      <c r="Q359" s="2"/>
      <c r="R359" s="2"/>
      <c r="S359" s="2"/>
      <c r="U359" s="2"/>
      <c r="V359" s="2"/>
      <c r="W359" s="2"/>
      <c r="X359" s="2"/>
      <c r="Y359" s="2"/>
      <c r="Z359" s="2"/>
      <c r="AA359" s="2"/>
    </row>
    <row r="360" spans="15:27" x14ac:dyDescent="0.3">
      <c r="O360" s="2"/>
      <c r="P360" s="2"/>
      <c r="Q360" s="2"/>
      <c r="R360" s="2"/>
      <c r="S360" s="2"/>
      <c r="U360" s="2"/>
      <c r="V360" s="2"/>
      <c r="W360" s="2"/>
      <c r="X360" s="2"/>
      <c r="Y360" s="2"/>
      <c r="Z360" s="2"/>
      <c r="AA360" s="2"/>
    </row>
    <row r="361" spans="15:27" x14ac:dyDescent="0.3">
      <c r="O361" s="2"/>
      <c r="P361" s="2"/>
      <c r="Q361" s="2"/>
      <c r="R361" s="2"/>
      <c r="S361" s="2"/>
      <c r="U361" s="2"/>
      <c r="V361" s="2"/>
      <c r="W361" s="2"/>
      <c r="X361" s="2"/>
      <c r="Y361" s="2"/>
      <c r="Z361" s="2"/>
      <c r="AA361" s="2"/>
    </row>
    <row r="362" spans="15:27" x14ac:dyDescent="0.3">
      <c r="O362" s="2"/>
      <c r="P362" s="2"/>
      <c r="Q362" s="2"/>
      <c r="R362" s="2"/>
      <c r="S362" s="2"/>
      <c r="U362" s="2"/>
      <c r="V362" s="2"/>
      <c r="W362" s="2"/>
      <c r="X362" s="2"/>
      <c r="Y362" s="2"/>
      <c r="Z362" s="2"/>
      <c r="AA362" s="2"/>
    </row>
    <row r="363" spans="15:27" x14ac:dyDescent="0.3">
      <c r="O363" s="2"/>
      <c r="P363" s="2"/>
      <c r="Q363" s="2"/>
      <c r="R363" s="2"/>
      <c r="S363" s="2"/>
      <c r="U363" s="2"/>
      <c r="V363" s="2"/>
      <c r="W363" s="2"/>
      <c r="X363" s="2"/>
      <c r="Y363" s="2"/>
      <c r="Z363" s="2"/>
      <c r="AA363" s="2"/>
    </row>
    <row r="364" spans="15:27" x14ac:dyDescent="0.3">
      <c r="O364" s="2"/>
      <c r="P364" s="2"/>
      <c r="Q364" s="2"/>
      <c r="R364" s="2"/>
      <c r="S364" s="2"/>
      <c r="U364" s="2"/>
      <c r="V364" s="2"/>
      <c r="W364" s="2"/>
      <c r="X364" s="2"/>
      <c r="Y364" s="2"/>
      <c r="Z364" s="2"/>
      <c r="AA364" s="2"/>
    </row>
    <row r="365" spans="15:27" x14ac:dyDescent="0.3">
      <c r="O365" s="2"/>
      <c r="P365" s="2"/>
      <c r="Q365" s="2"/>
      <c r="R365" s="2"/>
      <c r="S365" s="2"/>
      <c r="U365" s="2"/>
      <c r="V365" s="2"/>
      <c r="W365" s="2"/>
      <c r="X365" s="2"/>
      <c r="Y365" s="2"/>
      <c r="Z365" s="2"/>
      <c r="AA365" s="2"/>
    </row>
    <row r="366" spans="15:27" x14ac:dyDescent="0.3">
      <c r="O366" s="2"/>
      <c r="P366" s="2"/>
      <c r="Q366" s="2"/>
      <c r="R366" s="2"/>
      <c r="S366" s="2"/>
      <c r="U366" s="2"/>
      <c r="V366" s="2"/>
      <c r="W366" s="2"/>
      <c r="X366" s="2"/>
      <c r="Y366" s="2"/>
      <c r="Z366" s="2"/>
      <c r="AA366" s="2"/>
    </row>
    <row r="367" spans="15:27" x14ac:dyDescent="0.3">
      <c r="O367" s="2"/>
      <c r="P367" s="2"/>
      <c r="Q367" s="2"/>
      <c r="R367" s="2"/>
      <c r="S367" s="2"/>
      <c r="U367" s="2"/>
      <c r="V367" s="2"/>
      <c r="W367" s="2"/>
      <c r="X367" s="2"/>
      <c r="Y367" s="2"/>
      <c r="Z367" s="2"/>
      <c r="AA367" s="2"/>
    </row>
    <row r="368" spans="15:27" x14ac:dyDescent="0.3">
      <c r="O368" s="2"/>
      <c r="P368" s="2"/>
      <c r="Q368" s="2"/>
      <c r="R368" s="2"/>
      <c r="S368" s="2"/>
      <c r="U368" s="2"/>
      <c r="V368" s="2"/>
      <c r="W368" s="2"/>
      <c r="X368" s="2"/>
      <c r="Y368" s="2"/>
      <c r="Z368" s="2"/>
      <c r="AA368" s="2"/>
    </row>
    <row r="369" spans="15:27" x14ac:dyDescent="0.3">
      <c r="O369" s="2"/>
      <c r="P369" s="2"/>
      <c r="Q369" s="2"/>
      <c r="R369" s="2"/>
      <c r="S369" s="2"/>
      <c r="U369" s="2"/>
      <c r="V369" s="2"/>
      <c r="W369" s="2"/>
      <c r="X369" s="2"/>
      <c r="Y369" s="2"/>
      <c r="Z369" s="2"/>
      <c r="AA369" s="2"/>
    </row>
    <row r="370" spans="15:27" x14ac:dyDescent="0.3">
      <c r="O370" s="2"/>
      <c r="P370" s="2"/>
      <c r="Q370" s="2"/>
      <c r="R370" s="2"/>
      <c r="S370" s="2"/>
      <c r="U370" s="2"/>
      <c r="V370" s="2"/>
      <c r="W370" s="2"/>
      <c r="X370" s="2"/>
      <c r="Y370" s="2"/>
      <c r="Z370" s="2"/>
      <c r="AA370" s="2"/>
    </row>
    <row r="371" spans="15:27" x14ac:dyDescent="0.3">
      <c r="O371" s="2"/>
      <c r="P371" s="2"/>
      <c r="Q371" s="2"/>
      <c r="R371" s="2"/>
      <c r="S371" s="2"/>
      <c r="U371" s="2"/>
      <c r="V371" s="2"/>
      <c r="W371" s="2"/>
      <c r="X371" s="2"/>
      <c r="Y371" s="2"/>
      <c r="Z371" s="2"/>
      <c r="AA371" s="2"/>
    </row>
    <row r="372" spans="15:27" x14ac:dyDescent="0.3">
      <c r="O372" s="2"/>
      <c r="P372" s="2"/>
      <c r="Q372" s="2"/>
      <c r="R372" s="2"/>
      <c r="S372" s="2"/>
      <c r="U372" s="2"/>
      <c r="V372" s="2"/>
      <c r="W372" s="2"/>
      <c r="X372" s="2"/>
      <c r="Y372" s="2"/>
      <c r="Z372" s="2"/>
      <c r="AA372" s="2"/>
    </row>
    <row r="373" spans="15:27" x14ac:dyDescent="0.3">
      <c r="O373" s="2"/>
      <c r="P373" s="2"/>
      <c r="Q373" s="2"/>
      <c r="R373" s="2"/>
      <c r="S373" s="2"/>
      <c r="U373" s="2"/>
      <c r="V373" s="2"/>
      <c r="W373" s="2"/>
      <c r="X373" s="2"/>
      <c r="Y373" s="2"/>
      <c r="Z373" s="2"/>
      <c r="AA373" s="2"/>
    </row>
    <row r="374" spans="15:27" x14ac:dyDescent="0.3">
      <c r="O374" s="2"/>
      <c r="P374" s="2"/>
      <c r="Q374" s="2"/>
      <c r="R374" s="2"/>
      <c r="S374" s="2"/>
      <c r="U374" s="2"/>
      <c r="V374" s="2"/>
      <c r="W374" s="2"/>
      <c r="X374" s="2"/>
      <c r="Y374" s="2"/>
      <c r="Z374" s="2"/>
      <c r="AA374" s="2"/>
    </row>
    <row r="375" spans="15:27" x14ac:dyDescent="0.3">
      <c r="O375" s="2"/>
      <c r="P375" s="2"/>
      <c r="Q375" s="2"/>
      <c r="R375" s="2"/>
      <c r="S375" s="2"/>
      <c r="U375" s="2"/>
      <c r="V375" s="2"/>
      <c r="W375" s="2"/>
      <c r="X375" s="2"/>
      <c r="Y375" s="2"/>
      <c r="Z375" s="2"/>
      <c r="AA375" s="2"/>
    </row>
    <row r="376" spans="15:27" x14ac:dyDescent="0.3">
      <c r="O376" s="2"/>
      <c r="P376" s="2"/>
      <c r="Q376" s="2"/>
      <c r="R376" s="2"/>
      <c r="S376" s="2"/>
      <c r="U376" s="2"/>
      <c r="V376" s="2"/>
      <c r="W376" s="2"/>
      <c r="X376" s="2"/>
      <c r="Y376" s="2"/>
      <c r="Z376" s="2"/>
      <c r="AA376" s="2"/>
    </row>
    <row r="377" spans="15:27" x14ac:dyDescent="0.3">
      <c r="O377" s="2"/>
      <c r="P377" s="2"/>
      <c r="Q377" s="2"/>
      <c r="R377" s="2"/>
      <c r="S377" s="2"/>
      <c r="U377" s="2"/>
      <c r="V377" s="2"/>
      <c r="W377" s="2"/>
      <c r="X377" s="2"/>
      <c r="Y377" s="2"/>
      <c r="Z377" s="2"/>
      <c r="AA377" s="2"/>
    </row>
    <row r="378" spans="15:27" x14ac:dyDescent="0.3">
      <c r="O378" s="2"/>
      <c r="P378" s="2"/>
      <c r="Q378" s="2"/>
      <c r="R378" s="2"/>
      <c r="S378" s="2"/>
      <c r="U378" s="2"/>
      <c r="V378" s="2"/>
      <c r="W378" s="2"/>
      <c r="X378" s="2"/>
      <c r="Y378" s="2"/>
      <c r="Z378" s="2"/>
      <c r="AA378" s="2"/>
    </row>
    <row r="379" spans="15:27" x14ac:dyDescent="0.3">
      <c r="O379" s="2"/>
      <c r="P379" s="2"/>
      <c r="Q379" s="2"/>
      <c r="R379" s="2"/>
      <c r="S379" s="2"/>
      <c r="U379" s="2"/>
      <c r="V379" s="2"/>
      <c r="W379" s="2"/>
      <c r="X379" s="2"/>
      <c r="Y379" s="2"/>
      <c r="Z379" s="2"/>
      <c r="AA379" s="2"/>
    </row>
    <row r="380" spans="15:27" x14ac:dyDescent="0.3">
      <c r="O380" s="2"/>
      <c r="P380" s="2"/>
      <c r="Q380" s="2"/>
      <c r="R380" s="2"/>
      <c r="S380" s="2"/>
      <c r="U380" s="2"/>
      <c r="V380" s="2"/>
      <c r="W380" s="2"/>
      <c r="X380" s="2"/>
      <c r="Y380" s="2"/>
      <c r="Z380" s="2"/>
      <c r="AA380" s="2"/>
    </row>
    <row r="381" spans="15:27" x14ac:dyDescent="0.3">
      <c r="O381" s="2"/>
      <c r="P381" s="2"/>
      <c r="Q381" s="2"/>
      <c r="R381" s="2"/>
      <c r="S381" s="2"/>
      <c r="U381" s="2"/>
      <c r="V381" s="2"/>
      <c r="W381" s="2"/>
      <c r="X381" s="2"/>
      <c r="Y381" s="2"/>
      <c r="Z381" s="2"/>
      <c r="AA381" s="2"/>
    </row>
    <row r="382" spans="15:27" x14ac:dyDescent="0.3">
      <c r="O382" s="2"/>
      <c r="P382" s="2"/>
      <c r="Q382" s="2"/>
      <c r="R382" s="2"/>
      <c r="S382" s="2"/>
      <c r="U382" s="2"/>
      <c r="V382" s="2"/>
      <c r="W382" s="2"/>
      <c r="X382" s="2"/>
      <c r="Y382" s="2"/>
      <c r="Z382" s="2"/>
      <c r="AA382" s="2"/>
    </row>
    <row r="383" spans="15:27" x14ac:dyDescent="0.3">
      <c r="O383" s="2"/>
      <c r="P383" s="2"/>
      <c r="Q383" s="2"/>
      <c r="R383" s="2"/>
      <c r="S383" s="2"/>
      <c r="U383" s="2"/>
      <c r="V383" s="2"/>
      <c r="W383" s="2"/>
      <c r="X383" s="2"/>
      <c r="Y383" s="2"/>
      <c r="Z383" s="2"/>
      <c r="AA383" s="2"/>
    </row>
    <row r="384" spans="15:27" x14ac:dyDescent="0.3">
      <c r="O384" s="2"/>
      <c r="P384" s="2"/>
      <c r="Q384" s="2"/>
      <c r="R384" s="2"/>
      <c r="S384" s="2"/>
      <c r="U384" s="2"/>
      <c r="V384" s="2"/>
      <c r="W384" s="2"/>
      <c r="X384" s="2"/>
      <c r="Y384" s="2"/>
      <c r="Z384" s="2"/>
      <c r="AA384" s="2"/>
    </row>
    <row r="385" spans="15:27" x14ac:dyDescent="0.3">
      <c r="O385" s="2"/>
      <c r="P385" s="2"/>
      <c r="Q385" s="2"/>
      <c r="R385" s="2"/>
      <c r="S385" s="2"/>
      <c r="U385" s="2"/>
      <c r="V385" s="2"/>
      <c r="W385" s="2"/>
      <c r="X385" s="2"/>
      <c r="Y385" s="2"/>
      <c r="Z385" s="2"/>
      <c r="AA385" s="2"/>
    </row>
    <row r="386" spans="15:27" x14ac:dyDescent="0.3">
      <c r="O386" s="2"/>
      <c r="P386" s="2"/>
      <c r="Q386" s="2"/>
      <c r="R386" s="2"/>
      <c r="S386" s="2"/>
      <c r="U386" s="2"/>
      <c r="V386" s="2"/>
      <c r="W386" s="2"/>
      <c r="X386" s="2"/>
      <c r="Y386" s="2"/>
      <c r="Z386" s="2"/>
      <c r="AA386" s="2"/>
    </row>
    <row r="387" spans="15:27" x14ac:dyDescent="0.3">
      <c r="O387" s="2"/>
      <c r="P387" s="2"/>
      <c r="Q387" s="2"/>
      <c r="R387" s="2"/>
      <c r="S387" s="2"/>
      <c r="U387" s="2"/>
      <c r="V387" s="2"/>
      <c r="W387" s="2"/>
      <c r="X387" s="2"/>
      <c r="Y387" s="2"/>
      <c r="Z387" s="2"/>
      <c r="AA387" s="2"/>
    </row>
    <row r="388" spans="15:27" x14ac:dyDescent="0.3">
      <c r="O388" s="2"/>
      <c r="P388" s="2"/>
      <c r="Q388" s="2"/>
      <c r="R388" s="2"/>
      <c r="S388" s="2"/>
      <c r="U388" s="2"/>
      <c r="V388" s="2"/>
      <c r="W388" s="2"/>
      <c r="X388" s="2"/>
      <c r="Y388" s="2"/>
      <c r="Z388" s="2"/>
      <c r="AA388" s="2"/>
    </row>
    <row r="389" spans="15:27" x14ac:dyDescent="0.3">
      <c r="O389" s="2"/>
      <c r="P389" s="2"/>
      <c r="Q389" s="2"/>
      <c r="R389" s="2"/>
      <c r="S389" s="2"/>
      <c r="U389" s="2"/>
      <c r="V389" s="2"/>
      <c r="W389" s="2"/>
      <c r="X389" s="2"/>
      <c r="Y389" s="2"/>
      <c r="Z389" s="2"/>
      <c r="AA389" s="2"/>
    </row>
    <row r="390" spans="15:27" x14ac:dyDescent="0.3">
      <c r="O390" s="2"/>
      <c r="P390" s="2"/>
      <c r="Q390" s="2"/>
      <c r="R390" s="2"/>
      <c r="S390" s="2"/>
      <c r="U390" s="2"/>
      <c r="V390" s="2"/>
      <c r="W390" s="2"/>
      <c r="X390" s="2"/>
      <c r="Y390" s="2"/>
      <c r="Z390" s="2"/>
      <c r="AA390" s="2"/>
    </row>
    <row r="391" spans="15:27" x14ac:dyDescent="0.3">
      <c r="O391" s="2"/>
      <c r="P391" s="2"/>
      <c r="Q391" s="2"/>
      <c r="R391" s="2"/>
      <c r="S391" s="2"/>
      <c r="U391" s="2"/>
      <c r="V391" s="2"/>
      <c r="W391" s="2"/>
      <c r="X391" s="2"/>
      <c r="Y391" s="2"/>
      <c r="Z391" s="2"/>
      <c r="AA391" s="2"/>
    </row>
    <row r="392" spans="15:27" x14ac:dyDescent="0.3">
      <c r="O392" s="2"/>
      <c r="P392" s="2"/>
      <c r="Q392" s="2"/>
      <c r="R392" s="2"/>
      <c r="S392" s="2"/>
      <c r="U392" s="2"/>
      <c r="V392" s="2"/>
      <c r="W392" s="2"/>
      <c r="X392" s="2"/>
      <c r="Y392" s="2"/>
      <c r="Z392" s="2"/>
      <c r="AA392" s="2"/>
    </row>
    <row r="393" spans="15:27" x14ac:dyDescent="0.3">
      <c r="O393" s="2"/>
      <c r="P393" s="2"/>
      <c r="Q393" s="2"/>
      <c r="R393" s="2"/>
      <c r="S393" s="2"/>
      <c r="U393" s="2"/>
      <c r="V393" s="2"/>
      <c r="W393" s="2"/>
      <c r="X393" s="2"/>
      <c r="Y393" s="2"/>
      <c r="Z393" s="2"/>
      <c r="AA393" s="2"/>
    </row>
    <row r="394" spans="15:27" x14ac:dyDescent="0.3">
      <c r="O394" s="2"/>
      <c r="P394" s="2"/>
      <c r="Q394" s="2"/>
      <c r="R394" s="2"/>
      <c r="S394" s="2"/>
      <c r="U394" s="2"/>
      <c r="V394" s="2"/>
      <c r="W394" s="2"/>
      <c r="X394" s="2"/>
      <c r="Y394" s="2"/>
      <c r="Z394" s="2"/>
      <c r="AA394" s="2"/>
    </row>
    <row r="395" spans="15:27" x14ac:dyDescent="0.3">
      <c r="O395" s="2"/>
      <c r="P395" s="2"/>
      <c r="Q395" s="2"/>
      <c r="R395" s="2"/>
      <c r="S395" s="2"/>
      <c r="U395" s="2"/>
      <c r="V395" s="2"/>
      <c r="W395" s="2"/>
      <c r="X395" s="2"/>
      <c r="Y395" s="2"/>
      <c r="Z395" s="2"/>
      <c r="AA395" s="2"/>
    </row>
    <row r="396" spans="15:27" x14ac:dyDescent="0.3">
      <c r="O396" s="2"/>
      <c r="P396" s="2"/>
      <c r="Q396" s="2"/>
      <c r="R396" s="2"/>
      <c r="S396" s="2"/>
      <c r="U396" s="2"/>
      <c r="V396" s="2"/>
      <c r="W396" s="2"/>
      <c r="X396" s="2"/>
      <c r="Y396" s="2"/>
      <c r="Z396" s="2"/>
      <c r="AA396" s="2"/>
    </row>
    <row r="397" spans="15:27" x14ac:dyDescent="0.3">
      <c r="O397" s="2"/>
      <c r="P397" s="2"/>
      <c r="Q397" s="2"/>
      <c r="R397" s="2"/>
      <c r="S397" s="2"/>
      <c r="U397" s="2"/>
      <c r="V397" s="2"/>
      <c r="W397" s="2"/>
      <c r="X397" s="2"/>
      <c r="Y397" s="2"/>
      <c r="Z397" s="2"/>
      <c r="AA397" s="2"/>
    </row>
    <row r="398" spans="15:27" x14ac:dyDescent="0.3">
      <c r="O398" s="2"/>
      <c r="P398" s="2"/>
      <c r="Q398" s="2"/>
      <c r="R398" s="2"/>
      <c r="S398" s="2"/>
      <c r="U398" s="2"/>
      <c r="V398" s="2"/>
      <c r="W398" s="2"/>
      <c r="X398" s="2"/>
      <c r="Y398" s="2"/>
      <c r="Z398" s="2"/>
      <c r="AA398" s="2"/>
    </row>
    <row r="399" spans="15:27" x14ac:dyDescent="0.3">
      <c r="O399" s="2"/>
      <c r="P399" s="2"/>
      <c r="Q399" s="2"/>
      <c r="R399" s="2"/>
      <c r="S399" s="2"/>
      <c r="U399" s="2"/>
      <c r="V399" s="2"/>
      <c r="W399" s="2"/>
      <c r="X399" s="2"/>
      <c r="Y399" s="2"/>
      <c r="Z399" s="2"/>
      <c r="AA399" s="2"/>
    </row>
    <row r="400" spans="15:27" x14ac:dyDescent="0.3">
      <c r="O400" s="2"/>
      <c r="P400" s="2"/>
      <c r="Q400" s="2"/>
      <c r="R400" s="2"/>
      <c r="S400" s="2"/>
      <c r="U400" s="2"/>
      <c r="V400" s="2"/>
      <c r="W400" s="2"/>
      <c r="X400" s="2"/>
      <c r="Y400" s="2"/>
      <c r="Z400" s="2"/>
      <c r="AA400" s="2"/>
    </row>
    <row r="401" spans="15:27" x14ac:dyDescent="0.3">
      <c r="O401" s="2"/>
      <c r="P401" s="2"/>
      <c r="Q401" s="2"/>
      <c r="R401" s="2"/>
      <c r="S401" s="2"/>
      <c r="U401" s="2"/>
      <c r="V401" s="2"/>
      <c r="W401" s="2"/>
      <c r="X401" s="2"/>
      <c r="Y401" s="2"/>
      <c r="Z401" s="2"/>
      <c r="AA401" s="2"/>
    </row>
    <row r="402" spans="15:27" x14ac:dyDescent="0.3">
      <c r="O402" s="2"/>
      <c r="P402" s="2"/>
      <c r="Q402" s="2"/>
      <c r="R402" s="2"/>
      <c r="S402" s="2"/>
      <c r="U402" s="2"/>
      <c r="V402" s="2"/>
      <c r="W402" s="2"/>
      <c r="X402" s="2"/>
      <c r="Y402" s="2"/>
      <c r="Z402" s="2"/>
      <c r="AA402" s="2"/>
    </row>
    <row r="403" spans="15:27" x14ac:dyDescent="0.3">
      <c r="O403" s="2"/>
      <c r="P403" s="2"/>
      <c r="Q403" s="2"/>
      <c r="R403" s="2"/>
      <c r="S403" s="2"/>
      <c r="U403" s="2"/>
      <c r="V403" s="2"/>
      <c r="W403" s="2"/>
      <c r="X403" s="2"/>
      <c r="Y403" s="2"/>
      <c r="Z403" s="2"/>
      <c r="AA403" s="2"/>
    </row>
    <row r="404" spans="15:27" x14ac:dyDescent="0.3">
      <c r="O404" s="2"/>
      <c r="P404" s="2"/>
      <c r="Q404" s="2"/>
      <c r="R404" s="2"/>
      <c r="S404" s="2"/>
      <c r="U404" s="2"/>
      <c r="V404" s="2"/>
      <c r="W404" s="2"/>
      <c r="X404" s="2"/>
      <c r="Y404" s="2"/>
      <c r="Z404" s="2"/>
      <c r="AA404" s="2"/>
    </row>
    <row r="405" spans="15:27" x14ac:dyDescent="0.3">
      <c r="O405" s="2"/>
      <c r="P405" s="2"/>
      <c r="Q405" s="2"/>
      <c r="R405" s="2"/>
      <c r="S405" s="2"/>
      <c r="U405" s="2"/>
      <c r="V405" s="2"/>
      <c r="W405" s="2"/>
      <c r="X405" s="2"/>
      <c r="Y405" s="2"/>
      <c r="Z405" s="2"/>
      <c r="AA405" s="2"/>
    </row>
    <row r="406" spans="15:27" x14ac:dyDescent="0.3">
      <c r="O406" s="2"/>
      <c r="P406" s="2"/>
      <c r="Q406" s="2"/>
      <c r="R406" s="2"/>
      <c r="S406" s="2"/>
      <c r="U406" s="2"/>
      <c r="V406" s="2"/>
      <c r="W406" s="2"/>
      <c r="X406" s="2"/>
      <c r="Y406" s="2"/>
      <c r="Z406" s="2"/>
      <c r="AA406" s="2"/>
    </row>
    <row r="407" spans="15:27" x14ac:dyDescent="0.3">
      <c r="O407" s="2"/>
      <c r="P407" s="2"/>
      <c r="Q407" s="2"/>
      <c r="R407" s="2"/>
      <c r="S407" s="2"/>
      <c r="U407" s="2"/>
      <c r="V407" s="2"/>
      <c r="W407" s="2"/>
      <c r="X407" s="2"/>
      <c r="Y407" s="2"/>
      <c r="Z407" s="2"/>
      <c r="AA407" s="2"/>
    </row>
    <row r="408" spans="15:27" x14ac:dyDescent="0.3">
      <c r="O408" s="2"/>
      <c r="P408" s="2"/>
      <c r="Q408" s="2"/>
      <c r="R408" s="2"/>
      <c r="S408" s="2"/>
      <c r="U408" s="2"/>
      <c r="V408" s="2"/>
      <c r="W408" s="2"/>
      <c r="X408" s="2"/>
      <c r="Y408" s="2"/>
      <c r="Z408" s="2"/>
      <c r="AA408" s="2"/>
    </row>
    <row r="409" spans="15:27" x14ac:dyDescent="0.3">
      <c r="O409" s="2"/>
      <c r="P409" s="2"/>
      <c r="Q409" s="2"/>
      <c r="R409" s="2"/>
      <c r="S409" s="2"/>
      <c r="U409" s="2"/>
      <c r="V409" s="2"/>
      <c r="W409" s="2"/>
      <c r="X409" s="2"/>
      <c r="Y409" s="2"/>
      <c r="Z409" s="2"/>
      <c r="AA409" s="2"/>
    </row>
    <row r="410" spans="15:27" x14ac:dyDescent="0.3">
      <c r="O410" s="2"/>
      <c r="P410" s="2"/>
      <c r="Q410" s="2"/>
      <c r="R410" s="2"/>
      <c r="S410" s="2"/>
      <c r="U410" s="2"/>
      <c r="V410" s="2"/>
      <c r="W410" s="2"/>
      <c r="X410" s="2"/>
      <c r="Y410" s="2"/>
      <c r="Z410" s="2"/>
      <c r="AA410" s="2"/>
    </row>
    <row r="411" spans="15:27" x14ac:dyDescent="0.3">
      <c r="O411" s="2"/>
      <c r="P411" s="2"/>
      <c r="Q411" s="2"/>
      <c r="R411" s="2"/>
      <c r="S411" s="2"/>
      <c r="U411" s="2"/>
      <c r="V411" s="2"/>
      <c r="W411" s="2"/>
      <c r="X411" s="2"/>
      <c r="Y411" s="2"/>
      <c r="Z411" s="2"/>
      <c r="AA411" s="2"/>
    </row>
    <row r="412" spans="15:27" x14ac:dyDescent="0.3">
      <c r="O412" s="2"/>
      <c r="P412" s="2"/>
      <c r="Q412" s="2"/>
      <c r="R412" s="2"/>
      <c r="S412" s="2"/>
      <c r="U412" s="2"/>
      <c r="V412" s="2"/>
      <c r="W412" s="2"/>
      <c r="X412" s="2"/>
      <c r="Y412" s="2"/>
      <c r="Z412" s="2"/>
      <c r="AA412" s="2"/>
    </row>
    <row r="413" spans="15:27" x14ac:dyDescent="0.3">
      <c r="O413" s="2"/>
      <c r="P413" s="2"/>
      <c r="Q413" s="2"/>
      <c r="R413" s="2"/>
      <c r="S413" s="2"/>
      <c r="U413" s="2"/>
      <c r="V413" s="2"/>
      <c r="W413" s="2"/>
      <c r="X413" s="2"/>
      <c r="Y413" s="2"/>
      <c r="Z413" s="2"/>
      <c r="AA413" s="2"/>
    </row>
    <row r="414" spans="15:27" x14ac:dyDescent="0.3">
      <c r="O414" s="2"/>
      <c r="P414" s="2"/>
      <c r="Q414" s="2"/>
      <c r="R414" s="2"/>
      <c r="S414" s="2"/>
      <c r="U414" s="2"/>
      <c r="V414" s="2"/>
      <c r="W414" s="2"/>
      <c r="X414" s="2"/>
      <c r="Y414" s="2"/>
      <c r="Z414" s="2"/>
      <c r="AA414" s="2"/>
    </row>
    <row r="415" spans="15:27" x14ac:dyDescent="0.3">
      <c r="O415" s="2"/>
      <c r="P415" s="2"/>
      <c r="Q415" s="2"/>
      <c r="R415" s="2"/>
      <c r="S415" s="2"/>
      <c r="U415" s="2"/>
      <c r="V415" s="2"/>
      <c r="W415" s="2"/>
      <c r="X415" s="2"/>
      <c r="Y415" s="2"/>
      <c r="Z415" s="2"/>
      <c r="AA415" s="2"/>
    </row>
    <row r="416" spans="15:27" x14ac:dyDescent="0.3">
      <c r="O416" s="2"/>
      <c r="P416" s="2"/>
      <c r="Q416" s="2"/>
      <c r="R416" s="2"/>
      <c r="S416" s="2"/>
      <c r="U416" s="2"/>
      <c r="V416" s="2"/>
      <c r="W416" s="2"/>
      <c r="X416" s="2"/>
      <c r="Y416" s="2"/>
      <c r="Z416" s="2"/>
      <c r="AA416" s="2"/>
    </row>
    <row r="417" spans="15:27" x14ac:dyDescent="0.3">
      <c r="O417" s="2"/>
      <c r="P417" s="2"/>
      <c r="Q417" s="2"/>
      <c r="R417" s="2"/>
      <c r="S417" s="2"/>
      <c r="U417" s="2"/>
      <c r="V417" s="2"/>
      <c r="W417" s="2"/>
      <c r="X417" s="2"/>
      <c r="Y417" s="2"/>
      <c r="Z417" s="2"/>
      <c r="AA417" s="2"/>
    </row>
    <row r="418" spans="15:27" x14ac:dyDescent="0.3">
      <c r="O418" s="2"/>
      <c r="P418" s="2"/>
      <c r="Q418" s="2"/>
      <c r="R418" s="2"/>
      <c r="S418" s="2"/>
      <c r="U418" s="2"/>
      <c r="V418" s="2"/>
      <c r="W418" s="2"/>
      <c r="X418" s="2"/>
      <c r="Y418" s="2"/>
      <c r="Z418" s="2"/>
      <c r="AA418" s="2"/>
    </row>
    <row r="419" spans="15:27" x14ac:dyDescent="0.3">
      <c r="O419" s="2"/>
      <c r="P419" s="2"/>
      <c r="Q419" s="2"/>
      <c r="R419" s="2"/>
      <c r="S419" s="2"/>
      <c r="U419" s="2"/>
      <c r="V419" s="2"/>
      <c r="W419" s="2"/>
      <c r="X419" s="2"/>
      <c r="Y419" s="2"/>
      <c r="Z419" s="2"/>
      <c r="AA419" s="2"/>
    </row>
    <row r="420" spans="15:27" x14ac:dyDescent="0.3">
      <c r="O420" s="2"/>
      <c r="P420" s="2"/>
      <c r="Q420" s="2"/>
      <c r="R420" s="2"/>
      <c r="S420" s="2"/>
      <c r="U420" s="2"/>
      <c r="V420" s="2"/>
      <c r="W420" s="2"/>
      <c r="X420" s="2"/>
      <c r="Y420" s="2"/>
      <c r="Z420" s="2"/>
      <c r="AA420" s="2"/>
    </row>
    <row r="421" spans="15:27" x14ac:dyDescent="0.3">
      <c r="O421" s="2"/>
      <c r="P421" s="2"/>
      <c r="Q421" s="2"/>
      <c r="R421" s="2"/>
      <c r="S421" s="2"/>
      <c r="U421" s="2"/>
      <c r="V421" s="2"/>
      <c r="W421" s="2"/>
      <c r="X421" s="2"/>
      <c r="Y421" s="2"/>
      <c r="Z421" s="2"/>
      <c r="AA421" s="2"/>
    </row>
    <row r="422" spans="15:27" x14ac:dyDescent="0.3">
      <c r="O422" s="2"/>
      <c r="P422" s="2"/>
      <c r="Q422" s="2"/>
      <c r="R422" s="2"/>
      <c r="S422" s="2"/>
      <c r="U422" s="2"/>
      <c r="V422" s="2"/>
      <c r="W422" s="2"/>
      <c r="X422" s="2"/>
      <c r="Y422" s="2"/>
      <c r="Z422" s="2"/>
      <c r="AA422" s="2"/>
    </row>
    <row r="423" spans="15:27" x14ac:dyDescent="0.3">
      <c r="O423" s="2"/>
      <c r="P423" s="2"/>
      <c r="Q423" s="2"/>
      <c r="R423" s="2"/>
      <c r="S423" s="2"/>
      <c r="U423" s="2"/>
      <c r="V423" s="2"/>
      <c r="W423" s="2"/>
      <c r="X423" s="2"/>
      <c r="Y423" s="2"/>
      <c r="Z423" s="2"/>
      <c r="AA423" s="2"/>
    </row>
    <row r="424" spans="15:27" x14ac:dyDescent="0.3">
      <c r="O424" s="2"/>
      <c r="P424" s="2"/>
      <c r="Q424" s="2"/>
      <c r="R424" s="2"/>
      <c r="S424" s="2"/>
      <c r="U424" s="2"/>
      <c r="V424" s="2"/>
      <c r="W424" s="2"/>
      <c r="X424" s="2"/>
      <c r="Y424" s="2"/>
      <c r="Z424" s="2"/>
      <c r="AA424" s="2"/>
    </row>
    <row r="425" spans="15:27" x14ac:dyDescent="0.3">
      <c r="O425" s="2"/>
      <c r="P425" s="2"/>
      <c r="Q425" s="2"/>
      <c r="R425" s="2"/>
      <c r="S425" s="2"/>
      <c r="U425" s="2"/>
      <c r="V425" s="2"/>
      <c r="W425" s="2"/>
      <c r="X425" s="2"/>
      <c r="Y425" s="2"/>
      <c r="Z425" s="2"/>
      <c r="AA425" s="2"/>
    </row>
    <row r="426" spans="15:27" x14ac:dyDescent="0.3">
      <c r="O426" s="2"/>
      <c r="P426" s="2"/>
      <c r="Q426" s="2"/>
      <c r="R426" s="2"/>
      <c r="S426" s="2"/>
      <c r="U426" s="2"/>
      <c r="V426" s="2"/>
      <c r="W426" s="2"/>
      <c r="X426" s="2"/>
      <c r="Y426" s="2"/>
      <c r="Z426" s="2"/>
      <c r="AA426" s="2"/>
    </row>
    <row r="427" spans="15:27" x14ac:dyDescent="0.3">
      <c r="O427" s="2"/>
      <c r="P427" s="2"/>
      <c r="Q427" s="2"/>
      <c r="R427" s="2"/>
      <c r="S427" s="2"/>
      <c r="U427" s="2"/>
      <c r="V427" s="2"/>
      <c r="W427" s="2"/>
      <c r="X427" s="2"/>
      <c r="Y427" s="2"/>
      <c r="Z427" s="2"/>
      <c r="AA427" s="2"/>
    </row>
    <row r="428" spans="15:27" x14ac:dyDescent="0.3">
      <c r="O428" s="2"/>
      <c r="P428" s="2"/>
      <c r="Q428" s="2"/>
      <c r="R428" s="2"/>
      <c r="S428" s="2"/>
      <c r="U428" s="2"/>
      <c r="V428" s="2"/>
      <c r="W428" s="2"/>
      <c r="X428" s="2"/>
      <c r="Y428" s="2"/>
      <c r="Z428" s="2"/>
      <c r="AA428" s="2"/>
    </row>
    <row r="429" spans="15:27" x14ac:dyDescent="0.3">
      <c r="O429" s="2"/>
      <c r="P429" s="2"/>
      <c r="Q429" s="2"/>
      <c r="R429" s="2"/>
      <c r="S429" s="2"/>
      <c r="U429" s="2"/>
      <c r="V429" s="2"/>
      <c r="W429" s="2"/>
      <c r="X429" s="2"/>
      <c r="Y429" s="2"/>
      <c r="Z429" s="2"/>
      <c r="AA429" s="2"/>
    </row>
    <row r="430" spans="15:27" x14ac:dyDescent="0.3">
      <c r="O430" s="2"/>
      <c r="P430" s="2"/>
      <c r="Q430" s="2"/>
      <c r="R430" s="2"/>
      <c r="S430" s="2"/>
      <c r="U430" s="2"/>
      <c r="V430" s="2"/>
      <c r="W430" s="2"/>
      <c r="X430" s="2"/>
      <c r="Y430" s="2"/>
      <c r="Z430" s="2"/>
      <c r="AA430" s="2"/>
    </row>
    <row r="431" spans="15:27" x14ac:dyDescent="0.3">
      <c r="O431" s="2"/>
      <c r="P431" s="2"/>
      <c r="Q431" s="2"/>
      <c r="R431" s="2"/>
      <c r="S431" s="2"/>
      <c r="U431" s="2"/>
      <c r="V431" s="2"/>
      <c r="W431" s="2"/>
      <c r="X431" s="2"/>
      <c r="Y431" s="2"/>
      <c r="Z431" s="2"/>
      <c r="AA431" s="2"/>
    </row>
    <row r="432" spans="15:27" x14ac:dyDescent="0.3">
      <c r="O432" s="2"/>
      <c r="P432" s="2"/>
      <c r="Q432" s="2"/>
      <c r="R432" s="2"/>
      <c r="S432" s="2"/>
      <c r="U432" s="2"/>
      <c r="V432" s="2"/>
      <c r="W432" s="2"/>
      <c r="X432" s="2"/>
      <c r="Y432" s="2"/>
      <c r="Z432" s="2"/>
      <c r="AA432" s="2"/>
    </row>
    <row r="433" spans="15:27" x14ac:dyDescent="0.3">
      <c r="O433" s="2"/>
      <c r="P433" s="2"/>
      <c r="Q433" s="2"/>
      <c r="R433" s="2"/>
      <c r="S433" s="2"/>
      <c r="U433" s="2"/>
      <c r="V433" s="2"/>
      <c r="W433" s="2"/>
      <c r="X433" s="2"/>
      <c r="Y433" s="2"/>
      <c r="Z433" s="2"/>
      <c r="AA433" s="2"/>
    </row>
    <row r="434" spans="15:27" x14ac:dyDescent="0.3">
      <c r="O434" s="2"/>
      <c r="P434" s="2"/>
      <c r="Q434" s="2"/>
      <c r="R434" s="2"/>
      <c r="S434" s="2"/>
      <c r="U434" s="2"/>
      <c r="V434" s="2"/>
      <c r="W434" s="2"/>
      <c r="X434" s="2"/>
      <c r="Y434" s="2"/>
      <c r="Z434" s="2"/>
      <c r="AA434" s="2"/>
    </row>
    <row r="435" spans="15:27" x14ac:dyDescent="0.3">
      <c r="O435" s="2"/>
      <c r="P435" s="2"/>
      <c r="Q435" s="2"/>
      <c r="R435" s="2"/>
      <c r="S435" s="2"/>
      <c r="U435" s="2"/>
      <c r="V435" s="2"/>
      <c r="W435" s="2"/>
      <c r="X435" s="2"/>
      <c r="Y435" s="2"/>
      <c r="Z435" s="2"/>
      <c r="AA435" s="2"/>
    </row>
    <row r="436" spans="15:27" x14ac:dyDescent="0.3">
      <c r="O436" s="2"/>
      <c r="P436" s="2"/>
      <c r="Q436" s="2"/>
      <c r="R436" s="2"/>
      <c r="S436" s="2"/>
      <c r="U436" s="2"/>
      <c r="V436" s="2"/>
      <c r="W436" s="2"/>
      <c r="X436" s="2"/>
      <c r="Y436" s="2"/>
      <c r="Z436" s="2"/>
      <c r="AA436" s="2"/>
    </row>
    <row r="437" spans="15:27" x14ac:dyDescent="0.3">
      <c r="O437" s="2"/>
      <c r="P437" s="2"/>
      <c r="Q437" s="2"/>
      <c r="R437" s="2"/>
      <c r="S437" s="2"/>
      <c r="U437" s="2"/>
      <c r="V437" s="2"/>
      <c r="W437" s="2"/>
      <c r="X437" s="2"/>
      <c r="Y437" s="2"/>
      <c r="Z437" s="2"/>
      <c r="AA437" s="2"/>
    </row>
    <row r="438" spans="15:27" x14ac:dyDescent="0.3">
      <c r="O438" s="2"/>
      <c r="P438" s="2"/>
      <c r="Q438" s="2"/>
      <c r="R438" s="2"/>
      <c r="S438" s="2"/>
      <c r="U438" s="2"/>
      <c r="V438" s="2"/>
      <c r="W438" s="2"/>
      <c r="X438" s="2"/>
      <c r="Y438" s="2"/>
      <c r="Z438" s="2"/>
      <c r="AA438" s="2"/>
    </row>
    <row r="439" spans="15:27" x14ac:dyDescent="0.3">
      <c r="O439" s="2"/>
      <c r="P439" s="2"/>
      <c r="Q439" s="2"/>
      <c r="R439" s="2"/>
      <c r="S439" s="2"/>
      <c r="U439" s="2"/>
      <c r="V439" s="2"/>
      <c r="W439" s="2"/>
      <c r="X439" s="2"/>
      <c r="Y439" s="2"/>
      <c r="Z439" s="2"/>
      <c r="AA439" s="2"/>
    </row>
    <row r="440" spans="15:27" x14ac:dyDescent="0.3">
      <c r="O440" s="2"/>
      <c r="P440" s="2"/>
      <c r="Q440" s="2"/>
      <c r="R440" s="2"/>
      <c r="S440" s="2"/>
      <c r="U440" s="2"/>
      <c r="V440" s="2"/>
      <c r="W440" s="2"/>
      <c r="X440" s="2"/>
      <c r="Y440" s="2"/>
      <c r="Z440" s="2"/>
      <c r="AA440" s="2"/>
    </row>
    <row r="441" spans="15:27" x14ac:dyDescent="0.3">
      <c r="O441" s="2"/>
      <c r="P441" s="2"/>
      <c r="Q441" s="2"/>
      <c r="R441" s="2"/>
      <c r="S441" s="2"/>
      <c r="U441" s="2"/>
      <c r="V441" s="2"/>
      <c r="W441" s="2"/>
      <c r="X441" s="2"/>
      <c r="Y441" s="2"/>
      <c r="Z441" s="2"/>
      <c r="AA441" s="2"/>
    </row>
    <row r="442" spans="15:27" x14ac:dyDescent="0.3">
      <c r="O442" s="2"/>
      <c r="P442" s="2"/>
      <c r="Q442" s="2"/>
      <c r="R442" s="2"/>
      <c r="S442" s="2"/>
      <c r="U442" s="2"/>
      <c r="V442" s="2"/>
      <c r="W442" s="2"/>
      <c r="X442" s="2"/>
      <c r="Y442" s="2"/>
      <c r="Z442" s="2"/>
      <c r="AA442" s="2"/>
    </row>
    <row r="443" spans="15:27" x14ac:dyDescent="0.3">
      <c r="O443" s="2"/>
      <c r="P443" s="2"/>
      <c r="Q443" s="2"/>
      <c r="R443" s="2"/>
      <c r="S443" s="2"/>
      <c r="U443" s="2"/>
      <c r="V443" s="2"/>
      <c r="W443" s="2"/>
      <c r="X443" s="2"/>
      <c r="Y443" s="2"/>
      <c r="Z443" s="2"/>
      <c r="AA443" s="2"/>
    </row>
    <row r="444" spans="15:27" x14ac:dyDescent="0.3">
      <c r="O444" s="2"/>
      <c r="P444" s="2"/>
      <c r="Q444" s="2"/>
      <c r="R444" s="2"/>
      <c r="S444" s="2"/>
      <c r="U444" s="2"/>
      <c r="V444" s="2"/>
      <c r="W444" s="2"/>
      <c r="X444" s="2"/>
      <c r="Y444" s="2"/>
      <c r="Z444" s="2"/>
      <c r="AA444" s="2"/>
    </row>
    <row r="445" spans="15:27" x14ac:dyDescent="0.3">
      <c r="O445" s="2"/>
      <c r="P445" s="2"/>
      <c r="Q445" s="2"/>
      <c r="R445" s="2"/>
      <c r="S445" s="2"/>
      <c r="U445" s="2"/>
      <c r="V445" s="2"/>
      <c r="W445" s="2"/>
      <c r="X445" s="2"/>
      <c r="Y445" s="2"/>
      <c r="Z445" s="2"/>
      <c r="AA445" s="2"/>
    </row>
    <row r="446" spans="15:27" x14ac:dyDescent="0.3">
      <c r="O446" s="2"/>
      <c r="P446" s="2"/>
      <c r="Q446" s="2"/>
      <c r="R446" s="2"/>
      <c r="S446" s="2"/>
      <c r="U446" s="2"/>
      <c r="V446" s="2"/>
      <c r="W446" s="2"/>
      <c r="X446" s="2"/>
      <c r="Y446" s="2"/>
      <c r="Z446" s="2"/>
      <c r="AA446" s="2"/>
    </row>
    <row r="447" spans="15:27" x14ac:dyDescent="0.3">
      <c r="O447" s="2"/>
      <c r="P447" s="2"/>
      <c r="Q447" s="2"/>
      <c r="R447" s="2"/>
      <c r="S447" s="2"/>
      <c r="U447" s="2"/>
      <c r="V447" s="2"/>
      <c r="W447" s="2"/>
      <c r="X447" s="2"/>
      <c r="Y447" s="2"/>
      <c r="Z447" s="2"/>
      <c r="AA447" s="2"/>
    </row>
    <row r="448" spans="15:27" x14ac:dyDescent="0.3">
      <c r="O448" s="2"/>
      <c r="P448" s="2"/>
      <c r="Q448" s="2"/>
      <c r="R448" s="2"/>
      <c r="S448" s="2"/>
      <c r="U448" s="2"/>
      <c r="V448" s="2"/>
      <c r="W448" s="2"/>
      <c r="X448" s="2"/>
      <c r="Y448" s="2"/>
      <c r="Z448" s="2"/>
      <c r="AA448" s="2"/>
    </row>
    <row r="449" spans="15:27" x14ac:dyDescent="0.3">
      <c r="O449" s="2"/>
      <c r="P449" s="2"/>
      <c r="Q449" s="2"/>
      <c r="R449" s="2"/>
      <c r="S449" s="2"/>
      <c r="U449" s="2"/>
      <c r="V449" s="2"/>
      <c r="W449" s="2"/>
      <c r="X449" s="2"/>
      <c r="Y449" s="2"/>
      <c r="Z449" s="2"/>
      <c r="AA449" s="2"/>
    </row>
    <row r="450" spans="15:27" x14ac:dyDescent="0.3">
      <c r="O450" s="2"/>
      <c r="P450" s="2"/>
      <c r="Q450" s="2"/>
      <c r="R450" s="2"/>
      <c r="S450" s="2"/>
      <c r="U450" s="2"/>
      <c r="V450" s="2"/>
      <c r="W450" s="2"/>
      <c r="X450" s="2"/>
      <c r="Y450" s="2"/>
      <c r="Z450" s="2"/>
      <c r="AA450" s="2"/>
    </row>
    <row r="451" spans="15:27" x14ac:dyDescent="0.3">
      <c r="O451" s="2"/>
      <c r="P451" s="2"/>
      <c r="Q451" s="2"/>
      <c r="R451" s="2"/>
      <c r="S451" s="2"/>
      <c r="U451" s="2"/>
      <c r="V451" s="2"/>
      <c r="W451" s="2"/>
      <c r="X451" s="2"/>
      <c r="Y451" s="2"/>
      <c r="Z451" s="2"/>
      <c r="AA451" s="2"/>
    </row>
    <row r="452" spans="15:27" x14ac:dyDescent="0.3">
      <c r="O452" s="2"/>
      <c r="P452" s="2"/>
      <c r="Q452" s="2"/>
      <c r="R452" s="2"/>
      <c r="S452" s="2"/>
      <c r="U452" s="2"/>
      <c r="V452" s="2"/>
      <c r="W452" s="2"/>
      <c r="X452" s="2"/>
      <c r="Y452" s="2"/>
      <c r="Z452" s="2"/>
      <c r="AA452" s="2"/>
    </row>
    <row r="453" spans="15:27" x14ac:dyDescent="0.3">
      <c r="O453" s="2"/>
      <c r="P453" s="2"/>
      <c r="Q453" s="2"/>
      <c r="R453" s="2"/>
      <c r="S453" s="2"/>
      <c r="U453" s="2"/>
      <c r="V453" s="2"/>
      <c r="W453" s="2"/>
      <c r="X453" s="2"/>
      <c r="Y453" s="2"/>
      <c r="Z453" s="2"/>
      <c r="AA453" s="2"/>
    </row>
    <row r="454" spans="15:27" x14ac:dyDescent="0.3">
      <c r="O454" s="2"/>
      <c r="P454" s="2"/>
      <c r="Q454" s="2"/>
      <c r="R454" s="2"/>
      <c r="S454" s="2"/>
      <c r="U454" s="2"/>
      <c r="V454" s="2"/>
      <c r="W454" s="2"/>
      <c r="X454" s="2"/>
      <c r="Y454" s="2"/>
      <c r="Z454" s="2"/>
      <c r="AA454" s="2"/>
    </row>
    <row r="455" spans="15:27" x14ac:dyDescent="0.3">
      <c r="O455" s="2"/>
      <c r="P455" s="2"/>
      <c r="Q455" s="2"/>
      <c r="R455" s="2"/>
      <c r="S455" s="2"/>
      <c r="U455" s="2"/>
      <c r="V455" s="2"/>
      <c r="W455" s="2"/>
      <c r="X455" s="2"/>
      <c r="Y455" s="2"/>
      <c r="Z455" s="2"/>
      <c r="AA455" s="2"/>
    </row>
    <row r="456" spans="15:27" x14ac:dyDescent="0.3">
      <c r="O456" s="2"/>
      <c r="P456" s="2"/>
      <c r="Q456" s="2"/>
      <c r="R456" s="2"/>
      <c r="S456" s="2"/>
      <c r="U456" s="2"/>
      <c r="V456" s="2"/>
      <c r="W456" s="2"/>
      <c r="X456" s="2"/>
      <c r="Y456" s="2"/>
      <c r="Z456" s="2"/>
      <c r="AA456" s="2"/>
    </row>
    <row r="457" spans="15:27" x14ac:dyDescent="0.3">
      <c r="O457" s="2"/>
      <c r="P457" s="2"/>
      <c r="Q457" s="2"/>
      <c r="R457" s="2"/>
      <c r="S457" s="2"/>
      <c r="U457" s="2"/>
      <c r="V457" s="2"/>
      <c r="W457" s="2"/>
      <c r="X457" s="2"/>
      <c r="Y457" s="2"/>
      <c r="Z457" s="2"/>
      <c r="AA457" s="2"/>
    </row>
    <row r="458" spans="15:27" x14ac:dyDescent="0.3">
      <c r="O458" s="2"/>
      <c r="P458" s="2"/>
      <c r="Q458" s="2"/>
      <c r="R458" s="2"/>
      <c r="S458" s="2"/>
      <c r="U458" s="2"/>
      <c r="V458" s="2"/>
      <c r="W458" s="2"/>
      <c r="X458" s="2"/>
      <c r="Y458" s="2"/>
      <c r="Z458" s="2"/>
      <c r="AA458" s="2"/>
    </row>
    <row r="459" spans="15:27" x14ac:dyDescent="0.3">
      <c r="O459" s="2"/>
      <c r="P459" s="2"/>
      <c r="Q459" s="2"/>
      <c r="R459" s="2"/>
      <c r="S459" s="2"/>
      <c r="U459" s="2"/>
      <c r="V459" s="2"/>
      <c r="W459" s="2"/>
      <c r="X459" s="2"/>
      <c r="Y459" s="2"/>
      <c r="Z459" s="2"/>
      <c r="AA459" s="2"/>
    </row>
    <row r="460" spans="15:27" x14ac:dyDescent="0.3">
      <c r="O460" s="2"/>
      <c r="P460" s="2"/>
      <c r="Q460" s="2"/>
      <c r="R460" s="2"/>
      <c r="S460" s="2"/>
      <c r="U460" s="2"/>
      <c r="V460" s="2"/>
      <c r="W460" s="2"/>
      <c r="X460" s="2"/>
      <c r="Y460" s="2"/>
      <c r="Z460" s="2"/>
      <c r="AA460" s="2"/>
    </row>
    <row r="461" spans="15:27" x14ac:dyDescent="0.3">
      <c r="O461" s="2"/>
      <c r="P461" s="2"/>
      <c r="Q461" s="2"/>
      <c r="R461" s="2"/>
      <c r="S461" s="2"/>
      <c r="U461" s="2"/>
      <c r="V461" s="2"/>
      <c r="W461" s="2"/>
      <c r="X461" s="2"/>
      <c r="Y461" s="2"/>
      <c r="Z461" s="2"/>
      <c r="AA461" s="2"/>
    </row>
    <row r="462" spans="15:27" x14ac:dyDescent="0.3">
      <c r="O462" s="2"/>
      <c r="P462" s="2"/>
      <c r="Q462" s="2"/>
      <c r="R462" s="2"/>
      <c r="S462" s="2"/>
      <c r="U462" s="2"/>
      <c r="V462" s="2"/>
      <c r="W462" s="2"/>
      <c r="X462" s="2"/>
      <c r="Y462" s="2"/>
      <c r="Z462" s="2"/>
      <c r="AA462" s="2"/>
    </row>
    <row r="463" spans="15:27" x14ac:dyDescent="0.3">
      <c r="O463" s="2"/>
      <c r="P463" s="2"/>
      <c r="Q463" s="2"/>
      <c r="R463" s="2"/>
      <c r="S463" s="2"/>
      <c r="U463" s="2"/>
      <c r="V463" s="2"/>
      <c r="W463" s="2"/>
      <c r="X463" s="2"/>
      <c r="Y463" s="2"/>
      <c r="Z463" s="2"/>
      <c r="AA463" s="2"/>
    </row>
    <row r="464" spans="15:27" x14ac:dyDescent="0.3">
      <c r="O464" s="2"/>
      <c r="P464" s="2"/>
      <c r="Q464" s="2"/>
      <c r="R464" s="2"/>
      <c r="S464" s="2"/>
      <c r="U464" s="2"/>
      <c r="V464" s="2"/>
      <c r="W464" s="2"/>
      <c r="X464" s="2"/>
      <c r="Y464" s="2"/>
      <c r="Z464" s="2"/>
      <c r="AA464" s="2"/>
    </row>
    <row r="465" spans="15:27" x14ac:dyDescent="0.3">
      <c r="O465" s="2"/>
      <c r="P465" s="2"/>
      <c r="Q465" s="2"/>
      <c r="R465" s="2"/>
      <c r="S465" s="2"/>
      <c r="U465" s="2"/>
      <c r="V465" s="2"/>
      <c r="W465" s="2"/>
      <c r="X465" s="2"/>
      <c r="Y465" s="2"/>
      <c r="Z465" s="2"/>
      <c r="AA465" s="2"/>
    </row>
    <row r="466" spans="15:27" x14ac:dyDescent="0.3">
      <c r="O466" s="2"/>
      <c r="P466" s="2"/>
      <c r="Q466" s="2"/>
      <c r="R466" s="2"/>
      <c r="S466" s="2"/>
      <c r="U466" s="2"/>
      <c r="V466" s="2"/>
      <c r="W466" s="2"/>
      <c r="X466" s="2"/>
      <c r="Y466" s="2"/>
      <c r="Z466" s="2"/>
      <c r="AA466" s="2"/>
    </row>
    <row r="467" spans="15:27" x14ac:dyDescent="0.3">
      <c r="O467" s="2"/>
      <c r="P467" s="2"/>
      <c r="Q467" s="2"/>
      <c r="R467" s="2"/>
      <c r="S467" s="2"/>
      <c r="U467" s="2"/>
      <c r="V467" s="2"/>
      <c r="W467" s="2"/>
      <c r="X467" s="2"/>
      <c r="Y467" s="2"/>
      <c r="Z467" s="2"/>
      <c r="AA467" s="2"/>
    </row>
    <row r="468" spans="15:27" x14ac:dyDescent="0.3">
      <c r="O468" s="2"/>
      <c r="P468" s="2"/>
      <c r="Q468" s="2"/>
      <c r="R468" s="2"/>
      <c r="S468" s="2"/>
      <c r="U468" s="2"/>
      <c r="V468" s="2"/>
      <c r="W468" s="2"/>
      <c r="X468" s="2"/>
      <c r="Y468" s="2"/>
      <c r="Z468" s="2"/>
      <c r="AA468" s="2"/>
    </row>
    <row r="469" spans="15:27" x14ac:dyDescent="0.3">
      <c r="O469" s="2"/>
      <c r="P469" s="2"/>
      <c r="Q469" s="2"/>
      <c r="R469" s="2"/>
      <c r="S469" s="2"/>
      <c r="U469" s="2"/>
      <c r="V469" s="2"/>
      <c r="W469" s="2"/>
      <c r="X469" s="2"/>
      <c r="Y469" s="2"/>
      <c r="Z469" s="2"/>
      <c r="AA469" s="2"/>
    </row>
    <row r="470" spans="15:27" x14ac:dyDescent="0.3">
      <c r="O470" s="2"/>
      <c r="P470" s="2"/>
      <c r="Q470" s="2"/>
      <c r="R470" s="2"/>
      <c r="S470" s="2"/>
      <c r="U470" s="2"/>
      <c r="V470" s="2"/>
      <c r="W470" s="2"/>
      <c r="X470" s="2"/>
      <c r="Y470" s="2"/>
      <c r="Z470" s="2"/>
      <c r="AA470" s="2"/>
    </row>
    <row r="471" spans="15:27" x14ac:dyDescent="0.3">
      <c r="O471" s="2"/>
      <c r="P471" s="2"/>
      <c r="Q471" s="2"/>
      <c r="R471" s="2"/>
      <c r="S471" s="2"/>
      <c r="U471" s="2"/>
      <c r="V471" s="2"/>
      <c r="W471" s="2"/>
      <c r="X471" s="2"/>
      <c r="Y471" s="2"/>
      <c r="Z471" s="2"/>
      <c r="AA471" s="2"/>
    </row>
    <row r="472" spans="15:27" x14ac:dyDescent="0.3">
      <c r="O472" s="2"/>
      <c r="P472" s="2"/>
      <c r="Q472" s="2"/>
      <c r="R472" s="2"/>
      <c r="S472" s="2"/>
      <c r="U472" s="2"/>
      <c r="V472" s="2"/>
      <c r="W472" s="2"/>
      <c r="X472" s="2"/>
      <c r="Y472" s="2"/>
      <c r="Z472" s="2"/>
      <c r="AA472" s="2"/>
    </row>
    <row r="473" spans="15:27" x14ac:dyDescent="0.3">
      <c r="O473" s="2"/>
      <c r="P473" s="2"/>
      <c r="Q473" s="2"/>
      <c r="R473" s="2"/>
      <c r="S473" s="2"/>
      <c r="U473" s="2"/>
      <c r="V473" s="2"/>
      <c r="W473" s="2"/>
      <c r="X473" s="2"/>
      <c r="Y473" s="2"/>
      <c r="Z473" s="2"/>
      <c r="AA473" s="2"/>
    </row>
    <row r="474" spans="15:27" x14ac:dyDescent="0.3">
      <c r="O474" s="2"/>
      <c r="P474" s="2"/>
      <c r="Q474" s="2"/>
      <c r="R474" s="2"/>
      <c r="S474" s="2"/>
      <c r="U474" s="2"/>
      <c r="V474" s="2"/>
      <c r="W474" s="2"/>
      <c r="X474" s="2"/>
      <c r="Y474" s="2"/>
      <c r="Z474" s="2"/>
      <c r="AA474" s="2"/>
    </row>
    <row r="475" spans="15:27" x14ac:dyDescent="0.3">
      <c r="O475" s="2"/>
      <c r="P475" s="2"/>
      <c r="Q475" s="2"/>
      <c r="R475" s="2"/>
      <c r="S475" s="2"/>
      <c r="U475" s="2"/>
      <c r="V475" s="2"/>
      <c r="W475" s="2"/>
      <c r="X475" s="2"/>
      <c r="Y475" s="2"/>
      <c r="Z475" s="2"/>
      <c r="AA475" s="2"/>
    </row>
    <row r="476" spans="15:27" x14ac:dyDescent="0.3">
      <c r="O476" s="2"/>
      <c r="P476" s="2"/>
      <c r="Q476" s="2"/>
      <c r="R476" s="2"/>
      <c r="S476" s="2"/>
      <c r="U476" s="2"/>
      <c r="V476" s="2"/>
      <c r="W476" s="2"/>
      <c r="X476" s="2"/>
      <c r="Y476" s="2"/>
      <c r="Z476" s="2"/>
      <c r="AA476" s="2"/>
    </row>
    <row r="477" spans="15:27" x14ac:dyDescent="0.3">
      <c r="O477" s="2"/>
      <c r="P477" s="2"/>
      <c r="Q477" s="2"/>
      <c r="R477" s="2"/>
      <c r="S477" s="2"/>
      <c r="U477" s="2"/>
      <c r="V477" s="2"/>
      <c r="W477" s="2"/>
      <c r="X477" s="2"/>
      <c r="Y477" s="2"/>
      <c r="Z477" s="2"/>
      <c r="AA477" s="2"/>
    </row>
    <row r="478" spans="15:27" x14ac:dyDescent="0.3">
      <c r="O478" s="2"/>
      <c r="P478" s="2"/>
      <c r="Q478" s="2"/>
      <c r="R478" s="2"/>
      <c r="S478" s="2"/>
      <c r="U478" s="2"/>
      <c r="V478" s="2"/>
      <c r="W478" s="2"/>
      <c r="X478" s="2"/>
      <c r="Y478" s="2"/>
      <c r="Z478" s="2"/>
      <c r="AA478" s="2"/>
    </row>
    <row r="479" spans="15:27" x14ac:dyDescent="0.3">
      <c r="O479" s="2"/>
      <c r="P479" s="2"/>
      <c r="Q479" s="2"/>
      <c r="R479" s="2"/>
      <c r="S479" s="2"/>
      <c r="U479" s="2"/>
      <c r="V479" s="2"/>
      <c r="W479" s="2"/>
      <c r="X479" s="2"/>
      <c r="Y479" s="2"/>
      <c r="Z479" s="2"/>
      <c r="AA479" s="2"/>
    </row>
    <row r="480" spans="15:27" x14ac:dyDescent="0.3">
      <c r="O480" s="2"/>
      <c r="P480" s="2"/>
      <c r="Q480" s="2"/>
      <c r="R480" s="2"/>
      <c r="S480" s="2"/>
      <c r="U480" s="2"/>
      <c r="V480" s="2"/>
      <c r="W480" s="2"/>
      <c r="X480" s="2"/>
      <c r="Y480" s="2"/>
      <c r="Z480" s="2"/>
      <c r="AA480" s="2"/>
    </row>
    <row r="481" spans="15:27" x14ac:dyDescent="0.3">
      <c r="O481" s="2"/>
      <c r="P481" s="2"/>
      <c r="Q481" s="2"/>
      <c r="R481" s="2"/>
      <c r="S481" s="2"/>
      <c r="U481" s="2"/>
      <c r="V481" s="2"/>
      <c r="W481" s="2"/>
      <c r="X481" s="2"/>
      <c r="Y481" s="2"/>
      <c r="Z481" s="2"/>
      <c r="AA481" s="2"/>
    </row>
    <row r="482" spans="15:27" x14ac:dyDescent="0.3">
      <c r="O482" s="2"/>
      <c r="P482" s="2"/>
      <c r="Q482" s="2"/>
      <c r="R482" s="2"/>
      <c r="S482" s="2"/>
      <c r="U482" s="2"/>
      <c r="V482" s="2"/>
      <c r="W482" s="2"/>
      <c r="X482" s="2"/>
      <c r="Y482" s="2"/>
      <c r="Z482" s="2"/>
      <c r="AA482" s="2"/>
    </row>
    <row r="483" spans="15:27" x14ac:dyDescent="0.3">
      <c r="O483" s="2"/>
      <c r="P483" s="2"/>
      <c r="Q483" s="2"/>
      <c r="R483" s="2"/>
      <c r="S483" s="2"/>
      <c r="U483" s="2"/>
      <c r="V483" s="2"/>
      <c r="W483" s="2"/>
      <c r="X483" s="2"/>
      <c r="Y483" s="2"/>
      <c r="Z483" s="2"/>
      <c r="AA483" s="2"/>
    </row>
    <row r="484" spans="15:27" x14ac:dyDescent="0.3">
      <c r="O484" s="2"/>
      <c r="P484" s="2"/>
      <c r="Q484" s="2"/>
      <c r="R484" s="2"/>
      <c r="S484" s="2"/>
      <c r="U484" s="2"/>
      <c r="V484" s="2"/>
      <c r="W484" s="2"/>
      <c r="X484" s="2"/>
      <c r="Y484" s="2"/>
      <c r="Z484" s="2"/>
      <c r="AA484" s="2"/>
    </row>
    <row r="485" spans="15:27" x14ac:dyDescent="0.3">
      <c r="O485" s="2"/>
      <c r="P485" s="2"/>
      <c r="Q485" s="2"/>
      <c r="R485" s="2"/>
      <c r="S485" s="2"/>
      <c r="U485" s="2"/>
      <c r="V485" s="2"/>
      <c r="W485" s="2"/>
      <c r="X485" s="2"/>
      <c r="Y485" s="2"/>
      <c r="Z485" s="2"/>
      <c r="AA485" s="2"/>
    </row>
    <row r="486" spans="15:27" x14ac:dyDescent="0.3">
      <c r="O486" s="2"/>
      <c r="P486" s="2"/>
      <c r="Q486" s="2"/>
      <c r="R486" s="2"/>
      <c r="S486" s="2"/>
      <c r="U486" s="2"/>
      <c r="V486" s="2"/>
      <c r="W486" s="2"/>
      <c r="X486" s="2"/>
      <c r="Y486" s="2"/>
      <c r="Z486" s="2"/>
      <c r="AA486" s="2"/>
    </row>
    <row r="487" spans="15:27" x14ac:dyDescent="0.3">
      <c r="O487" s="2"/>
      <c r="P487" s="2"/>
      <c r="Q487" s="2"/>
      <c r="R487" s="2"/>
      <c r="S487" s="2"/>
      <c r="U487" s="2"/>
      <c r="V487" s="2"/>
      <c r="W487" s="2"/>
      <c r="X487" s="2"/>
      <c r="Y487" s="2"/>
      <c r="Z487" s="2"/>
      <c r="AA487" s="2"/>
    </row>
    <row r="488" spans="15:27" x14ac:dyDescent="0.3">
      <c r="O488" s="2"/>
      <c r="P488" s="2"/>
      <c r="Q488" s="2"/>
      <c r="R488" s="2"/>
      <c r="S488" s="2"/>
      <c r="U488" s="2"/>
      <c r="V488" s="2"/>
      <c r="W488" s="2"/>
      <c r="X488" s="2"/>
      <c r="Y488" s="2"/>
      <c r="Z488" s="2"/>
      <c r="AA488" s="2"/>
    </row>
    <row r="489" spans="15:27" x14ac:dyDescent="0.3">
      <c r="O489" s="2"/>
      <c r="P489" s="2"/>
      <c r="Q489" s="2"/>
      <c r="R489" s="2"/>
      <c r="S489" s="2"/>
      <c r="U489" s="2"/>
      <c r="V489" s="2"/>
      <c r="W489" s="2"/>
      <c r="X489" s="2"/>
      <c r="Y489" s="2"/>
      <c r="Z489" s="2"/>
      <c r="AA489" s="2"/>
    </row>
    <row r="490" spans="15:27" x14ac:dyDescent="0.3">
      <c r="O490" s="2"/>
      <c r="P490" s="2"/>
      <c r="Q490" s="2"/>
      <c r="R490" s="2"/>
      <c r="S490" s="2"/>
      <c r="U490" s="2"/>
      <c r="V490" s="2"/>
      <c r="W490" s="2"/>
      <c r="X490" s="2"/>
      <c r="Y490" s="2"/>
      <c r="Z490" s="2"/>
      <c r="AA490" s="2"/>
    </row>
    <row r="491" spans="15:27" x14ac:dyDescent="0.3">
      <c r="O491" s="2"/>
      <c r="P491" s="2"/>
      <c r="Q491" s="2"/>
      <c r="R491" s="2"/>
      <c r="S491" s="2"/>
      <c r="U491" s="2"/>
      <c r="V491" s="2"/>
      <c r="W491" s="2"/>
      <c r="X491" s="2"/>
      <c r="Y491" s="2"/>
      <c r="Z491" s="2"/>
      <c r="AA491" s="2"/>
    </row>
    <row r="492" spans="15:27" x14ac:dyDescent="0.3">
      <c r="O492" s="2"/>
      <c r="P492" s="2"/>
      <c r="Q492" s="2"/>
      <c r="R492" s="2"/>
      <c r="S492" s="2"/>
      <c r="U492" s="2"/>
      <c r="V492" s="2"/>
      <c r="W492" s="2"/>
      <c r="X492" s="2"/>
      <c r="Y492" s="2"/>
      <c r="Z492" s="2"/>
      <c r="AA492" s="2"/>
    </row>
    <row r="493" spans="15:27" x14ac:dyDescent="0.3">
      <c r="O493" s="2"/>
      <c r="P493" s="2"/>
      <c r="Q493" s="2"/>
      <c r="R493" s="2"/>
      <c r="S493" s="2"/>
      <c r="U493" s="2"/>
      <c r="V493" s="2"/>
      <c r="W493" s="2"/>
      <c r="X493" s="2"/>
      <c r="Y493" s="2"/>
      <c r="Z493" s="2"/>
      <c r="AA493" s="2"/>
    </row>
    <row r="494" spans="15:27" x14ac:dyDescent="0.3">
      <c r="O494" s="2"/>
      <c r="P494" s="2"/>
      <c r="Q494" s="2"/>
      <c r="R494" s="2"/>
      <c r="S494" s="2"/>
      <c r="U494" s="2"/>
      <c r="V494" s="2"/>
      <c r="W494" s="2"/>
      <c r="X494" s="2"/>
      <c r="Y494" s="2"/>
      <c r="Z494" s="2"/>
      <c r="AA494" s="2"/>
    </row>
    <row r="495" spans="15:27" x14ac:dyDescent="0.3">
      <c r="O495" s="2"/>
      <c r="P495" s="2"/>
      <c r="Q495" s="2"/>
      <c r="R495" s="2"/>
      <c r="S495" s="2"/>
      <c r="U495" s="2"/>
      <c r="V495" s="2"/>
      <c r="W495" s="2"/>
      <c r="X495" s="2"/>
      <c r="Y495" s="2"/>
      <c r="Z495" s="2"/>
      <c r="AA495" s="2"/>
    </row>
    <row r="496" spans="15:27" x14ac:dyDescent="0.3">
      <c r="O496" s="2"/>
      <c r="P496" s="2"/>
      <c r="Q496" s="2"/>
      <c r="R496" s="2"/>
      <c r="S496" s="2"/>
      <c r="U496" s="2"/>
      <c r="V496" s="2"/>
      <c r="W496" s="2"/>
      <c r="X496" s="2"/>
      <c r="Y496" s="2"/>
      <c r="Z496" s="2"/>
      <c r="AA496" s="2"/>
    </row>
    <row r="497" spans="15:27" x14ac:dyDescent="0.3">
      <c r="O497" s="2"/>
      <c r="P497" s="2"/>
      <c r="Q497" s="2"/>
      <c r="R497" s="2"/>
      <c r="S497" s="2"/>
      <c r="U497" s="2"/>
      <c r="V497" s="2"/>
      <c r="W497" s="2"/>
      <c r="X497" s="2"/>
      <c r="Y497" s="2"/>
      <c r="Z497" s="2"/>
      <c r="AA497" s="2"/>
    </row>
    <row r="498" spans="15:27" x14ac:dyDescent="0.3">
      <c r="O498" s="2"/>
      <c r="P498" s="2"/>
      <c r="Q498" s="2"/>
      <c r="R498" s="2"/>
      <c r="S498" s="2"/>
      <c r="U498" s="2"/>
      <c r="V498" s="2"/>
      <c r="W498" s="2"/>
      <c r="X498" s="2"/>
      <c r="Y498" s="2"/>
      <c r="Z498" s="2"/>
      <c r="AA498" s="2"/>
    </row>
    <row r="499" spans="15:27" x14ac:dyDescent="0.3">
      <c r="O499" s="2"/>
      <c r="P499" s="2"/>
      <c r="Q499" s="2"/>
      <c r="R499" s="2"/>
      <c r="S499" s="2"/>
      <c r="U499" s="2"/>
      <c r="V499" s="2"/>
      <c r="W499" s="2"/>
      <c r="X499" s="2"/>
      <c r="Y499" s="2"/>
      <c r="Z499" s="2"/>
      <c r="AA499" s="2"/>
    </row>
    <row r="500" spans="15:27" x14ac:dyDescent="0.3">
      <c r="O500" s="2"/>
      <c r="P500" s="2"/>
      <c r="Q500" s="2"/>
      <c r="R500" s="2"/>
      <c r="S500" s="2"/>
      <c r="U500" s="2"/>
      <c r="V500" s="2"/>
      <c r="W500" s="2"/>
      <c r="X500" s="2"/>
      <c r="Y500" s="2"/>
      <c r="Z500" s="2"/>
      <c r="AA500" s="2"/>
    </row>
    <row r="501" spans="15:27" x14ac:dyDescent="0.3">
      <c r="O501" s="2"/>
      <c r="P501" s="2"/>
      <c r="Q501" s="2"/>
      <c r="R501" s="2"/>
      <c r="S501" s="2"/>
      <c r="U501" s="2"/>
      <c r="V501" s="2"/>
      <c r="W501" s="2"/>
      <c r="X501" s="2"/>
      <c r="Y501" s="2"/>
      <c r="Z501" s="2"/>
      <c r="AA501" s="2"/>
    </row>
    <row r="502" spans="15:27" x14ac:dyDescent="0.3">
      <c r="O502" s="2"/>
      <c r="P502" s="2"/>
      <c r="Q502" s="2"/>
      <c r="R502" s="2"/>
      <c r="S502" s="2"/>
      <c r="U502" s="2"/>
      <c r="V502" s="2"/>
      <c r="W502" s="2"/>
      <c r="X502" s="2"/>
      <c r="Y502" s="2"/>
      <c r="Z502" s="2"/>
      <c r="AA502" s="2"/>
    </row>
    <row r="503" spans="15:27" x14ac:dyDescent="0.3">
      <c r="O503" s="2"/>
      <c r="P503" s="2"/>
      <c r="Q503" s="2"/>
      <c r="R503" s="2"/>
      <c r="S503" s="2"/>
      <c r="U503" s="2"/>
      <c r="V503" s="2"/>
      <c r="W503" s="2"/>
      <c r="X503" s="2"/>
      <c r="Y503" s="2"/>
      <c r="Z503" s="2"/>
      <c r="AA503" s="2"/>
    </row>
    <row r="504" spans="15:27" x14ac:dyDescent="0.3">
      <c r="O504" s="2"/>
      <c r="P504" s="2"/>
      <c r="Q504" s="2"/>
      <c r="R504" s="2"/>
      <c r="S504" s="2"/>
      <c r="U504" s="2"/>
      <c r="V504" s="2"/>
      <c r="W504" s="2"/>
      <c r="X504" s="2"/>
      <c r="Y504" s="2"/>
      <c r="Z504" s="2"/>
      <c r="AA504" s="2"/>
    </row>
    <row r="505" spans="15:27" x14ac:dyDescent="0.3">
      <c r="O505" s="2"/>
      <c r="P505" s="2"/>
      <c r="Q505" s="2"/>
      <c r="R505" s="2"/>
      <c r="S505" s="2"/>
      <c r="U505" s="2"/>
      <c r="V505" s="2"/>
      <c r="W505" s="2"/>
      <c r="X505" s="2"/>
      <c r="Y505" s="2"/>
      <c r="Z505" s="2"/>
      <c r="AA505" s="2"/>
    </row>
    <row r="506" spans="15:27" x14ac:dyDescent="0.3">
      <c r="O506" s="2"/>
      <c r="P506" s="2"/>
      <c r="Q506" s="2"/>
      <c r="R506" s="2"/>
      <c r="S506" s="2"/>
      <c r="U506" s="2"/>
      <c r="V506" s="2"/>
      <c r="W506" s="2"/>
      <c r="X506" s="2"/>
      <c r="Y506" s="2"/>
      <c r="Z506" s="2"/>
      <c r="AA506" s="2"/>
    </row>
    <row r="507" spans="15:27" x14ac:dyDescent="0.3">
      <c r="O507" s="2"/>
      <c r="P507" s="2"/>
      <c r="Q507" s="2"/>
      <c r="R507" s="2"/>
      <c r="S507" s="2"/>
      <c r="U507" s="2"/>
      <c r="V507" s="2"/>
      <c r="W507" s="2"/>
      <c r="X507" s="2"/>
      <c r="Y507" s="2"/>
      <c r="Z507" s="2"/>
      <c r="AA507" s="2"/>
    </row>
    <row r="508" spans="15:27" x14ac:dyDescent="0.3">
      <c r="O508" s="2"/>
      <c r="P508" s="2"/>
      <c r="Q508" s="2"/>
      <c r="R508" s="2"/>
      <c r="S508" s="2"/>
      <c r="U508" s="2"/>
      <c r="V508" s="2"/>
      <c r="W508" s="2"/>
      <c r="X508" s="2"/>
      <c r="Y508" s="2"/>
      <c r="Z508" s="2"/>
      <c r="AA508" s="2"/>
    </row>
    <row r="509" spans="15:27" x14ac:dyDescent="0.3">
      <c r="O509" s="2"/>
      <c r="P509" s="2"/>
      <c r="Q509" s="2"/>
      <c r="R509" s="2"/>
      <c r="S509" s="2"/>
      <c r="U509" s="2"/>
      <c r="V509" s="2"/>
      <c r="W509" s="2"/>
      <c r="X509" s="2"/>
      <c r="Y509" s="2"/>
      <c r="Z509" s="2"/>
      <c r="AA509" s="2"/>
    </row>
    <row r="510" spans="15:27" x14ac:dyDescent="0.3">
      <c r="O510" s="2"/>
      <c r="P510" s="2"/>
      <c r="Q510" s="2"/>
      <c r="R510" s="2"/>
      <c r="S510" s="2"/>
      <c r="U510" s="2"/>
      <c r="V510" s="2"/>
      <c r="W510" s="2"/>
      <c r="X510" s="2"/>
      <c r="Y510" s="2"/>
      <c r="Z510" s="2"/>
      <c r="AA510" s="2"/>
    </row>
    <row r="511" spans="15:27" x14ac:dyDescent="0.3">
      <c r="O511" s="2"/>
      <c r="P511" s="2"/>
      <c r="Q511" s="2"/>
      <c r="R511" s="2"/>
      <c r="S511" s="2"/>
      <c r="U511" s="2"/>
      <c r="V511" s="2"/>
      <c r="W511" s="2"/>
      <c r="X511" s="2"/>
      <c r="Y511" s="2"/>
      <c r="Z511" s="2"/>
      <c r="AA511" s="2"/>
    </row>
    <row r="512" spans="15:27" x14ac:dyDescent="0.3">
      <c r="O512" s="2"/>
      <c r="P512" s="2"/>
      <c r="Q512" s="2"/>
      <c r="R512" s="2"/>
      <c r="S512" s="2"/>
      <c r="U512" s="2"/>
      <c r="V512" s="2"/>
      <c r="W512" s="2"/>
      <c r="X512" s="2"/>
      <c r="Y512" s="2"/>
      <c r="Z512" s="2"/>
      <c r="AA512" s="2"/>
    </row>
    <row r="513" spans="15:27" x14ac:dyDescent="0.3">
      <c r="O513" s="2"/>
      <c r="P513" s="2"/>
      <c r="Q513" s="2"/>
      <c r="R513" s="2"/>
      <c r="S513" s="2"/>
      <c r="U513" s="2"/>
      <c r="V513" s="2"/>
      <c r="W513" s="2"/>
      <c r="X513" s="2"/>
      <c r="Y513" s="2"/>
      <c r="Z513" s="2"/>
      <c r="AA513" s="2"/>
    </row>
    <row r="514" spans="15:27" x14ac:dyDescent="0.3">
      <c r="O514" s="2"/>
      <c r="P514" s="2"/>
      <c r="Q514" s="2"/>
      <c r="R514" s="2"/>
      <c r="S514" s="2"/>
      <c r="U514" s="2"/>
      <c r="V514" s="2"/>
      <c r="W514" s="2"/>
      <c r="X514" s="2"/>
      <c r="Y514" s="2"/>
      <c r="Z514" s="2"/>
      <c r="AA514" s="2"/>
    </row>
    <row r="515" spans="15:27" x14ac:dyDescent="0.3">
      <c r="O515" s="2"/>
      <c r="P515" s="2"/>
      <c r="Q515" s="2"/>
      <c r="R515" s="2"/>
      <c r="S515" s="2"/>
      <c r="U515" s="2"/>
      <c r="V515" s="2"/>
      <c r="W515" s="2"/>
      <c r="X515" s="2"/>
      <c r="Y515" s="2"/>
      <c r="Z515" s="2"/>
      <c r="AA515" s="2"/>
    </row>
    <row r="516" spans="15:27" x14ac:dyDescent="0.3">
      <c r="O516" s="2"/>
      <c r="P516" s="2"/>
      <c r="Q516" s="2"/>
      <c r="R516" s="2"/>
      <c r="S516" s="2"/>
      <c r="U516" s="2"/>
      <c r="V516" s="2"/>
      <c r="W516" s="2"/>
      <c r="X516" s="2"/>
      <c r="Y516" s="2"/>
      <c r="Z516" s="2"/>
      <c r="AA516" s="2"/>
    </row>
    <row r="517" spans="15:27" x14ac:dyDescent="0.3">
      <c r="O517" s="2"/>
      <c r="P517" s="2"/>
      <c r="Q517" s="2"/>
      <c r="R517" s="2"/>
      <c r="S517" s="2"/>
      <c r="U517" s="2"/>
      <c r="V517" s="2"/>
      <c r="W517" s="2"/>
      <c r="X517" s="2"/>
      <c r="Y517" s="2"/>
      <c r="Z517" s="2"/>
      <c r="AA517" s="2"/>
    </row>
    <row r="518" spans="15:27" x14ac:dyDescent="0.3">
      <c r="O518" s="2"/>
      <c r="P518" s="2"/>
      <c r="Q518" s="2"/>
      <c r="R518" s="2"/>
      <c r="S518" s="2"/>
      <c r="U518" s="2"/>
      <c r="V518" s="2"/>
      <c r="W518" s="2"/>
      <c r="X518" s="2"/>
      <c r="Y518" s="2"/>
      <c r="Z518" s="2"/>
      <c r="AA518" s="2"/>
    </row>
    <row r="519" spans="15:27" x14ac:dyDescent="0.3">
      <c r="O519" s="2"/>
      <c r="P519" s="2"/>
      <c r="Q519" s="2"/>
      <c r="R519" s="2"/>
      <c r="S519" s="2"/>
      <c r="U519" s="2"/>
      <c r="V519" s="2"/>
      <c r="W519" s="2"/>
      <c r="X519" s="2"/>
      <c r="Y519" s="2"/>
      <c r="Z519" s="2"/>
      <c r="AA519" s="2"/>
    </row>
    <row r="520" spans="15:27" x14ac:dyDescent="0.3">
      <c r="O520" s="2"/>
      <c r="P520" s="2"/>
      <c r="Q520" s="2"/>
      <c r="R520" s="2"/>
      <c r="S520" s="2"/>
      <c r="U520" s="2"/>
      <c r="V520" s="2"/>
      <c r="W520" s="2"/>
      <c r="X520" s="2"/>
      <c r="Y520" s="2"/>
      <c r="Z520" s="2"/>
      <c r="AA520" s="2"/>
    </row>
    <row r="521" spans="15:27" x14ac:dyDescent="0.3">
      <c r="O521" s="2"/>
      <c r="P521" s="2"/>
      <c r="Q521" s="2"/>
      <c r="R521" s="2"/>
      <c r="S521" s="2"/>
      <c r="U521" s="2"/>
      <c r="V521" s="2"/>
      <c r="W521" s="2"/>
      <c r="X521" s="2"/>
      <c r="Y521" s="2"/>
      <c r="Z521" s="2"/>
      <c r="AA521" s="2"/>
    </row>
    <row r="522" spans="15:27" x14ac:dyDescent="0.3">
      <c r="O522" s="2"/>
      <c r="P522" s="2"/>
      <c r="Q522" s="2"/>
      <c r="R522" s="2"/>
      <c r="S522" s="2"/>
      <c r="U522" s="2"/>
      <c r="V522" s="2"/>
      <c r="W522" s="2"/>
      <c r="X522" s="2"/>
      <c r="Y522" s="2"/>
      <c r="Z522" s="2"/>
      <c r="AA522" s="2"/>
    </row>
    <row r="523" spans="15:27" x14ac:dyDescent="0.3">
      <c r="O523" s="2"/>
      <c r="P523" s="2"/>
      <c r="Q523" s="2"/>
      <c r="R523" s="2"/>
      <c r="S523" s="2"/>
      <c r="U523" s="2"/>
      <c r="V523" s="2"/>
      <c r="W523" s="2"/>
      <c r="X523" s="2"/>
      <c r="Y523" s="2"/>
      <c r="Z523" s="2"/>
      <c r="AA523" s="2"/>
    </row>
    <row r="524" spans="15:27" x14ac:dyDescent="0.3">
      <c r="O524" s="2"/>
      <c r="P524" s="2"/>
      <c r="Q524" s="2"/>
      <c r="R524" s="2"/>
      <c r="S524" s="2"/>
      <c r="U524" s="2"/>
      <c r="V524" s="2"/>
      <c r="W524" s="2"/>
      <c r="X524" s="2"/>
      <c r="Y524" s="2"/>
      <c r="Z524" s="2"/>
      <c r="AA524" s="2"/>
    </row>
    <row r="525" spans="15:27" x14ac:dyDescent="0.3">
      <c r="O525" s="2"/>
      <c r="P525" s="2"/>
      <c r="Q525" s="2"/>
      <c r="R525" s="2"/>
      <c r="S525" s="2"/>
      <c r="U525" s="2"/>
      <c r="V525" s="2"/>
      <c r="W525" s="2"/>
      <c r="X525" s="2"/>
      <c r="Y525" s="2"/>
      <c r="Z525" s="2"/>
      <c r="AA525" s="2"/>
    </row>
    <row r="526" spans="15:27" x14ac:dyDescent="0.3">
      <c r="O526" s="2"/>
      <c r="P526" s="2"/>
      <c r="Q526" s="2"/>
      <c r="R526" s="2"/>
      <c r="S526" s="2"/>
      <c r="U526" s="2"/>
      <c r="V526" s="2"/>
      <c r="W526" s="2"/>
      <c r="X526" s="2"/>
      <c r="Y526" s="2"/>
      <c r="Z526" s="2"/>
      <c r="AA526" s="2"/>
    </row>
    <row r="527" spans="15:27" x14ac:dyDescent="0.3">
      <c r="O527" s="2"/>
      <c r="P527" s="2"/>
      <c r="Q527" s="2"/>
      <c r="R527" s="2"/>
      <c r="S527" s="2"/>
      <c r="U527" s="2"/>
      <c r="V527" s="2"/>
      <c r="W527" s="2"/>
      <c r="X527" s="2"/>
      <c r="Y527" s="2"/>
      <c r="Z527" s="2"/>
      <c r="AA527" s="2"/>
    </row>
    <row r="528" spans="15:27" x14ac:dyDescent="0.3">
      <c r="O528" s="2"/>
      <c r="P528" s="2"/>
      <c r="Q528" s="2"/>
      <c r="R528" s="2"/>
      <c r="S528" s="2"/>
      <c r="U528" s="2"/>
      <c r="V528" s="2"/>
      <c r="W528" s="2"/>
      <c r="X528" s="2"/>
      <c r="Y528" s="2"/>
      <c r="Z528" s="2"/>
      <c r="AA528" s="2"/>
    </row>
    <row r="529" spans="15:27" x14ac:dyDescent="0.3">
      <c r="O529" s="2"/>
      <c r="P529" s="2"/>
      <c r="Q529" s="2"/>
      <c r="R529" s="2"/>
      <c r="S529" s="2"/>
      <c r="U529" s="2"/>
      <c r="V529" s="2"/>
      <c r="W529" s="2"/>
      <c r="X529" s="2"/>
      <c r="Y529" s="2"/>
      <c r="Z529" s="2"/>
      <c r="AA529" s="2"/>
    </row>
    <row r="530" spans="15:27" x14ac:dyDescent="0.3">
      <c r="O530" s="2"/>
      <c r="P530" s="2"/>
      <c r="Q530" s="2"/>
      <c r="R530" s="2"/>
      <c r="S530" s="2"/>
      <c r="U530" s="2"/>
      <c r="V530" s="2"/>
      <c r="W530" s="2"/>
      <c r="X530" s="2"/>
      <c r="Y530" s="2"/>
      <c r="Z530" s="2"/>
      <c r="AA530" s="2"/>
    </row>
    <row r="531" spans="15:27" x14ac:dyDescent="0.3">
      <c r="O531" s="2"/>
      <c r="P531" s="2"/>
      <c r="Q531" s="2"/>
      <c r="R531" s="2"/>
      <c r="S531" s="2"/>
      <c r="U531" s="2"/>
      <c r="V531" s="2"/>
      <c r="W531" s="2"/>
      <c r="X531" s="2"/>
      <c r="Y531" s="2"/>
      <c r="Z531" s="2"/>
      <c r="AA531" s="2"/>
    </row>
    <row r="532" spans="15:27" x14ac:dyDescent="0.3">
      <c r="O532" s="2"/>
      <c r="P532" s="2"/>
      <c r="Q532" s="2"/>
      <c r="R532" s="2"/>
      <c r="S532" s="2"/>
      <c r="U532" s="2"/>
      <c r="V532" s="2"/>
      <c r="W532" s="2"/>
      <c r="X532" s="2"/>
      <c r="Y532" s="2"/>
      <c r="Z532" s="2"/>
      <c r="AA532" s="2"/>
    </row>
    <row r="533" spans="15:27" x14ac:dyDescent="0.3">
      <c r="O533" s="2"/>
      <c r="P533" s="2"/>
      <c r="Q533" s="2"/>
      <c r="R533" s="2"/>
      <c r="S533" s="2"/>
      <c r="U533" s="2"/>
      <c r="V533" s="2"/>
      <c r="W533" s="2"/>
      <c r="X533" s="2"/>
      <c r="Y533" s="2"/>
      <c r="Z533" s="2"/>
      <c r="AA533" s="2"/>
    </row>
    <row r="534" spans="15:27" x14ac:dyDescent="0.3">
      <c r="O534" s="2"/>
      <c r="P534" s="2"/>
      <c r="Q534" s="2"/>
      <c r="R534" s="2"/>
      <c r="S534" s="2"/>
      <c r="U534" s="2"/>
      <c r="V534" s="2"/>
      <c r="W534" s="2"/>
      <c r="X534" s="2"/>
      <c r="Y534" s="2"/>
      <c r="Z534" s="2"/>
      <c r="AA534" s="2"/>
    </row>
    <row r="535" spans="15:27" x14ac:dyDescent="0.3">
      <c r="O535" s="2"/>
      <c r="P535" s="2"/>
      <c r="Q535" s="2"/>
      <c r="R535" s="2"/>
      <c r="S535" s="2"/>
      <c r="U535" s="2"/>
      <c r="V535" s="2"/>
      <c r="W535" s="2"/>
      <c r="X535" s="2"/>
      <c r="Y535" s="2"/>
      <c r="Z535" s="2"/>
      <c r="AA535" s="2"/>
    </row>
    <row r="536" spans="15:27" x14ac:dyDescent="0.3">
      <c r="O536" s="2"/>
      <c r="P536" s="2"/>
      <c r="Q536" s="2"/>
      <c r="R536" s="2"/>
      <c r="S536" s="2"/>
      <c r="U536" s="2"/>
      <c r="V536" s="2"/>
      <c r="W536" s="2"/>
      <c r="X536" s="2"/>
      <c r="Y536" s="2"/>
      <c r="Z536" s="2"/>
      <c r="AA536" s="2"/>
    </row>
    <row r="537" spans="15:27" x14ac:dyDescent="0.3">
      <c r="O537" s="2"/>
      <c r="P537" s="2"/>
      <c r="Q537" s="2"/>
      <c r="R537" s="2"/>
      <c r="S537" s="2"/>
      <c r="U537" s="2"/>
      <c r="V537" s="2"/>
      <c r="W537" s="2"/>
      <c r="X537" s="2"/>
      <c r="Y537" s="2"/>
      <c r="Z537" s="2"/>
      <c r="AA537" s="2"/>
    </row>
    <row r="538" spans="15:27" x14ac:dyDescent="0.3">
      <c r="O538" s="2"/>
      <c r="P538" s="2"/>
      <c r="Q538" s="2"/>
      <c r="R538" s="2"/>
      <c r="S538" s="2"/>
      <c r="U538" s="2"/>
      <c r="V538" s="2"/>
      <c r="W538" s="2"/>
      <c r="X538" s="2"/>
      <c r="Y538" s="2"/>
      <c r="Z538" s="2"/>
      <c r="AA538" s="2"/>
    </row>
    <row r="539" spans="15:27" x14ac:dyDescent="0.3">
      <c r="O539" s="2"/>
      <c r="P539" s="2"/>
      <c r="Q539" s="2"/>
      <c r="R539" s="2"/>
      <c r="S539" s="2"/>
      <c r="U539" s="2"/>
      <c r="V539" s="2"/>
      <c r="W539" s="2"/>
      <c r="X539" s="2"/>
      <c r="Y539" s="2"/>
      <c r="Z539" s="2"/>
      <c r="AA539" s="2"/>
    </row>
    <row r="540" spans="15:27" x14ac:dyDescent="0.3">
      <c r="O540" s="2"/>
      <c r="P540" s="2"/>
      <c r="Q540" s="2"/>
      <c r="R540" s="2"/>
      <c r="S540" s="2"/>
      <c r="U540" s="2"/>
      <c r="V540" s="2"/>
      <c r="W540" s="2"/>
      <c r="X540" s="2"/>
      <c r="Y540" s="2"/>
      <c r="Z540" s="2"/>
      <c r="AA540" s="2"/>
    </row>
    <row r="541" spans="15:27" x14ac:dyDescent="0.3">
      <c r="O541" s="2"/>
      <c r="P541" s="2"/>
      <c r="Q541" s="2"/>
      <c r="R541" s="2"/>
      <c r="S541" s="2"/>
      <c r="U541" s="2"/>
      <c r="V541" s="2"/>
      <c r="W541" s="2"/>
      <c r="X541" s="2"/>
      <c r="Y541" s="2"/>
      <c r="Z541" s="2"/>
      <c r="AA541" s="2"/>
    </row>
    <row r="542" spans="15:27" x14ac:dyDescent="0.3">
      <c r="O542" s="2"/>
      <c r="P542" s="2"/>
      <c r="Q542" s="2"/>
      <c r="R542" s="2"/>
      <c r="S542" s="2"/>
      <c r="U542" s="2"/>
      <c r="V542" s="2"/>
      <c r="W542" s="2"/>
      <c r="X542" s="2"/>
      <c r="Y542" s="2"/>
      <c r="Z542" s="2"/>
      <c r="AA542" s="2"/>
    </row>
    <row r="543" spans="15:27" x14ac:dyDescent="0.3">
      <c r="O543" s="2"/>
      <c r="P543" s="2"/>
      <c r="Q543" s="2"/>
      <c r="R543" s="2"/>
      <c r="S543" s="2"/>
      <c r="U543" s="2"/>
      <c r="V543" s="2"/>
      <c r="W543" s="2"/>
      <c r="X543" s="2"/>
      <c r="Y543" s="2"/>
      <c r="Z543" s="2"/>
      <c r="AA543" s="2"/>
    </row>
    <row r="544" spans="15:27" x14ac:dyDescent="0.3">
      <c r="O544" s="2"/>
      <c r="P544" s="2"/>
      <c r="Q544" s="2"/>
      <c r="R544" s="2"/>
      <c r="S544" s="2"/>
      <c r="U544" s="2"/>
      <c r="V544" s="2"/>
      <c r="W544" s="2"/>
      <c r="X544" s="2"/>
      <c r="Y544" s="2"/>
      <c r="Z544" s="2"/>
      <c r="AA544" s="2"/>
    </row>
    <row r="545" spans="15:27" x14ac:dyDescent="0.3">
      <c r="O545" s="2"/>
      <c r="P545" s="2"/>
      <c r="Q545" s="2"/>
      <c r="R545" s="2"/>
      <c r="S545" s="2"/>
      <c r="U545" s="2"/>
      <c r="V545" s="2"/>
      <c r="W545" s="2"/>
      <c r="X545" s="2"/>
      <c r="Y545" s="2"/>
      <c r="Z545" s="2"/>
      <c r="AA545" s="2"/>
    </row>
    <row r="546" spans="15:27" x14ac:dyDescent="0.3">
      <c r="O546" s="2"/>
      <c r="P546" s="2"/>
      <c r="Q546" s="2"/>
      <c r="R546" s="2"/>
      <c r="S546" s="2"/>
      <c r="U546" s="2"/>
      <c r="V546" s="2"/>
      <c r="W546" s="2"/>
      <c r="X546" s="2"/>
      <c r="Y546" s="2"/>
      <c r="Z546" s="2"/>
      <c r="AA546" s="2"/>
    </row>
    <row r="547" spans="15:27" x14ac:dyDescent="0.3">
      <c r="O547" s="2"/>
      <c r="P547" s="2"/>
      <c r="Q547" s="2"/>
      <c r="R547" s="2"/>
      <c r="S547" s="2"/>
      <c r="U547" s="2"/>
      <c r="V547" s="2"/>
      <c r="W547" s="2"/>
      <c r="X547" s="2"/>
      <c r="Y547" s="2"/>
      <c r="Z547" s="2"/>
      <c r="AA547" s="2"/>
    </row>
    <row r="548" spans="15:27" x14ac:dyDescent="0.3">
      <c r="O548" s="2"/>
      <c r="P548" s="2"/>
      <c r="Q548" s="2"/>
      <c r="R548" s="2"/>
      <c r="S548" s="2"/>
      <c r="U548" s="2"/>
      <c r="V548" s="2"/>
      <c r="W548" s="2"/>
      <c r="X548" s="2"/>
      <c r="Y548" s="2"/>
      <c r="Z548" s="2"/>
      <c r="AA548" s="2"/>
    </row>
    <row r="549" spans="15:27" x14ac:dyDescent="0.3">
      <c r="O549" s="2"/>
      <c r="P549" s="2"/>
      <c r="Q549" s="2"/>
      <c r="R549" s="2"/>
      <c r="S549" s="2"/>
      <c r="U549" s="2"/>
      <c r="V549" s="2"/>
      <c r="W549" s="2"/>
      <c r="X549" s="2"/>
      <c r="Y549" s="2"/>
      <c r="Z549" s="2"/>
      <c r="AA549" s="2"/>
    </row>
    <row r="550" spans="15:27" x14ac:dyDescent="0.3">
      <c r="O550" s="2"/>
      <c r="P550" s="2"/>
      <c r="Q550" s="2"/>
      <c r="R550" s="2"/>
      <c r="S550" s="2"/>
      <c r="U550" s="2"/>
      <c r="V550" s="2"/>
      <c r="W550" s="2"/>
      <c r="X550" s="2"/>
      <c r="Y550" s="2"/>
      <c r="Z550" s="2"/>
      <c r="AA550" s="2"/>
    </row>
    <row r="551" spans="15:27" x14ac:dyDescent="0.3">
      <c r="O551" s="2"/>
      <c r="P551" s="2"/>
      <c r="Q551" s="2"/>
      <c r="R551" s="2"/>
      <c r="S551" s="2"/>
      <c r="U551" s="2"/>
      <c r="V551" s="2"/>
      <c r="W551" s="2"/>
      <c r="X551" s="2"/>
      <c r="Y551" s="2"/>
      <c r="Z551" s="2"/>
      <c r="AA551" s="2"/>
    </row>
    <row r="552" spans="15:27" x14ac:dyDescent="0.3">
      <c r="O552" s="2"/>
      <c r="P552" s="2"/>
      <c r="Q552" s="2"/>
      <c r="R552" s="2"/>
      <c r="S552" s="2"/>
      <c r="U552" s="2"/>
      <c r="V552" s="2"/>
      <c r="W552" s="2"/>
      <c r="X552" s="2"/>
      <c r="Y552" s="2"/>
      <c r="Z552" s="2"/>
      <c r="AA552" s="2"/>
    </row>
    <row r="553" spans="15:27" x14ac:dyDescent="0.3">
      <c r="O553" s="2"/>
      <c r="P553" s="2"/>
      <c r="Q553" s="2"/>
      <c r="R553" s="2"/>
      <c r="S553" s="2"/>
      <c r="U553" s="2"/>
      <c r="V553" s="2"/>
      <c r="W553" s="2"/>
      <c r="X553" s="2"/>
      <c r="Y553" s="2"/>
      <c r="Z553" s="2"/>
      <c r="AA553" s="2"/>
    </row>
    <row r="554" spans="15:27" x14ac:dyDescent="0.3">
      <c r="O554" s="2"/>
      <c r="P554" s="2"/>
      <c r="Q554" s="2"/>
      <c r="R554" s="2"/>
      <c r="S554" s="2"/>
      <c r="U554" s="2"/>
      <c r="V554" s="2"/>
      <c r="W554" s="2"/>
      <c r="X554" s="2"/>
      <c r="Y554" s="2"/>
      <c r="Z554" s="2"/>
      <c r="AA554" s="2"/>
    </row>
    <row r="555" spans="15:27" x14ac:dyDescent="0.3">
      <c r="O555" s="2"/>
      <c r="P555" s="2"/>
      <c r="Q555" s="2"/>
      <c r="R555" s="2"/>
      <c r="S555" s="2"/>
      <c r="U555" s="2"/>
      <c r="V555" s="2"/>
      <c r="W555" s="2"/>
      <c r="X555" s="2"/>
      <c r="Y555" s="2"/>
      <c r="Z555" s="2"/>
      <c r="AA555" s="2"/>
    </row>
    <row r="556" spans="15:27" x14ac:dyDescent="0.3">
      <c r="O556" s="2"/>
      <c r="P556" s="2"/>
      <c r="Q556" s="2"/>
      <c r="R556" s="2"/>
      <c r="S556" s="2"/>
      <c r="U556" s="2"/>
      <c r="V556" s="2"/>
      <c r="W556" s="2"/>
      <c r="X556" s="2"/>
      <c r="Y556" s="2"/>
      <c r="Z556" s="2"/>
      <c r="AA556" s="2"/>
    </row>
    <row r="557" spans="15:27" x14ac:dyDescent="0.3">
      <c r="O557" s="2"/>
      <c r="P557" s="2"/>
      <c r="Q557" s="2"/>
      <c r="R557" s="2"/>
      <c r="S557" s="2"/>
      <c r="U557" s="2"/>
      <c r="V557" s="2"/>
      <c r="W557" s="2"/>
      <c r="X557" s="2"/>
      <c r="Y557" s="2"/>
      <c r="Z557" s="2"/>
      <c r="AA557" s="2"/>
    </row>
    <row r="558" spans="15:27" x14ac:dyDescent="0.3">
      <c r="O558" s="2"/>
      <c r="P558" s="2"/>
      <c r="Q558" s="2"/>
      <c r="R558" s="2"/>
      <c r="S558" s="2"/>
      <c r="U558" s="2"/>
      <c r="V558" s="2"/>
      <c r="W558" s="2"/>
      <c r="X558" s="2"/>
      <c r="Y558" s="2"/>
      <c r="Z558" s="2"/>
      <c r="AA558" s="2"/>
    </row>
    <row r="559" spans="15:27" x14ac:dyDescent="0.3">
      <c r="O559" s="2"/>
      <c r="P559" s="2"/>
      <c r="Q559" s="2"/>
      <c r="R559" s="2"/>
      <c r="S559" s="2"/>
      <c r="U559" s="2"/>
      <c r="V559" s="2"/>
      <c r="W559" s="2"/>
      <c r="X559" s="2"/>
      <c r="Y559" s="2"/>
      <c r="Z559" s="2"/>
      <c r="AA559" s="2"/>
    </row>
    <row r="560" spans="15:27" x14ac:dyDescent="0.3">
      <c r="O560" s="2"/>
      <c r="P560" s="2"/>
      <c r="Q560" s="2"/>
      <c r="R560" s="2"/>
      <c r="S560" s="2"/>
      <c r="U560" s="2"/>
      <c r="V560" s="2"/>
      <c r="W560" s="2"/>
      <c r="X560" s="2"/>
      <c r="Y560" s="2"/>
      <c r="Z560" s="2"/>
      <c r="AA560" s="2"/>
    </row>
    <row r="561" spans="15:27" x14ac:dyDescent="0.3">
      <c r="O561" s="2"/>
      <c r="P561" s="2"/>
      <c r="Q561" s="2"/>
      <c r="R561" s="2"/>
      <c r="S561" s="2"/>
      <c r="U561" s="2"/>
      <c r="V561" s="2"/>
      <c r="W561" s="2"/>
      <c r="X561" s="2"/>
      <c r="Y561" s="2"/>
      <c r="Z561" s="2"/>
      <c r="AA561" s="2"/>
    </row>
    <row r="562" spans="15:27" x14ac:dyDescent="0.3">
      <c r="O562" s="2"/>
      <c r="P562" s="2"/>
      <c r="Q562" s="2"/>
      <c r="R562" s="2"/>
      <c r="S562" s="2"/>
      <c r="U562" s="2"/>
      <c r="V562" s="2"/>
      <c r="W562" s="2"/>
      <c r="X562" s="2"/>
      <c r="Y562" s="2"/>
      <c r="Z562" s="2"/>
      <c r="AA562" s="2"/>
    </row>
    <row r="563" spans="15:27" x14ac:dyDescent="0.3">
      <c r="O563" s="2"/>
      <c r="P563" s="2"/>
      <c r="Q563" s="2"/>
      <c r="R563" s="2"/>
      <c r="S563" s="2"/>
      <c r="U563" s="2"/>
      <c r="V563" s="2"/>
      <c r="W563" s="2"/>
      <c r="X563" s="2"/>
      <c r="Y563" s="2"/>
      <c r="Z563" s="2"/>
      <c r="AA563" s="2"/>
    </row>
    <row r="564" spans="15:27" x14ac:dyDescent="0.3">
      <c r="O564" s="2"/>
      <c r="P564" s="2"/>
      <c r="Q564" s="2"/>
      <c r="R564" s="2"/>
      <c r="S564" s="2"/>
      <c r="U564" s="2"/>
      <c r="V564" s="2"/>
      <c r="W564" s="2"/>
      <c r="X564" s="2"/>
      <c r="Y564" s="2"/>
      <c r="Z564" s="2"/>
      <c r="AA564" s="2"/>
    </row>
    <row r="565" spans="15:27" x14ac:dyDescent="0.3">
      <c r="O565" s="2"/>
      <c r="P565" s="2"/>
      <c r="Q565" s="2"/>
      <c r="R565" s="2"/>
      <c r="S565" s="2"/>
      <c r="U565" s="2"/>
      <c r="V565" s="2"/>
      <c r="W565" s="2"/>
      <c r="X565" s="2"/>
      <c r="Y565" s="2"/>
      <c r="Z565" s="2"/>
      <c r="AA565" s="2"/>
    </row>
    <row r="566" spans="15:27" x14ac:dyDescent="0.3">
      <c r="O566" s="2"/>
      <c r="P566" s="2"/>
      <c r="Q566" s="2"/>
      <c r="R566" s="2"/>
      <c r="S566" s="2"/>
      <c r="U566" s="2"/>
      <c r="V566" s="2"/>
      <c r="W566" s="2"/>
      <c r="X566" s="2"/>
      <c r="Y566" s="2"/>
      <c r="Z566" s="2"/>
      <c r="AA566" s="2"/>
    </row>
    <row r="567" spans="15:27" x14ac:dyDescent="0.3">
      <c r="O567" s="2"/>
      <c r="P567" s="2"/>
      <c r="Q567" s="2"/>
      <c r="R567" s="2"/>
      <c r="S567" s="2"/>
      <c r="U567" s="2"/>
      <c r="V567" s="2"/>
      <c r="W567" s="2"/>
      <c r="X567" s="2"/>
      <c r="Y567" s="2"/>
      <c r="Z567" s="2"/>
      <c r="AA567" s="2"/>
    </row>
    <row r="568" spans="15:27" x14ac:dyDescent="0.3">
      <c r="O568" s="2"/>
      <c r="P568" s="2"/>
      <c r="Q568" s="2"/>
      <c r="R568" s="2"/>
      <c r="S568" s="2"/>
      <c r="U568" s="2"/>
      <c r="V568" s="2"/>
      <c r="W568" s="2"/>
      <c r="X568" s="2"/>
      <c r="Y568" s="2"/>
      <c r="Z568" s="2"/>
      <c r="AA568" s="2"/>
    </row>
    <row r="569" spans="15:27" x14ac:dyDescent="0.3">
      <c r="O569" s="2"/>
      <c r="P569" s="2"/>
      <c r="Q569" s="2"/>
      <c r="R569" s="2"/>
      <c r="S569" s="2"/>
      <c r="U569" s="2"/>
      <c r="V569" s="2"/>
      <c r="W569" s="2"/>
      <c r="X569" s="2"/>
      <c r="Y569" s="2"/>
      <c r="Z569" s="2"/>
      <c r="AA569" s="2"/>
    </row>
    <row r="570" spans="15:27" x14ac:dyDescent="0.3">
      <c r="O570" s="2"/>
      <c r="P570" s="2"/>
      <c r="Q570" s="2"/>
      <c r="R570" s="2"/>
      <c r="S570" s="2"/>
      <c r="U570" s="2"/>
      <c r="V570" s="2"/>
      <c r="W570" s="2"/>
      <c r="X570" s="2"/>
      <c r="Y570" s="2"/>
      <c r="Z570" s="2"/>
      <c r="AA570" s="2"/>
    </row>
    <row r="571" spans="15:27" x14ac:dyDescent="0.3">
      <c r="O571" s="2"/>
      <c r="P571" s="2"/>
      <c r="Q571" s="2"/>
      <c r="R571" s="2"/>
      <c r="S571" s="2"/>
      <c r="U571" s="2"/>
      <c r="V571" s="2"/>
      <c r="W571" s="2"/>
      <c r="X571" s="2"/>
      <c r="Y571" s="2"/>
      <c r="Z571" s="2"/>
      <c r="AA571" s="2"/>
    </row>
    <row r="572" spans="15:27" x14ac:dyDescent="0.3">
      <c r="O572" s="2"/>
      <c r="P572" s="2"/>
      <c r="Q572" s="2"/>
      <c r="R572" s="2"/>
      <c r="S572" s="2"/>
      <c r="U572" s="2"/>
      <c r="V572" s="2"/>
      <c r="W572" s="2"/>
      <c r="X572" s="2"/>
      <c r="Y572" s="2"/>
      <c r="Z572" s="2"/>
      <c r="AA572" s="2"/>
    </row>
    <row r="573" spans="15:27" x14ac:dyDescent="0.3">
      <c r="O573" s="2"/>
      <c r="P573" s="2"/>
      <c r="Q573" s="2"/>
      <c r="R573" s="2"/>
      <c r="S573" s="2"/>
      <c r="U573" s="2"/>
      <c r="V573" s="2"/>
      <c r="W573" s="2"/>
      <c r="X573" s="2"/>
      <c r="Y573" s="2"/>
      <c r="Z573" s="2"/>
      <c r="AA573" s="2"/>
    </row>
    <row r="574" spans="15:27" x14ac:dyDescent="0.3">
      <c r="O574" s="2"/>
      <c r="P574" s="2"/>
      <c r="Q574" s="2"/>
      <c r="R574" s="2"/>
      <c r="S574" s="2"/>
      <c r="U574" s="2"/>
      <c r="V574" s="2"/>
      <c r="W574" s="2"/>
      <c r="X574" s="2"/>
      <c r="Y574" s="2"/>
      <c r="Z574" s="2"/>
      <c r="AA574" s="2"/>
    </row>
    <row r="575" spans="15:27" x14ac:dyDescent="0.3">
      <c r="O575" s="2"/>
      <c r="P575" s="2"/>
      <c r="Q575" s="2"/>
      <c r="R575" s="2"/>
      <c r="S575" s="2"/>
      <c r="U575" s="2"/>
      <c r="V575" s="2"/>
      <c r="W575" s="2"/>
      <c r="X575" s="2"/>
      <c r="Y575" s="2"/>
      <c r="Z575" s="2"/>
      <c r="AA575" s="2"/>
    </row>
    <row r="576" spans="15:27" x14ac:dyDescent="0.3">
      <c r="O576" s="2"/>
      <c r="P576" s="2"/>
      <c r="Q576" s="2"/>
      <c r="R576" s="2"/>
      <c r="S576" s="2"/>
      <c r="U576" s="2"/>
      <c r="V576" s="2"/>
      <c r="W576" s="2"/>
      <c r="X576" s="2"/>
      <c r="Y576" s="2"/>
      <c r="Z576" s="2"/>
      <c r="AA576" s="2"/>
    </row>
    <row r="577" spans="15:27" x14ac:dyDescent="0.3">
      <c r="O577" s="2"/>
      <c r="P577" s="2"/>
      <c r="Q577" s="2"/>
      <c r="R577" s="2"/>
      <c r="S577" s="2"/>
      <c r="U577" s="2"/>
      <c r="V577" s="2"/>
      <c r="W577" s="2"/>
      <c r="X577" s="2"/>
      <c r="Y577" s="2"/>
      <c r="Z577" s="2"/>
      <c r="AA577" s="2"/>
    </row>
    <row r="578" spans="15:27" x14ac:dyDescent="0.3">
      <c r="O578" s="2"/>
      <c r="P578" s="2"/>
      <c r="Q578" s="2"/>
      <c r="R578" s="2"/>
      <c r="S578" s="2"/>
      <c r="U578" s="2"/>
      <c r="V578" s="2"/>
      <c r="W578" s="2"/>
      <c r="X578" s="2"/>
      <c r="Y578" s="2"/>
      <c r="Z578" s="2"/>
      <c r="AA578" s="2"/>
    </row>
    <row r="579" spans="15:27" x14ac:dyDescent="0.3">
      <c r="O579" s="2"/>
      <c r="P579" s="2"/>
      <c r="Q579" s="2"/>
      <c r="R579" s="2"/>
      <c r="S579" s="2"/>
      <c r="U579" s="2"/>
      <c r="V579" s="2"/>
      <c r="W579" s="2"/>
      <c r="X579" s="2"/>
      <c r="Y579" s="2"/>
      <c r="Z579" s="2"/>
      <c r="AA579" s="2"/>
    </row>
    <row r="580" spans="15:27" x14ac:dyDescent="0.3">
      <c r="O580" s="2"/>
      <c r="P580" s="2"/>
      <c r="Q580" s="2"/>
      <c r="R580" s="2"/>
      <c r="S580" s="2"/>
      <c r="U580" s="2"/>
      <c r="V580" s="2"/>
      <c r="W580" s="2"/>
      <c r="X580" s="2"/>
      <c r="Y580" s="2"/>
      <c r="Z580" s="2"/>
      <c r="AA580" s="2"/>
    </row>
    <row r="581" spans="15:27" x14ac:dyDescent="0.3">
      <c r="O581" s="2"/>
      <c r="P581" s="2"/>
      <c r="Q581" s="2"/>
      <c r="R581" s="2"/>
      <c r="S581" s="2"/>
      <c r="U581" s="2"/>
      <c r="V581" s="2"/>
      <c r="W581" s="2"/>
      <c r="X581" s="2"/>
      <c r="Y581" s="2"/>
      <c r="Z581" s="2"/>
      <c r="AA581" s="2"/>
    </row>
    <row r="582" spans="15:27" x14ac:dyDescent="0.3">
      <c r="O582" s="2"/>
      <c r="P582" s="2"/>
      <c r="Q582" s="2"/>
      <c r="R582" s="2"/>
      <c r="S582" s="2"/>
      <c r="U582" s="2"/>
      <c r="V582" s="2"/>
      <c r="W582" s="2"/>
      <c r="X582" s="2"/>
      <c r="Y582" s="2"/>
      <c r="Z582" s="2"/>
      <c r="AA582" s="2"/>
    </row>
    <row r="583" spans="15:27" x14ac:dyDescent="0.3">
      <c r="O583" s="2"/>
      <c r="P583" s="2"/>
      <c r="Q583" s="2"/>
      <c r="R583" s="2"/>
      <c r="S583" s="2"/>
      <c r="U583" s="2"/>
      <c r="V583" s="2"/>
      <c r="W583" s="2"/>
      <c r="X583" s="2"/>
      <c r="Y583" s="2"/>
      <c r="Z583" s="2"/>
      <c r="AA583" s="2"/>
    </row>
    <row r="584" spans="15:27" x14ac:dyDescent="0.3">
      <c r="O584" s="2"/>
      <c r="P584" s="2"/>
      <c r="Q584" s="2"/>
      <c r="R584" s="2"/>
      <c r="S584" s="2"/>
      <c r="U584" s="2"/>
      <c r="V584" s="2"/>
      <c r="W584" s="2"/>
      <c r="X584" s="2"/>
      <c r="Y584" s="2"/>
      <c r="Z584" s="2"/>
      <c r="AA584" s="2"/>
    </row>
    <row r="585" spans="15:27" x14ac:dyDescent="0.3">
      <c r="O585" s="2"/>
      <c r="P585" s="2"/>
      <c r="Q585" s="2"/>
      <c r="R585" s="2"/>
      <c r="S585" s="2"/>
      <c r="U585" s="2"/>
      <c r="V585" s="2"/>
      <c r="W585" s="2"/>
      <c r="X585" s="2"/>
      <c r="Y585" s="2"/>
      <c r="Z585" s="2"/>
      <c r="AA585" s="2"/>
    </row>
    <row r="586" spans="15:27" x14ac:dyDescent="0.3">
      <c r="O586" s="2"/>
      <c r="P586" s="2"/>
      <c r="Q586" s="2"/>
      <c r="R586" s="2"/>
      <c r="S586" s="2"/>
      <c r="U586" s="2"/>
      <c r="V586" s="2"/>
      <c r="W586" s="2"/>
      <c r="X586" s="2"/>
      <c r="Y586" s="2"/>
      <c r="Z586" s="2"/>
      <c r="AA586" s="2"/>
    </row>
    <row r="587" spans="15:27" x14ac:dyDescent="0.3">
      <c r="O587" s="2"/>
      <c r="P587" s="2"/>
      <c r="Q587" s="2"/>
      <c r="R587" s="2"/>
      <c r="S587" s="2"/>
      <c r="U587" s="2"/>
      <c r="V587" s="2"/>
      <c r="W587" s="2"/>
      <c r="X587" s="2"/>
      <c r="Y587" s="2"/>
      <c r="Z587" s="2"/>
      <c r="AA587" s="2"/>
    </row>
    <row r="588" spans="15:27" x14ac:dyDescent="0.3">
      <c r="O588" s="2"/>
      <c r="P588" s="2"/>
      <c r="Q588" s="2"/>
      <c r="R588" s="2"/>
      <c r="S588" s="2"/>
      <c r="U588" s="2"/>
      <c r="V588" s="2"/>
      <c r="W588" s="2"/>
      <c r="X588" s="2"/>
      <c r="Y588" s="2"/>
      <c r="Z588" s="2"/>
      <c r="AA588" s="2"/>
    </row>
    <row r="589" spans="15:27" x14ac:dyDescent="0.3">
      <c r="O589" s="2"/>
      <c r="P589" s="2"/>
      <c r="Q589" s="2"/>
      <c r="R589" s="2"/>
      <c r="S589" s="2"/>
      <c r="U589" s="2"/>
      <c r="V589" s="2"/>
      <c r="W589" s="2"/>
      <c r="X589" s="2"/>
      <c r="Y589" s="2"/>
      <c r="Z589" s="2"/>
      <c r="AA589" s="2"/>
    </row>
    <row r="590" spans="15:27" x14ac:dyDescent="0.3">
      <c r="O590" s="2"/>
      <c r="P590" s="2"/>
      <c r="Q590" s="2"/>
      <c r="R590" s="2"/>
      <c r="S590" s="2"/>
      <c r="U590" s="2"/>
      <c r="V590" s="2"/>
      <c r="W590" s="2"/>
      <c r="X590" s="2"/>
      <c r="Y590" s="2"/>
      <c r="Z590" s="2"/>
      <c r="AA590" s="2"/>
    </row>
    <row r="591" spans="15:27" x14ac:dyDescent="0.3">
      <c r="O591" s="2"/>
      <c r="P591" s="2"/>
      <c r="Q591" s="2"/>
      <c r="R591" s="2"/>
      <c r="S591" s="2"/>
      <c r="U591" s="2"/>
      <c r="V591" s="2"/>
      <c r="W591" s="2"/>
      <c r="X591" s="2"/>
      <c r="Y591" s="2"/>
      <c r="Z591" s="2"/>
      <c r="AA591" s="2"/>
    </row>
    <row r="592" spans="15:27" x14ac:dyDescent="0.3">
      <c r="O592" s="2"/>
      <c r="P592" s="2"/>
      <c r="Q592" s="2"/>
      <c r="R592" s="2"/>
      <c r="S592" s="2"/>
      <c r="U592" s="2"/>
      <c r="V592" s="2"/>
      <c r="W592" s="2"/>
      <c r="X592" s="2"/>
      <c r="Y592" s="2"/>
      <c r="Z592" s="2"/>
      <c r="AA592" s="2"/>
    </row>
    <row r="593" spans="15:27" x14ac:dyDescent="0.3">
      <c r="O593" s="2"/>
      <c r="P593" s="2"/>
      <c r="Q593" s="2"/>
      <c r="R593" s="2"/>
      <c r="S593" s="2"/>
      <c r="U593" s="2"/>
      <c r="V593" s="2"/>
      <c r="W593" s="2"/>
      <c r="X593" s="2"/>
      <c r="Y593" s="2"/>
      <c r="Z593" s="2"/>
      <c r="AA593" s="2"/>
    </row>
    <row r="594" spans="15:27" x14ac:dyDescent="0.3">
      <c r="O594" s="2"/>
      <c r="P594" s="2"/>
      <c r="Q594" s="2"/>
      <c r="R594" s="2"/>
      <c r="S594" s="2"/>
      <c r="U594" s="2"/>
      <c r="V594" s="2"/>
      <c r="W594" s="2"/>
      <c r="X594" s="2"/>
      <c r="Y594" s="2"/>
      <c r="Z594" s="2"/>
      <c r="AA594" s="2"/>
    </row>
    <row r="595" spans="15:27" x14ac:dyDescent="0.3">
      <c r="O595" s="2"/>
      <c r="P595" s="2"/>
      <c r="Q595" s="2"/>
      <c r="R595" s="2"/>
      <c r="S595" s="2"/>
      <c r="U595" s="2"/>
      <c r="V595" s="2"/>
      <c r="W595" s="2"/>
      <c r="X595" s="2"/>
      <c r="Y595" s="2"/>
      <c r="Z595" s="2"/>
      <c r="AA595" s="2"/>
    </row>
    <row r="596" spans="15:27" x14ac:dyDescent="0.3">
      <c r="O596" s="2"/>
      <c r="P596" s="2"/>
      <c r="Q596" s="2"/>
      <c r="R596" s="2"/>
      <c r="S596" s="2"/>
      <c r="U596" s="2"/>
      <c r="V596" s="2"/>
      <c r="W596" s="2"/>
      <c r="X596" s="2"/>
      <c r="Y596" s="2"/>
      <c r="Z596" s="2"/>
      <c r="AA596" s="2"/>
    </row>
    <row r="597" spans="15:27" x14ac:dyDescent="0.3">
      <c r="O597" s="2"/>
      <c r="P597" s="2"/>
      <c r="Q597" s="2"/>
      <c r="R597" s="2"/>
      <c r="S597" s="2"/>
      <c r="U597" s="2"/>
      <c r="V597" s="2"/>
      <c r="W597" s="2"/>
      <c r="X597" s="2"/>
      <c r="Y597" s="2"/>
      <c r="Z597" s="2"/>
      <c r="AA597" s="2"/>
    </row>
    <row r="598" spans="15:27" x14ac:dyDescent="0.3">
      <c r="O598" s="2"/>
      <c r="P598" s="2"/>
      <c r="Q598" s="2"/>
      <c r="R598" s="2"/>
      <c r="S598" s="2"/>
      <c r="U598" s="2"/>
      <c r="V598" s="2"/>
      <c r="W598" s="2"/>
      <c r="X598" s="2"/>
      <c r="Y598" s="2"/>
      <c r="Z598" s="2"/>
      <c r="AA598" s="2"/>
    </row>
    <row r="599" spans="15:27" x14ac:dyDescent="0.3">
      <c r="O599" s="2"/>
      <c r="P599" s="2"/>
      <c r="Q599" s="2"/>
      <c r="R599" s="2"/>
      <c r="S599" s="2"/>
      <c r="U599" s="2"/>
      <c r="V599" s="2"/>
      <c r="W599" s="2"/>
      <c r="X599" s="2"/>
      <c r="Y599" s="2"/>
      <c r="Z599" s="2"/>
      <c r="AA599" s="2"/>
    </row>
    <row r="600" spans="15:27" x14ac:dyDescent="0.3">
      <c r="O600" s="2"/>
      <c r="P600" s="2"/>
      <c r="Q600" s="2"/>
      <c r="R600" s="2"/>
      <c r="S600" s="2"/>
      <c r="U600" s="2"/>
      <c r="V600" s="2"/>
      <c r="W600" s="2"/>
      <c r="X600" s="2"/>
      <c r="Y600" s="2"/>
      <c r="Z600" s="2"/>
      <c r="AA600" s="2"/>
    </row>
    <row r="601" spans="15:27" x14ac:dyDescent="0.3">
      <c r="O601" s="2"/>
      <c r="P601" s="2"/>
      <c r="Q601" s="2"/>
      <c r="R601" s="2"/>
      <c r="S601" s="2"/>
      <c r="U601" s="2"/>
      <c r="V601" s="2"/>
      <c r="W601" s="2"/>
      <c r="X601" s="2"/>
      <c r="Y601" s="2"/>
      <c r="Z601" s="2"/>
      <c r="AA601" s="2"/>
    </row>
    <row r="602" spans="15:27" x14ac:dyDescent="0.3">
      <c r="O602" s="2"/>
      <c r="P602" s="2"/>
      <c r="Q602" s="2"/>
      <c r="R602" s="2"/>
      <c r="S602" s="2"/>
      <c r="U602" s="2"/>
      <c r="V602" s="2"/>
      <c r="W602" s="2"/>
      <c r="X602" s="2"/>
      <c r="Y602" s="2"/>
      <c r="Z602" s="2"/>
      <c r="AA602" s="2"/>
    </row>
    <row r="603" spans="15:27" x14ac:dyDescent="0.3">
      <c r="O603" s="2"/>
      <c r="P603" s="2"/>
      <c r="Q603" s="2"/>
      <c r="R603" s="2"/>
      <c r="S603" s="2"/>
      <c r="U603" s="2"/>
      <c r="V603" s="2"/>
      <c r="W603" s="2"/>
      <c r="X603" s="2"/>
      <c r="Y603" s="2"/>
      <c r="Z603" s="2"/>
      <c r="AA603" s="2"/>
    </row>
    <row r="604" spans="15:27" x14ac:dyDescent="0.3">
      <c r="O604" s="2"/>
      <c r="P604" s="2"/>
      <c r="Q604" s="2"/>
      <c r="R604" s="2"/>
      <c r="S604" s="2"/>
      <c r="U604" s="2"/>
      <c r="V604" s="2"/>
      <c r="W604" s="2"/>
      <c r="X604" s="2"/>
      <c r="Y604" s="2"/>
      <c r="Z604" s="2"/>
      <c r="AA604" s="2"/>
    </row>
    <row r="605" spans="15:27" x14ac:dyDescent="0.3">
      <c r="O605" s="2"/>
      <c r="P605" s="2"/>
      <c r="Q605" s="2"/>
      <c r="R605" s="2"/>
      <c r="S605" s="2"/>
      <c r="U605" s="2"/>
      <c r="V605" s="2"/>
      <c r="W605" s="2"/>
      <c r="X605" s="2"/>
      <c r="Y605" s="2"/>
      <c r="Z605" s="2"/>
      <c r="AA605" s="2"/>
    </row>
    <row r="606" spans="15:27" x14ac:dyDescent="0.3">
      <c r="O606" s="2"/>
      <c r="P606" s="2"/>
      <c r="Q606" s="2"/>
      <c r="R606" s="2"/>
      <c r="S606" s="2"/>
      <c r="U606" s="2"/>
      <c r="V606" s="2"/>
      <c r="W606" s="2"/>
      <c r="X606" s="2"/>
      <c r="Y606" s="2"/>
      <c r="Z606" s="2"/>
      <c r="AA606" s="2"/>
    </row>
    <row r="607" spans="15:27" x14ac:dyDescent="0.3">
      <c r="O607" s="2"/>
      <c r="P607" s="2"/>
      <c r="Q607" s="2"/>
      <c r="R607" s="2"/>
      <c r="S607" s="2"/>
      <c r="U607" s="2"/>
      <c r="V607" s="2"/>
      <c r="W607" s="2"/>
      <c r="X607" s="2"/>
      <c r="Y607" s="2"/>
      <c r="Z607" s="2"/>
      <c r="AA607" s="2"/>
    </row>
  </sheetData>
  <mergeCells count="16">
    <mergeCell ref="B3:C3"/>
    <mergeCell ref="O21:O23"/>
    <mergeCell ref="O24:O26"/>
    <mergeCell ref="O27:O29"/>
    <mergeCell ref="U31:V31"/>
    <mergeCell ref="B4:B6"/>
    <mergeCell ref="B7:B9"/>
    <mergeCell ref="B10:B12"/>
    <mergeCell ref="B13:G13"/>
    <mergeCell ref="O20:P20"/>
    <mergeCell ref="U32:V32"/>
    <mergeCell ref="W32:AA32"/>
    <mergeCell ref="U33:V33"/>
    <mergeCell ref="W33:AA33"/>
    <mergeCell ref="U34:V34"/>
    <mergeCell ref="W34:AA3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NE48"/>
  <sheetViews>
    <sheetView zoomScale="85" zoomScaleNormal="85" workbookViewId="0">
      <selection activeCell="B1" sqref="B1"/>
    </sheetView>
  </sheetViews>
  <sheetFormatPr defaultColWidth="9" defaultRowHeight="16.5" x14ac:dyDescent="0.3"/>
  <cols>
    <col min="1" max="1" width="3.125" style="63" customWidth="1"/>
    <col min="2" max="2" width="7.75" style="63" bestFit="1" customWidth="1"/>
    <col min="3" max="3" width="32" style="63" bestFit="1" customWidth="1"/>
    <col min="4" max="4" width="23.375" style="63" customWidth="1"/>
    <col min="5" max="5" width="17.75" style="63" customWidth="1"/>
    <col min="6" max="6" width="24.5" style="63" customWidth="1"/>
    <col min="7" max="7" width="27" style="63" customWidth="1"/>
    <col min="8" max="368" width="4.5" style="63" customWidth="1"/>
    <col min="369" max="16384" width="9" style="63"/>
  </cols>
  <sheetData>
    <row r="1" spans="2:369" x14ac:dyDescent="0.3">
      <c r="B1" s="62" t="s">
        <v>31</v>
      </c>
      <c r="C1" s="62" t="s">
        <v>321</v>
      </c>
      <c r="D1" s="62" t="s">
        <v>322</v>
      </c>
      <c r="E1" s="62" t="s">
        <v>323</v>
      </c>
      <c r="F1" s="62" t="s">
        <v>324</v>
      </c>
      <c r="G1" s="62" t="s">
        <v>30</v>
      </c>
      <c r="H1" s="62">
        <v>0</v>
      </c>
      <c r="I1" s="62">
        <v>1</v>
      </c>
      <c r="J1" s="62">
        <v>2</v>
      </c>
      <c r="K1" s="62">
        <v>3</v>
      </c>
      <c r="L1" s="62">
        <v>4</v>
      </c>
      <c r="M1" s="62">
        <v>5</v>
      </c>
      <c r="N1" s="62">
        <v>6</v>
      </c>
      <c r="O1" s="62">
        <v>7</v>
      </c>
      <c r="P1" s="62">
        <v>8</v>
      </c>
      <c r="Q1" s="62">
        <v>9</v>
      </c>
      <c r="R1" s="62">
        <v>10</v>
      </c>
      <c r="S1" s="62">
        <v>11</v>
      </c>
      <c r="T1" s="62">
        <v>12</v>
      </c>
      <c r="U1" s="62">
        <v>13</v>
      </c>
      <c r="V1" s="62">
        <v>14</v>
      </c>
      <c r="W1" s="62">
        <v>15</v>
      </c>
      <c r="X1" s="62">
        <v>16</v>
      </c>
      <c r="Y1" s="62">
        <v>17</v>
      </c>
      <c r="Z1" s="62">
        <v>18</v>
      </c>
      <c r="AA1" s="62">
        <v>19</v>
      </c>
      <c r="AB1" s="62">
        <v>20</v>
      </c>
      <c r="AC1" s="62">
        <v>21</v>
      </c>
      <c r="AD1" s="62">
        <v>22</v>
      </c>
      <c r="AE1" s="62">
        <v>23</v>
      </c>
      <c r="AF1" s="62">
        <v>24</v>
      </c>
      <c r="AG1" s="62">
        <v>25</v>
      </c>
      <c r="AH1" s="62">
        <v>26</v>
      </c>
      <c r="AI1" s="62">
        <v>27</v>
      </c>
      <c r="AJ1" s="62">
        <v>28</v>
      </c>
      <c r="AK1" s="62">
        <v>29</v>
      </c>
      <c r="AL1" s="62">
        <v>30</v>
      </c>
      <c r="AM1" s="62">
        <v>31</v>
      </c>
      <c r="AN1" s="62">
        <v>32</v>
      </c>
      <c r="AO1" s="62">
        <v>33</v>
      </c>
      <c r="AP1" s="62">
        <v>34</v>
      </c>
      <c r="AQ1" s="62">
        <v>35</v>
      </c>
      <c r="AR1" s="62">
        <v>36</v>
      </c>
      <c r="AS1" s="62">
        <v>37</v>
      </c>
      <c r="AT1" s="62">
        <v>38</v>
      </c>
      <c r="AU1" s="62">
        <v>39</v>
      </c>
      <c r="AV1" s="62">
        <v>40</v>
      </c>
      <c r="AW1" s="62">
        <v>41</v>
      </c>
      <c r="AX1" s="62">
        <v>42</v>
      </c>
      <c r="AY1" s="62">
        <v>43</v>
      </c>
      <c r="AZ1" s="62">
        <v>44</v>
      </c>
      <c r="BA1" s="62">
        <v>45</v>
      </c>
      <c r="BB1" s="62">
        <v>46</v>
      </c>
      <c r="BC1" s="62">
        <v>47</v>
      </c>
      <c r="BD1" s="62">
        <v>48</v>
      </c>
      <c r="BE1" s="62">
        <v>49</v>
      </c>
      <c r="BF1" s="62">
        <v>50</v>
      </c>
      <c r="BG1" s="62">
        <v>51</v>
      </c>
      <c r="BH1" s="62">
        <v>52</v>
      </c>
      <c r="BI1" s="62">
        <v>53</v>
      </c>
      <c r="BJ1" s="62">
        <v>54</v>
      </c>
      <c r="BK1" s="62">
        <v>55</v>
      </c>
      <c r="BL1" s="62">
        <v>56</v>
      </c>
      <c r="BM1" s="62">
        <v>57</v>
      </c>
      <c r="BN1" s="62">
        <v>58</v>
      </c>
      <c r="BO1" s="62">
        <v>59</v>
      </c>
      <c r="BP1" s="62">
        <v>60</v>
      </c>
      <c r="BQ1" s="62">
        <v>61</v>
      </c>
      <c r="BR1" s="62">
        <v>62</v>
      </c>
      <c r="BS1" s="62">
        <v>63</v>
      </c>
      <c r="BT1" s="62">
        <v>64</v>
      </c>
      <c r="BU1" s="62">
        <v>65</v>
      </c>
      <c r="BV1" s="62">
        <v>66</v>
      </c>
      <c r="BW1" s="62">
        <v>67</v>
      </c>
      <c r="BX1" s="62">
        <v>68</v>
      </c>
      <c r="BY1" s="62">
        <v>69</v>
      </c>
      <c r="BZ1" s="62">
        <v>70</v>
      </c>
      <c r="CA1" s="62">
        <v>71</v>
      </c>
      <c r="CB1" s="62">
        <v>72</v>
      </c>
      <c r="CC1" s="62">
        <v>73</v>
      </c>
      <c r="CD1" s="62">
        <v>74</v>
      </c>
      <c r="CE1" s="62">
        <v>75</v>
      </c>
      <c r="CF1" s="62">
        <v>76</v>
      </c>
      <c r="CG1" s="62">
        <v>77</v>
      </c>
      <c r="CH1" s="62">
        <v>78</v>
      </c>
      <c r="CI1" s="62">
        <v>79</v>
      </c>
      <c r="CJ1" s="62">
        <v>80</v>
      </c>
      <c r="CK1" s="62">
        <v>81</v>
      </c>
      <c r="CL1" s="62">
        <v>82</v>
      </c>
      <c r="CM1" s="62">
        <v>83</v>
      </c>
      <c r="CN1" s="62">
        <v>84</v>
      </c>
      <c r="CO1" s="62">
        <v>85</v>
      </c>
      <c r="CP1" s="62">
        <v>86</v>
      </c>
      <c r="CQ1" s="62">
        <v>87</v>
      </c>
      <c r="CR1" s="62">
        <v>88</v>
      </c>
      <c r="CS1" s="62">
        <v>89</v>
      </c>
      <c r="CT1" s="62">
        <v>90</v>
      </c>
      <c r="CU1" s="62">
        <v>91</v>
      </c>
      <c r="CV1" s="62">
        <v>92</v>
      </c>
      <c r="CW1" s="62">
        <v>93</v>
      </c>
      <c r="CX1" s="62">
        <v>94</v>
      </c>
      <c r="CY1" s="62">
        <v>95</v>
      </c>
      <c r="CZ1" s="62">
        <v>96</v>
      </c>
      <c r="DA1" s="62">
        <v>97</v>
      </c>
      <c r="DB1" s="62">
        <v>98</v>
      </c>
      <c r="DC1" s="62">
        <v>99</v>
      </c>
      <c r="DD1" s="62">
        <v>100</v>
      </c>
      <c r="DE1" s="62">
        <v>101</v>
      </c>
      <c r="DF1" s="62">
        <v>102</v>
      </c>
      <c r="DG1" s="62">
        <v>103</v>
      </c>
      <c r="DH1" s="62">
        <v>104</v>
      </c>
      <c r="DI1" s="62">
        <v>105</v>
      </c>
      <c r="DJ1" s="62">
        <v>106</v>
      </c>
      <c r="DK1" s="62">
        <v>107</v>
      </c>
      <c r="DL1" s="62">
        <v>108</v>
      </c>
      <c r="DM1" s="62">
        <v>109</v>
      </c>
      <c r="DN1" s="62">
        <v>110</v>
      </c>
      <c r="DO1" s="62">
        <v>111</v>
      </c>
      <c r="DP1" s="62">
        <v>112</v>
      </c>
      <c r="DQ1" s="62">
        <v>113</v>
      </c>
      <c r="DR1" s="62">
        <v>114</v>
      </c>
      <c r="DS1" s="62">
        <v>115</v>
      </c>
      <c r="DT1" s="62">
        <v>116</v>
      </c>
      <c r="DU1" s="62">
        <v>117</v>
      </c>
      <c r="DV1" s="62">
        <v>118</v>
      </c>
      <c r="DW1" s="62">
        <v>119</v>
      </c>
      <c r="DX1" s="62">
        <v>120</v>
      </c>
      <c r="DY1" s="62">
        <v>121</v>
      </c>
      <c r="DZ1" s="62">
        <v>122</v>
      </c>
      <c r="EA1" s="62">
        <v>123</v>
      </c>
      <c r="EB1" s="62">
        <v>124</v>
      </c>
      <c r="EC1" s="62">
        <v>125</v>
      </c>
      <c r="ED1" s="62">
        <v>126</v>
      </c>
      <c r="EE1" s="62">
        <v>127</v>
      </c>
      <c r="EF1" s="62">
        <v>128</v>
      </c>
      <c r="EG1" s="62">
        <v>129</v>
      </c>
      <c r="EH1" s="62">
        <v>130</v>
      </c>
      <c r="EI1" s="62">
        <v>131</v>
      </c>
      <c r="EJ1" s="62">
        <v>132</v>
      </c>
      <c r="EK1" s="62">
        <v>133</v>
      </c>
      <c r="EL1" s="62">
        <v>134</v>
      </c>
      <c r="EM1" s="62">
        <v>135</v>
      </c>
      <c r="EN1" s="62">
        <v>136</v>
      </c>
      <c r="EO1" s="62">
        <v>137</v>
      </c>
      <c r="EP1" s="62">
        <v>138</v>
      </c>
      <c r="EQ1" s="62">
        <v>139</v>
      </c>
      <c r="ER1" s="62">
        <v>140</v>
      </c>
      <c r="ES1" s="62">
        <v>141</v>
      </c>
      <c r="ET1" s="62">
        <v>142</v>
      </c>
      <c r="EU1" s="62">
        <v>143</v>
      </c>
      <c r="EV1" s="62">
        <v>144</v>
      </c>
      <c r="EW1" s="62">
        <v>145</v>
      </c>
      <c r="EX1" s="62">
        <v>146</v>
      </c>
      <c r="EY1" s="62">
        <v>147</v>
      </c>
      <c r="EZ1" s="62">
        <v>148</v>
      </c>
      <c r="FA1" s="62">
        <v>149</v>
      </c>
      <c r="FB1" s="62">
        <v>150</v>
      </c>
      <c r="FC1" s="62">
        <v>151</v>
      </c>
      <c r="FD1" s="62">
        <v>152</v>
      </c>
      <c r="FE1" s="62">
        <v>153</v>
      </c>
      <c r="FF1" s="62">
        <v>154</v>
      </c>
      <c r="FG1" s="62">
        <v>155</v>
      </c>
      <c r="FH1" s="62">
        <v>156</v>
      </c>
      <c r="FI1" s="62">
        <v>157</v>
      </c>
      <c r="FJ1" s="62">
        <v>158</v>
      </c>
      <c r="FK1" s="62">
        <v>159</v>
      </c>
      <c r="FL1" s="62">
        <v>160</v>
      </c>
      <c r="FM1" s="62">
        <v>161</v>
      </c>
      <c r="FN1" s="62">
        <v>162</v>
      </c>
      <c r="FO1" s="62">
        <v>163</v>
      </c>
      <c r="FP1" s="62">
        <v>164</v>
      </c>
      <c r="FQ1" s="62">
        <v>165</v>
      </c>
      <c r="FR1" s="62">
        <v>166</v>
      </c>
      <c r="FS1" s="62">
        <v>167</v>
      </c>
      <c r="FT1" s="62">
        <v>168</v>
      </c>
      <c r="FU1" s="62">
        <v>169</v>
      </c>
      <c r="FV1" s="62">
        <v>170</v>
      </c>
      <c r="FW1" s="62">
        <v>171</v>
      </c>
      <c r="FX1" s="62">
        <v>172</v>
      </c>
      <c r="FY1" s="62">
        <v>173</v>
      </c>
      <c r="FZ1" s="62">
        <v>174</v>
      </c>
      <c r="GA1" s="62">
        <v>175</v>
      </c>
      <c r="GB1" s="62">
        <v>176</v>
      </c>
      <c r="GC1" s="62">
        <v>177</v>
      </c>
      <c r="GD1" s="62">
        <v>178</v>
      </c>
      <c r="GE1" s="62">
        <v>179</v>
      </c>
      <c r="GF1" s="62">
        <v>180</v>
      </c>
      <c r="GG1" s="62">
        <v>181</v>
      </c>
      <c r="GH1" s="62">
        <v>182</v>
      </c>
      <c r="GI1" s="62">
        <v>183</v>
      </c>
      <c r="GJ1" s="62">
        <v>184</v>
      </c>
      <c r="GK1" s="62">
        <v>185</v>
      </c>
      <c r="GL1" s="62">
        <v>186</v>
      </c>
      <c r="GM1" s="62">
        <v>187</v>
      </c>
      <c r="GN1" s="62">
        <v>188</v>
      </c>
      <c r="GO1" s="62">
        <v>189</v>
      </c>
      <c r="GP1" s="62">
        <v>190</v>
      </c>
      <c r="GQ1" s="62">
        <v>191</v>
      </c>
      <c r="GR1" s="62">
        <v>192</v>
      </c>
      <c r="GS1" s="62">
        <v>193</v>
      </c>
      <c r="GT1" s="62">
        <v>194</v>
      </c>
      <c r="GU1" s="62">
        <v>195</v>
      </c>
      <c r="GV1" s="62">
        <v>196</v>
      </c>
      <c r="GW1" s="62">
        <v>197</v>
      </c>
      <c r="GX1" s="62">
        <v>198</v>
      </c>
      <c r="GY1" s="62">
        <v>199</v>
      </c>
      <c r="GZ1" s="62">
        <v>200</v>
      </c>
      <c r="HA1" s="62">
        <v>201</v>
      </c>
      <c r="HB1" s="62">
        <v>202</v>
      </c>
      <c r="HC1" s="62">
        <v>203</v>
      </c>
      <c r="HD1" s="62">
        <v>204</v>
      </c>
      <c r="HE1" s="62">
        <v>205</v>
      </c>
      <c r="HF1" s="62">
        <v>206</v>
      </c>
      <c r="HG1" s="62">
        <v>207</v>
      </c>
      <c r="HH1" s="62">
        <v>208</v>
      </c>
      <c r="HI1" s="62">
        <v>209</v>
      </c>
      <c r="HJ1" s="62">
        <v>210</v>
      </c>
      <c r="HK1" s="62">
        <v>211</v>
      </c>
      <c r="HL1" s="62">
        <v>212</v>
      </c>
      <c r="HM1" s="62">
        <v>213</v>
      </c>
      <c r="HN1" s="62">
        <v>214</v>
      </c>
      <c r="HO1" s="62">
        <v>215</v>
      </c>
      <c r="HP1" s="62">
        <v>216</v>
      </c>
      <c r="HQ1" s="62">
        <v>217</v>
      </c>
      <c r="HR1" s="62">
        <v>218</v>
      </c>
      <c r="HS1" s="62">
        <v>219</v>
      </c>
      <c r="HT1" s="62">
        <v>220</v>
      </c>
      <c r="HU1" s="62">
        <v>221</v>
      </c>
      <c r="HV1" s="62">
        <v>222</v>
      </c>
      <c r="HW1" s="62">
        <v>223</v>
      </c>
      <c r="HX1" s="62">
        <v>224</v>
      </c>
      <c r="HY1" s="62">
        <v>225</v>
      </c>
      <c r="HZ1" s="62">
        <v>226</v>
      </c>
      <c r="IA1" s="62">
        <v>227</v>
      </c>
      <c r="IB1" s="62">
        <v>228</v>
      </c>
      <c r="IC1" s="62">
        <v>229</v>
      </c>
      <c r="ID1" s="62">
        <v>230</v>
      </c>
      <c r="IE1" s="62">
        <v>231</v>
      </c>
      <c r="IF1" s="62">
        <v>232</v>
      </c>
      <c r="IG1" s="62">
        <v>233</v>
      </c>
      <c r="IH1" s="62">
        <v>234</v>
      </c>
      <c r="II1" s="62">
        <v>235</v>
      </c>
      <c r="IJ1" s="62">
        <v>236</v>
      </c>
      <c r="IK1" s="62">
        <v>237</v>
      </c>
      <c r="IL1" s="62">
        <v>238</v>
      </c>
      <c r="IM1" s="62">
        <v>239</v>
      </c>
      <c r="IN1" s="62">
        <v>240</v>
      </c>
      <c r="IO1" s="62">
        <v>241</v>
      </c>
      <c r="IP1" s="62">
        <v>242</v>
      </c>
      <c r="IQ1" s="62">
        <v>243</v>
      </c>
      <c r="IR1" s="62">
        <v>244</v>
      </c>
      <c r="IS1" s="62">
        <v>245</v>
      </c>
      <c r="IT1" s="62">
        <v>246</v>
      </c>
      <c r="IU1" s="62">
        <v>247</v>
      </c>
      <c r="IV1" s="62">
        <v>248</v>
      </c>
      <c r="IW1" s="62">
        <v>249</v>
      </c>
      <c r="IX1" s="62">
        <v>250</v>
      </c>
      <c r="IY1" s="62">
        <v>251</v>
      </c>
      <c r="IZ1" s="62">
        <v>252</v>
      </c>
      <c r="JA1" s="62">
        <v>253</v>
      </c>
      <c r="JB1" s="62">
        <v>254</v>
      </c>
      <c r="JC1" s="62">
        <v>255</v>
      </c>
      <c r="JD1" s="62">
        <v>256</v>
      </c>
      <c r="JE1" s="62">
        <v>257</v>
      </c>
      <c r="JF1" s="62">
        <v>258</v>
      </c>
      <c r="JG1" s="62">
        <v>259</v>
      </c>
      <c r="JH1" s="62">
        <v>260</v>
      </c>
      <c r="JI1" s="62">
        <v>261</v>
      </c>
      <c r="JJ1" s="62">
        <v>262</v>
      </c>
      <c r="JK1" s="62">
        <v>263</v>
      </c>
      <c r="JL1" s="62">
        <v>264</v>
      </c>
      <c r="JM1" s="62">
        <v>265</v>
      </c>
      <c r="JN1" s="62">
        <v>266</v>
      </c>
      <c r="JO1" s="62">
        <v>267</v>
      </c>
      <c r="JP1" s="62">
        <v>268</v>
      </c>
      <c r="JQ1" s="62">
        <v>269</v>
      </c>
      <c r="JR1" s="62">
        <v>270</v>
      </c>
      <c r="JS1" s="62">
        <v>271</v>
      </c>
      <c r="JT1" s="62">
        <v>272</v>
      </c>
      <c r="JU1" s="62">
        <v>273</v>
      </c>
      <c r="JV1" s="62">
        <v>274</v>
      </c>
      <c r="JW1" s="62">
        <v>275</v>
      </c>
      <c r="JX1" s="62">
        <v>276</v>
      </c>
      <c r="JY1" s="62">
        <v>277</v>
      </c>
      <c r="JZ1" s="62">
        <v>278</v>
      </c>
      <c r="KA1" s="62">
        <v>279</v>
      </c>
      <c r="KB1" s="62">
        <v>280</v>
      </c>
      <c r="KC1" s="62">
        <v>281</v>
      </c>
      <c r="KD1" s="62">
        <v>282</v>
      </c>
      <c r="KE1" s="62">
        <v>283</v>
      </c>
      <c r="KF1" s="62">
        <v>284</v>
      </c>
      <c r="KG1" s="62">
        <v>285</v>
      </c>
      <c r="KH1" s="62">
        <v>286</v>
      </c>
      <c r="KI1" s="62">
        <v>287</v>
      </c>
      <c r="KJ1" s="62">
        <v>288</v>
      </c>
      <c r="KK1" s="62">
        <v>289</v>
      </c>
      <c r="KL1" s="62">
        <v>290</v>
      </c>
      <c r="KM1" s="62">
        <v>291</v>
      </c>
      <c r="KN1" s="62">
        <v>292</v>
      </c>
      <c r="KO1" s="62">
        <v>293</v>
      </c>
      <c r="KP1" s="62">
        <v>294</v>
      </c>
      <c r="KQ1" s="62">
        <v>295</v>
      </c>
      <c r="KR1" s="62">
        <v>296</v>
      </c>
      <c r="KS1" s="62">
        <v>297</v>
      </c>
      <c r="KT1" s="62">
        <v>298</v>
      </c>
      <c r="KU1" s="62">
        <v>299</v>
      </c>
      <c r="KV1" s="62">
        <v>300</v>
      </c>
      <c r="KW1" s="62">
        <v>301</v>
      </c>
      <c r="KX1" s="62">
        <v>302</v>
      </c>
      <c r="KY1" s="62">
        <v>303</v>
      </c>
      <c r="KZ1" s="62">
        <v>304</v>
      </c>
      <c r="LA1" s="62">
        <v>305</v>
      </c>
      <c r="LB1" s="62">
        <v>306</v>
      </c>
      <c r="LC1" s="62">
        <v>307</v>
      </c>
      <c r="LD1" s="62">
        <v>308</v>
      </c>
      <c r="LE1" s="62">
        <v>309</v>
      </c>
      <c r="LF1" s="62">
        <v>310</v>
      </c>
      <c r="LG1" s="62">
        <v>311</v>
      </c>
      <c r="LH1" s="62">
        <v>312</v>
      </c>
      <c r="LI1" s="62">
        <v>313</v>
      </c>
      <c r="LJ1" s="62">
        <v>314</v>
      </c>
      <c r="LK1" s="62">
        <v>315</v>
      </c>
      <c r="LL1" s="62">
        <v>316</v>
      </c>
      <c r="LM1" s="62">
        <v>317</v>
      </c>
      <c r="LN1" s="62">
        <v>318</v>
      </c>
      <c r="LO1" s="62">
        <v>319</v>
      </c>
      <c r="LP1" s="62">
        <v>320</v>
      </c>
      <c r="LQ1" s="62">
        <v>321</v>
      </c>
      <c r="LR1" s="62">
        <v>322</v>
      </c>
      <c r="LS1" s="62">
        <v>323</v>
      </c>
      <c r="LT1" s="62">
        <v>324</v>
      </c>
      <c r="LU1" s="62">
        <v>325</v>
      </c>
      <c r="LV1" s="62">
        <v>326</v>
      </c>
      <c r="LW1" s="62">
        <v>327</v>
      </c>
      <c r="LX1" s="62">
        <v>328</v>
      </c>
      <c r="LY1" s="62">
        <v>329</v>
      </c>
      <c r="LZ1" s="62">
        <v>330</v>
      </c>
      <c r="MA1" s="62">
        <v>331</v>
      </c>
      <c r="MB1" s="62">
        <v>332</v>
      </c>
      <c r="MC1" s="62">
        <v>333</v>
      </c>
      <c r="MD1" s="62">
        <v>334</v>
      </c>
      <c r="ME1" s="62">
        <v>335</v>
      </c>
      <c r="MF1" s="62">
        <v>336</v>
      </c>
      <c r="MG1" s="62">
        <v>337</v>
      </c>
      <c r="MH1" s="62">
        <v>338</v>
      </c>
      <c r="MI1" s="62">
        <v>339</v>
      </c>
      <c r="MJ1" s="62">
        <v>340</v>
      </c>
      <c r="MK1" s="62">
        <v>341</v>
      </c>
      <c r="ML1" s="62">
        <v>342</v>
      </c>
      <c r="MM1" s="62">
        <v>343</v>
      </c>
      <c r="MN1" s="62">
        <v>344</v>
      </c>
      <c r="MO1" s="62">
        <v>345</v>
      </c>
      <c r="MP1" s="62">
        <v>346</v>
      </c>
      <c r="MQ1" s="62">
        <v>347</v>
      </c>
      <c r="MR1" s="62">
        <v>348</v>
      </c>
      <c r="MS1" s="62">
        <v>349</v>
      </c>
      <c r="MT1" s="62">
        <v>350</v>
      </c>
      <c r="MU1" s="62">
        <v>351</v>
      </c>
      <c r="MV1" s="62">
        <v>352</v>
      </c>
      <c r="MW1" s="62">
        <v>353</v>
      </c>
      <c r="MX1" s="62">
        <v>354</v>
      </c>
      <c r="MY1" s="62">
        <v>355</v>
      </c>
      <c r="MZ1" s="62">
        <v>356</v>
      </c>
      <c r="NA1" s="62">
        <v>357</v>
      </c>
      <c r="NB1" s="62">
        <v>358</v>
      </c>
      <c r="NC1" s="62">
        <v>359</v>
      </c>
      <c r="ND1" s="62">
        <v>360</v>
      </c>
      <c r="NE1" s="63" t="s">
        <v>325</v>
      </c>
    </row>
    <row r="2" spans="2:369" x14ac:dyDescent="0.3">
      <c r="B2" s="64">
        <f>IF(피벗_수정불가!L13&gt;2,2,피벗_수정불가!L13)</f>
        <v>2</v>
      </c>
      <c r="C2" s="63">
        <v>2</v>
      </c>
      <c r="D2" s="63">
        <f t="shared" ref="D2:D9" si="0">C2/SUM($C$2:$C$9)</f>
        <v>0.125</v>
      </c>
      <c r="E2" s="63">
        <v>0</v>
      </c>
      <c r="F2" s="63">
        <f>360*SUM(D$2:D2)</f>
        <v>45</v>
      </c>
      <c r="G2" s="63" t="s">
        <v>326</v>
      </c>
      <c r="H2" s="63">
        <f t="shared" ref="H2:W9" si="1">IF(AND(H$1&gt;=$E2,H$1&lt;=$F2),$B2,0)</f>
        <v>2</v>
      </c>
      <c r="I2" s="63">
        <f t="shared" si="1"/>
        <v>2</v>
      </c>
      <c r="J2" s="63">
        <f t="shared" si="1"/>
        <v>2</v>
      </c>
      <c r="K2" s="63">
        <f t="shared" si="1"/>
        <v>2</v>
      </c>
      <c r="L2" s="63">
        <f t="shared" si="1"/>
        <v>2</v>
      </c>
      <c r="M2" s="63">
        <f t="shared" si="1"/>
        <v>2</v>
      </c>
      <c r="N2" s="63">
        <f t="shared" si="1"/>
        <v>2</v>
      </c>
      <c r="O2" s="63">
        <f t="shared" si="1"/>
        <v>2</v>
      </c>
      <c r="P2" s="63">
        <f t="shared" si="1"/>
        <v>2</v>
      </c>
      <c r="Q2" s="63">
        <f t="shared" si="1"/>
        <v>2</v>
      </c>
      <c r="R2" s="63">
        <f t="shared" si="1"/>
        <v>2</v>
      </c>
      <c r="S2" s="63">
        <f t="shared" si="1"/>
        <v>2</v>
      </c>
      <c r="T2" s="63">
        <f t="shared" si="1"/>
        <v>2</v>
      </c>
      <c r="U2" s="63">
        <f t="shared" si="1"/>
        <v>2</v>
      </c>
      <c r="V2" s="63">
        <f t="shared" si="1"/>
        <v>2</v>
      </c>
      <c r="W2" s="63">
        <f t="shared" si="1"/>
        <v>2</v>
      </c>
      <c r="X2" s="63">
        <f t="shared" ref="X2:AM9" si="2">IF(AND(X$1&gt;=$E2,X$1&lt;=$F2),$B2,0)</f>
        <v>2</v>
      </c>
      <c r="Y2" s="63">
        <f t="shared" si="2"/>
        <v>2</v>
      </c>
      <c r="Z2" s="63">
        <f t="shared" si="2"/>
        <v>2</v>
      </c>
      <c r="AA2" s="63">
        <f t="shared" si="2"/>
        <v>2</v>
      </c>
      <c r="AB2" s="63">
        <f t="shared" si="2"/>
        <v>2</v>
      </c>
      <c r="AC2" s="63">
        <f t="shared" si="2"/>
        <v>2</v>
      </c>
      <c r="AD2" s="63">
        <f t="shared" si="2"/>
        <v>2</v>
      </c>
      <c r="AE2" s="63">
        <f t="shared" si="2"/>
        <v>2</v>
      </c>
      <c r="AF2" s="63">
        <f t="shared" si="2"/>
        <v>2</v>
      </c>
      <c r="AG2" s="63">
        <f t="shared" si="2"/>
        <v>2</v>
      </c>
      <c r="AH2" s="63">
        <f t="shared" si="2"/>
        <v>2</v>
      </c>
      <c r="AI2" s="63">
        <f t="shared" si="2"/>
        <v>2</v>
      </c>
      <c r="AJ2" s="63">
        <f t="shared" si="2"/>
        <v>2</v>
      </c>
      <c r="AK2" s="63">
        <f t="shared" si="2"/>
        <v>2</v>
      </c>
      <c r="AL2" s="63">
        <f t="shared" si="2"/>
        <v>2</v>
      </c>
      <c r="AM2" s="63">
        <f t="shared" si="2"/>
        <v>2</v>
      </c>
      <c r="AN2" s="63">
        <f t="shared" ref="AN2:BC9" si="3">IF(AND(AN$1&gt;=$E2,AN$1&lt;=$F2),$B2,0)</f>
        <v>2</v>
      </c>
      <c r="AO2" s="63">
        <f t="shared" si="3"/>
        <v>2</v>
      </c>
      <c r="AP2" s="63">
        <f t="shared" si="3"/>
        <v>2</v>
      </c>
      <c r="AQ2" s="63">
        <f t="shared" si="3"/>
        <v>2</v>
      </c>
      <c r="AR2" s="63">
        <f t="shared" si="3"/>
        <v>2</v>
      </c>
      <c r="AS2" s="63">
        <f t="shared" si="3"/>
        <v>2</v>
      </c>
      <c r="AT2" s="63">
        <f t="shared" si="3"/>
        <v>2</v>
      </c>
      <c r="AU2" s="63">
        <f t="shared" si="3"/>
        <v>2</v>
      </c>
      <c r="AV2" s="63">
        <f t="shared" si="3"/>
        <v>2</v>
      </c>
      <c r="AW2" s="63">
        <f t="shared" si="3"/>
        <v>2</v>
      </c>
      <c r="AX2" s="63">
        <f t="shared" si="3"/>
        <v>2</v>
      </c>
      <c r="AY2" s="63">
        <f t="shared" si="3"/>
        <v>2</v>
      </c>
      <c r="AZ2" s="63">
        <f t="shared" si="3"/>
        <v>2</v>
      </c>
      <c r="BA2" s="63">
        <f t="shared" si="3"/>
        <v>2</v>
      </c>
      <c r="BB2" s="63">
        <f t="shared" si="3"/>
        <v>0</v>
      </c>
      <c r="BC2" s="63">
        <f t="shared" si="3"/>
        <v>0</v>
      </c>
      <c r="BD2" s="63">
        <f t="shared" ref="BD2:BS9" si="4">IF(AND(BD$1&gt;=$E2,BD$1&lt;=$F2),$B2,0)</f>
        <v>0</v>
      </c>
      <c r="BE2" s="63">
        <f t="shared" si="4"/>
        <v>0</v>
      </c>
      <c r="BF2" s="63">
        <f t="shared" si="4"/>
        <v>0</v>
      </c>
      <c r="BG2" s="63">
        <f t="shared" si="4"/>
        <v>0</v>
      </c>
      <c r="BH2" s="63">
        <f t="shared" si="4"/>
        <v>0</v>
      </c>
      <c r="BI2" s="63">
        <f t="shared" si="4"/>
        <v>0</v>
      </c>
      <c r="BJ2" s="63">
        <f t="shared" si="4"/>
        <v>0</v>
      </c>
      <c r="BK2" s="63">
        <f t="shared" si="4"/>
        <v>0</v>
      </c>
      <c r="BL2" s="63">
        <f t="shared" si="4"/>
        <v>0</v>
      </c>
      <c r="BM2" s="63">
        <f t="shared" si="4"/>
        <v>0</v>
      </c>
      <c r="BN2" s="63">
        <f t="shared" si="4"/>
        <v>0</v>
      </c>
      <c r="BO2" s="63">
        <f t="shared" si="4"/>
        <v>0</v>
      </c>
      <c r="BP2" s="63">
        <f t="shared" si="4"/>
        <v>0</v>
      </c>
      <c r="BQ2" s="63">
        <f t="shared" si="4"/>
        <v>0</v>
      </c>
      <c r="BR2" s="63">
        <f t="shared" si="4"/>
        <v>0</v>
      </c>
      <c r="BS2" s="63">
        <f t="shared" si="4"/>
        <v>0</v>
      </c>
      <c r="BT2" s="63">
        <f t="shared" ref="BT2:CI9" si="5">IF(AND(BT$1&gt;=$E2,BT$1&lt;=$F2),$B2,0)</f>
        <v>0</v>
      </c>
      <c r="BU2" s="63">
        <f t="shared" si="5"/>
        <v>0</v>
      </c>
      <c r="BV2" s="63">
        <f t="shared" si="5"/>
        <v>0</v>
      </c>
      <c r="BW2" s="63">
        <f t="shared" si="5"/>
        <v>0</v>
      </c>
      <c r="BX2" s="63">
        <f t="shared" si="5"/>
        <v>0</v>
      </c>
      <c r="BY2" s="63">
        <f t="shared" si="5"/>
        <v>0</v>
      </c>
      <c r="BZ2" s="63">
        <f t="shared" si="5"/>
        <v>0</v>
      </c>
      <c r="CA2" s="63">
        <f t="shared" si="5"/>
        <v>0</v>
      </c>
      <c r="CB2" s="63">
        <f t="shared" si="5"/>
        <v>0</v>
      </c>
      <c r="CC2" s="63">
        <f t="shared" si="5"/>
        <v>0</v>
      </c>
      <c r="CD2" s="63">
        <f t="shared" si="5"/>
        <v>0</v>
      </c>
      <c r="CE2" s="63">
        <f t="shared" si="5"/>
        <v>0</v>
      </c>
      <c r="CF2" s="63">
        <f t="shared" si="5"/>
        <v>0</v>
      </c>
      <c r="CG2" s="63">
        <f t="shared" si="5"/>
        <v>0</v>
      </c>
      <c r="CH2" s="63">
        <f t="shared" si="5"/>
        <v>0</v>
      </c>
      <c r="CI2" s="63">
        <f t="shared" si="5"/>
        <v>0</v>
      </c>
      <c r="CJ2" s="63">
        <f t="shared" ref="CJ2:CY9" si="6">IF(AND(CJ$1&gt;=$E2,CJ$1&lt;=$F2),$B2,0)</f>
        <v>0</v>
      </c>
      <c r="CK2" s="63">
        <f t="shared" si="6"/>
        <v>0</v>
      </c>
      <c r="CL2" s="63">
        <f t="shared" si="6"/>
        <v>0</v>
      </c>
      <c r="CM2" s="63">
        <f t="shared" si="6"/>
        <v>0</v>
      </c>
      <c r="CN2" s="63">
        <f t="shared" si="6"/>
        <v>0</v>
      </c>
      <c r="CO2" s="63">
        <f t="shared" si="6"/>
        <v>0</v>
      </c>
      <c r="CP2" s="63">
        <f t="shared" si="6"/>
        <v>0</v>
      </c>
      <c r="CQ2" s="63">
        <f t="shared" si="6"/>
        <v>0</v>
      </c>
      <c r="CR2" s="63">
        <f t="shared" si="6"/>
        <v>0</v>
      </c>
      <c r="CS2" s="63">
        <f t="shared" si="6"/>
        <v>0</v>
      </c>
      <c r="CT2" s="63">
        <f t="shared" si="6"/>
        <v>0</v>
      </c>
      <c r="CU2" s="63">
        <f t="shared" si="6"/>
        <v>0</v>
      </c>
      <c r="CV2" s="63">
        <f t="shared" si="6"/>
        <v>0</v>
      </c>
      <c r="CW2" s="63">
        <f t="shared" si="6"/>
        <v>0</v>
      </c>
      <c r="CX2" s="63">
        <f t="shared" si="6"/>
        <v>0</v>
      </c>
      <c r="CY2" s="63">
        <f t="shared" si="6"/>
        <v>0</v>
      </c>
      <c r="CZ2" s="63">
        <f t="shared" ref="CZ2:DO9" si="7">IF(AND(CZ$1&gt;=$E2,CZ$1&lt;=$F2),$B2,0)</f>
        <v>0</v>
      </c>
      <c r="DA2" s="63">
        <f t="shared" si="7"/>
        <v>0</v>
      </c>
      <c r="DB2" s="63">
        <f t="shared" si="7"/>
        <v>0</v>
      </c>
      <c r="DC2" s="63">
        <f t="shared" si="7"/>
        <v>0</v>
      </c>
      <c r="DD2" s="63">
        <f t="shared" si="7"/>
        <v>0</v>
      </c>
      <c r="DE2" s="63">
        <f t="shared" si="7"/>
        <v>0</v>
      </c>
      <c r="DF2" s="63">
        <f t="shared" si="7"/>
        <v>0</v>
      </c>
      <c r="DG2" s="63">
        <f t="shared" si="7"/>
        <v>0</v>
      </c>
      <c r="DH2" s="63">
        <f t="shared" si="7"/>
        <v>0</v>
      </c>
      <c r="DI2" s="63">
        <f t="shared" si="7"/>
        <v>0</v>
      </c>
      <c r="DJ2" s="63">
        <f t="shared" si="7"/>
        <v>0</v>
      </c>
      <c r="DK2" s="63">
        <f t="shared" si="7"/>
        <v>0</v>
      </c>
      <c r="DL2" s="63">
        <f t="shared" si="7"/>
        <v>0</v>
      </c>
      <c r="DM2" s="63">
        <f t="shared" si="7"/>
        <v>0</v>
      </c>
      <c r="DN2" s="63">
        <f t="shared" si="7"/>
        <v>0</v>
      </c>
      <c r="DO2" s="63">
        <f t="shared" si="7"/>
        <v>0</v>
      </c>
      <c r="DP2" s="63">
        <f t="shared" ref="DP2:EE9" si="8">IF(AND(DP$1&gt;=$E2,DP$1&lt;=$F2),$B2,0)</f>
        <v>0</v>
      </c>
      <c r="DQ2" s="63">
        <f t="shared" si="8"/>
        <v>0</v>
      </c>
      <c r="DR2" s="63">
        <f t="shared" si="8"/>
        <v>0</v>
      </c>
      <c r="DS2" s="63">
        <f t="shared" si="8"/>
        <v>0</v>
      </c>
      <c r="DT2" s="63">
        <f t="shared" si="8"/>
        <v>0</v>
      </c>
      <c r="DU2" s="63">
        <f t="shared" si="8"/>
        <v>0</v>
      </c>
      <c r="DV2" s="63">
        <f t="shared" si="8"/>
        <v>0</v>
      </c>
      <c r="DW2" s="63">
        <f t="shared" si="8"/>
        <v>0</v>
      </c>
      <c r="DX2" s="63">
        <f t="shared" si="8"/>
        <v>0</v>
      </c>
      <c r="DY2" s="63">
        <f t="shared" si="8"/>
        <v>0</v>
      </c>
      <c r="DZ2" s="63">
        <f t="shared" si="8"/>
        <v>0</v>
      </c>
      <c r="EA2" s="63">
        <f t="shared" si="8"/>
        <v>0</v>
      </c>
      <c r="EB2" s="63">
        <f t="shared" si="8"/>
        <v>0</v>
      </c>
      <c r="EC2" s="63">
        <f t="shared" si="8"/>
        <v>0</v>
      </c>
      <c r="ED2" s="63">
        <f t="shared" si="8"/>
        <v>0</v>
      </c>
      <c r="EE2" s="63">
        <f t="shared" si="8"/>
        <v>0</v>
      </c>
      <c r="EF2" s="63">
        <f t="shared" ref="EF2:EU9" si="9">IF(AND(EF$1&gt;=$E2,EF$1&lt;=$F2),$B2,0)</f>
        <v>0</v>
      </c>
      <c r="EG2" s="63">
        <f t="shared" si="9"/>
        <v>0</v>
      </c>
      <c r="EH2" s="63">
        <f t="shared" si="9"/>
        <v>0</v>
      </c>
      <c r="EI2" s="63">
        <f t="shared" si="9"/>
        <v>0</v>
      </c>
      <c r="EJ2" s="63">
        <f t="shared" si="9"/>
        <v>0</v>
      </c>
      <c r="EK2" s="63">
        <f t="shared" si="9"/>
        <v>0</v>
      </c>
      <c r="EL2" s="63">
        <f t="shared" si="9"/>
        <v>0</v>
      </c>
      <c r="EM2" s="63">
        <f t="shared" si="9"/>
        <v>0</v>
      </c>
      <c r="EN2" s="63">
        <f t="shared" si="9"/>
        <v>0</v>
      </c>
      <c r="EO2" s="63">
        <f t="shared" si="9"/>
        <v>0</v>
      </c>
      <c r="EP2" s="63">
        <f t="shared" si="9"/>
        <v>0</v>
      </c>
      <c r="EQ2" s="63">
        <f t="shared" si="9"/>
        <v>0</v>
      </c>
      <c r="ER2" s="63">
        <f t="shared" si="9"/>
        <v>0</v>
      </c>
      <c r="ES2" s="63">
        <f t="shared" si="9"/>
        <v>0</v>
      </c>
      <c r="ET2" s="63">
        <f t="shared" si="9"/>
        <v>0</v>
      </c>
      <c r="EU2" s="63">
        <f t="shared" si="9"/>
        <v>0</v>
      </c>
      <c r="EV2" s="63">
        <f t="shared" ref="EV2:FK9" si="10">IF(AND(EV$1&gt;=$E2,EV$1&lt;=$F2),$B2,0)</f>
        <v>0</v>
      </c>
      <c r="EW2" s="63">
        <f t="shared" si="10"/>
        <v>0</v>
      </c>
      <c r="EX2" s="63">
        <f t="shared" si="10"/>
        <v>0</v>
      </c>
      <c r="EY2" s="63">
        <f t="shared" si="10"/>
        <v>0</v>
      </c>
      <c r="EZ2" s="63">
        <f t="shared" si="10"/>
        <v>0</v>
      </c>
      <c r="FA2" s="63">
        <f t="shared" si="10"/>
        <v>0</v>
      </c>
      <c r="FB2" s="63">
        <f t="shared" si="10"/>
        <v>0</v>
      </c>
      <c r="FC2" s="63">
        <f t="shared" si="10"/>
        <v>0</v>
      </c>
      <c r="FD2" s="63">
        <f t="shared" si="10"/>
        <v>0</v>
      </c>
      <c r="FE2" s="63">
        <f t="shared" si="10"/>
        <v>0</v>
      </c>
      <c r="FF2" s="63">
        <f t="shared" si="10"/>
        <v>0</v>
      </c>
      <c r="FG2" s="63">
        <f t="shared" si="10"/>
        <v>0</v>
      </c>
      <c r="FH2" s="63">
        <f t="shared" si="10"/>
        <v>0</v>
      </c>
      <c r="FI2" s="63">
        <f t="shared" si="10"/>
        <v>0</v>
      </c>
      <c r="FJ2" s="63">
        <f t="shared" si="10"/>
        <v>0</v>
      </c>
      <c r="FK2" s="63">
        <f t="shared" si="10"/>
        <v>0</v>
      </c>
      <c r="FL2" s="63">
        <f t="shared" ref="FL2:GA9" si="11">IF(AND(FL$1&gt;=$E2,FL$1&lt;=$F2),$B2,0)</f>
        <v>0</v>
      </c>
      <c r="FM2" s="63">
        <f t="shared" si="11"/>
        <v>0</v>
      </c>
      <c r="FN2" s="63">
        <f t="shared" si="11"/>
        <v>0</v>
      </c>
      <c r="FO2" s="63">
        <f t="shared" si="11"/>
        <v>0</v>
      </c>
      <c r="FP2" s="63">
        <f t="shared" si="11"/>
        <v>0</v>
      </c>
      <c r="FQ2" s="63">
        <f t="shared" si="11"/>
        <v>0</v>
      </c>
      <c r="FR2" s="63">
        <f t="shared" si="11"/>
        <v>0</v>
      </c>
      <c r="FS2" s="63">
        <f t="shared" si="11"/>
        <v>0</v>
      </c>
      <c r="FT2" s="63">
        <f t="shared" si="11"/>
        <v>0</v>
      </c>
      <c r="FU2" s="63">
        <f t="shared" si="11"/>
        <v>0</v>
      </c>
      <c r="FV2" s="63">
        <f t="shared" si="11"/>
        <v>0</v>
      </c>
      <c r="FW2" s="63">
        <f t="shared" si="11"/>
        <v>0</v>
      </c>
      <c r="FX2" s="63">
        <f t="shared" si="11"/>
        <v>0</v>
      </c>
      <c r="FY2" s="63">
        <f t="shared" si="11"/>
        <v>0</v>
      </c>
      <c r="FZ2" s="63">
        <f t="shared" si="11"/>
        <v>0</v>
      </c>
      <c r="GA2" s="63">
        <f t="shared" si="11"/>
        <v>0</v>
      </c>
      <c r="GB2" s="63">
        <f t="shared" ref="GB2:GQ9" si="12">IF(AND(GB$1&gt;=$E2,GB$1&lt;=$F2),$B2,0)</f>
        <v>0</v>
      </c>
      <c r="GC2" s="63">
        <f t="shared" si="12"/>
        <v>0</v>
      </c>
      <c r="GD2" s="63">
        <f t="shared" si="12"/>
        <v>0</v>
      </c>
      <c r="GE2" s="63">
        <f t="shared" si="12"/>
        <v>0</v>
      </c>
      <c r="GF2" s="63">
        <f t="shared" si="12"/>
        <v>0</v>
      </c>
      <c r="GG2" s="63">
        <f t="shared" si="12"/>
        <v>0</v>
      </c>
      <c r="GH2" s="63">
        <f t="shared" si="12"/>
        <v>0</v>
      </c>
      <c r="GI2" s="63">
        <f t="shared" si="12"/>
        <v>0</v>
      </c>
      <c r="GJ2" s="63">
        <f t="shared" si="12"/>
        <v>0</v>
      </c>
      <c r="GK2" s="63">
        <f t="shared" si="12"/>
        <v>0</v>
      </c>
      <c r="GL2" s="63">
        <f t="shared" si="12"/>
        <v>0</v>
      </c>
      <c r="GM2" s="63">
        <f t="shared" si="12"/>
        <v>0</v>
      </c>
      <c r="GN2" s="63">
        <f t="shared" si="12"/>
        <v>0</v>
      </c>
      <c r="GO2" s="63">
        <f t="shared" si="12"/>
        <v>0</v>
      </c>
      <c r="GP2" s="63">
        <f t="shared" si="12"/>
        <v>0</v>
      </c>
      <c r="GQ2" s="63">
        <f t="shared" si="12"/>
        <v>0</v>
      </c>
      <c r="GR2" s="63">
        <f t="shared" ref="GR2:HG9" si="13">IF(AND(GR$1&gt;=$E2,GR$1&lt;=$F2),$B2,0)</f>
        <v>0</v>
      </c>
      <c r="GS2" s="63">
        <f t="shared" si="13"/>
        <v>0</v>
      </c>
      <c r="GT2" s="63">
        <f t="shared" si="13"/>
        <v>0</v>
      </c>
      <c r="GU2" s="63">
        <f t="shared" si="13"/>
        <v>0</v>
      </c>
      <c r="GV2" s="63">
        <f t="shared" si="13"/>
        <v>0</v>
      </c>
      <c r="GW2" s="63">
        <f t="shared" si="13"/>
        <v>0</v>
      </c>
      <c r="GX2" s="63">
        <f t="shared" si="13"/>
        <v>0</v>
      </c>
      <c r="GY2" s="63">
        <f t="shared" si="13"/>
        <v>0</v>
      </c>
      <c r="GZ2" s="63">
        <f t="shared" si="13"/>
        <v>0</v>
      </c>
      <c r="HA2" s="63">
        <f t="shared" si="13"/>
        <v>0</v>
      </c>
      <c r="HB2" s="63">
        <f t="shared" si="13"/>
        <v>0</v>
      </c>
      <c r="HC2" s="63">
        <f t="shared" si="13"/>
        <v>0</v>
      </c>
      <c r="HD2" s="63">
        <f t="shared" si="13"/>
        <v>0</v>
      </c>
      <c r="HE2" s="63">
        <f t="shared" si="13"/>
        <v>0</v>
      </c>
      <c r="HF2" s="63">
        <f t="shared" si="13"/>
        <v>0</v>
      </c>
      <c r="HG2" s="63">
        <f t="shared" si="13"/>
        <v>0</v>
      </c>
      <c r="HH2" s="63">
        <f t="shared" ref="HH2:HW9" si="14">IF(AND(HH$1&gt;=$E2,HH$1&lt;=$F2),$B2,0)</f>
        <v>0</v>
      </c>
      <c r="HI2" s="63">
        <f t="shared" si="14"/>
        <v>0</v>
      </c>
      <c r="HJ2" s="63">
        <f t="shared" si="14"/>
        <v>0</v>
      </c>
      <c r="HK2" s="63">
        <f t="shared" si="14"/>
        <v>0</v>
      </c>
      <c r="HL2" s="63">
        <f t="shared" si="14"/>
        <v>0</v>
      </c>
      <c r="HM2" s="63">
        <f t="shared" si="14"/>
        <v>0</v>
      </c>
      <c r="HN2" s="63">
        <f t="shared" si="14"/>
        <v>0</v>
      </c>
      <c r="HO2" s="63">
        <f t="shared" si="14"/>
        <v>0</v>
      </c>
      <c r="HP2" s="63">
        <f t="shared" si="14"/>
        <v>0</v>
      </c>
      <c r="HQ2" s="63">
        <f t="shared" si="14"/>
        <v>0</v>
      </c>
      <c r="HR2" s="63">
        <f t="shared" si="14"/>
        <v>0</v>
      </c>
      <c r="HS2" s="63">
        <f t="shared" si="14"/>
        <v>0</v>
      </c>
      <c r="HT2" s="63">
        <f t="shared" si="14"/>
        <v>0</v>
      </c>
      <c r="HU2" s="63">
        <f t="shared" si="14"/>
        <v>0</v>
      </c>
      <c r="HV2" s="63">
        <f t="shared" si="14"/>
        <v>0</v>
      </c>
      <c r="HW2" s="63">
        <f t="shared" si="14"/>
        <v>0</v>
      </c>
      <c r="HX2" s="63">
        <f t="shared" ref="HX2:IM9" si="15">IF(AND(HX$1&gt;=$E2,HX$1&lt;=$F2),$B2,0)</f>
        <v>0</v>
      </c>
      <c r="HY2" s="63">
        <f t="shared" si="15"/>
        <v>0</v>
      </c>
      <c r="HZ2" s="63">
        <f t="shared" si="15"/>
        <v>0</v>
      </c>
      <c r="IA2" s="63">
        <f t="shared" si="15"/>
        <v>0</v>
      </c>
      <c r="IB2" s="63">
        <f t="shared" si="15"/>
        <v>0</v>
      </c>
      <c r="IC2" s="63">
        <f t="shared" si="15"/>
        <v>0</v>
      </c>
      <c r="ID2" s="63">
        <f t="shared" si="15"/>
        <v>0</v>
      </c>
      <c r="IE2" s="63">
        <f t="shared" si="15"/>
        <v>0</v>
      </c>
      <c r="IF2" s="63">
        <f t="shared" si="15"/>
        <v>0</v>
      </c>
      <c r="IG2" s="63">
        <f t="shared" si="15"/>
        <v>0</v>
      </c>
      <c r="IH2" s="63">
        <f t="shared" si="15"/>
        <v>0</v>
      </c>
      <c r="II2" s="63">
        <f t="shared" si="15"/>
        <v>0</v>
      </c>
      <c r="IJ2" s="63">
        <f t="shared" si="15"/>
        <v>0</v>
      </c>
      <c r="IK2" s="63">
        <f t="shared" si="15"/>
        <v>0</v>
      </c>
      <c r="IL2" s="63">
        <f t="shared" si="15"/>
        <v>0</v>
      </c>
      <c r="IM2" s="63">
        <f t="shared" si="15"/>
        <v>0</v>
      </c>
      <c r="IN2" s="63">
        <f t="shared" ref="IN2:JC9" si="16">IF(AND(IN$1&gt;=$E2,IN$1&lt;=$F2),$B2,0)</f>
        <v>0</v>
      </c>
      <c r="IO2" s="63">
        <f t="shared" si="16"/>
        <v>0</v>
      </c>
      <c r="IP2" s="63">
        <f t="shared" si="16"/>
        <v>0</v>
      </c>
      <c r="IQ2" s="63">
        <f t="shared" si="16"/>
        <v>0</v>
      </c>
      <c r="IR2" s="63">
        <f t="shared" si="16"/>
        <v>0</v>
      </c>
      <c r="IS2" s="63">
        <f t="shared" si="16"/>
        <v>0</v>
      </c>
      <c r="IT2" s="63">
        <f t="shared" si="16"/>
        <v>0</v>
      </c>
      <c r="IU2" s="63">
        <f t="shared" si="16"/>
        <v>0</v>
      </c>
      <c r="IV2" s="63">
        <f t="shared" si="16"/>
        <v>0</v>
      </c>
      <c r="IW2" s="63">
        <f t="shared" si="16"/>
        <v>0</v>
      </c>
      <c r="IX2" s="63">
        <f t="shared" si="16"/>
        <v>0</v>
      </c>
      <c r="IY2" s="63">
        <f t="shared" si="16"/>
        <v>0</v>
      </c>
      <c r="IZ2" s="63">
        <f t="shared" si="16"/>
        <v>0</v>
      </c>
      <c r="JA2" s="63">
        <f t="shared" si="16"/>
        <v>0</v>
      </c>
      <c r="JB2" s="63">
        <f t="shared" si="16"/>
        <v>0</v>
      </c>
      <c r="JC2" s="63">
        <f t="shared" si="16"/>
        <v>0</v>
      </c>
      <c r="JD2" s="63">
        <f t="shared" ref="JD2:JS9" si="17">IF(AND(JD$1&gt;=$E2,JD$1&lt;=$F2),$B2,0)</f>
        <v>0</v>
      </c>
      <c r="JE2" s="63">
        <f t="shared" si="17"/>
        <v>0</v>
      </c>
      <c r="JF2" s="63">
        <f t="shared" si="17"/>
        <v>0</v>
      </c>
      <c r="JG2" s="63">
        <f t="shared" si="17"/>
        <v>0</v>
      </c>
      <c r="JH2" s="63">
        <f t="shared" si="17"/>
        <v>0</v>
      </c>
      <c r="JI2" s="63">
        <f t="shared" si="17"/>
        <v>0</v>
      </c>
      <c r="JJ2" s="63">
        <f t="shared" si="17"/>
        <v>0</v>
      </c>
      <c r="JK2" s="63">
        <f t="shared" si="17"/>
        <v>0</v>
      </c>
      <c r="JL2" s="63">
        <f t="shared" si="17"/>
        <v>0</v>
      </c>
      <c r="JM2" s="63">
        <f t="shared" si="17"/>
        <v>0</v>
      </c>
      <c r="JN2" s="63">
        <f t="shared" si="17"/>
        <v>0</v>
      </c>
      <c r="JO2" s="63">
        <f t="shared" si="17"/>
        <v>0</v>
      </c>
      <c r="JP2" s="63">
        <f t="shared" si="17"/>
        <v>0</v>
      </c>
      <c r="JQ2" s="63">
        <f t="shared" si="17"/>
        <v>0</v>
      </c>
      <c r="JR2" s="63">
        <f t="shared" si="17"/>
        <v>0</v>
      </c>
      <c r="JS2" s="63">
        <f t="shared" si="17"/>
        <v>0</v>
      </c>
      <c r="JT2" s="63">
        <f t="shared" ref="JT2:KI9" si="18">IF(AND(JT$1&gt;=$E2,JT$1&lt;=$F2),$B2,0)</f>
        <v>0</v>
      </c>
      <c r="JU2" s="63">
        <f t="shared" si="18"/>
        <v>0</v>
      </c>
      <c r="JV2" s="63">
        <f t="shared" si="18"/>
        <v>0</v>
      </c>
      <c r="JW2" s="63">
        <f t="shared" si="18"/>
        <v>0</v>
      </c>
      <c r="JX2" s="63">
        <f t="shared" si="18"/>
        <v>0</v>
      </c>
      <c r="JY2" s="63">
        <f t="shared" si="18"/>
        <v>0</v>
      </c>
      <c r="JZ2" s="63">
        <f t="shared" si="18"/>
        <v>0</v>
      </c>
      <c r="KA2" s="63">
        <f t="shared" si="18"/>
        <v>0</v>
      </c>
      <c r="KB2" s="63">
        <f t="shared" si="18"/>
        <v>0</v>
      </c>
      <c r="KC2" s="63">
        <f t="shared" si="18"/>
        <v>0</v>
      </c>
      <c r="KD2" s="63">
        <f t="shared" si="18"/>
        <v>0</v>
      </c>
      <c r="KE2" s="63">
        <f t="shared" si="18"/>
        <v>0</v>
      </c>
      <c r="KF2" s="63">
        <f t="shared" si="18"/>
        <v>0</v>
      </c>
      <c r="KG2" s="63">
        <f t="shared" si="18"/>
        <v>0</v>
      </c>
      <c r="KH2" s="63">
        <f t="shared" si="18"/>
        <v>0</v>
      </c>
      <c r="KI2" s="63">
        <f t="shared" si="18"/>
        <v>0</v>
      </c>
      <c r="KJ2" s="63">
        <f t="shared" ref="KJ2:KY9" si="19">IF(AND(KJ$1&gt;=$E2,KJ$1&lt;=$F2),$B2,0)</f>
        <v>0</v>
      </c>
      <c r="KK2" s="63">
        <f t="shared" si="19"/>
        <v>0</v>
      </c>
      <c r="KL2" s="63">
        <f t="shared" si="19"/>
        <v>0</v>
      </c>
      <c r="KM2" s="63">
        <f t="shared" si="19"/>
        <v>0</v>
      </c>
      <c r="KN2" s="63">
        <f t="shared" si="19"/>
        <v>0</v>
      </c>
      <c r="KO2" s="63">
        <f t="shared" si="19"/>
        <v>0</v>
      </c>
      <c r="KP2" s="63">
        <f t="shared" si="19"/>
        <v>0</v>
      </c>
      <c r="KQ2" s="63">
        <f t="shared" si="19"/>
        <v>0</v>
      </c>
      <c r="KR2" s="63">
        <f t="shared" si="19"/>
        <v>0</v>
      </c>
      <c r="KS2" s="63">
        <f t="shared" si="19"/>
        <v>0</v>
      </c>
      <c r="KT2" s="63">
        <f t="shared" si="19"/>
        <v>0</v>
      </c>
      <c r="KU2" s="63">
        <f t="shared" si="19"/>
        <v>0</v>
      </c>
      <c r="KV2" s="63">
        <f t="shared" si="19"/>
        <v>0</v>
      </c>
      <c r="KW2" s="63">
        <f t="shared" si="19"/>
        <v>0</v>
      </c>
      <c r="KX2" s="63">
        <f t="shared" si="19"/>
        <v>0</v>
      </c>
      <c r="KY2" s="63">
        <f t="shared" si="19"/>
        <v>0</v>
      </c>
      <c r="KZ2" s="63">
        <f t="shared" ref="KZ2:LO9" si="20">IF(AND(KZ$1&gt;=$E2,KZ$1&lt;=$F2),$B2,0)</f>
        <v>0</v>
      </c>
      <c r="LA2" s="63">
        <f t="shared" si="20"/>
        <v>0</v>
      </c>
      <c r="LB2" s="63">
        <f t="shared" si="20"/>
        <v>0</v>
      </c>
      <c r="LC2" s="63">
        <f t="shared" si="20"/>
        <v>0</v>
      </c>
      <c r="LD2" s="63">
        <f t="shared" si="20"/>
        <v>0</v>
      </c>
      <c r="LE2" s="63">
        <f t="shared" si="20"/>
        <v>0</v>
      </c>
      <c r="LF2" s="63">
        <f t="shared" si="20"/>
        <v>0</v>
      </c>
      <c r="LG2" s="63">
        <f t="shared" si="20"/>
        <v>0</v>
      </c>
      <c r="LH2" s="63">
        <f t="shared" si="20"/>
        <v>0</v>
      </c>
      <c r="LI2" s="63">
        <f t="shared" si="20"/>
        <v>0</v>
      </c>
      <c r="LJ2" s="63">
        <f t="shared" si="20"/>
        <v>0</v>
      </c>
      <c r="LK2" s="63">
        <f t="shared" si="20"/>
        <v>0</v>
      </c>
      <c r="LL2" s="63">
        <f t="shared" si="20"/>
        <v>0</v>
      </c>
      <c r="LM2" s="63">
        <f t="shared" si="20"/>
        <v>0</v>
      </c>
      <c r="LN2" s="63">
        <f t="shared" si="20"/>
        <v>0</v>
      </c>
      <c r="LO2" s="63">
        <f t="shared" si="20"/>
        <v>0</v>
      </c>
      <c r="LP2" s="63">
        <f t="shared" ref="LP2:ME9" si="21">IF(AND(LP$1&gt;=$E2,LP$1&lt;=$F2),$B2,0)</f>
        <v>0</v>
      </c>
      <c r="LQ2" s="63">
        <f t="shared" si="21"/>
        <v>0</v>
      </c>
      <c r="LR2" s="63">
        <f t="shared" si="21"/>
        <v>0</v>
      </c>
      <c r="LS2" s="63">
        <f t="shared" si="21"/>
        <v>0</v>
      </c>
      <c r="LT2" s="63">
        <f t="shared" si="21"/>
        <v>0</v>
      </c>
      <c r="LU2" s="63">
        <f t="shared" si="21"/>
        <v>0</v>
      </c>
      <c r="LV2" s="63">
        <f t="shared" si="21"/>
        <v>0</v>
      </c>
      <c r="LW2" s="63">
        <f t="shared" si="21"/>
        <v>0</v>
      </c>
      <c r="LX2" s="63">
        <f t="shared" si="21"/>
        <v>0</v>
      </c>
      <c r="LY2" s="63">
        <f t="shared" si="21"/>
        <v>0</v>
      </c>
      <c r="LZ2" s="63">
        <f t="shared" si="21"/>
        <v>0</v>
      </c>
      <c r="MA2" s="63">
        <f t="shared" si="21"/>
        <v>0</v>
      </c>
      <c r="MB2" s="63">
        <f t="shared" si="21"/>
        <v>0</v>
      </c>
      <c r="MC2" s="63">
        <f t="shared" si="21"/>
        <v>0</v>
      </c>
      <c r="MD2" s="63">
        <f t="shared" si="21"/>
        <v>0</v>
      </c>
      <c r="ME2" s="63">
        <f t="shared" si="21"/>
        <v>0</v>
      </c>
      <c r="MF2" s="63">
        <f t="shared" ref="MF2:MU9" si="22">IF(AND(MF$1&gt;=$E2,MF$1&lt;=$F2),$B2,0)</f>
        <v>0</v>
      </c>
      <c r="MG2" s="63">
        <f t="shared" si="22"/>
        <v>0</v>
      </c>
      <c r="MH2" s="63">
        <f t="shared" si="22"/>
        <v>0</v>
      </c>
      <c r="MI2" s="63">
        <f t="shared" si="22"/>
        <v>0</v>
      </c>
      <c r="MJ2" s="63">
        <f t="shared" si="22"/>
        <v>0</v>
      </c>
      <c r="MK2" s="63">
        <f t="shared" si="22"/>
        <v>0</v>
      </c>
      <c r="ML2" s="63">
        <f t="shared" si="22"/>
        <v>0</v>
      </c>
      <c r="MM2" s="63">
        <f t="shared" si="22"/>
        <v>0</v>
      </c>
      <c r="MN2" s="63">
        <f t="shared" si="22"/>
        <v>0</v>
      </c>
      <c r="MO2" s="63">
        <f t="shared" si="22"/>
        <v>0</v>
      </c>
      <c r="MP2" s="63">
        <f t="shared" si="22"/>
        <v>0</v>
      </c>
      <c r="MQ2" s="63">
        <f t="shared" si="22"/>
        <v>0</v>
      </c>
      <c r="MR2" s="63">
        <f t="shared" si="22"/>
        <v>0</v>
      </c>
      <c r="MS2" s="63">
        <f t="shared" si="22"/>
        <v>0</v>
      </c>
      <c r="MT2" s="63">
        <f t="shared" si="22"/>
        <v>0</v>
      </c>
      <c r="MU2" s="63">
        <f t="shared" si="22"/>
        <v>0</v>
      </c>
      <c r="MV2" s="63">
        <f t="shared" ref="MT2:ND9" si="23">IF(AND(MV$1&gt;=$E2,MV$1&lt;=$F2),$B2,0)</f>
        <v>0</v>
      </c>
      <c r="MW2" s="63">
        <f t="shared" si="23"/>
        <v>0</v>
      </c>
      <c r="MX2" s="63">
        <f t="shared" si="23"/>
        <v>0</v>
      </c>
      <c r="MY2" s="63">
        <f t="shared" si="23"/>
        <v>0</v>
      </c>
      <c r="MZ2" s="63">
        <f t="shared" si="23"/>
        <v>0</v>
      </c>
      <c r="NA2" s="63">
        <f t="shared" si="23"/>
        <v>0</v>
      </c>
      <c r="NB2" s="63">
        <f t="shared" si="23"/>
        <v>0</v>
      </c>
      <c r="NC2" s="63">
        <f t="shared" si="23"/>
        <v>0</v>
      </c>
      <c r="ND2" s="63">
        <f t="shared" si="23"/>
        <v>0</v>
      </c>
      <c r="NE2" s="63" t="s">
        <v>325</v>
      </c>
    </row>
    <row r="3" spans="2:369" x14ac:dyDescent="0.3">
      <c r="B3" s="64">
        <f>IF(피벗_수정불가!L14&gt;2,2,피벗_수정불가!L14)</f>
        <v>0.66666666666666674</v>
      </c>
      <c r="C3" s="63">
        <v>2</v>
      </c>
      <c r="D3" s="63">
        <f t="shared" si="0"/>
        <v>0.125</v>
      </c>
      <c r="E3" s="63">
        <f t="shared" ref="E3:E9" si="24">F2</f>
        <v>45</v>
      </c>
      <c r="F3" s="63">
        <f>360*SUM(D$2:D3)</f>
        <v>90</v>
      </c>
      <c r="G3" s="63" t="s">
        <v>327</v>
      </c>
      <c r="H3" s="63">
        <f t="shared" si="1"/>
        <v>0</v>
      </c>
      <c r="I3" s="63">
        <f t="shared" si="1"/>
        <v>0</v>
      </c>
      <c r="J3" s="63">
        <f t="shared" si="1"/>
        <v>0</v>
      </c>
      <c r="K3" s="63">
        <f t="shared" si="1"/>
        <v>0</v>
      </c>
      <c r="L3" s="63">
        <f t="shared" si="1"/>
        <v>0</v>
      </c>
      <c r="M3" s="63">
        <f t="shared" si="1"/>
        <v>0</v>
      </c>
      <c r="N3" s="63">
        <f t="shared" si="1"/>
        <v>0</v>
      </c>
      <c r="O3" s="63">
        <f t="shared" si="1"/>
        <v>0</v>
      </c>
      <c r="P3" s="63">
        <f t="shared" si="1"/>
        <v>0</v>
      </c>
      <c r="Q3" s="63">
        <f t="shared" si="1"/>
        <v>0</v>
      </c>
      <c r="R3" s="63">
        <f t="shared" si="1"/>
        <v>0</v>
      </c>
      <c r="S3" s="63">
        <f t="shared" si="1"/>
        <v>0</v>
      </c>
      <c r="T3" s="63">
        <f t="shared" si="1"/>
        <v>0</v>
      </c>
      <c r="U3" s="63">
        <f t="shared" si="1"/>
        <v>0</v>
      </c>
      <c r="V3" s="63">
        <f t="shared" si="1"/>
        <v>0</v>
      </c>
      <c r="W3" s="63">
        <f t="shared" si="1"/>
        <v>0</v>
      </c>
      <c r="X3" s="63">
        <f t="shared" si="2"/>
        <v>0</v>
      </c>
      <c r="Y3" s="63">
        <f t="shared" si="2"/>
        <v>0</v>
      </c>
      <c r="Z3" s="63">
        <f t="shared" si="2"/>
        <v>0</v>
      </c>
      <c r="AA3" s="63">
        <f t="shared" si="2"/>
        <v>0</v>
      </c>
      <c r="AB3" s="63">
        <f t="shared" si="2"/>
        <v>0</v>
      </c>
      <c r="AC3" s="63">
        <f t="shared" si="2"/>
        <v>0</v>
      </c>
      <c r="AD3" s="63">
        <f t="shared" si="2"/>
        <v>0</v>
      </c>
      <c r="AE3" s="63">
        <f t="shared" si="2"/>
        <v>0</v>
      </c>
      <c r="AF3" s="63">
        <f t="shared" si="2"/>
        <v>0</v>
      </c>
      <c r="AG3" s="63">
        <f t="shared" si="2"/>
        <v>0</v>
      </c>
      <c r="AH3" s="63">
        <f t="shared" si="2"/>
        <v>0</v>
      </c>
      <c r="AI3" s="63">
        <f t="shared" si="2"/>
        <v>0</v>
      </c>
      <c r="AJ3" s="63">
        <f t="shared" si="2"/>
        <v>0</v>
      </c>
      <c r="AK3" s="63">
        <f t="shared" si="2"/>
        <v>0</v>
      </c>
      <c r="AL3" s="63">
        <f t="shared" si="2"/>
        <v>0</v>
      </c>
      <c r="AM3" s="63">
        <f t="shared" si="2"/>
        <v>0</v>
      </c>
      <c r="AN3" s="63">
        <f t="shared" si="3"/>
        <v>0</v>
      </c>
      <c r="AO3" s="63">
        <f t="shared" si="3"/>
        <v>0</v>
      </c>
      <c r="AP3" s="63">
        <f t="shared" si="3"/>
        <v>0</v>
      </c>
      <c r="AQ3" s="63">
        <f t="shared" si="3"/>
        <v>0</v>
      </c>
      <c r="AR3" s="63">
        <f t="shared" si="3"/>
        <v>0</v>
      </c>
      <c r="AS3" s="63">
        <f t="shared" si="3"/>
        <v>0</v>
      </c>
      <c r="AT3" s="63">
        <f t="shared" si="3"/>
        <v>0</v>
      </c>
      <c r="AU3" s="63">
        <f t="shared" si="3"/>
        <v>0</v>
      </c>
      <c r="AV3" s="63">
        <f t="shared" si="3"/>
        <v>0</v>
      </c>
      <c r="AW3" s="63">
        <f t="shared" si="3"/>
        <v>0</v>
      </c>
      <c r="AX3" s="63">
        <f t="shared" si="3"/>
        <v>0</v>
      </c>
      <c r="AY3" s="63">
        <f t="shared" si="3"/>
        <v>0</v>
      </c>
      <c r="AZ3" s="63">
        <f t="shared" si="3"/>
        <v>0</v>
      </c>
      <c r="BA3" s="63">
        <f t="shared" si="3"/>
        <v>0.66666666666666674</v>
      </c>
      <c r="BB3" s="63">
        <f t="shared" si="3"/>
        <v>0.66666666666666674</v>
      </c>
      <c r="BC3" s="63">
        <f t="shared" si="3"/>
        <v>0.66666666666666674</v>
      </c>
      <c r="BD3" s="63">
        <f t="shared" si="4"/>
        <v>0.66666666666666674</v>
      </c>
      <c r="BE3" s="63">
        <f t="shared" si="4"/>
        <v>0.66666666666666674</v>
      </c>
      <c r="BF3" s="63">
        <f t="shared" si="4"/>
        <v>0.66666666666666674</v>
      </c>
      <c r="BG3" s="63">
        <f t="shared" si="4"/>
        <v>0.66666666666666674</v>
      </c>
      <c r="BH3" s="63">
        <f t="shared" si="4"/>
        <v>0.66666666666666674</v>
      </c>
      <c r="BI3" s="63">
        <f t="shared" si="4"/>
        <v>0.66666666666666674</v>
      </c>
      <c r="BJ3" s="63">
        <f t="shared" si="4"/>
        <v>0.66666666666666674</v>
      </c>
      <c r="BK3" s="63">
        <f t="shared" si="4"/>
        <v>0.66666666666666674</v>
      </c>
      <c r="BL3" s="63">
        <f t="shared" si="4"/>
        <v>0.66666666666666674</v>
      </c>
      <c r="BM3" s="63">
        <f t="shared" si="4"/>
        <v>0.66666666666666674</v>
      </c>
      <c r="BN3" s="63">
        <f t="shared" si="4"/>
        <v>0.66666666666666674</v>
      </c>
      <c r="BO3" s="63">
        <f t="shared" si="4"/>
        <v>0.66666666666666674</v>
      </c>
      <c r="BP3" s="63">
        <f t="shared" si="4"/>
        <v>0.66666666666666674</v>
      </c>
      <c r="BQ3" s="63">
        <f t="shared" si="4"/>
        <v>0.66666666666666674</v>
      </c>
      <c r="BR3" s="63">
        <f t="shared" si="4"/>
        <v>0.66666666666666674</v>
      </c>
      <c r="BS3" s="63">
        <f t="shared" si="4"/>
        <v>0.66666666666666674</v>
      </c>
      <c r="BT3" s="63">
        <f t="shared" si="5"/>
        <v>0.66666666666666674</v>
      </c>
      <c r="BU3" s="63">
        <f t="shared" si="5"/>
        <v>0.66666666666666674</v>
      </c>
      <c r="BV3" s="63">
        <f t="shared" si="5"/>
        <v>0.66666666666666674</v>
      </c>
      <c r="BW3" s="63">
        <f t="shared" si="5"/>
        <v>0.66666666666666674</v>
      </c>
      <c r="BX3" s="63">
        <f t="shared" si="5"/>
        <v>0.66666666666666674</v>
      </c>
      <c r="BY3" s="63">
        <f t="shared" si="5"/>
        <v>0.66666666666666674</v>
      </c>
      <c r="BZ3" s="63">
        <f t="shared" si="5"/>
        <v>0.66666666666666674</v>
      </c>
      <c r="CA3" s="63">
        <f t="shared" si="5"/>
        <v>0.66666666666666674</v>
      </c>
      <c r="CB3" s="63">
        <f t="shared" si="5"/>
        <v>0.66666666666666674</v>
      </c>
      <c r="CC3" s="63">
        <f t="shared" si="5"/>
        <v>0.66666666666666674</v>
      </c>
      <c r="CD3" s="63">
        <f t="shared" si="5"/>
        <v>0.66666666666666674</v>
      </c>
      <c r="CE3" s="63">
        <f t="shared" si="5"/>
        <v>0.66666666666666674</v>
      </c>
      <c r="CF3" s="63">
        <f t="shared" si="5"/>
        <v>0.66666666666666674</v>
      </c>
      <c r="CG3" s="63">
        <f t="shared" si="5"/>
        <v>0.66666666666666674</v>
      </c>
      <c r="CH3" s="63">
        <f t="shared" si="5"/>
        <v>0.66666666666666674</v>
      </c>
      <c r="CI3" s="63">
        <f t="shared" si="5"/>
        <v>0.66666666666666674</v>
      </c>
      <c r="CJ3" s="63">
        <f t="shared" si="6"/>
        <v>0.66666666666666674</v>
      </c>
      <c r="CK3" s="63">
        <f t="shared" si="6"/>
        <v>0.66666666666666674</v>
      </c>
      <c r="CL3" s="63">
        <f t="shared" si="6"/>
        <v>0.66666666666666674</v>
      </c>
      <c r="CM3" s="63">
        <f t="shared" si="6"/>
        <v>0.66666666666666674</v>
      </c>
      <c r="CN3" s="63">
        <f t="shared" si="6"/>
        <v>0.66666666666666674</v>
      </c>
      <c r="CO3" s="63">
        <f t="shared" si="6"/>
        <v>0.66666666666666674</v>
      </c>
      <c r="CP3" s="63">
        <f t="shared" si="6"/>
        <v>0.66666666666666674</v>
      </c>
      <c r="CQ3" s="63">
        <f t="shared" si="6"/>
        <v>0.66666666666666674</v>
      </c>
      <c r="CR3" s="63">
        <f t="shared" si="6"/>
        <v>0.66666666666666674</v>
      </c>
      <c r="CS3" s="63">
        <f t="shared" si="6"/>
        <v>0.66666666666666674</v>
      </c>
      <c r="CT3" s="63">
        <f t="shared" si="6"/>
        <v>0.66666666666666674</v>
      </c>
      <c r="CU3" s="63">
        <f t="shared" si="6"/>
        <v>0</v>
      </c>
      <c r="CV3" s="63">
        <f t="shared" si="6"/>
        <v>0</v>
      </c>
      <c r="CW3" s="63">
        <f t="shared" si="6"/>
        <v>0</v>
      </c>
      <c r="CX3" s="63">
        <f t="shared" si="6"/>
        <v>0</v>
      </c>
      <c r="CY3" s="63">
        <f t="shared" si="6"/>
        <v>0</v>
      </c>
      <c r="CZ3" s="63">
        <f t="shared" si="7"/>
        <v>0</v>
      </c>
      <c r="DA3" s="63">
        <f t="shared" si="7"/>
        <v>0</v>
      </c>
      <c r="DB3" s="63">
        <f t="shared" si="7"/>
        <v>0</v>
      </c>
      <c r="DC3" s="63">
        <f t="shared" si="7"/>
        <v>0</v>
      </c>
      <c r="DD3" s="63">
        <f t="shared" si="7"/>
        <v>0</v>
      </c>
      <c r="DE3" s="63">
        <f t="shared" si="7"/>
        <v>0</v>
      </c>
      <c r="DF3" s="63">
        <f t="shared" si="7"/>
        <v>0</v>
      </c>
      <c r="DG3" s="63">
        <f t="shared" si="7"/>
        <v>0</v>
      </c>
      <c r="DH3" s="63">
        <f t="shared" si="7"/>
        <v>0</v>
      </c>
      <c r="DI3" s="63">
        <f t="shared" si="7"/>
        <v>0</v>
      </c>
      <c r="DJ3" s="63">
        <f t="shared" si="7"/>
        <v>0</v>
      </c>
      <c r="DK3" s="63">
        <f t="shared" si="7"/>
        <v>0</v>
      </c>
      <c r="DL3" s="63">
        <f t="shared" si="7"/>
        <v>0</v>
      </c>
      <c r="DM3" s="63">
        <f t="shared" si="7"/>
        <v>0</v>
      </c>
      <c r="DN3" s="63">
        <f t="shared" si="7"/>
        <v>0</v>
      </c>
      <c r="DO3" s="63">
        <f t="shared" si="7"/>
        <v>0</v>
      </c>
      <c r="DP3" s="63">
        <f t="shared" si="8"/>
        <v>0</v>
      </c>
      <c r="DQ3" s="63">
        <f t="shared" si="8"/>
        <v>0</v>
      </c>
      <c r="DR3" s="63">
        <f t="shared" si="8"/>
        <v>0</v>
      </c>
      <c r="DS3" s="63">
        <f t="shared" si="8"/>
        <v>0</v>
      </c>
      <c r="DT3" s="63">
        <f t="shared" si="8"/>
        <v>0</v>
      </c>
      <c r="DU3" s="63">
        <f t="shared" si="8"/>
        <v>0</v>
      </c>
      <c r="DV3" s="63">
        <f t="shared" si="8"/>
        <v>0</v>
      </c>
      <c r="DW3" s="63">
        <f t="shared" si="8"/>
        <v>0</v>
      </c>
      <c r="DX3" s="63">
        <f t="shared" si="8"/>
        <v>0</v>
      </c>
      <c r="DY3" s="63">
        <f t="shared" si="8"/>
        <v>0</v>
      </c>
      <c r="DZ3" s="63">
        <f t="shared" si="8"/>
        <v>0</v>
      </c>
      <c r="EA3" s="63">
        <f t="shared" si="8"/>
        <v>0</v>
      </c>
      <c r="EB3" s="63">
        <f t="shared" si="8"/>
        <v>0</v>
      </c>
      <c r="EC3" s="63">
        <f t="shared" si="8"/>
        <v>0</v>
      </c>
      <c r="ED3" s="63">
        <f t="shared" si="8"/>
        <v>0</v>
      </c>
      <c r="EE3" s="63">
        <f t="shared" si="8"/>
        <v>0</v>
      </c>
      <c r="EF3" s="63">
        <f t="shared" si="9"/>
        <v>0</v>
      </c>
      <c r="EG3" s="63">
        <f t="shared" si="9"/>
        <v>0</v>
      </c>
      <c r="EH3" s="63">
        <f t="shared" si="9"/>
        <v>0</v>
      </c>
      <c r="EI3" s="63">
        <f t="shared" si="9"/>
        <v>0</v>
      </c>
      <c r="EJ3" s="63">
        <f t="shared" si="9"/>
        <v>0</v>
      </c>
      <c r="EK3" s="63">
        <f t="shared" si="9"/>
        <v>0</v>
      </c>
      <c r="EL3" s="63">
        <f t="shared" si="9"/>
        <v>0</v>
      </c>
      <c r="EM3" s="63">
        <f t="shared" si="9"/>
        <v>0</v>
      </c>
      <c r="EN3" s="63">
        <f t="shared" si="9"/>
        <v>0</v>
      </c>
      <c r="EO3" s="63">
        <f t="shared" si="9"/>
        <v>0</v>
      </c>
      <c r="EP3" s="63">
        <f t="shared" si="9"/>
        <v>0</v>
      </c>
      <c r="EQ3" s="63">
        <f t="shared" si="9"/>
        <v>0</v>
      </c>
      <c r="ER3" s="63">
        <f t="shared" si="9"/>
        <v>0</v>
      </c>
      <c r="ES3" s="63">
        <f t="shared" si="9"/>
        <v>0</v>
      </c>
      <c r="ET3" s="63">
        <f t="shared" si="9"/>
        <v>0</v>
      </c>
      <c r="EU3" s="63">
        <f t="shared" si="9"/>
        <v>0</v>
      </c>
      <c r="EV3" s="63">
        <f t="shared" si="10"/>
        <v>0</v>
      </c>
      <c r="EW3" s="63">
        <f t="shared" si="10"/>
        <v>0</v>
      </c>
      <c r="EX3" s="63">
        <f t="shared" si="10"/>
        <v>0</v>
      </c>
      <c r="EY3" s="63">
        <f t="shared" si="10"/>
        <v>0</v>
      </c>
      <c r="EZ3" s="63">
        <f t="shared" si="10"/>
        <v>0</v>
      </c>
      <c r="FA3" s="63">
        <f t="shared" si="10"/>
        <v>0</v>
      </c>
      <c r="FB3" s="63">
        <f t="shared" si="10"/>
        <v>0</v>
      </c>
      <c r="FC3" s="63">
        <f t="shared" si="10"/>
        <v>0</v>
      </c>
      <c r="FD3" s="63">
        <f t="shared" si="10"/>
        <v>0</v>
      </c>
      <c r="FE3" s="63">
        <f t="shared" si="10"/>
        <v>0</v>
      </c>
      <c r="FF3" s="63">
        <f t="shared" si="10"/>
        <v>0</v>
      </c>
      <c r="FG3" s="63">
        <f t="shared" si="10"/>
        <v>0</v>
      </c>
      <c r="FH3" s="63">
        <f t="shared" si="10"/>
        <v>0</v>
      </c>
      <c r="FI3" s="63">
        <f t="shared" si="10"/>
        <v>0</v>
      </c>
      <c r="FJ3" s="63">
        <f t="shared" si="10"/>
        <v>0</v>
      </c>
      <c r="FK3" s="63">
        <f t="shared" si="10"/>
        <v>0</v>
      </c>
      <c r="FL3" s="63">
        <f t="shared" si="11"/>
        <v>0</v>
      </c>
      <c r="FM3" s="63">
        <f t="shared" si="11"/>
        <v>0</v>
      </c>
      <c r="FN3" s="63">
        <f t="shared" si="11"/>
        <v>0</v>
      </c>
      <c r="FO3" s="63">
        <f t="shared" si="11"/>
        <v>0</v>
      </c>
      <c r="FP3" s="63">
        <f t="shared" si="11"/>
        <v>0</v>
      </c>
      <c r="FQ3" s="63">
        <f t="shared" si="11"/>
        <v>0</v>
      </c>
      <c r="FR3" s="63">
        <f t="shared" si="11"/>
        <v>0</v>
      </c>
      <c r="FS3" s="63">
        <f t="shared" si="11"/>
        <v>0</v>
      </c>
      <c r="FT3" s="63">
        <f t="shared" si="11"/>
        <v>0</v>
      </c>
      <c r="FU3" s="63">
        <f t="shared" si="11"/>
        <v>0</v>
      </c>
      <c r="FV3" s="63">
        <f t="shared" si="11"/>
        <v>0</v>
      </c>
      <c r="FW3" s="63">
        <f t="shared" si="11"/>
        <v>0</v>
      </c>
      <c r="FX3" s="63">
        <f t="shared" si="11"/>
        <v>0</v>
      </c>
      <c r="FY3" s="63">
        <f t="shared" si="11"/>
        <v>0</v>
      </c>
      <c r="FZ3" s="63">
        <f t="shared" si="11"/>
        <v>0</v>
      </c>
      <c r="GA3" s="63">
        <f t="shared" si="11"/>
        <v>0</v>
      </c>
      <c r="GB3" s="63">
        <f t="shared" si="12"/>
        <v>0</v>
      </c>
      <c r="GC3" s="63">
        <f t="shared" si="12"/>
        <v>0</v>
      </c>
      <c r="GD3" s="63">
        <f t="shared" si="12"/>
        <v>0</v>
      </c>
      <c r="GE3" s="63">
        <f t="shared" si="12"/>
        <v>0</v>
      </c>
      <c r="GF3" s="63">
        <f t="shared" si="12"/>
        <v>0</v>
      </c>
      <c r="GG3" s="63">
        <f t="shared" si="12"/>
        <v>0</v>
      </c>
      <c r="GH3" s="63">
        <f t="shared" si="12"/>
        <v>0</v>
      </c>
      <c r="GI3" s="63">
        <f t="shared" si="12"/>
        <v>0</v>
      </c>
      <c r="GJ3" s="63">
        <f t="shared" si="12"/>
        <v>0</v>
      </c>
      <c r="GK3" s="63">
        <f t="shared" si="12"/>
        <v>0</v>
      </c>
      <c r="GL3" s="63">
        <f t="shared" si="12"/>
        <v>0</v>
      </c>
      <c r="GM3" s="63">
        <f t="shared" si="12"/>
        <v>0</v>
      </c>
      <c r="GN3" s="63">
        <f t="shared" si="12"/>
        <v>0</v>
      </c>
      <c r="GO3" s="63">
        <f t="shared" si="12"/>
        <v>0</v>
      </c>
      <c r="GP3" s="63">
        <f t="shared" si="12"/>
        <v>0</v>
      </c>
      <c r="GQ3" s="63">
        <f t="shared" si="12"/>
        <v>0</v>
      </c>
      <c r="GR3" s="63">
        <f t="shared" si="13"/>
        <v>0</v>
      </c>
      <c r="GS3" s="63">
        <f t="shared" si="13"/>
        <v>0</v>
      </c>
      <c r="GT3" s="63">
        <f t="shared" si="13"/>
        <v>0</v>
      </c>
      <c r="GU3" s="63">
        <f t="shared" si="13"/>
        <v>0</v>
      </c>
      <c r="GV3" s="63">
        <f t="shared" si="13"/>
        <v>0</v>
      </c>
      <c r="GW3" s="63">
        <f t="shared" si="13"/>
        <v>0</v>
      </c>
      <c r="GX3" s="63">
        <f t="shared" si="13"/>
        <v>0</v>
      </c>
      <c r="GY3" s="63">
        <f t="shared" si="13"/>
        <v>0</v>
      </c>
      <c r="GZ3" s="63">
        <f t="shared" si="13"/>
        <v>0</v>
      </c>
      <c r="HA3" s="63">
        <f t="shared" si="13"/>
        <v>0</v>
      </c>
      <c r="HB3" s="63">
        <f t="shared" si="13"/>
        <v>0</v>
      </c>
      <c r="HC3" s="63">
        <f t="shared" si="13"/>
        <v>0</v>
      </c>
      <c r="HD3" s="63">
        <f t="shared" si="13"/>
        <v>0</v>
      </c>
      <c r="HE3" s="63">
        <f t="shared" si="13"/>
        <v>0</v>
      </c>
      <c r="HF3" s="63">
        <f t="shared" si="13"/>
        <v>0</v>
      </c>
      <c r="HG3" s="63">
        <f t="shared" si="13"/>
        <v>0</v>
      </c>
      <c r="HH3" s="63">
        <f t="shared" si="14"/>
        <v>0</v>
      </c>
      <c r="HI3" s="63">
        <f t="shared" si="14"/>
        <v>0</v>
      </c>
      <c r="HJ3" s="63">
        <f t="shared" si="14"/>
        <v>0</v>
      </c>
      <c r="HK3" s="63">
        <f t="shared" si="14"/>
        <v>0</v>
      </c>
      <c r="HL3" s="63">
        <f t="shared" si="14"/>
        <v>0</v>
      </c>
      <c r="HM3" s="63">
        <f t="shared" si="14"/>
        <v>0</v>
      </c>
      <c r="HN3" s="63">
        <f t="shared" si="14"/>
        <v>0</v>
      </c>
      <c r="HO3" s="63">
        <f t="shared" si="14"/>
        <v>0</v>
      </c>
      <c r="HP3" s="63">
        <f t="shared" si="14"/>
        <v>0</v>
      </c>
      <c r="HQ3" s="63">
        <f t="shared" si="14"/>
        <v>0</v>
      </c>
      <c r="HR3" s="63">
        <f t="shared" si="14"/>
        <v>0</v>
      </c>
      <c r="HS3" s="63">
        <f t="shared" si="14"/>
        <v>0</v>
      </c>
      <c r="HT3" s="63">
        <f t="shared" si="14"/>
        <v>0</v>
      </c>
      <c r="HU3" s="63">
        <f t="shared" si="14"/>
        <v>0</v>
      </c>
      <c r="HV3" s="63">
        <f t="shared" si="14"/>
        <v>0</v>
      </c>
      <c r="HW3" s="63">
        <f t="shared" si="14"/>
        <v>0</v>
      </c>
      <c r="HX3" s="63">
        <f t="shared" si="15"/>
        <v>0</v>
      </c>
      <c r="HY3" s="63">
        <f t="shared" si="15"/>
        <v>0</v>
      </c>
      <c r="HZ3" s="63">
        <f t="shared" si="15"/>
        <v>0</v>
      </c>
      <c r="IA3" s="63">
        <f t="shared" si="15"/>
        <v>0</v>
      </c>
      <c r="IB3" s="63">
        <f t="shared" si="15"/>
        <v>0</v>
      </c>
      <c r="IC3" s="63">
        <f t="shared" si="15"/>
        <v>0</v>
      </c>
      <c r="ID3" s="63">
        <f t="shared" si="15"/>
        <v>0</v>
      </c>
      <c r="IE3" s="63">
        <f t="shared" si="15"/>
        <v>0</v>
      </c>
      <c r="IF3" s="63">
        <f t="shared" si="15"/>
        <v>0</v>
      </c>
      <c r="IG3" s="63">
        <f t="shared" si="15"/>
        <v>0</v>
      </c>
      <c r="IH3" s="63">
        <f t="shared" si="15"/>
        <v>0</v>
      </c>
      <c r="II3" s="63">
        <f t="shared" si="15"/>
        <v>0</v>
      </c>
      <c r="IJ3" s="63">
        <f t="shared" si="15"/>
        <v>0</v>
      </c>
      <c r="IK3" s="63">
        <f t="shared" si="15"/>
        <v>0</v>
      </c>
      <c r="IL3" s="63">
        <f t="shared" si="15"/>
        <v>0</v>
      </c>
      <c r="IM3" s="63">
        <f t="shared" si="15"/>
        <v>0</v>
      </c>
      <c r="IN3" s="63">
        <f t="shared" si="16"/>
        <v>0</v>
      </c>
      <c r="IO3" s="63">
        <f t="shared" si="16"/>
        <v>0</v>
      </c>
      <c r="IP3" s="63">
        <f t="shared" si="16"/>
        <v>0</v>
      </c>
      <c r="IQ3" s="63">
        <f t="shared" si="16"/>
        <v>0</v>
      </c>
      <c r="IR3" s="63">
        <f t="shared" si="16"/>
        <v>0</v>
      </c>
      <c r="IS3" s="63">
        <f t="shared" si="16"/>
        <v>0</v>
      </c>
      <c r="IT3" s="63">
        <f t="shared" si="16"/>
        <v>0</v>
      </c>
      <c r="IU3" s="63">
        <f t="shared" si="16"/>
        <v>0</v>
      </c>
      <c r="IV3" s="63">
        <f t="shared" si="16"/>
        <v>0</v>
      </c>
      <c r="IW3" s="63">
        <f t="shared" si="16"/>
        <v>0</v>
      </c>
      <c r="IX3" s="63">
        <f t="shared" si="16"/>
        <v>0</v>
      </c>
      <c r="IY3" s="63">
        <f t="shared" si="16"/>
        <v>0</v>
      </c>
      <c r="IZ3" s="63">
        <f t="shared" si="16"/>
        <v>0</v>
      </c>
      <c r="JA3" s="63">
        <f t="shared" si="16"/>
        <v>0</v>
      </c>
      <c r="JB3" s="63">
        <f t="shared" si="16"/>
        <v>0</v>
      </c>
      <c r="JC3" s="63">
        <f t="shared" si="16"/>
        <v>0</v>
      </c>
      <c r="JD3" s="63">
        <f t="shared" si="17"/>
        <v>0</v>
      </c>
      <c r="JE3" s="63">
        <f t="shared" si="17"/>
        <v>0</v>
      </c>
      <c r="JF3" s="63">
        <f t="shared" si="17"/>
        <v>0</v>
      </c>
      <c r="JG3" s="63">
        <f t="shared" si="17"/>
        <v>0</v>
      </c>
      <c r="JH3" s="63">
        <f t="shared" si="17"/>
        <v>0</v>
      </c>
      <c r="JI3" s="63">
        <f t="shared" si="17"/>
        <v>0</v>
      </c>
      <c r="JJ3" s="63">
        <f t="shared" si="17"/>
        <v>0</v>
      </c>
      <c r="JK3" s="63">
        <f t="shared" si="17"/>
        <v>0</v>
      </c>
      <c r="JL3" s="63">
        <f t="shared" si="17"/>
        <v>0</v>
      </c>
      <c r="JM3" s="63">
        <f t="shared" si="17"/>
        <v>0</v>
      </c>
      <c r="JN3" s="63">
        <f t="shared" si="17"/>
        <v>0</v>
      </c>
      <c r="JO3" s="63">
        <f t="shared" si="17"/>
        <v>0</v>
      </c>
      <c r="JP3" s="63">
        <f t="shared" si="17"/>
        <v>0</v>
      </c>
      <c r="JQ3" s="63">
        <f t="shared" si="17"/>
        <v>0</v>
      </c>
      <c r="JR3" s="63">
        <f t="shared" si="17"/>
        <v>0</v>
      </c>
      <c r="JS3" s="63">
        <f t="shared" si="17"/>
        <v>0</v>
      </c>
      <c r="JT3" s="63">
        <f t="shared" si="18"/>
        <v>0</v>
      </c>
      <c r="JU3" s="63">
        <f t="shared" si="18"/>
        <v>0</v>
      </c>
      <c r="JV3" s="63">
        <f t="shared" si="18"/>
        <v>0</v>
      </c>
      <c r="JW3" s="63">
        <f t="shared" si="18"/>
        <v>0</v>
      </c>
      <c r="JX3" s="63">
        <f t="shared" si="18"/>
        <v>0</v>
      </c>
      <c r="JY3" s="63">
        <f t="shared" si="18"/>
        <v>0</v>
      </c>
      <c r="JZ3" s="63">
        <f t="shared" si="18"/>
        <v>0</v>
      </c>
      <c r="KA3" s="63">
        <f t="shared" si="18"/>
        <v>0</v>
      </c>
      <c r="KB3" s="63">
        <f t="shared" si="18"/>
        <v>0</v>
      </c>
      <c r="KC3" s="63">
        <f t="shared" si="18"/>
        <v>0</v>
      </c>
      <c r="KD3" s="63">
        <f t="shared" si="18"/>
        <v>0</v>
      </c>
      <c r="KE3" s="63">
        <f t="shared" si="18"/>
        <v>0</v>
      </c>
      <c r="KF3" s="63">
        <f t="shared" si="18"/>
        <v>0</v>
      </c>
      <c r="KG3" s="63">
        <f t="shared" si="18"/>
        <v>0</v>
      </c>
      <c r="KH3" s="63">
        <f t="shared" si="18"/>
        <v>0</v>
      </c>
      <c r="KI3" s="63">
        <f t="shared" si="18"/>
        <v>0</v>
      </c>
      <c r="KJ3" s="63">
        <f t="shared" si="19"/>
        <v>0</v>
      </c>
      <c r="KK3" s="63">
        <f t="shared" si="19"/>
        <v>0</v>
      </c>
      <c r="KL3" s="63">
        <f t="shared" si="19"/>
        <v>0</v>
      </c>
      <c r="KM3" s="63">
        <f t="shared" si="19"/>
        <v>0</v>
      </c>
      <c r="KN3" s="63">
        <f t="shared" si="19"/>
        <v>0</v>
      </c>
      <c r="KO3" s="63">
        <f t="shared" si="19"/>
        <v>0</v>
      </c>
      <c r="KP3" s="63">
        <f t="shared" si="19"/>
        <v>0</v>
      </c>
      <c r="KQ3" s="63">
        <f t="shared" si="19"/>
        <v>0</v>
      </c>
      <c r="KR3" s="63">
        <f t="shared" si="19"/>
        <v>0</v>
      </c>
      <c r="KS3" s="63">
        <f t="shared" si="19"/>
        <v>0</v>
      </c>
      <c r="KT3" s="63">
        <f t="shared" si="19"/>
        <v>0</v>
      </c>
      <c r="KU3" s="63">
        <f t="shared" si="19"/>
        <v>0</v>
      </c>
      <c r="KV3" s="63">
        <f t="shared" si="19"/>
        <v>0</v>
      </c>
      <c r="KW3" s="63">
        <f t="shared" si="19"/>
        <v>0</v>
      </c>
      <c r="KX3" s="63">
        <f t="shared" si="19"/>
        <v>0</v>
      </c>
      <c r="KY3" s="63">
        <f t="shared" si="19"/>
        <v>0</v>
      </c>
      <c r="KZ3" s="63">
        <f t="shared" si="20"/>
        <v>0</v>
      </c>
      <c r="LA3" s="63">
        <f t="shared" si="20"/>
        <v>0</v>
      </c>
      <c r="LB3" s="63">
        <f t="shared" si="20"/>
        <v>0</v>
      </c>
      <c r="LC3" s="63">
        <f t="shared" si="20"/>
        <v>0</v>
      </c>
      <c r="LD3" s="63">
        <f t="shared" si="20"/>
        <v>0</v>
      </c>
      <c r="LE3" s="63">
        <f t="shared" si="20"/>
        <v>0</v>
      </c>
      <c r="LF3" s="63">
        <f t="shared" si="20"/>
        <v>0</v>
      </c>
      <c r="LG3" s="63">
        <f t="shared" si="20"/>
        <v>0</v>
      </c>
      <c r="LH3" s="63">
        <f t="shared" si="20"/>
        <v>0</v>
      </c>
      <c r="LI3" s="63">
        <f t="shared" si="20"/>
        <v>0</v>
      </c>
      <c r="LJ3" s="63">
        <f t="shared" si="20"/>
        <v>0</v>
      </c>
      <c r="LK3" s="63">
        <f t="shared" si="20"/>
        <v>0</v>
      </c>
      <c r="LL3" s="63">
        <f t="shared" si="20"/>
        <v>0</v>
      </c>
      <c r="LM3" s="63">
        <f t="shared" si="20"/>
        <v>0</v>
      </c>
      <c r="LN3" s="63">
        <f t="shared" si="20"/>
        <v>0</v>
      </c>
      <c r="LO3" s="63">
        <f t="shared" si="20"/>
        <v>0</v>
      </c>
      <c r="LP3" s="63">
        <f t="shared" si="21"/>
        <v>0</v>
      </c>
      <c r="LQ3" s="63">
        <f t="shared" si="21"/>
        <v>0</v>
      </c>
      <c r="LR3" s="63">
        <f t="shared" si="21"/>
        <v>0</v>
      </c>
      <c r="LS3" s="63">
        <f t="shared" si="21"/>
        <v>0</v>
      </c>
      <c r="LT3" s="63">
        <f t="shared" si="21"/>
        <v>0</v>
      </c>
      <c r="LU3" s="63">
        <f t="shared" si="21"/>
        <v>0</v>
      </c>
      <c r="LV3" s="63">
        <f t="shared" si="21"/>
        <v>0</v>
      </c>
      <c r="LW3" s="63">
        <f t="shared" si="21"/>
        <v>0</v>
      </c>
      <c r="LX3" s="63">
        <f t="shared" si="21"/>
        <v>0</v>
      </c>
      <c r="LY3" s="63">
        <f t="shared" si="21"/>
        <v>0</v>
      </c>
      <c r="LZ3" s="63">
        <f t="shared" si="21"/>
        <v>0</v>
      </c>
      <c r="MA3" s="63">
        <f t="shared" si="21"/>
        <v>0</v>
      </c>
      <c r="MB3" s="63">
        <f t="shared" si="21"/>
        <v>0</v>
      </c>
      <c r="MC3" s="63">
        <f t="shared" si="21"/>
        <v>0</v>
      </c>
      <c r="MD3" s="63">
        <f t="shared" si="21"/>
        <v>0</v>
      </c>
      <c r="ME3" s="63">
        <f t="shared" si="21"/>
        <v>0</v>
      </c>
      <c r="MF3" s="63">
        <f t="shared" si="22"/>
        <v>0</v>
      </c>
      <c r="MG3" s="63">
        <f t="shared" si="22"/>
        <v>0</v>
      </c>
      <c r="MH3" s="63">
        <f t="shared" si="22"/>
        <v>0</v>
      </c>
      <c r="MI3" s="63">
        <f t="shared" si="22"/>
        <v>0</v>
      </c>
      <c r="MJ3" s="63">
        <f t="shared" si="22"/>
        <v>0</v>
      </c>
      <c r="MK3" s="63">
        <f t="shared" si="22"/>
        <v>0</v>
      </c>
      <c r="ML3" s="63">
        <f t="shared" si="22"/>
        <v>0</v>
      </c>
      <c r="MM3" s="63">
        <f t="shared" si="22"/>
        <v>0</v>
      </c>
      <c r="MN3" s="63">
        <f t="shared" si="22"/>
        <v>0</v>
      </c>
      <c r="MO3" s="63">
        <f t="shared" si="22"/>
        <v>0</v>
      </c>
      <c r="MP3" s="63">
        <f t="shared" si="22"/>
        <v>0</v>
      </c>
      <c r="MQ3" s="63">
        <f t="shared" si="22"/>
        <v>0</v>
      </c>
      <c r="MR3" s="63">
        <f t="shared" si="22"/>
        <v>0</v>
      </c>
      <c r="MS3" s="63">
        <f t="shared" si="22"/>
        <v>0</v>
      </c>
      <c r="MT3" s="63">
        <f t="shared" si="23"/>
        <v>0</v>
      </c>
      <c r="MU3" s="63">
        <f t="shared" si="23"/>
        <v>0</v>
      </c>
      <c r="MV3" s="63">
        <f t="shared" si="23"/>
        <v>0</v>
      </c>
      <c r="MW3" s="63">
        <f t="shared" si="23"/>
        <v>0</v>
      </c>
      <c r="MX3" s="63">
        <f t="shared" si="23"/>
        <v>0</v>
      </c>
      <c r="MY3" s="63">
        <f t="shared" si="23"/>
        <v>0</v>
      </c>
      <c r="MZ3" s="63">
        <f t="shared" si="23"/>
        <v>0</v>
      </c>
      <c r="NA3" s="63">
        <f t="shared" si="23"/>
        <v>0</v>
      </c>
      <c r="NB3" s="63">
        <f t="shared" si="23"/>
        <v>0</v>
      </c>
      <c r="NC3" s="63">
        <f t="shared" si="23"/>
        <v>0</v>
      </c>
      <c r="ND3" s="63">
        <f t="shared" si="23"/>
        <v>0</v>
      </c>
      <c r="NE3" s="63" t="s">
        <v>325</v>
      </c>
    </row>
    <row r="4" spans="2:369" x14ac:dyDescent="0.3">
      <c r="B4" s="64">
        <f>IF(피벗_수정불가!L15&gt;2,2,피벗_수정불가!L15)</f>
        <v>0.97142857142857142</v>
      </c>
      <c r="C4" s="63">
        <v>2</v>
      </c>
      <c r="D4" s="63">
        <f t="shared" si="0"/>
        <v>0.125</v>
      </c>
      <c r="E4" s="63">
        <f t="shared" si="24"/>
        <v>90</v>
      </c>
      <c r="F4" s="63">
        <f>360*SUM(D$2:D4)+1</f>
        <v>136</v>
      </c>
      <c r="G4" s="63" t="s">
        <v>328</v>
      </c>
      <c r="H4" s="63">
        <f t="shared" si="1"/>
        <v>0</v>
      </c>
      <c r="I4" s="63">
        <f t="shared" si="1"/>
        <v>0</v>
      </c>
      <c r="J4" s="63">
        <f t="shared" si="1"/>
        <v>0</v>
      </c>
      <c r="K4" s="63">
        <f t="shared" si="1"/>
        <v>0</v>
      </c>
      <c r="L4" s="63">
        <f t="shared" si="1"/>
        <v>0</v>
      </c>
      <c r="M4" s="63">
        <f t="shared" si="1"/>
        <v>0</v>
      </c>
      <c r="N4" s="63">
        <f t="shared" si="1"/>
        <v>0</v>
      </c>
      <c r="O4" s="63">
        <f t="shared" si="1"/>
        <v>0</v>
      </c>
      <c r="P4" s="63">
        <f t="shared" si="1"/>
        <v>0</v>
      </c>
      <c r="Q4" s="63">
        <f t="shared" si="1"/>
        <v>0</v>
      </c>
      <c r="R4" s="63">
        <f t="shared" si="1"/>
        <v>0</v>
      </c>
      <c r="S4" s="63">
        <f t="shared" si="1"/>
        <v>0</v>
      </c>
      <c r="T4" s="63">
        <f t="shared" si="1"/>
        <v>0</v>
      </c>
      <c r="U4" s="63">
        <f t="shared" si="1"/>
        <v>0</v>
      </c>
      <c r="V4" s="63">
        <f t="shared" si="1"/>
        <v>0</v>
      </c>
      <c r="W4" s="63">
        <f t="shared" si="1"/>
        <v>0</v>
      </c>
      <c r="X4" s="63">
        <f t="shared" si="2"/>
        <v>0</v>
      </c>
      <c r="Y4" s="63">
        <f t="shared" si="2"/>
        <v>0</v>
      </c>
      <c r="Z4" s="63">
        <f t="shared" si="2"/>
        <v>0</v>
      </c>
      <c r="AA4" s="63">
        <f t="shared" si="2"/>
        <v>0</v>
      </c>
      <c r="AB4" s="63">
        <f t="shared" si="2"/>
        <v>0</v>
      </c>
      <c r="AC4" s="63">
        <f t="shared" si="2"/>
        <v>0</v>
      </c>
      <c r="AD4" s="63">
        <f t="shared" si="2"/>
        <v>0</v>
      </c>
      <c r="AE4" s="63">
        <f t="shared" si="2"/>
        <v>0</v>
      </c>
      <c r="AF4" s="63">
        <f t="shared" si="2"/>
        <v>0</v>
      </c>
      <c r="AG4" s="63">
        <f t="shared" si="2"/>
        <v>0</v>
      </c>
      <c r="AH4" s="63">
        <f t="shared" si="2"/>
        <v>0</v>
      </c>
      <c r="AI4" s="63">
        <f t="shared" si="2"/>
        <v>0</v>
      </c>
      <c r="AJ4" s="63">
        <f t="shared" si="2"/>
        <v>0</v>
      </c>
      <c r="AK4" s="63">
        <f t="shared" si="2"/>
        <v>0</v>
      </c>
      <c r="AL4" s="63">
        <f t="shared" si="2"/>
        <v>0</v>
      </c>
      <c r="AM4" s="63">
        <f t="shared" si="2"/>
        <v>0</v>
      </c>
      <c r="AN4" s="63">
        <f t="shared" si="3"/>
        <v>0</v>
      </c>
      <c r="AO4" s="63">
        <f t="shared" si="3"/>
        <v>0</v>
      </c>
      <c r="AP4" s="63">
        <f t="shared" si="3"/>
        <v>0</v>
      </c>
      <c r="AQ4" s="63">
        <f t="shared" si="3"/>
        <v>0</v>
      </c>
      <c r="AR4" s="63">
        <f t="shared" si="3"/>
        <v>0</v>
      </c>
      <c r="AS4" s="63">
        <f t="shared" si="3"/>
        <v>0</v>
      </c>
      <c r="AT4" s="63">
        <f t="shared" si="3"/>
        <v>0</v>
      </c>
      <c r="AU4" s="63">
        <f t="shared" si="3"/>
        <v>0</v>
      </c>
      <c r="AV4" s="63">
        <f t="shared" si="3"/>
        <v>0</v>
      </c>
      <c r="AW4" s="63">
        <f t="shared" si="3"/>
        <v>0</v>
      </c>
      <c r="AX4" s="63">
        <f t="shared" si="3"/>
        <v>0</v>
      </c>
      <c r="AY4" s="63">
        <f t="shared" si="3"/>
        <v>0</v>
      </c>
      <c r="AZ4" s="63">
        <f t="shared" si="3"/>
        <v>0</v>
      </c>
      <c r="BA4" s="63">
        <f t="shared" si="3"/>
        <v>0</v>
      </c>
      <c r="BB4" s="63">
        <f t="shared" si="3"/>
        <v>0</v>
      </c>
      <c r="BC4" s="63">
        <f t="shared" si="3"/>
        <v>0</v>
      </c>
      <c r="BD4" s="63">
        <f t="shared" si="4"/>
        <v>0</v>
      </c>
      <c r="BE4" s="63">
        <f t="shared" si="4"/>
        <v>0</v>
      </c>
      <c r="BF4" s="63">
        <f t="shared" si="4"/>
        <v>0</v>
      </c>
      <c r="BG4" s="63">
        <f t="shared" si="4"/>
        <v>0</v>
      </c>
      <c r="BH4" s="63">
        <f t="shared" si="4"/>
        <v>0</v>
      </c>
      <c r="BI4" s="63">
        <f t="shared" si="4"/>
        <v>0</v>
      </c>
      <c r="BJ4" s="63">
        <f t="shared" si="4"/>
        <v>0</v>
      </c>
      <c r="BK4" s="63">
        <f t="shared" si="4"/>
        <v>0</v>
      </c>
      <c r="BL4" s="63">
        <f t="shared" si="4"/>
        <v>0</v>
      </c>
      <c r="BM4" s="63">
        <f t="shared" si="4"/>
        <v>0</v>
      </c>
      <c r="BN4" s="63">
        <f t="shared" si="4"/>
        <v>0</v>
      </c>
      <c r="BO4" s="63">
        <f t="shared" si="4"/>
        <v>0</v>
      </c>
      <c r="BP4" s="63">
        <f t="shared" si="4"/>
        <v>0</v>
      </c>
      <c r="BQ4" s="63">
        <f t="shared" si="4"/>
        <v>0</v>
      </c>
      <c r="BR4" s="63">
        <f t="shared" si="4"/>
        <v>0</v>
      </c>
      <c r="BS4" s="63">
        <f t="shared" si="4"/>
        <v>0</v>
      </c>
      <c r="BT4" s="63">
        <f t="shared" si="5"/>
        <v>0</v>
      </c>
      <c r="BU4" s="63">
        <f t="shared" si="5"/>
        <v>0</v>
      </c>
      <c r="BV4" s="63">
        <f t="shared" si="5"/>
        <v>0</v>
      </c>
      <c r="BW4" s="63">
        <f t="shared" si="5"/>
        <v>0</v>
      </c>
      <c r="BX4" s="63">
        <f t="shared" si="5"/>
        <v>0</v>
      </c>
      <c r="BY4" s="63">
        <f t="shared" si="5"/>
        <v>0</v>
      </c>
      <c r="BZ4" s="63">
        <f t="shared" si="5"/>
        <v>0</v>
      </c>
      <c r="CA4" s="63">
        <f t="shared" si="5"/>
        <v>0</v>
      </c>
      <c r="CB4" s="63">
        <f t="shared" si="5"/>
        <v>0</v>
      </c>
      <c r="CC4" s="63">
        <f t="shared" si="5"/>
        <v>0</v>
      </c>
      <c r="CD4" s="63">
        <f t="shared" si="5"/>
        <v>0</v>
      </c>
      <c r="CE4" s="63">
        <f t="shared" si="5"/>
        <v>0</v>
      </c>
      <c r="CF4" s="63">
        <f t="shared" si="5"/>
        <v>0</v>
      </c>
      <c r="CG4" s="63">
        <f t="shared" si="5"/>
        <v>0</v>
      </c>
      <c r="CH4" s="63">
        <f t="shared" si="5"/>
        <v>0</v>
      </c>
      <c r="CI4" s="63">
        <f t="shared" si="5"/>
        <v>0</v>
      </c>
      <c r="CJ4" s="63">
        <f t="shared" si="6"/>
        <v>0</v>
      </c>
      <c r="CK4" s="63">
        <f t="shared" si="6"/>
        <v>0</v>
      </c>
      <c r="CL4" s="63">
        <f t="shared" si="6"/>
        <v>0</v>
      </c>
      <c r="CM4" s="63">
        <f t="shared" si="6"/>
        <v>0</v>
      </c>
      <c r="CN4" s="63">
        <f t="shared" si="6"/>
        <v>0</v>
      </c>
      <c r="CO4" s="63">
        <f t="shared" si="6"/>
        <v>0</v>
      </c>
      <c r="CP4" s="63">
        <f t="shared" si="6"/>
        <v>0</v>
      </c>
      <c r="CQ4" s="63">
        <f t="shared" si="6"/>
        <v>0</v>
      </c>
      <c r="CR4" s="63">
        <f t="shared" si="6"/>
        <v>0</v>
      </c>
      <c r="CS4" s="63">
        <f t="shared" si="6"/>
        <v>0</v>
      </c>
      <c r="CT4" s="63">
        <f t="shared" si="6"/>
        <v>0.97142857142857142</v>
      </c>
      <c r="CU4" s="63">
        <f t="shared" si="6"/>
        <v>0.97142857142857142</v>
      </c>
      <c r="CV4" s="63">
        <f t="shared" si="6"/>
        <v>0.97142857142857142</v>
      </c>
      <c r="CW4" s="63">
        <f t="shared" si="6"/>
        <v>0.97142857142857142</v>
      </c>
      <c r="CX4" s="63">
        <f t="shared" si="6"/>
        <v>0.97142857142857142</v>
      </c>
      <c r="CY4" s="63">
        <f t="shared" si="6"/>
        <v>0.97142857142857142</v>
      </c>
      <c r="CZ4" s="63">
        <f t="shared" si="7"/>
        <v>0.97142857142857142</v>
      </c>
      <c r="DA4" s="63">
        <f t="shared" si="7"/>
        <v>0.97142857142857142</v>
      </c>
      <c r="DB4" s="63">
        <f t="shared" si="7"/>
        <v>0.97142857142857142</v>
      </c>
      <c r="DC4" s="63">
        <f t="shared" si="7"/>
        <v>0.97142857142857142</v>
      </c>
      <c r="DD4" s="63">
        <f t="shared" si="7"/>
        <v>0.97142857142857142</v>
      </c>
      <c r="DE4" s="63">
        <f t="shared" si="7"/>
        <v>0.97142857142857142</v>
      </c>
      <c r="DF4" s="63">
        <f t="shared" si="7"/>
        <v>0.97142857142857142</v>
      </c>
      <c r="DG4" s="63">
        <f t="shared" si="7"/>
        <v>0.97142857142857142</v>
      </c>
      <c r="DH4" s="63">
        <f t="shared" si="7"/>
        <v>0.97142857142857142</v>
      </c>
      <c r="DI4" s="63">
        <f t="shared" si="7"/>
        <v>0.97142857142857142</v>
      </c>
      <c r="DJ4" s="63">
        <f t="shared" si="7"/>
        <v>0.97142857142857142</v>
      </c>
      <c r="DK4" s="63">
        <f t="shared" si="7"/>
        <v>0.97142857142857142</v>
      </c>
      <c r="DL4" s="63">
        <f t="shared" si="7"/>
        <v>0.97142857142857142</v>
      </c>
      <c r="DM4" s="63">
        <f t="shared" si="7"/>
        <v>0.97142857142857142</v>
      </c>
      <c r="DN4" s="63">
        <f t="shared" si="7"/>
        <v>0.97142857142857142</v>
      </c>
      <c r="DO4" s="63">
        <f t="shared" si="7"/>
        <v>0.97142857142857142</v>
      </c>
      <c r="DP4" s="63">
        <f t="shared" si="8"/>
        <v>0.97142857142857142</v>
      </c>
      <c r="DQ4" s="63">
        <f t="shared" si="8"/>
        <v>0.97142857142857142</v>
      </c>
      <c r="DR4" s="63">
        <f t="shared" si="8"/>
        <v>0.97142857142857142</v>
      </c>
      <c r="DS4" s="63">
        <f t="shared" si="8"/>
        <v>0.97142857142857142</v>
      </c>
      <c r="DT4" s="63">
        <f t="shared" si="8"/>
        <v>0.97142857142857142</v>
      </c>
      <c r="DU4" s="63">
        <f t="shared" si="8"/>
        <v>0.97142857142857142</v>
      </c>
      <c r="DV4" s="63">
        <f t="shared" si="8"/>
        <v>0.97142857142857142</v>
      </c>
      <c r="DW4" s="63">
        <f t="shared" si="8"/>
        <v>0.97142857142857142</v>
      </c>
      <c r="DX4" s="63">
        <f t="shared" si="8"/>
        <v>0.97142857142857142</v>
      </c>
      <c r="DY4" s="63">
        <f t="shared" si="8"/>
        <v>0.97142857142857142</v>
      </c>
      <c r="DZ4" s="63">
        <f t="shared" si="8"/>
        <v>0.97142857142857142</v>
      </c>
      <c r="EA4" s="63">
        <f t="shared" si="8"/>
        <v>0.97142857142857142</v>
      </c>
      <c r="EB4" s="63">
        <f t="shared" si="8"/>
        <v>0.97142857142857142</v>
      </c>
      <c r="EC4" s="63">
        <f t="shared" si="8"/>
        <v>0.97142857142857142</v>
      </c>
      <c r="ED4" s="63">
        <f t="shared" si="8"/>
        <v>0.97142857142857142</v>
      </c>
      <c r="EE4" s="63">
        <f t="shared" si="8"/>
        <v>0.97142857142857142</v>
      </c>
      <c r="EF4" s="63">
        <f t="shared" si="9"/>
        <v>0.97142857142857142</v>
      </c>
      <c r="EG4" s="63">
        <f t="shared" si="9"/>
        <v>0.97142857142857142</v>
      </c>
      <c r="EH4" s="63">
        <f t="shared" si="9"/>
        <v>0.97142857142857142</v>
      </c>
      <c r="EI4" s="63">
        <f t="shared" si="9"/>
        <v>0.97142857142857142</v>
      </c>
      <c r="EJ4" s="63">
        <f t="shared" si="9"/>
        <v>0.97142857142857142</v>
      </c>
      <c r="EK4" s="63">
        <f t="shared" si="9"/>
        <v>0.97142857142857142</v>
      </c>
      <c r="EL4" s="63">
        <f t="shared" si="9"/>
        <v>0.97142857142857142</v>
      </c>
      <c r="EM4" s="63">
        <f t="shared" si="9"/>
        <v>0.97142857142857142</v>
      </c>
      <c r="EN4" s="63">
        <f t="shared" si="9"/>
        <v>0.97142857142857142</v>
      </c>
      <c r="EO4" s="63">
        <f t="shared" si="9"/>
        <v>0</v>
      </c>
      <c r="EP4" s="63">
        <f t="shared" si="9"/>
        <v>0</v>
      </c>
      <c r="EQ4" s="63">
        <f t="shared" si="9"/>
        <v>0</v>
      </c>
      <c r="ER4" s="63">
        <f t="shared" si="9"/>
        <v>0</v>
      </c>
      <c r="ES4" s="63">
        <f t="shared" si="9"/>
        <v>0</v>
      </c>
      <c r="ET4" s="63">
        <f t="shared" si="9"/>
        <v>0</v>
      </c>
      <c r="EU4" s="63">
        <f t="shared" si="9"/>
        <v>0</v>
      </c>
      <c r="EV4" s="63">
        <f t="shared" si="10"/>
        <v>0</v>
      </c>
      <c r="EW4" s="63">
        <f t="shared" si="10"/>
        <v>0</v>
      </c>
      <c r="EX4" s="63">
        <f t="shared" si="10"/>
        <v>0</v>
      </c>
      <c r="EY4" s="63">
        <f t="shared" si="10"/>
        <v>0</v>
      </c>
      <c r="EZ4" s="63">
        <f t="shared" si="10"/>
        <v>0</v>
      </c>
      <c r="FA4" s="63">
        <f t="shared" si="10"/>
        <v>0</v>
      </c>
      <c r="FB4" s="63">
        <f t="shared" si="10"/>
        <v>0</v>
      </c>
      <c r="FC4" s="63">
        <f t="shared" si="10"/>
        <v>0</v>
      </c>
      <c r="FD4" s="63">
        <f t="shared" si="10"/>
        <v>0</v>
      </c>
      <c r="FE4" s="63">
        <f t="shared" si="10"/>
        <v>0</v>
      </c>
      <c r="FF4" s="63">
        <f t="shared" si="10"/>
        <v>0</v>
      </c>
      <c r="FG4" s="63">
        <f t="shared" si="10"/>
        <v>0</v>
      </c>
      <c r="FH4" s="63">
        <f t="shared" si="10"/>
        <v>0</v>
      </c>
      <c r="FI4" s="63">
        <f t="shared" si="10"/>
        <v>0</v>
      </c>
      <c r="FJ4" s="63">
        <f t="shared" si="10"/>
        <v>0</v>
      </c>
      <c r="FK4" s="63">
        <f t="shared" si="10"/>
        <v>0</v>
      </c>
      <c r="FL4" s="63">
        <f t="shared" si="11"/>
        <v>0</v>
      </c>
      <c r="FM4" s="63">
        <f t="shared" si="11"/>
        <v>0</v>
      </c>
      <c r="FN4" s="63">
        <f t="shared" si="11"/>
        <v>0</v>
      </c>
      <c r="FO4" s="63">
        <f t="shared" si="11"/>
        <v>0</v>
      </c>
      <c r="FP4" s="63">
        <f t="shared" si="11"/>
        <v>0</v>
      </c>
      <c r="FQ4" s="63">
        <f t="shared" si="11"/>
        <v>0</v>
      </c>
      <c r="FR4" s="63">
        <f t="shared" si="11"/>
        <v>0</v>
      </c>
      <c r="FS4" s="63">
        <f t="shared" si="11"/>
        <v>0</v>
      </c>
      <c r="FT4" s="63">
        <f t="shared" si="11"/>
        <v>0</v>
      </c>
      <c r="FU4" s="63">
        <f t="shared" si="11"/>
        <v>0</v>
      </c>
      <c r="FV4" s="63">
        <f t="shared" si="11"/>
        <v>0</v>
      </c>
      <c r="FW4" s="63">
        <f t="shared" si="11"/>
        <v>0</v>
      </c>
      <c r="FX4" s="63">
        <f t="shared" si="11"/>
        <v>0</v>
      </c>
      <c r="FY4" s="63">
        <f t="shared" si="11"/>
        <v>0</v>
      </c>
      <c r="FZ4" s="63">
        <f t="shared" si="11"/>
        <v>0</v>
      </c>
      <c r="GA4" s="63">
        <f t="shared" si="11"/>
        <v>0</v>
      </c>
      <c r="GB4" s="63">
        <f t="shared" si="12"/>
        <v>0</v>
      </c>
      <c r="GC4" s="63">
        <f t="shared" si="12"/>
        <v>0</v>
      </c>
      <c r="GD4" s="63">
        <f t="shared" si="12"/>
        <v>0</v>
      </c>
      <c r="GE4" s="63">
        <f t="shared" si="12"/>
        <v>0</v>
      </c>
      <c r="GF4" s="63">
        <f t="shared" si="12"/>
        <v>0</v>
      </c>
      <c r="GG4" s="63">
        <f t="shared" si="12"/>
        <v>0</v>
      </c>
      <c r="GH4" s="63">
        <f t="shared" si="12"/>
        <v>0</v>
      </c>
      <c r="GI4" s="63">
        <f t="shared" si="12"/>
        <v>0</v>
      </c>
      <c r="GJ4" s="63">
        <f t="shared" si="12"/>
        <v>0</v>
      </c>
      <c r="GK4" s="63">
        <f t="shared" si="12"/>
        <v>0</v>
      </c>
      <c r="GL4" s="63">
        <f t="shared" si="12"/>
        <v>0</v>
      </c>
      <c r="GM4" s="63">
        <f t="shared" si="12"/>
        <v>0</v>
      </c>
      <c r="GN4" s="63">
        <f t="shared" si="12"/>
        <v>0</v>
      </c>
      <c r="GO4" s="63">
        <f t="shared" si="12"/>
        <v>0</v>
      </c>
      <c r="GP4" s="63">
        <f t="shared" si="12"/>
        <v>0</v>
      </c>
      <c r="GQ4" s="63">
        <f t="shared" si="12"/>
        <v>0</v>
      </c>
      <c r="GR4" s="63">
        <f t="shared" si="13"/>
        <v>0</v>
      </c>
      <c r="GS4" s="63">
        <f t="shared" si="13"/>
        <v>0</v>
      </c>
      <c r="GT4" s="63">
        <f t="shared" si="13"/>
        <v>0</v>
      </c>
      <c r="GU4" s="63">
        <f t="shared" si="13"/>
        <v>0</v>
      </c>
      <c r="GV4" s="63">
        <f t="shared" si="13"/>
        <v>0</v>
      </c>
      <c r="GW4" s="63">
        <f t="shared" si="13"/>
        <v>0</v>
      </c>
      <c r="GX4" s="63">
        <f t="shared" si="13"/>
        <v>0</v>
      </c>
      <c r="GY4" s="63">
        <f t="shared" si="13"/>
        <v>0</v>
      </c>
      <c r="GZ4" s="63">
        <f t="shared" si="13"/>
        <v>0</v>
      </c>
      <c r="HA4" s="63">
        <f t="shared" si="13"/>
        <v>0</v>
      </c>
      <c r="HB4" s="63">
        <f t="shared" si="13"/>
        <v>0</v>
      </c>
      <c r="HC4" s="63">
        <f t="shared" si="13"/>
        <v>0</v>
      </c>
      <c r="HD4" s="63">
        <f t="shared" si="13"/>
        <v>0</v>
      </c>
      <c r="HE4" s="63">
        <f t="shared" si="13"/>
        <v>0</v>
      </c>
      <c r="HF4" s="63">
        <f t="shared" si="13"/>
        <v>0</v>
      </c>
      <c r="HG4" s="63">
        <f t="shared" si="13"/>
        <v>0</v>
      </c>
      <c r="HH4" s="63">
        <f t="shared" si="14"/>
        <v>0</v>
      </c>
      <c r="HI4" s="63">
        <f t="shared" si="14"/>
        <v>0</v>
      </c>
      <c r="HJ4" s="63">
        <f t="shared" si="14"/>
        <v>0</v>
      </c>
      <c r="HK4" s="63">
        <f t="shared" si="14"/>
        <v>0</v>
      </c>
      <c r="HL4" s="63">
        <f t="shared" si="14"/>
        <v>0</v>
      </c>
      <c r="HM4" s="63">
        <f t="shared" si="14"/>
        <v>0</v>
      </c>
      <c r="HN4" s="63">
        <f t="shared" si="14"/>
        <v>0</v>
      </c>
      <c r="HO4" s="63">
        <f t="shared" si="14"/>
        <v>0</v>
      </c>
      <c r="HP4" s="63">
        <f t="shared" si="14"/>
        <v>0</v>
      </c>
      <c r="HQ4" s="63">
        <f t="shared" si="14"/>
        <v>0</v>
      </c>
      <c r="HR4" s="63">
        <f t="shared" si="14"/>
        <v>0</v>
      </c>
      <c r="HS4" s="63">
        <f t="shared" si="14"/>
        <v>0</v>
      </c>
      <c r="HT4" s="63">
        <f t="shared" si="14"/>
        <v>0</v>
      </c>
      <c r="HU4" s="63">
        <f t="shared" si="14"/>
        <v>0</v>
      </c>
      <c r="HV4" s="63">
        <f t="shared" si="14"/>
        <v>0</v>
      </c>
      <c r="HW4" s="63">
        <f t="shared" si="14"/>
        <v>0</v>
      </c>
      <c r="HX4" s="63">
        <f t="shared" si="15"/>
        <v>0</v>
      </c>
      <c r="HY4" s="63">
        <f t="shared" si="15"/>
        <v>0</v>
      </c>
      <c r="HZ4" s="63">
        <f t="shared" si="15"/>
        <v>0</v>
      </c>
      <c r="IA4" s="63">
        <f t="shared" si="15"/>
        <v>0</v>
      </c>
      <c r="IB4" s="63">
        <f t="shared" si="15"/>
        <v>0</v>
      </c>
      <c r="IC4" s="63">
        <f t="shared" si="15"/>
        <v>0</v>
      </c>
      <c r="ID4" s="63">
        <f t="shared" si="15"/>
        <v>0</v>
      </c>
      <c r="IE4" s="63">
        <f t="shared" si="15"/>
        <v>0</v>
      </c>
      <c r="IF4" s="63">
        <f t="shared" si="15"/>
        <v>0</v>
      </c>
      <c r="IG4" s="63">
        <f t="shared" si="15"/>
        <v>0</v>
      </c>
      <c r="IH4" s="63">
        <f t="shared" si="15"/>
        <v>0</v>
      </c>
      <c r="II4" s="63">
        <f t="shared" si="15"/>
        <v>0</v>
      </c>
      <c r="IJ4" s="63">
        <f t="shared" si="15"/>
        <v>0</v>
      </c>
      <c r="IK4" s="63">
        <f t="shared" si="15"/>
        <v>0</v>
      </c>
      <c r="IL4" s="63">
        <f t="shared" si="15"/>
        <v>0</v>
      </c>
      <c r="IM4" s="63">
        <f t="shared" si="15"/>
        <v>0</v>
      </c>
      <c r="IN4" s="63">
        <f t="shared" si="16"/>
        <v>0</v>
      </c>
      <c r="IO4" s="63">
        <f t="shared" si="16"/>
        <v>0</v>
      </c>
      <c r="IP4" s="63">
        <f t="shared" si="16"/>
        <v>0</v>
      </c>
      <c r="IQ4" s="63">
        <f t="shared" si="16"/>
        <v>0</v>
      </c>
      <c r="IR4" s="63">
        <f t="shared" si="16"/>
        <v>0</v>
      </c>
      <c r="IS4" s="63">
        <f t="shared" si="16"/>
        <v>0</v>
      </c>
      <c r="IT4" s="63">
        <f t="shared" si="16"/>
        <v>0</v>
      </c>
      <c r="IU4" s="63">
        <f t="shared" si="16"/>
        <v>0</v>
      </c>
      <c r="IV4" s="63">
        <f t="shared" si="16"/>
        <v>0</v>
      </c>
      <c r="IW4" s="63">
        <f t="shared" si="16"/>
        <v>0</v>
      </c>
      <c r="IX4" s="63">
        <f t="shared" si="16"/>
        <v>0</v>
      </c>
      <c r="IY4" s="63">
        <f t="shared" si="16"/>
        <v>0</v>
      </c>
      <c r="IZ4" s="63">
        <f t="shared" si="16"/>
        <v>0</v>
      </c>
      <c r="JA4" s="63">
        <f t="shared" si="16"/>
        <v>0</v>
      </c>
      <c r="JB4" s="63">
        <f t="shared" si="16"/>
        <v>0</v>
      </c>
      <c r="JC4" s="63">
        <f t="shared" si="16"/>
        <v>0</v>
      </c>
      <c r="JD4" s="63">
        <f t="shared" si="17"/>
        <v>0</v>
      </c>
      <c r="JE4" s="63">
        <f t="shared" si="17"/>
        <v>0</v>
      </c>
      <c r="JF4" s="63">
        <f t="shared" si="17"/>
        <v>0</v>
      </c>
      <c r="JG4" s="63">
        <f t="shared" si="17"/>
        <v>0</v>
      </c>
      <c r="JH4" s="63">
        <f t="shared" si="17"/>
        <v>0</v>
      </c>
      <c r="JI4" s="63">
        <f t="shared" si="17"/>
        <v>0</v>
      </c>
      <c r="JJ4" s="63">
        <f t="shared" si="17"/>
        <v>0</v>
      </c>
      <c r="JK4" s="63">
        <f t="shared" si="17"/>
        <v>0</v>
      </c>
      <c r="JL4" s="63">
        <f t="shared" si="17"/>
        <v>0</v>
      </c>
      <c r="JM4" s="63">
        <f t="shared" si="17"/>
        <v>0</v>
      </c>
      <c r="JN4" s="63">
        <f t="shared" si="17"/>
        <v>0</v>
      </c>
      <c r="JO4" s="63">
        <f t="shared" si="17"/>
        <v>0</v>
      </c>
      <c r="JP4" s="63">
        <f t="shared" si="17"/>
        <v>0</v>
      </c>
      <c r="JQ4" s="63">
        <f t="shared" si="17"/>
        <v>0</v>
      </c>
      <c r="JR4" s="63">
        <f t="shared" si="17"/>
        <v>0</v>
      </c>
      <c r="JS4" s="63">
        <f t="shared" si="17"/>
        <v>0</v>
      </c>
      <c r="JT4" s="63">
        <f t="shared" si="18"/>
        <v>0</v>
      </c>
      <c r="JU4" s="63">
        <f t="shared" si="18"/>
        <v>0</v>
      </c>
      <c r="JV4" s="63">
        <f t="shared" si="18"/>
        <v>0</v>
      </c>
      <c r="JW4" s="63">
        <f t="shared" si="18"/>
        <v>0</v>
      </c>
      <c r="JX4" s="63">
        <f t="shared" si="18"/>
        <v>0</v>
      </c>
      <c r="JY4" s="63">
        <f t="shared" si="18"/>
        <v>0</v>
      </c>
      <c r="JZ4" s="63">
        <f t="shared" si="18"/>
        <v>0</v>
      </c>
      <c r="KA4" s="63">
        <f t="shared" si="18"/>
        <v>0</v>
      </c>
      <c r="KB4" s="63">
        <f t="shared" si="18"/>
        <v>0</v>
      </c>
      <c r="KC4" s="63">
        <f t="shared" si="18"/>
        <v>0</v>
      </c>
      <c r="KD4" s="63">
        <f t="shared" si="18"/>
        <v>0</v>
      </c>
      <c r="KE4" s="63">
        <f t="shared" si="18"/>
        <v>0</v>
      </c>
      <c r="KF4" s="63">
        <f t="shared" si="18"/>
        <v>0</v>
      </c>
      <c r="KG4" s="63">
        <f t="shared" si="18"/>
        <v>0</v>
      </c>
      <c r="KH4" s="63">
        <f t="shared" si="18"/>
        <v>0</v>
      </c>
      <c r="KI4" s="63">
        <f t="shared" si="18"/>
        <v>0</v>
      </c>
      <c r="KJ4" s="63">
        <f t="shared" si="19"/>
        <v>0</v>
      </c>
      <c r="KK4" s="63">
        <f t="shared" si="19"/>
        <v>0</v>
      </c>
      <c r="KL4" s="63">
        <f t="shared" si="19"/>
        <v>0</v>
      </c>
      <c r="KM4" s="63">
        <f t="shared" si="19"/>
        <v>0</v>
      </c>
      <c r="KN4" s="63">
        <f t="shared" si="19"/>
        <v>0</v>
      </c>
      <c r="KO4" s="63">
        <f t="shared" si="19"/>
        <v>0</v>
      </c>
      <c r="KP4" s="63">
        <f t="shared" si="19"/>
        <v>0</v>
      </c>
      <c r="KQ4" s="63">
        <f t="shared" si="19"/>
        <v>0</v>
      </c>
      <c r="KR4" s="63">
        <f t="shared" si="19"/>
        <v>0</v>
      </c>
      <c r="KS4" s="63">
        <f t="shared" si="19"/>
        <v>0</v>
      </c>
      <c r="KT4" s="63">
        <f t="shared" si="19"/>
        <v>0</v>
      </c>
      <c r="KU4" s="63">
        <f t="shared" si="19"/>
        <v>0</v>
      </c>
      <c r="KV4" s="63">
        <f t="shared" si="19"/>
        <v>0</v>
      </c>
      <c r="KW4" s="63">
        <f t="shared" si="19"/>
        <v>0</v>
      </c>
      <c r="KX4" s="63">
        <f t="shared" si="19"/>
        <v>0</v>
      </c>
      <c r="KY4" s="63">
        <f t="shared" si="19"/>
        <v>0</v>
      </c>
      <c r="KZ4" s="63">
        <f t="shared" si="20"/>
        <v>0</v>
      </c>
      <c r="LA4" s="63">
        <f t="shared" si="20"/>
        <v>0</v>
      </c>
      <c r="LB4" s="63">
        <f t="shared" si="20"/>
        <v>0</v>
      </c>
      <c r="LC4" s="63">
        <f t="shared" si="20"/>
        <v>0</v>
      </c>
      <c r="LD4" s="63">
        <f t="shared" si="20"/>
        <v>0</v>
      </c>
      <c r="LE4" s="63">
        <f t="shared" si="20"/>
        <v>0</v>
      </c>
      <c r="LF4" s="63">
        <f t="shared" si="20"/>
        <v>0</v>
      </c>
      <c r="LG4" s="63">
        <f t="shared" si="20"/>
        <v>0</v>
      </c>
      <c r="LH4" s="63">
        <f t="shared" si="20"/>
        <v>0</v>
      </c>
      <c r="LI4" s="63">
        <f t="shared" si="20"/>
        <v>0</v>
      </c>
      <c r="LJ4" s="63">
        <f t="shared" si="20"/>
        <v>0</v>
      </c>
      <c r="LK4" s="63">
        <f t="shared" si="20"/>
        <v>0</v>
      </c>
      <c r="LL4" s="63">
        <f t="shared" si="20"/>
        <v>0</v>
      </c>
      <c r="LM4" s="63">
        <f t="shared" si="20"/>
        <v>0</v>
      </c>
      <c r="LN4" s="63">
        <f t="shared" si="20"/>
        <v>0</v>
      </c>
      <c r="LO4" s="63">
        <f t="shared" si="20"/>
        <v>0</v>
      </c>
      <c r="LP4" s="63">
        <f t="shared" si="21"/>
        <v>0</v>
      </c>
      <c r="LQ4" s="63">
        <f t="shared" si="21"/>
        <v>0</v>
      </c>
      <c r="LR4" s="63">
        <f t="shared" si="21"/>
        <v>0</v>
      </c>
      <c r="LS4" s="63">
        <f t="shared" si="21"/>
        <v>0</v>
      </c>
      <c r="LT4" s="63">
        <f t="shared" si="21"/>
        <v>0</v>
      </c>
      <c r="LU4" s="63">
        <f t="shared" si="21"/>
        <v>0</v>
      </c>
      <c r="LV4" s="63">
        <f t="shared" si="21"/>
        <v>0</v>
      </c>
      <c r="LW4" s="63">
        <f t="shared" si="21"/>
        <v>0</v>
      </c>
      <c r="LX4" s="63">
        <f t="shared" si="21"/>
        <v>0</v>
      </c>
      <c r="LY4" s="63">
        <f t="shared" si="21"/>
        <v>0</v>
      </c>
      <c r="LZ4" s="63">
        <f t="shared" si="21"/>
        <v>0</v>
      </c>
      <c r="MA4" s="63">
        <f t="shared" si="21"/>
        <v>0</v>
      </c>
      <c r="MB4" s="63">
        <f t="shared" si="21"/>
        <v>0</v>
      </c>
      <c r="MC4" s="63">
        <f t="shared" si="21"/>
        <v>0</v>
      </c>
      <c r="MD4" s="63">
        <f t="shared" si="21"/>
        <v>0</v>
      </c>
      <c r="ME4" s="63">
        <f t="shared" si="21"/>
        <v>0</v>
      </c>
      <c r="MF4" s="63">
        <f t="shared" si="22"/>
        <v>0</v>
      </c>
      <c r="MG4" s="63">
        <f t="shared" si="22"/>
        <v>0</v>
      </c>
      <c r="MH4" s="63">
        <f t="shared" si="22"/>
        <v>0</v>
      </c>
      <c r="MI4" s="63">
        <f t="shared" si="22"/>
        <v>0</v>
      </c>
      <c r="MJ4" s="63">
        <f t="shared" si="22"/>
        <v>0</v>
      </c>
      <c r="MK4" s="63">
        <f t="shared" si="22"/>
        <v>0</v>
      </c>
      <c r="ML4" s="63">
        <f t="shared" si="22"/>
        <v>0</v>
      </c>
      <c r="MM4" s="63">
        <f t="shared" si="22"/>
        <v>0</v>
      </c>
      <c r="MN4" s="63">
        <f t="shared" si="22"/>
        <v>0</v>
      </c>
      <c r="MO4" s="63">
        <f t="shared" si="22"/>
        <v>0</v>
      </c>
      <c r="MP4" s="63">
        <f t="shared" si="22"/>
        <v>0</v>
      </c>
      <c r="MQ4" s="63">
        <f t="shared" si="22"/>
        <v>0</v>
      </c>
      <c r="MR4" s="63">
        <f t="shared" si="22"/>
        <v>0</v>
      </c>
      <c r="MS4" s="63">
        <f t="shared" si="22"/>
        <v>0</v>
      </c>
      <c r="MT4" s="63">
        <f t="shared" si="23"/>
        <v>0</v>
      </c>
      <c r="MU4" s="63">
        <f t="shared" si="23"/>
        <v>0</v>
      </c>
      <c r="MV4" s="63">
        <f t="shared" si="23"/>
        <v>0</v>
      </c>
      <c r="MW4" s="63">
        <f t="shared" si="23"/>
        <v>0</v>
      </c>
      <c r="MX4" s="63">
        <f t="shared" si="23"/>
        <v>0</v>
      </c>
      <c r="MY4" s="63">
        <f t="shared" si="23"/>
        <v>0</v>
      </c>
      <c r="MZ4" s="63">
        <f t="shared" si="23"/>
        <v>0</v>
      </c>
      <c r="NA4" s="63">
        <f t="shared" si="23"/>
        <v>0</v>
      </c>
      <c r="NB4" s="63">
        <f t="shared" si="23"/>
        <v>0</v>
      </c>
      <c r="NC4" s="63">
        <f t="shared" si="23"/>
        <v>0</v>
      </c>
      <c r="ND4" s="63">
        <f t="shared" si="23"/>
        <v>0</v>
      </c>
      <c r="NE4" s="63" t="s">
        <v>325</v>
      </c>
    </row>
    <row r="5" spans="2:369" x14ac:dyDescent="0.3">
      <c r="B5" s="64">
        <f>IF(피벗_수정불가!L16&gt;2,2,피벗_수정불가!L16)</f>
        <v>1.0683060109289617</v>
      </c>
      <c r="C5" s="63">
        <v>2</v>
      </c>
      <c r="D5" s="63">
        <f t="shared" si="0"/>
        <v>0.125</v>
      </c>
      <c r="E5" s="63">
        <f t="shared" si="24"/>
        <v>136</v>
      </c>
      <c r="F5" s="63">
        <f>360*SUM(D$2:D5)</f>
        <v>180</v>
      </c>
      <c r="G5" s="63" t="s">
        <v>4</v>
      </c>
      <c r="H5" s="63">
        <f t="shared" si="1"/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>
        <f t="shared" si="2"/>
        <v>0</v>
      </c>
      <c r="Y5" s="63">
        <f t="shared" si="2"/>
        <v>0</v>
      </c>
      <c r="Z5" s="63">
        <f t="shared" si="2"/>
        <v>0</v>
      </c>
      <c r="AA5" s="63">
        <f t="shared" si="2"/>
        <v>0</v>
      </c>
      <c r="AB5" s="63">
        <f t="shared" si="2"/>
        <v>0</v>
      </c>
      <c r="AC5" s="63">
        <f t="shared" si="2"/>
        <v>0</v>
      </c>
      <c r="AD5" s="63">
        <f t="shared" si="2"/>
        <v>0</v>
      </c>
      <c r="AE5" s="63">
        <f t="shared" si="2"/>
        <v>0</v>
      </c>
      <c r="AF5" s="63">
        <f t="shared" si="2"/>
        <v>0</v>
      </c>
      <c r="AG5" s="63">
        <f t="shared" si="2"/>
        <v>0</v>
      </c>
      <c r="AH5" s="63">
        <f t="shared" si="2"/>
        <v>0</v>
      </c>
      <c r="AI5" s="63">
        <f t="shared" si="2"/>
        <v>0</v>
      </c>
      <c r="AJ5" s="63">
        <f t="shared" si="2"/>
        <v>0</v>
      </c>
      <c r="AK5" s="63">
        <f t="shared" si="2"/>
        <v>0</v>
      </c>
      <c r="AL5" s="63">
        <f t="shared" si="2"/>
        <v>0</v>
      </c>
      <c r="AM5" s="63">
        <f t="shared" si="2"/>
        <v>0</v>
      </c>
      <c r="AN5" s="63">
        <f t="shared" si="3"/>
        <v>0</v>
      </c>
      <c r="AO5" s="63">
        <f t="shared" si="3"/>
        <v>0</v>
      </c>
      <c r="AP5" s="63">
        <f t="shared" si="3"/>
        <v>0</v>
      </c>
      <c r="AQ5" s="63">
        <f t="shared" si="3"/>
        <v>0</v>
      </c>
      <c r="AR5" s="63">
        <f t="shared" si="3"/>
        <v>0</v>
      </c>
      <c r="AS5" s="63">
        <f t="shared" si="3"/>
        <v>0</v>
      </c>
      <c r="AT5" s="63">
        <f t="shared" si="3"/>
        <v>0</v>
      </c>
      <c r="AU5" s="63">
        <f t="shared" si="3"/>
        <v>0</v>
      </c>
      <c r="AV5" s="63">
        <f t="shared" si="3"/>
        <v>0</v>
      </c>
      <c r="AW5" s="63">
        <f t="shared" si="3"/>
        <v>0</v>
      </c>
      <c r="AX5" s="63">
        <f t="shared" si="3"/>
        <v>0</v>
      </c>
      <c r="AY5" s="63">
        <f t="shared" si="3"/>
        <v>0</v>
      </c>
      <c r="AZ5" s="63">
        <f t="shared" si="3"/>
        <v>0</v>
      </c>
      <c r="BA5" s="63">
        <f t="shared" si="3"/>
        <v>0</v>
      </c>
      <c r="BB5" s="63">
        <f t="shared" si="3"/>
        <v>0</v>
      </c>
      <c r="BC5" s="63">
        <f t="shared" si="3"/>
        <v>0</v>
      </c>
      <c r="BD5" s="63">
        <f t="shared" si="4"/>
        <v>0</v>
      </c>
      <c r="BE5" s="63">
        <f t="shared" si="4"/>
        <v>0</v>
      </c>
      <c r="BF5" s="63">
        <f t="shared" si="4"/>
        <v>0</v>
      </c>
      <c r="BG5" s="63">
        <f t="shared" si="4"/>
        <v>0</v>
      </c>
      <c r="BH5" s="63">
        <f t="shared" si="4"/>
        <v>0</v>
      </c>
      <c r="BI5" s="63">
        <f t="shared" si="4"/>
        <v>0</v>
      </c>
      <c r="BJ5" s="63">
        <f t="shared" si="4"/>
        <v>0</v>
      </c>
      <c r="BK5" s="63">
        <f t="shared" si="4"/>
        <v>0</v>
      </c>
      <c r="BL5" s="63">
        <f t="shared" si="4"/>
        <v>0</v>
      </c>
      <c r="BM5" s="63">
        <f t="shared" si="4"/>
        <v>0</v>
      </c>
      <c r="BN5" s="63">
        <f t="shared" si="4"/>
        <v>0</v>
      </c>
      <c r="BO5" s="63">
        <f t="shared" si="4"/>
        <v>0</v>
      </c>
      <c r="BP5" s="63">
        <f t="shared" si="4"/>
        <v>0</v>
      </c>
      <c r="BQ5" s="63">
        <f t="shared" si="4"/>
        <v>0</v>
      </c>
      <c r="BR5" s="63">
        <f t="shared" si="4"/>
        <v>0</v>
      </c>
      <c r="BS5" s="63">
        <f t="shared" si="4"/>
        <v>0</v>
      </c>
      <c r="BT5" s="63">
        <f t="shared" si="5"/>
        <v>0</v>
      </c>
      <c r="BU5" s="63">
        <f t="shared" si="5"/>
        <v>0</v>
      </c>
      <c r="BV5" s="63">
        <f t="shared" si="5"/>
        <v>0</v>
      </c>
      <c r="BW5" s="63">
        <f t="shared" si="5"/>
        <v>0</v>
      </c>
      <c r="BX5" s="63">
        <f t="shared" si="5"/>
        <v>0</v>
      </c>
      <c r="BY5" s="63">
        <f t="shared" si="5"/>
        <v>0</v>
      </c>
      <c r="BZ5" s="63">
        <f t="shared" si="5"/>
        <v>0</v>
      </c>
      <c r="CA5" s="63">
        <f t="shared" si="5"/>
        <v>0</v>
      </c>
      <c r="CB5" s="63">
        <f t="shared" si="5"/>
        <v>0</v>
      </c>
      <c r="CC5" s="63">
        <f t="shared" si="5"/>
        <v>0</v>
      </c>
      <c r="CD5" s="63">
        <f t="shared" si="5"/>
        <v>0</v>
      </c>
      <c r="CE5" s="63">
        <f t="shared" si="5"/>
        <v>0</v>
      </c>
      <c r="CF5" s="63">
        <f t="shared" si="5"/>
        <v>0</v>
      </c>
      <c r="CG5" s="63">
        <f t="shared" si="5"/>
        <v>0</v>
      </c>
      <c r="CH5" s="63">
        <f t="shared" si="5"/>
        <v>0</v>
      </c>
      <c r="CI5" s="63">
        <f t="shared" si="5"/>
        <v>0</v>
      </c>
      <c r="CJ5" s="63">
        <f t="shared" si="6"/>
        <v>0</v>
      </c>
      <c r="CK5" s="63">
        <f t="shared" si="6"/>
        <v>0</v>
      </c>
      <c r="CL5" s="63">
        <f t="shared" si="6"/>
        <v>0</v>
      </c>
      <c r="CM5" s="63">
        <f t="shared" si="6"/>
        <v>0</v>
      </c>
      <c r="CN5" s="63">
        <f t="shared" si="6"/>
        <v>0</v>
      </c>
      <c r="CO5" s="63">
        <f t="shared" si="6"/>
        <v>0</v>
      </c>
      <c r="CP5" s="63">
        <f t="shared" si="6"/>
        <v>0</v>
      </c>
      <c r="CQ5" s="63">
        <f t="shared" si="6"/>
        <v>0</v>
      </c>
      <c r="CR5" s="63">
        <f t="shared" si="6"/>
        <v>0</v>
      </c>
      <c r="CS5" s="63">
        <f t="shared" si="6"/>
        <v>0</v>
      </c>
      <c r="CT5" s="63">
        <f t="shared" si="6"/>
        <v>0</v>
      </c>
      <c r="CU5" s="63">
        <f t="shared" si="6"/>
        <v>0</v>
      </c>
      <c r="CV5" s="63">
        <f t="shared" si="6"/>
        <v>0</v>
      </c>
      <c r="CW5" s="63">
        <f t="shared" si="6"/>
        <v>0</v>
      </c>
      <c r="CX5" s="63">
        <f t="shared" si="6"/>
        <v>0</v>
      </c>
      <c r="CY5" s="63">
        <f t="shared" si="6"/>
        <v>0</v>
      </c>
      <c r="CZ5" s="63">
        <f t="shared" si="7"/>
        <v>0</v>
      </c>
      <c r="DA5" s="63">
        <f t="shared" si="7"/>
        <v>0</v>
      </c>
      <c r="DB5" s="63">
        <f t="shared" si="7"/>
        <v>0</v>
      </c>
      <c r="DC5" s="63">
        <f t="shared" si="7"/>
        <v>0</v>
      </c>
      <c r="DD5" s="63">
        <f t="shared" si="7"/>
        <v>0</v>
      </c>
      <c r="DE5" s="63">
        <f t="shared" si="7"/>
        <v>0</v>
      </c>
      <c r="DF5" s="63">
        <f t="shared" si="7"/>
        <v>0</v>
      </c>
      <c r="DG5" s="63">
        <f t="shared" si="7"/>
        <v>0</v>
      </c>
      <c r="DH5" s="63">
        <f t="shared" si="7"/>
        <v>0</v>
      </c>
      <c r="DI5" s="63">
        <f t="shared" si="7"/>
        <v>0</v>
      </c>
      <c r="DJ5" s="63">
        <f t="shared" si="7"/>
        <v>0</v>
      </c>
      <c r="DK5" s="63">
        <f t="shared" si="7"/>
        <v>0</v>
      </c>
      <c r="DL5" s="63">
        <f t="shared" si="7"/>
        <v>0</v>
      </c>
      <c r="DM5" s="63">
        <f t="shared" si="7"/>
        <v>0</v>
      </c>
      <c r="DN5" s="63">
        <f t="shared" si="7"/>
        <v>0</v>
      </c>
      <c r="DO5" s="63">
        <f t="shared" si="7"/>
        <v>0</v>
      </c>
      <c r="DP5" s="63">
        <f t="shared" si="8"/>
        <v>0</v>
      </c>
      <c r="DQ5" s="63">
        <f t="shared" si="8"/>
        <v>0</v>
      </c>
      <c r="DR5" s="63">
        <f t="shared" si="8"/>
        <v>0</v>
      </c>
      <c r="DS5" s="63">
        <f t="shared" si="8"/>
        <v>0</v>
      </c>
      <c r="DT5" s="63">
        <f t="shared" si="8"/>
        <v>0</v>
      </c>
      <c r="DU5" s="63">
        <f t="shared" si="8"/>
        <v>0</v>
      </c>
      <c r="DV5" s="63">
        <f t="shared" si="8"/>
        <v>0</v>
      </c>
      <c r="DW5" s="63">
        <f t="shared" si="8"/>
        <v>0</v>
      </c>
      <c r="DX5" s="63">
        <f t="shared" si="8"/>
        <v>0</v>
      </c>
      <c r="DY5" s="63">
        <f t="shared" si="8"/>
        <v>0</v>
      </c>
      <c r="DZ5" s="63">
        <f t="shared" si="8"/>
        <v>0</v>
      </c>
      <c r="EA5" s="63">
        <f t="shared" si="8"/>
        <v>0</v>
      </c>
      <c r="EB5" s="63">
        <f t="shared" si="8"/>
        <v>0</v>
      </c>
      <c r="EC5" s="63">
        <f t="shared" si="8"/>
        <v>0</v>
      </c>
      <c r="ED5" s="63">
        <f t="shared" si="8"/>
        <v>0</v>
      </c>
      <c r="EE5" s="63">
        <f t="shared" si="8"/>
        <v>0</v>
      </c>
      <c r="EF5" s="63">
        <f t="shared" si="9"/>
        <v>0</v>
      </c>
      <c r="EG5" s="63">
        <f t="shared" si="9"/>
        <v>0</v>
      </c>
      <c r="EH5" s="63">
        <f t="shared" si="9"/>
        <v>0</v>
      </c>
      <c r="EI5" s="63">
        <f t="shared" si="9"/>
        <v>0</v>
      </c>
      <c r="EJ5" s="63">
        <f t="shared" si="9"/>
        <v>0</v>
      </c>
      <c r="EK5" s="63">
        <f t="shared" si="9"/>
        <v>0</v>
      </c>
      <c r="EL5" s="63">
        <f t="shared" si="9"/>
        <v>0</v>
      </c>
      <c r="EM5" s="63">
        <f t="shared" si="9"/>
        <v>0</v>
      </c>
      <c r="EN5" s="63">
        <f t="shared" si="9"/>
        <v>1.0683060109289617</v>
      </c>
      <c r="EO5" s="63">
        <f t="shared" si="9"/>
        <v>1.0683060109289617</v>
      </c>
      <c r="EP5" s="63">
        <f t="shared" si="9"/>
        <v>1.0683060109289617</v>
      </c>
      <c r="EQ5" s="63">
        <f t="shared" si="9"/>
        <v>1.0683060109289617</v>
      </c>
      <c r="ER5" s="63">
        <f t="shared" si="9"/>
        <v>1.0683060109289617</v>
      </c>
      <c r="ES5" s="63">
        <f t="shared" si="9"/>
        <v>1.0683060109289617</v>
      </c>
      <c r="ET5" s="63">
        <f t="shared" si="9"/>
        <v>1.0683060109289617</v>
      </c>
      <c r="EU5" s="63">
        <f t="shared" si="9"/>
        <v>1.0683060109289617</v>
      </c>
      <c r="EV5" s="63">
        <f t="shared" si="10"/>
        <v>1.0683060109289617</v>
      </c>
      <c r="EW5" s="63">
        <f t="shared" si="10"/>
        <v>1.0683060109289617</v>
      </c>
      <c r="EX5" s="63">
        <f t="shared" si="10"/>
        <v>1.0683060109289617</v>
      </c>
      <c r="EY5" s="63">
        <f t="shared" si="10"/>
        <v>1.0683060109289617</v>
      </c>
      <c r="EZ5" s="63">
        <f t="shared" si="10"/>
        <v>1.0683060109289617</v>
      </c>
      <c r="FA5" s="63">
        <f t="shared" si="10"/>
        <v>1.0683060109289617</v>
      </c>
      <c r="FB5" s="63">
        <f t="shared" si="10"/>
        <v>1.0683060109289617</v>
      </c>
      <c r="FC5" s="63">
        <f t="shared" si="10"/>
        <v>1.0683060109289617</v>
      </c>
      <c r="FD5" s="63">
        <f t="shared" si="10"/>
        <v>1.0683060109289617</v>
      </c>
      <c r="FE5" s="63">
        <f t="shared" si="10"/>
        <v>1.0683060109289617</v>
      </c>
      <c r="FF5" s="63">
        <f t="shared" si="10"/>
        <v>1.0683060109289617</v>
      </c>
      <c r="FG5" s="63">
        <f t="shared" si="10"/>
        <v>1.0683060109289617</v>
      </c>
      <c r="FH5" s="63">
        <f t="shared" si="10"/>
        <v>1.0683060109289617</v>
      </c>
      <c r="FI5" s="63">
        <f t="shared" si="10"/>
        <v>1.0683060109289617</v>
      </c>
      <c r="FJ5" s="63">
        <f t="shared" si="10"/>
        <v>1.0683060109289617</v>
      </c>
      <c r="FK5" s="63">
        <f t="shared" si="10"/>
        <v>1.0683060109289617</v>
      </c>
      <c r="FL5" s="63">
        <f t="shared" si="11"/>
        <v>1.0683060109289617</v>
      </c>
      <c r="FM5" s="63">
        <f t="shared" si="11"/>
        <v>1.0683060109289617</v>
      </c>
      <c r="FN5" s="63">
        <f t="shared" si="11"/>
        <v>1.0683060109289617</v>
      </c>
      <c r="FO5" s="63">
        <f t="shared" si="11"/>
        <v>1.0683060109289617</v>
      </c>
      <c r="FP5" s="63">
        <f t="shared" si="11"/>
        <v>1.0683060109289617</v>
      </c>
      <c r="FQ5" s="63">
        <f t="shared" si="11"/>
        <v>1.0683060109289617</v>
      </c>
      <c r="FR5" s="63">
        <f t="shared" si="11"/>
        <v>1.0683060109289617</v>
      </c>
      <c r="FS5" s="63">
        <f t="shared" si="11"/>
        <v>1.0683060109289617</v>
      </c>
      <c r="FT5" s="63">
        <f t="shared" si="11"/>
        <v>1.0683060109289617</v>
      </c>
      <c r="FU5" s="63">
        <f t="shared" si="11"/>
        <v>1.0683060109289617</v>
      </c>
      <c r="FV5" s="63">
        <f t="shared" si="11"/>
        <v>1.0683060109289617</v>
      </c>
      <c r="FW5" s="63">
        <f t="shared" si="11"/>
        <v>1.0683060109289617</v>
      </c>
      <c r="FX5" s="63">
        <f t="shared" si="11"/>
        <v>1.0683060109289617</v>
      </c>
      <c r="FY5" s="63">
        <f t="shared" si="11"/>
        <v>1.0683060109289617</v>
      </c>
      <c r="FZ5" s="63">
        <f t="shared" si="11"/>
        <v>1.0683060109289617</v>
      </c>
      <c r="GA5" s="63">
        <f t="shared" si="11"/>
        <v>1.0683060109289617</v>
      </c>
      <c r="GB5" s="63">
        <f t="shared" si="12"/>
        <v>1.0683060109289617</v>
      </c>
      <c r="GC5" s="63">
        <f t="shared" si="12"/>
        <v>1.0683060109289617</v>
      </c>
      <c r="GD5" s="63">
        <f t="shared" si="12"/>
        <v>1.0683060109289617</v>
      </c>
      <c r="GE5" s="63">
        <f t="shared" si="12"/>
        <v>1.0683060109289617</v>
      </c>
      <c r="GF5" s="63">
        <f t="shared" si="12"/>
        <v>1.0683060109289617</v>
      </c>
      <c r="GG5" s="63">
        <f t="shared" si="12"/>
        <v>0</v>
      </c>
      <c r="GH5" s="63">
        <f t="shared" si="12"/>
        <v>0</v>
      </c>
      <c r="GI5" s="63">
        <f t="shared" si="12"/>
        <v>0</v>
      </c>
      <c r="GJ5" s="63">
        <f t="shared" si="12"/>
        <v>0</v>
      </c>
      <c r="GK5" s="63">
        <f t="shared" si="12"/>
        <v>0</v>
      </c>
      <c r="GL5" s="63">
        <f t="shared" si="12"/>
        <v>0</v>
      </c>
      <c r="GM5" s="63">
        <f t="shared" si="12"/>
        <v>0</v>
      </c>
      <c r="GN5" s="63">
        <f t="shared" si="12"/>
        <v>0</v>
      </c>
      <c r="GO5" s="63">
        <f t="shared" si="12"/>
        <v>0</v>
      </c>
      <c r="GP5" s="63">
        <f t="shared" si="12"/>
        <v>0</v>
      </c>
      <c r="GQ5" s="63">
        <f t="shared" si="12"/>
        <v>0</v>
      </c>
      <c r="GR5" s="63">
        <f t="shared" si="13"/>
        <v>0</v>
      </c>
      <c r="GS5" s="63">
        <f t="shared" si="13"/>
        <v>0</v>
      </c>
      <c r="GT5" s="63">
        <f t="shared" si="13"/>
        <v>0</v>
      </c>
      <c r="GU5" s="63">
        <f t="shared" si="13"/>
        <v>0</v>
      </c>
      <c r="GV5" s="63">
        <f t="shared" si="13"/>
        <v>0</v>
      </c>
      <c r="GW5" s="63">
        <f t="shared" si="13"/>
        <v>0</v>
      </c>
      <c r="GX5" s="63">
        <f t="shared" si="13"/>
        <v>0</v>
      </c>
      <c r="GY5" s="63">
        <f t="shared" si="13"/>
        <v>0</v>
      </c>
      <c r="GZ5" s="63">
        <f t="shared" si="13"/>
        <v>0</v>
      </c>
      <c r="HA5" s="63">
        <f t="shared" si="13"/>
        <v>0</v>
      </c>
      <c r="HB5" s="63">
        <f t="shared" si="13"/>
        <v>0</v>
      </c>
      <c r="HC5" s="63">
        <f t="shared" si="13"/>
        <v>0</v>
      </c>
      <c r="HD5" s="63">
        <f t="shared" si="13"/>
        <v>0</v>
      </c>
      <c r="HE5" s="63">
        <f t="shared" si="13"/>
        <v>0</v>
      </c>
      <c r="HF5" s="63">
        <f t="shared" si="13"/>
        <v>0</v>
      </c>
      <c r="HG5" s="63">
        <f t="shared" si="13"/>
        <v>0</v>
      </c>
      <c r="HH5" s="63">
        <f t="shared" si="14"/>
        <v>0</v>
      </c>
      <c r="HI5" s="63">
        <f t="shared" si="14"/>
        <v>0</v>
      </c>
      <c r="HJ5" s="63">
        <f t="shared" si="14"/>
        <v>0</v>
      </c>
      <c r="HK5" s="63">
        <f t="shared" si="14"/>
        <v>0</v>
      </c>
      <c r="HL5" s="63">
        <f t="shared" si="14"/>
        <v>0</v>
      </c>
      <c r="HM5" s="63">
        <f t="shared" si="14"/>
        <v>0</v>
      </c>
      <c r="HN5" s="63">
        <f t="shared" si="14"/>
        <v>0</v>
      </c>
      <c r="HO5" s="63">
        <f t="shared" si="14"/>
        <v>0</v>
      </c>
      <c r="HP5" s="63">
        <f t="shared" si="14"/>
        <v>0</v>
      </c>
      <c r="HQ5" s="63">
        <f t="shared" si="14"/>
        <v>0</v>
      </c>
      <c r="HR5" s="63">
        <f t="shared" si="14"/>
        <v>0</v>
      </c>
      <c r="HS5" s="63">
        <f t="shared" si="14"/>
        <v>0</v>
      </c>
      <c r="HT5" s="63">
        <f t="shared" si="14"/>
        <v>0</v>
      </c>
      <c r="HU5" s="63">
        <f t="shared" si="14"/>
        <v>0</v>
      </c>
      <c r="HV5" s="63">
        <f t="shared" si="14"/>
        <v>0</v>
      </c>
      <c r="HW5" s="63">
        <f t="shared" si="14"/>
        <v>0</v>
      </c>
      <c r="HX5" s="63">
        <f t="shared" si="15"/>
        <v>0</v>
      </c>
      <c r="HY5" s="63">
        <f t="shared" si="15"/>
        <v>0</v>
      </c>
      <c r="HZ5" s="63">
        <f t="shared" si="15"/>
        <v>0</v>
      </c>
      <c r="IA5" s="63">
        <f t="shared" si="15"/>
        <v>0</v>
      </c>
      <c r="IB5" s="63">
        <f t="shared" si="15"/>
        <v>0</v>
      </c>
      <c r="IC5" s="63">
        <f t="shared" si="15"/>
        <v>0</v>
      </c>
      <c r="ID5" s="63">
        <f t="shared" si="15"/>
        <v>0</v>
      </c>
      <c r="IE5" s="63">
        <f t="shared" si="15"/>
        <v>0</v>
      </c>
      <c r="IF5" s="63">
        <f t="shared" si="15"/>
        <v>0</v>
      </c>
      <c r="IG5" s="63">
        <f t="shared" si="15"/>
        <v>0</v>
      </c>
      <c r="IH5" s="63">
        <f t="shared" si="15"/>
        <v>0</v>
      </c>
      <c r="II5" s="63">
        <f t="shared" si="15"/>
        <v>0</v>
      </c>
      <c r="IJ5" s="63">
        <f t="shared" si="15"/>
        <v>0</v>
      </c>
      <c r="IK5" s="63">
        <f t="shared" si="15"/>
        <v>0</v>
      </c>
      <c r="IL5" s="63">
        <f t="shared" si="15"/>
        <v>0</v>
      </c>
      <c r="IM5" s="63">
        <f t="shared" si="15"/>
        <v>0</v>
      </c>
      <c r="IN5" s="63">
        <f t="shared" si="16"/>
        <v>0</v>
      </c>
      <c r="IO5" s="63">
        <f t="shared" si="16"/>
        <v>0</v>
      </c>
      <c r="IP5" s="63">
        <f t="shared" si="16"/>
        <v>0</v>
      </c>
      <c r="IQ5" s="63">
        <f t="shared" si="16"/>
        <v>0</v>
      </c>
      <c r="IR5" s="63">
        <f t="shared" si="16"/>
        <v>0</v>
      </c>
      <c r="IS5" s="63">
        <f t="shared" si="16"/>
        <v>0</v>
      </c>
      <c r="IT5" s="63">
        <f t="shared" si="16"/>
        <v>0</v>
      </c>
      <c r="IU5" s="63">
        <f t="shared" si="16"/>
        <v>0</v>
      </c>
      <c r="IV5" s="63">
        <f t="shared" si="16"/>
        <v>0</v>
      </c>
      <c r="IW5" s="63">
        <f t="shared" si="16"/>
        <v>0</v>
      </c>
      <c r="IX5" s="63">
        <f t="shared" si="16"/>
        <v>0</v>
      </c>
      <c r="IY5" s="63">
        <f t="shared" si="16"/>
        <v>0</v>
      </c>
      <c r="IZ5" s="63">
        <f t="shared" si="16"/>
        <v>0</v>
      </c>
      <c r="JA5" s="63">
        <f t="shared" si="16"/>
        <v>0</v>
      </c>
      <c r="JB5" s="63">
        <f t="shared" si="16"/>
        <v>0</v>
      </c>
      <c r="JC5" s="63">
        <f t="shared" si="16"/>
        <v>0</v>
      </c>
      <c r="JD5" s="63">
        <f t="shared" si="17"/>
        <v>0</v>
      </c>
      <c r="JE5" s="63">
        <f t="shared" si="17"/>
        <v>0</v>
      </c>
      <c r="JF5" s="63">
        <f t="shared" si="17"/>
        <v>0</v>
      </c>
      <c r="JG5" s="63">
        <f t="shared" si="17"/>
        <v>0</v>
      </c>
      <c r="JH5" s="63">
        <f t="shared" si="17"/>
        <v>0</v>
      </c>
      <c r="JI5" s="63">
        <f t="shared" si="17"/>
        <v>0</v>
      </c>
      <c r="JJ5" s="63">
        <f t="shared" si="17"/>
        <v>0</v>
      </c>
      <c r="JK5" s="63">
        <f t="shared" si="17"/>
        <v>0</v>
      </c>
      <c r="JL5" s="63">
        <f t="shared" si="17"/>
        <v>0</v>
      </c>
      <c r="JM5" s="63">
        <f t="shared" si="17"/>
        <v>0</v>
      </c>
      <c r="JN5" s="63">
        <f t="shared" si="17"/>
        <v>0</v>
      </c>
      <c r="JO5" s="63">
        <f t="shared" si="17"/>
        <v>0</v>
      </c>
      <c r="JP5" s="63">
        <f t="shared" si="17"/>
        <v>0</v>
      </c>
      <c r="JQ5" s="63">
        <f t="shared" si="17"/>
        <v>0</v>
      </c>
      <c r="JR5" s="63">
        <f t="shared" si="17"/>
        <v>0</v>
      </c>
      <c r="JS5" s="63">
        <f t="shared" si="17"/>
        <v>0</v>
      </c>
      <c r="JT5" s="63">
        <f t="shared" si="18"/>
        <v>0</v>
      </c>
      <c r="JU5" s="63">
        <f t="shared" si="18"/>
        <v>0</v>
      </c>
      <c r="JV5" s="63">
        <f t="shared" si="18"/>
        <v>0</v>
      </c>
      <c r="JW5" s="63">
        <f t="shared" si="18"/>
        <v>0</v>
      </c>
      <c r="JX5" s="63">
        <f t="shared" si="18"/>
        <v>0</v>
      </c>
      <c r="JY5" s="63">
        <f t="shared" si="18"/>
        <v>0</v>
      </c>
      <c r="JZ5" s="63">
        <f t="shared" si="18"/>
        <v>0</v>
      </c>
      <c r="KA5" s="63">
        <f t="shared" si="18"/>
        <v>0</v>
      </c>
      <c r="KB5" s="63">
        <f t="shared" si="18"/>
        <v>0</v>
      </c>
      <c r="KC5" s="63">
        <f t="shared" si="18"/>
        <v>0</v>
      </c>
      <c r="KD5" s="63">
        <f t="shared" si="18"/>
        <v>0</v>
      </c>
      <c r="KE5" s="63">
        <f t="shared" si="18"/>
        <v>0</v>
      </c>
      <c r="KF5" s="63">
        <f t="shared" si="18"/>
        <v>0</v>
      </c>
      <c r="KG5" s="63">
        <f t="shared" si="18"/>
        <v>0</v>
      </c>
      <c r="KH5" s="63">
        <f t="shared" si="18"/>
        <v>0</v>
      </c>
      <c r="KI5" s="63">
        <f t="shared" si="18"/>
        <v>0</v>
      </c>
      <c r="KJ5" s="63">
        <f t="shared" si="19"/>
        <v>0</v>
      </c>
      <c r="KK5" s="63">
        <f t="shared" si="19"/>
        <v>0</v>
      </c>
      <c r="KL5" s="63">
        <f t="shared" si="19"/>
        <v>0</v>
      </c>
      <c r="KM5" s="63">
        <f t="shared" si="19"/>
        <v>0</v>
      </c>
      <c r="KN5" s="63">
        <f t="shared" si="19"/>
        <v>0</v>
      </c>
      <c r="KO5" s="63">
        <f t="shared" si="19"/>
        <v>0</v>
      </c>
      <c r="KP5" s="63">
        <f t="shared" si="19"/>
        <v>0</v>
      </c>
      <c r="KQ5" s="63">
        <f t="shared" si="19"/>
        <v>0</v>
      </c>
      <c r="KR5" s="63">
        <f t="shared" si="19"/>
        <v>0</v>
      </c>
      <c r="KS5" s="63">
        <f t="shared" si="19"/>
        <v>0</v>
      </c>
      <c r="KT5" s="63">
        <f t="shared" si="19"/>
        <v>0</v>
      </c>
      <c r="KU5" s="63">
        <f t="shared" si="19"/>
        <v>0</v>
      </c>
      <c r="KV5" s="63">
        <f t="shared" si="19"/>
        <v>0</v>
      </c>
      <c r="KW5" s="63">
        <f t="shared" si="19"/>
        <v>0</v>
      </c>
      <c r="KX5" s="63">
        <f t="shared" si="19"/>
        <v>0</v>
      </c>
      <c r="KY5" s="63">
        <f t="shared" si="19"/>
        <v>0</v>
      </c>
      <c r="KZ5" s="63">
        <f t="shared" si="20"/>
        <v>0</v>
      </c>
      <c r="LA5" s="63">
        <f t="shared" si="20"/>
        <v>0</v>
      </c>
      <c r="LB5" s="63">
        <f t="shared" si="20"/>
        <v>0</v>
      </c>
      <c r="LC5" s="63">
        <f t="shared" si="20"/>
        <v>0</v>
      </c>
      <c r="LD5" s="63">
        <f t="shared" si="20"/>
        <v>0</v>
      </c>
      <c r="LE5" s="63">
        <f t="shared" si="20"/>
        <v>0</v>
      </c>
      <c r="LF5" s="63">
        <f t="shared" si="20"/>
        <v>0</v>
      </c>
      <c r="LG5" s="63">
        <f t="shared" si="20"/>
        <v>0</v>
      </c>
      <c r="LH5" s="63">
        <f t="shared" si="20"/>
        <v>0</v>
      </c>
      <c r="LI5" s="63">
        <f t="shared" si="20"/>
        <v>0</v>
      </c>
      <c r="LJ5" s="63">
        <f t="shared" si="20"/>
        <v>0</v>
      </c>
      <c r="LK5" s="63">
        <f t="shared" si="20"/>
        <v>0</v>
      </c>
      <c r="LL5" s="63">
        <f t="shared" si="20"/>
        <v>0</v>
      </c>
      <c r="LM5" s="63">
        <f t="shared" si="20"/>
        <v>0</v>
      </c>
      <c r="LN5" s="63">
        <f t="shared" si="20"/>
        <v>0</v>
      </c>
      <c r="LO5" s="63">
        <f t="shared" si="20"/>
        <v>0</v>
      </c>
      <c r="LP5" s="63">
        <f t="shared" si="21"/>
        <v>0</v>
      </c>
      <c r="LQ5" s="63">
        <f t="shared" si="21"/>
        <v>0</v>
      </c>
      <c r="LR5" s="63">
        <f t="shared" si="21"/>
        <v>0</v>
      </c>
      <c r="LS5" s="63">
        <f t="shared" si="21"/>
        <v>0</v>
      </c>
      <c r="LT5" s="63">
        <f t="shared" si="21"/>
        <v>0</v>
      </c>
      <c r="LU5" s="63">
        <f t="shared" si="21"/>
        <v>0</v>
      </c>
      <c r="LV5" s="63">
        <f t="shared" si="21"/>
        <v>0</v>
      </c>
      <c r="LW5" s="63">
        <f t="shared" si="21"/>
        <v>0</v>
      </c>
      <c r="LX5" s="63">
        <f t="shared" si="21"/>
        <v>0</v>
      </c>
      <c r="LY5" s="63">
        <f t="shared" si="21"/>
        <v>0</v>
      </c>
      <c r="LZ5" s="63">
        <f t="shared" si="21"/>
        <v>0</v>
      </c>
      <c r="MA5" s="63">
        <f t="shared" si="21"/>
        <v>0</v>
      </c>
      <c r="MB5" s="63">
        <f t="shared" si="21"/>
        <v>0</v>
      </c>
      <c r="MC5" s="63">
        <f t="shared" si="21"/>
        <v>0</v>
      </c>
      <c r="MD5" s="63">
        <f t="shared" si="21"/>
        <v>0</v>
      </c>
      <c r="ME5" s="63">
        <f t="shared" si="21"/>
        <v>0</v>
      </c>
      <c r="MF5" s="63">
        <f t="shared" si="22"/>
        <v>0</v>
      </c>
      <c r="MG5" s="63">
        <f t="shared" si="22"/>
        <v>0</v>
      </c>
      <c r="MH5" s="63">
        <f t="shared" si="22"/>
        <v>0</v>
      </c>
      <c r="MI5" s="63">
        <f t="shared" si="22"/>
        <v>0</v>
      </c>
      <c r="MJ5" s="63">
        <f t="shared" si="22"/>
        <v>0</v>
      </c>
      <c r="MK5" s="63">
        <f t="shared" si="22"/>
        <v>0</v>
      </c>
      <c r="ML5" s="63">
        <f t="shared" si="22"/>
        <v>0</v>
      </c>
      <c r="MM5" s="63">
        <f t="shared" si="22"/>
        <v>0</v>
      </c>
      <c r="MN5" s="63">
        <f t="shared" si="22"/>
        <v>0</v>
      </c>
      <c r="MO5" s="63">
        <f t="shared" si="22"/>
        <v>0</v>
      </c>
      <c r="MP5" s="63">
        <f t="shared" si="22"/>
        <v>0</v>
      </c>
      <c r="MQ5" s="63">
        <f t="shared" si="22"/>
        <v>0</v>
      </c>
      <c r="MR5" s="63">
        <f t="shared" si="22"/>
        <v>0</v>
      </c>
      <c r="MS5" s="63">
        <f t="shared" si="22"/>
        <v>0</v>
      </c>
      <c r="MT5" s="63">
        <f t="shared" si="23"/>
        <v>0</v>
      </c>
      <c r="MU5" s="63">
        <f t="shared" si="23"/>
        <v>0</v>
      </c>
      <c r="MV5" s="63">
        <f t="shared" si="23"/>
        <v>0</v>
      </c>
      <c r="MW5" s="63">
        <f t="shared" si="23"/>
        <v>0</v>
      </c>
      <c r="MX5" s="63">
        <f t="shared" si="23"/>
        <v>0</v>
      </c>
      <c r="MY5" s="63">
        <f t="shared" si="23"/>
        <v>0</v>
      </c>
      <c r="MZ5" s="63">
        <f t="shared" si="23"/>
        <v>0</v>
      </c>
      <c r="NA5" s="63">
        <f t="shared" si="23"/>
        <v>0</v>
      </c>
      <c r="NB5" s="63">
        <f t="shared" si="23"/>
        <v>0</v>
      </c>
      <c r="NC5" s="63">
        <f t="shared" si="23"/>
        <v>0</v>
      </c>
      <c r="ND5" s="63">
        <f t="shared" si="23"/>
        <v>0</v>
      </c>
      <c r="NE5" s="63" t="s">
        <v>325</v>
      </c>
    </row>
    <row r="6" spans="2:369" x14ac:dyDescent="0.3">
      <c r="B6" s="64">
        <f>IF(피벗_수정불가!L17&gt;2,2,피벗_수정불가!L17)</f>
        <v>0.7350427350427351</v>
      </c>
      <c r="C6" s="63">
        <v>2</v>
      </c>
      <c r="D6" s="63">
        <f t="shared" si="0"/>
        <v>0.125</v>
      </c>
      <c r="E6" s="63">
        <f t="shared" si="24"/>
        <v>180</v>
      </c>
      <c r="F6" s="63">
        <f>360*SUM(D$2:D6)+1</f>
        <v>226</v>
      </c>
      <c r="G6" s="63" t="s">
        <v>329</v>
      </c>
      <c r="H6" s="63">
        <f t="shared" si="1"/>
        <v>0</v>
      </c>
      <c r="I6" s="63">
        <f t="shared" si="1"/>
        <v>0</v>
      </c>
      <c r="J6" s="63">
        <f t="shared" si="1"/>
        <v>0</v>
      </c>
      <c r="K6" s="63">
        <f t="shared" si="1"/>
        <v>0</v>
      </c>
      <c r="L6" s="63">
        <f t="shared" si="1"/>
        <v>0</v>
      </c>
      <c r="M6" s="63">
        <f t="shared" si="1"/>
        <v>0</v>
      </c>
      <c r="N6" s="63">
        <f t="shared" si="1"/>
        <v>0</v>
      </c>
      <c r="O6" s="63">
        <f t="shared" si="1"/>
        <v>0</v>
      </c>
      <c r="P6" s="63">
        <f t="shared" si="1"/>
        <v>0</v>
      </c>
      <c r="Q6" s="63">
        <f t="shared" si="1"/>
        <v>0</v>
      </c>
      <c r="R6" s="63">
        <f t="shared" si="1"/>
        <v>0</v>
      </c>
      <c r="S6" s="63">
        <f t="shared" si="1"/>
        <v>0</v>
      </c>
      <c r="T6" s="63">
        <f t="shared" si="1"/>
        <v>0</v>
      </c>
      <c r="U6" s="63">
        <f t="shared" si="1"/>
        <v>0</v>
      </c>
      <c r="V6" s="63">
        <f t="shared" si="1"/>
        <v>0</v>
      </c>
      <c r="W6" s="63">
        <f t="shared" si="1"/>
        <v>0</v>
      </c>
      <c r="X6" s="63">
        <f t="shared" si="2"/>
        <v>0</v>
      </c>
      <c r="Y6" s="63">
        <f t="shared" si="2"/>
        <v>0</v>
      </c>
      <c r="Z6" s="63">
        <f t="shared" si="2"/>
        <v>0</v>
      </c>
      <c r="AA6" s="63">
        <f t="shared" si="2"/>
        <v>0</v>
      </c>
      <c r="AB6" s="63">
        <f t="shared" si="2"/>
        <v>0</v>
      </c>
      <c r="AC6" s="63">
        <f t="shared" si="2"/>
        <v>0</v>
      </c>
      <c r="AD6" s="63">
        <f t="shared" si="2"/>
        <v>0</v>
      </c>
      <c r="AE6" s="63">
        <f t="shared" si="2"/>
        <v>0</v>
      </c>
      <c r="AF6" s="63">
        <f t="shared" si="2"/>
        <v>0</v>
      </c>
      <c r="AG6" s="63">
        <f t="shared" si="2"/>
        <v>0</v>
      </c>
      <c r="AH6" s="63">
        <f t="shared" si="2"/>
        <v>0</v>
      </c>
      <c r="AI6" s="63">
        <f t="shared" si="2"/>
        <v>0</v>
      </c>
      <c r="AJ6" s="63">
        <f t="shared" si="2"/>
        <v>0</v>
      </c>
      <c r="AK6" s="63">
        <f t="shared" si="2"/>
        <v>0</v>
      </c>
      <c r="AL6" s="63">
        <f t="shared" si="2"/>
        <v>0</v>
      </c>
      <c r="AM6" s="63">
        <f t="shared" si="2"/>
        <v>0</v>
      </c>
      <c r="AN6" s="63">
        <f t="shared" si="3"/>
        <v>0</v>
      </c>
      <c r="AO6" s="63">
        <f t="shared" si="3"/>
        <v>0</v>
      </c>
      <c r="AP6" s="63">
        <f t="shared" si="3"/>
        <v>0</v>
      </c>
      <c r="AQ6" s="63">
        <f t="shared" si="3"/>
        <v>0</v>
      </c>
      <c r="AR6" s="63">
        <f t="shared" si="3"/>
        <v>0</v>
      </c>
      <c r="AS6" s="63">
        <f t="shared" si="3"/>
        <v>0</v>
      </c>
      <c r="AT6" s="63">
        <f t="shared" si="3"/>
        <v>0</v>
      </c>
      <c r="AU6" s="63">
        <f t="shared" si="3"/>
        <v>0</v>
      </c>
      <c r="AV6" s="63">
        <f t="shared" si="3"/>
        <v>0</v>
      </c>
      <c r="AW6" s="63">
        <f t="shared" si="3"/>
        <v>0</v>
      </c>
      <c r="AX6" s="63">
        <f t="shared" si="3"/>
        <v>0</v>
      </c>
      <c r="AY6" s="63">
        <f t="shared" si="3"/>
        <v>0</v>
      </c>
      <c r="AZ6" s="63">
        <f t="shared" si="3"/>
        <v>0</v>
      </c>
      <c r="BA6" s="63">
        <f t="shared" si="3"/>
        <v>0</v>
      </c>
      <c r="BB6" s="63">
        <f t="shared" si="3"/>
        <v>0</v>
      </c>
      <c r="BC6" s="63">
        <f t="shared" si="3"/>
        <v>0</v>
      </c>
      <c r="BD6" s="63">
        <f t="shared" si="4"/>
        <v>0</v>
      </c>
      <c r="BE6" s="63">
        <f t="shared" si="4"/>
        <v>0</v>
      </c>
      <c r="BF6" s="63">
        <f t="shared" si="4"/>
        <v>0</v>
      </c>
      <c r="BG6" s="63">
        <f t="shared" si="4"/>
        <v>0</v>
      </c>
      <c r="BH6" s="63">
        <f t="shared" si="4"/>
        <v>0</v>
      </c>
      <c r="BI6" s="63">
        <f t="shared" si="4"/>
        <v>0</v>
      </c>
      <c r="BJ6" s="63">
        <f t="shared" si="4"/>
        <v>0</v>
      </c>
      <c r="BK6" s="63">
        <f t="shared" si="4"/>
        <v>0</v>
      </c>
      <c r="BL6" s="63">
        <f t="shared" si="4"/>
        <v>0</v>
      </c>
      <c r="BM6" s="63">
        <f t="shared" si="4"/>
        <v>0</v>
      </c>
      <c r="BN6" s="63">
        <f t="shared" si="4"/>
        <v>0</v>
      </c>
      <c r="BO6" s="63">
        <f t="shared" si="4"/>
        <v>0</v>
      </c>
      <c r="BP6" s="63">
        <f t="shared" si="4"/>
        <v>0</v>
      </c>
      <c r="BQ6" s="63">
        <f t="shared" si="4"/>
        <v>0</v>
      </c>
      <c r="BR6" s="63">
        <f t="shared" si="4"/>
        <v>0</v>
      </c>
      <c r="BS6" s="63">
        <f t="shared" si="4"/>
        <v>0</v>
      </c>
      <c r="BT6" s="63">
        <f t="shared" si="5"/>
        <v>0</v>
      </c>
      <c r="BU6" s="63">
        <f t="shared" si="5"/>
        <v>0</v>
      </c>
      <c r="BV6" s="63">
        <f t="shared" si="5"/>
        <v>0</v>
      </c>
      <c r="BW6" s="63">
        <f t="shared" si="5"/>
        <v>0</v>
      </c>
      <c r="BX6" s="63">
        <f t="shared" si="5"/>
        <v>0</v>
      </c>
      <c r="BY6" s="63">
        <f t="shared" si="5"/>
        <v>0</v>
      </c>
      <c r="BZ6" s="63">
        <f t="shared" si="5"/>
        <v>0</v>
      </c>
      <c r="CA6" s="63">
        <f t="shared" si="5"/>
        <v>0</v>
      </c>
      <c r="CB6" s="63">
        <f t="shared" si="5"/>
        <v>0</v>
      </c>
      <c r="CC6" s="63">
        <f t="shared" si="5"/>
        <v>0</v>
      </c>
      <c r="CD6" s="63">
        <f t="shared" si="5"/>
        <v>0</v>
      </c>
      <c r="CE6" s="63">
        <f t="shared" si="5"/>
        <v>0</v>
      </c>
      <c r="CF6" s="63">
        <f t="shared" si="5"/>
        <v>0</v>
      </c>
      <c r="CG6" s="63">
        <f t="shared" si="5"/>
        <v>0</v>
      </c>
      <c r="CH6" s="63">
        <f t="shared" si="5"/>
        <v>0</v>
      </c>
      <c r="CI6" s="63">
        <f t="shared" si="5"/>
        <v>0</v>
      </c>
      <c r="CJ6" s="63">
        <f t="shared" si="6"/>
        <v>0</v>
      </c>
      <c r="CK6" s="63">
        <f t="shared" si="6"/>
        <v>0</v>
      </c>
      <c r="CL6" s="63">
        <f t="shared" si="6"/>
        <v>0</v>
      </c>
      <c r="CM6" s="63">
        <f t="shared" si="6"/>
        <v>0</v>
      </c>
      <c r="CN6" s="63">
        <f t="shared" si="6"/>
        <v>0</v>
      </c>
      <c r="CO6" s="63">
        <f t="shared" si="6"/>
        <v>0</v>
      </c>
      <c r="CP6" s="63">
        <f t="shared" si="6"/>
        <v>0</v>
      </c>
      <c r="CQ6" s="63">
        <f t="shared" si="6"/>
        <v>0</v>
      </c>
      <c r="CR6" s="63">
        <f t="shared" si="6"/>
        <v>0</v>
      </c>
      <c r="CS6" s="63">
        <f t="shared" si="6"/>
        <v>0</v>
      </c>
      <c r="CT6" s="63">
        <f t="shared" si="6"/>
        <v>0</v>
      </c>
      <c r="CU6" s="63">
        <f t="shared" si="6"/>
        <v>0</v>
      </c>
      <c r="CV6" s="63">
        <f t="shared" si="6"/>
        <v>0</v>
      </c>
      <c r="CW6" s="63">
        <f t="shared" si="6"/>
        <v>0</v>
      </c>
      <c r="CX6" s="63">
        <f t="shared" si="6"/>
        <v>0</v>
      </c>
      <c r="CY6" s="63">
        <f t="shared" si="6"/>
        <v>0</v>
      </c>
      <c r="CZ6" s="63">
        <f t="shared" si="7"/>
        <v>0</v>
      </c>
      <c r="DA6" s="63">
        <f t="shared" si="7"/>
        <v>0</v>
      </c>
      <c r="DB6" s="63">
        <f t="shared" si="7"/>
        <v>0</v>
      </c>
      <c r="DC6" s="63">
        <f t="shared" si="7"/>
        <v>0</v>
      </c>
      <c r="DD6" s="63">
        <f t="shared" si="7"/>
        <v>0</v>
      </c>
      <c r="DE6" s="63">
        <f t="shared" si="7"/>
        <v>0</v>
      </c>
      <c r="DF6" s="63">
        <f t="shared" si="7"/>
        <v>0</v>
      </c>
      <c r="DG6" s="63">
        <f t="shared" si="7"/>
        <v>0</v>
      </c>
      <c r="DH6" s="63">
        <f t="shared" si="7"/>
        <v>0</v>
      </c>
      <c r="DI6" s="63">
        <f t="shared" si="7"/>
        <v>0</v>
      </c>
      <c r="DJ6" s="63">
        <f t="shared" si="7"/>
        <v>0</v>
      </c>
      <c r="DK6" s="63">
        <f t="shared" si="7"/>
        <v>0</v>
      </c>
      <c r="DL6" s="63">
        <f t="shared" si="7"/>
        <v>0</v>
      </c>
      <c r="DM6" s="63">
        <f t="shared" si="7"/>
        <v>0</v>
      </c>
      <c r="DN6" s="63">
        <f t="shared" si="7"/>
        <v>0</v>
      </c>
      <c r="DO6" s="63">
        <f t="shared" si="7"/>
        <v>0</v>
      </c>
      <c r="DP6" s="63">
        <f t="shared" si="8"/>
        <v>0</v>
      </c>
      <c r="DQ6" s="63">
        <f t="shared" si="8"/>
        <v>0</v>
      </c>
      <c r="DR6" s="63">
        <f t="shared" si="8"/>
        <v>0</v>
      </c>
      <c r="DS6" s="63">
        <f t="shared" si="8"/>
        <v>0</v>
      </c>
      <c r="DT6" s="63">
        <f t="shared" si="8"/>
        <v>0</v>
      </c>
      <c r="DU6" s="63">
        <f t="shared" si="8"/>
        <v>0</v>
      </c>
      <c r="DV6" s="63">
        <f t="shared" si="8"/>
        <v>0</v>
      </c>
      <c r="DW6" s="63">
        <f t="shared" si="8"/>
        <v>0</v>
      </c>
      <c r="DX6" s="63">
        <f t="shared" si="8"/>
        <v>0</v>
      </c>
      <c r="DY6" s="63">
        <f t="shared" si="8"/>
        <v>0</v>
      </c>
      <c r="DZ6" s="63">
        <f t="shared" si="8"/>
        <v>0</v>
      </c>
      <c r="EA6" s="63">
        <f t="shared" si="8"/>
        <v>0</v>
      </c>
      <c r="EB6" s="63">
        <f t="shared" si="8"/>
        <v>0</v>
      </c>
      <c r="EC6" s="63">
        <f t="shared" si="8"/>
        <v>0</v>
      </c>
      <c r="ED6" s="63">
        <f t="shared" si="8"/>
        <v>0</v>
      </c>
      <c r="EE6" s="63">
        <f t="shared" si="8"/>
        <v>0</v>
      </c>
      <c r="EF6" s="63">
        <f t="shared" si="9"/>
        <v>0</v>
      </c>
      <c r="EG6" s="63">
        <f t="shared" si="9"/>
        <v>0</v>
      </c>
      <c r="EH6" s="63">
        <f t="shared" si="9"/>
        <v>0</v>
      </c>
      <c r="EI6" s="63">
        <f t="shared" si="9"/>
        <v>0</v>
      </c>
      <c r="EJ6" s="63">
        <f t="shared" si="9"/>
        <v>0</v>
      </c>
      <c r="EK6" s="63">
        <f t="shared" si="9"/>
        <v>0</v>
      </c>
      <c r="EL6" s="63">
        <f t="shared" si="9"/>
        <v>0</v>
      </c>
      <c r="EM6" s="63">
        <f t="shared" si="9"/>
        <v>0</v>
      </c>
      <c r="EN6" s="63">
        <f t="shared" si="9"/>
        <v>0</v>
      </c>
      <c r="EO6" s="63">
        <f t="shared" si="9"/>
        <v>0</v>
      </c>
      <c r="EP6" s="63">
        <f t="shared" si="9"/>
        <v>0</v>
      </c>
      <c r="EQ6" s="63">
        <f t="shared" si="9"/>
        <v>0</v>
      </c>
      <c r="ER6" s="63">
        <f t="shared" si="9"/>
        <v>0</v>
      </c>
      <c r="ES6" s="63">
        <f t="shared" si="9"/>
        <v>0</v>
      </c>
      <c r="ET6" s="63">
        <f t="shared" si="9"/>
        <v>0</v>
      </c>
      <c r="EU6" s="63">
        <f t="shared" si="9"/>
        <v>0</v>
      </c>
      <c r="EV6" s="63">
        <f t="shared" si="10"/>
        <v>0</v>
      </c>
      <c r="EW6" s="63">
        <f t="shared" si="10"/>
        <v>0</v>
      </c>
      <c r="EX6" s="63">
        <f t="shared" si="10"/>
        <v>0</v>
      </c>
      <c r="EY6" s="63">
        <f t="shared" si="10"/>
        <v>0</v>
      </c>
      <c r="EZ6" s="63">
        <f t="shared" si="10"/>
        <v>0</v>
      </c>
      <c r="FA6" s="63">
        <f t="shared" si="10"/>
        <v>0</v>
      </c>
      <c r="FB6" s="63">
        <f t="shared" si="10"/>
        <v>0</v>
      </c>
      <c r="FC6" s="63">
        <f t="shared" si="10"/>
        <v>0</v>
      </c>
      <c r="FD6" s="63">
        <f t="shared" si="10"/>
        <v>0</v>
      </c>
      <c r="FE6" s="63">
        <f t="shared" si="10"/>
        <v>0</v>
      </c>
      <c r="FF6" s="63">
        <f t="shared" si="10"/>
        <v>0</v>
      </c>
      <c r="FG6" s="63">
        <f t="shared" si="10"/>
        <v>0</v>
      </c>
      <c r="FH6" s="63">
        <f t="shared" si="10"/>
        <v>0</v>
      </c>
      <c r="FI6" s="63">
        <f t="shared" si="10"/>
        <v>0</v>
      </c>
      <c r="FJ6" s="63">
        <f t="shared" si="10"/>
        <v>0</v>
      </c>
      <c r="FK6" s="63">
        <f t="shared" si="10"/>
        <v>0</v>
      </c>
      <c r="FL6" s="63">
        <f t="shared" si="11"/>
        <v>0</v>
      </c>
      <c r="FM6" s="63">
        <f t="shared" si="11"/>
        <v>0</v>
      </c>
      <c r="FN6" s="63">
        <f t="shared" si="11"/>
        <v>0</v>
      </c>
      <c r="FO6" s="63">
        <f t="shared" si="11"/>
        <v>0</v>
      </c>
      <c r="FP6" s="63">
        <f t="shared" si="11"/>
        <v>0</v>
      </c>
      <c r="FQ6" s="63">
        <f t="shared" si="11"/>
        <v>0</v>
      </c>
      <c r="FR6" s="63">
        <f t="shared" si="11"/>
        <v>0</v>
      </c>
      <c r="FS6" s="63">
        <f t="shared" si="11"/>
        <v>0</v>
      </c>
      <c r="FT6" s="63">
        <f t="shared" si="11"/>
        <v>0</v>
      </c>
      <c r="FU6" s="63">
        <f t="shared" si="11"/>
        <v>0</v>
      </c>
      <c r="FV6" s="63">
        <f t="shared" si="11"/>
        <v>0</v>
      </c>
      <c r="FW6" s="63">
        <f t="shared" si="11"/>
        <v>0</v>
      </c>
      <c r="FX6" s="63">
        <f t="shared" si="11"/>
        <v>0</v>
      </c>
      <c r="FY6" s="63">
        <f t="shared" si="11"/>
        <v>0</v>
      </c>
      <c r="FZ6" s="63">
        <f t="shared" si="11"/>
        <v>0</v>
      </c>
      <c r="GA6" s="63">
        <f t="shared" si="11"/>
        <v>0</v>
      </c>
      <c r="GB6" s="63">
        <f t="shared" si="12"/>
        <v>0</v>
      </c>
      <c r="GC6" s="63">
        <f t="shared" si="12"/>
        <v>0</v>
      </c>
      <c r="GD6" s="63">
        <f t="shared" si="12"/>
        <v>0</v>
      </c>
      <c r="GE6" s="63">
        <f t="shared" si="12"/>
        <v>0</v>
      </c>
      <c r="GF6" s="63">
        <f t="shared" si="12"/>
        <v>0.7350427350427351</v>
      </c>
      <c r="GG6" s="63">
        <f t="shared" si="12"/>
        <v>0.7350427350427351</v>
      </c>
      <c r="GH6" s="63">
        <f t="shared" si="12"/>
        <v>0.7350427350427351</v>
      </c>
      <c r="GI6" s="63">
        <f t="shared" si="12"/>
        <v>0.7350427350427351</v>
      </c>
      <c r="GJ6" s="63">
        <f t="shared" si="12"/>
        <v>0.7350427350427351</v>
      </c>
      <c r="GK6" s="63">
        <f t="shared" si="12"/>
        <v>0.7350427350427351</v>
      </c>
      <c r="GL6" s="63">
        <f t="shared" si="12"/>
        <v>0.7350427350427351</v>
      </c>
      <c r="GM6" s="63">
        <f t="shared" si="12"/>
        <v>0.7350427350427351</v>
      </c>
      <c r="GN6" s="63">
        <f t="shared" si="12"/>
        <v>0.7350427350427351</v>
      </c>
      <c r="GO6" s="63">
        <f t="shared" si="12"/>
        <v>0.7350427350427351</v>
      </c>
      <c r="GP6" s="63">
        <f t="shared" si="12"/>
        <v>0.7350427350427351</v>
      </c>
      <c r="GQ6" s="63">
        <f t="shared" si="12"/>
        <v>0.7350427350427351</v>
      </c>
      <c r="GR6" s="63">
        <f t="shared" si="13"/>
        <v>0.7350427350427351</v>
      </c>
      <c r="GS6" s="63">
        <f t="shared" si="13"/>
        <v>0.7350427350427351</v>
      </c>
      <c r="GT6" s="63">
        <f t="shared" si="13"/>
        <v>0.7350427350427351</v>
      </c>
      <c r="GU6" s="63">
        <f t="shared" si="13"/>
        <v>0.7350427350427351</v>
      </c>
      <c r="GV6" s="63">
        <f t="shared" si="13"/>
        <v>0.7350427350427351</v>
      </c>
      <c r="GW6" s="63">
        <f t="shared" si="13"/>
        <v>0.7350427350427351</v>
      </c>
      <c r="GX6" s="63">
        <f t="shared" si="13"/>
        <v>0.7350427350427351</v>
      </c>
      <c r="GY6" s="63">
        <f t="shared" si="13"/>
        <v>0.7350427350427351</v>
      </c>
      <c r="GZ6" s="63">
        <f t="shared" si="13"/>
        <v>0.7350427350427351</v>
      </c>
      <c r="HA6" s="63">
        <f t="shared" si="13"/>
        <v>0.7350427350427351</v>
      </c>
      <c r="HB6" s="63">
        <f t="shared" si="13"/>
        <v>0.7350427350427351</v>
      </c>
      <c r="HC6" s="63">
        <f t="shared" si="13"/>
        <v>0.7350427350427351</v>
      </c>
      <c r="HD6" s="63">
        <f t="shared" si="13"/>
        <v>0.7350427350427351</v>
      </c>
      <c r="HE6" s="63">
        <f t="shared" si="13"/>
        <v>0.7350427350427351</v>
      </c>
      <c r="HF6" s="63">
        <f t="shared" si="13"/>
        <v>0.7350427350427351</v>
      </c>
      <c r="HG6" s="63">
        <f t="shared" si="13"/>
        <v>0.7350427350427351</v>
      </c>
      <c r="HH6" s="63">
        <f t="shared" si="14"/>
        <v>0.7350427350427351</v>
      </c>
      <c r="HI6" s="63">
        <f t="shared" si="14"/>
        <v>0.7350427350427351</v>
      </c>
      <c r="HJ6" s="63">
        <f t="shared" si="14"/>
        <v>0.7350427350427351</v>
      </c>
      <c r="HK6" s="63">
        <f t="shared" si="14"/>
        <v>0.7350427350427351</v>
      </c>
      <c r="HL6" s="63">
        <f t="shared" si="14"/>
        <v>0.7350427350427351</v>
      </c>
      <c r="HM6" s="63">
        <f t="shared" si="14"/>
        <v>0.7350427350427351</v>
      </c>
      <c r="HN6" s="63">
        <f t="shared" si="14"/>
        <v>0.7350427350427351</v>
      </c>
      <c r="HO6" s="63">
        <f t="shared" si="14"/>
        <v>0.7350427350427351</v>
      </c>
      <c r="HP6" s="63">
        <f t="shared" si="14"/>
        <v>0.7350427350427351</v>
      </c>
      <c r="HQ6" s="63">
        <f t="shared" si="14"/>
        <v>0.7350427350427351</v>
      </c>
      <c r="HR6" s="63">
        <f t="shared" si="14"/>
        <v>0.7350427350427351</v>
      </c>
      <c r="HS6" s="63">
        <f t="shared" si="14"/>
        <v>0.7350427350427351</v>
      </c>
      <c r="HT6" s="63">
        <f t="shared" si="14"/>
        <v>0.7350427350427351</v>
      </c>
      <c r="HU6" s="63">
        <f t="shared" si="14"/>
        <v>0.7350427350427351</v>
      </c>
      <c r="HV6" s="63">
        <f t="shared" si="14"/>
        <v>0.7350427350427351</v>
      </c>
      <c r="HW6" s="63">
        <f t="shared" si="14"/>
        <v>0.7350427350427351</v>
      </c>
      <c r="HX6" s="63">
        <f t="shared" si="15"/>
        <v>0.7350427350427351</v>
      </c>
      <c r="HY6" s="63">
        <f t="shared" si="15"/>
        <v>0.7350427350427351</v>
      </c>
      <c r="HZ6" s="63">
        <f t="shared" si="15"/>
        <v>0.7350427350427351</v>
      </c>
      <c r="IA6" s="63">
        <f t="shared" si="15"/>
        <v>0</v>
      </c>
      <c r="IB6" s="63">
        <f t="shared" si="15"/>
        <v>0</v>
      </c>
      <c r="IC6" s="63">
        <f t="shared" si="15"/>
        <v>0</v>
      </c>
      <c r="ID6" s="63">
        <f t="shared" si="15"/>
        <v>0</v>
      </c>
      <c r="IE6" s="63">
        <f t="shared" si="15"/>
        <v>0</v>
      </c>
      <c r="IF6" s="63">
        <f t="shared" si="15"/>
        <v>0</v>
      </c>
      <c r="IG6" s="63">
        <f t="shared" si="15"/>
        <v>0</v>
      </c>
      <c r="IH6" s="63">
        <f t="shared" si="15"/>
        <v>0</v>
      </c>
      <c r="II6" s="63">
        <f t="shared" si="15"/>
        <v>0</v>
      </c>
      <c r="IJ6" s="63">
        <f t="shared" si="15"/>
        <v>0</v>
      </c>
      <c r="IK6" s="63">
        <f t="shared" si="15"/>
        <v>0</v>
      </c>
      <c r="IL6" s="63">
        <f t="shared" si="15"/>
        <v>0</v>
      </c>
      <c r="IM6" s="63">
        <f t="shared" si="15"/>
        <v>0</v>
      </c>
      <c r="IN6" s="63">
        <f t="shared" si="16"/>
        <v>0</v>
      </c>
      <c r="IO6" s="63">
        <f t="shared" si="16"/>
        <v>0</v>
      </c>
      <c r="IP6" s="63">
        <f t="shared" si="16"/>
        <v>0</v>
      </c>
      <c r="IQ6" s="63">
        <f t="shared" si="16"/>
        <v>0</v>
      </c>
      <c r="IR6" s="63">
        <f t="shared" si="16"/>
        <v>0</v>
      </c>
      <c r="IS6" s="63">
        <f t="shared" si="16"/>
        <v>0</v>
      </c>
      <c r="IT6" s="63">
        <f t="shared" si="16"/>
        <v>0</v>
      </c>
      <c r="IU6" s="63">
        <f t="shared" si="16"/>
        <v>0</v>
      </c>
      <c r="IV6" s="63">
        <f t="shared" si="16"/>
        <v>0</v>
      </c>
      <c r="IW6" s="63">
        <f t="shared" si="16"/>
        <v>0</v>
      </c>
      <c r="IX6" s="63">
        <f t="shared" si="16"/>
        <v>0</v>
      </c>
      <c r="IY6" s="63">
        <f t="shared" si="16"/>
        <v>0</v>
      </c>
      <c r="IZ6" s="63">
        <f t="shared" si="16"/>
        <v>0</v>
      </c>
      <c r="JA6" s="63">
        <f t="shared" si="16"/>
        <v>0</v>
      </c>
      <c r="JB6" s="63">
        <f t="shared" si="16"/>
        <v>0</v>
      </c>
      <c r="JC6" s="63">
        <f t="shared" si="16"/>
        <v>0</v>
      </c>
      <c r="JD6" s="63">
        <f t="shared" si="17"/>
        <v>0</v>
      </c>
      <c r="JE6" s="63">
        <f t="shared" si="17"/>
        <v>0</v>
      </c>
      <c r="JF6" s="63">
        <f t="shared" si="17"/>
        <v>0</v>
      </c>
      <c r="JG6" s="63">
        <f t="shared" si="17"/>
        <v>0</v>
      </c>
      <c r="JH6" s="63">
        <f t="shared" si="17"/>
        <v>0</v>
      </c>
      <c r="JI6" s="63">
        <f t="shared" si="17"/>
        <v>0</v>
      </c>
      <c r="JJ6" s="63">
        <f t="shared" si="17"/>
        <v>0</v>
      </c>
      <c r="JK6" s="63">
        <f t="shared" si="17"/>
        <v>0</v>
      </c>
      <c r="JL6" s="63">
        <f t="shared" si="17"/>
        <v>0</v>
      </c>
      <c r="JM6" s="63">
        <f t="shared" si="17"/>
        <v>0</v>
      </c>
      <c r="JN6" s="63">
        <f t="shared" si="17"/>
        <v>0</v>
      </c>
      <c r="JO6" s="63">
        <f t="shared" si="17"/>
        <v>0</v>
      </c>
      <c r="JP6" s="63">
        <f t="shared" si="17"/>
        <v>0</v>
      </c>
      <c r="JQ6" s="63">
        <f t="shared" si="17"/>
        <v>0</v>
      </c>
      <c r="JR6" s="63">
        <f t="shared" si="17"/>
        <v>0</v>
      </c>
      <c r="JS6" s="63">
        <f t="shared" si="17"/>
        <v>0</v>
      </c>
      <c r="JT6" s="63">
        <f t="shared" si="18"/>
        <v>0</v>
      </c>
      <c r="JU6" s="63">
        <f t="shared" si="18"/>
        <v>0</v>
      </c>
      <c r="JV6" s="63">
        <f t="shared" si="18"/>
        <v>0</v>
      </c>
      <c r="JW6" s="63">
        <f t="shared" si="18"/>
        <v>0</v>
      </c>
      <c r="JX6" s="63">
        <f t="shared" si="18"/>
        <v>0</v>
      </c>
      <c r="JY6" s="63">
        <f t="shared" si="18"/>
        <v>0</v>
      </c>
      <c r="JZ6" s="63">
        <f t="shared" si="18"/>
        <v>0</v>
      </c>
      <c r="KA6" s="63">
        <f t="shared" si="18"/>
        <v>0</v>
      </c>
      <c r="KB6" s="63">
        <f t="shared" si="18"/>
        <v>0</v>
      </c>
      <c r="KC6" s="63">
        <f t="shared" si="18"/>
        <v>0</v>
      </c>
      <c r="KD6" s="63">
        <f t="shared" si="18"/>
        <v>0</v>
      </c>
      <c r="KE6" s="63">
        <f t="shared" si="18"/>
        <v>0</v>
      </c>
      <c r="KF6" s="63">
        <f t="shared" si="18"/>
        <v>0</v>
      </c>
      <c r="KG6" s="63">
        <f t="shared" si="18"/>
        <v>0</v>
      </c>
      <c r="KH6" s="63">
        <f t="shared" si="18"/>
        <v>0</v>
      </c>
      <c r="KI6" s="63">
        <f t="shared" si="18"/>
        <v>0</v>
      </c>
      <c r="KJ6" s="63">
        <f t="shared" si="19"/>
        <v>0</v>
      </c>
      <c r="KK6" s="63">
        <f t="shared" si="19"/>
        <v>0</v>
      </c>
      <c r="KL6" s="63">
        <f t="shared" si="19"/>
        <v>0</v>
      </c>
      <c r="KM6" s="63">
        <f t="shared" si="19"/>
        <v>0</v>
      </c>
      <c r="KN6" s="63">
        <f t="shared" si="19"/>
        <v>0</v>
      </c>
      <c r="KO6" s="63">
        <f t="shared" si="19"/>
        <v>0</v>
      </c>
      <c r="KP6" s="63">
        <f t="shared" si="19"/>
        <v>0</v>
      </c>
      <c r="KQ6" s="63">
        <f t="shared" si="19"/>
        <v>0</v>
      </c>
      <c r="KR6" s="63">
        <f t="shared" si="19"/>
        <v>0</v>
      </c>
      <c r="KS6" s="63">
        <f t="shared" si="19"/>
        <v>0</v>
      </c>
      <c r="KT6" s="63">
        <f t="shared" si="19"/>
        <v>0</v>
      </c>
      <c r="KU6" s="63">
        <f t="shared" si="19"/>
        <v>0</v>
      </c>
      <c r="KV6" s="63">
        <f t="shared" si="19"/>
        <v>0</v>
      </c>
      <c r="KW6" s="63">
        <f t="shared" si="19"/>
        <v>0</v>
      </c>
      <c r="KX6" s="63">
        <f t="shared" si="19"/>
        <v>0</v>
      </c>
      <c r="KY6" s="63">
        <f t="shared" si="19"/>
        <v>0</v>
      </c>
      <c r="KZ6" s="63">
        <f t="shared" si="20"/>
        <v>0</v>
      </c>
      <c r="LA6" s="63">
        <f t="shared" si="20"/>
        <v>0</v>
      </c>
      <c r="LB6" s="63">
        <f t="shared" si="20"/>
        <v>0</v>
      </c>
      <c r="LC6" s="63">
        <f t="shared" si="20"/>
        <v>0</v>
      </c>
      <c r="LD6" s="63">
        <f t="shared" si="20"/>
        <v>0</v>
      </c>
      <c r="LE6" s="63">
        <f t="shared" si="20"/>
        <v>0</v>
      </c>
      <c r="LF6" s="63">
        <f t="shared" si="20"/>
        <v>0</v>
      </c>
      <c r="LG6" s="63">
        <f t="shared" si="20"/>
        <v>0</v>
      </c>
      <c r="LH6" s="63">
        <f t="shared" si="20"/>
        <v>0</v>
      </c>
      <c r="LI6" s="63">
        <f t="shared" si="20"/>
        <v>0</v>
      </c>
      <c r="LJ6" s="63">
        <f t="shared" si="20"/>
        <v>0</v>
      </c>
      <c r="LK6" s="63">
        <f t="shared" si="20"/>
        <v>0</v>
      </c>
      <c r="LL6" s="63">
        <f t="shared" si="20"/>
        <v>0</v>
      </c>
      <c r="LM6" s="63">
        <f t="shared" si="20"/>
        <v>0</v>
      </c>
      <c r="LN6" s="63">
        <f t="shared" si="20"/>
        <v>0</v>
      </c>
      <c r="LO6" s="63">
        <f t="shared" si="20"/>
        <v>0</v>
      </c>
      <c r="LP6" s="63">
        <f t="shared" si="21"/>
        <v>0</v>
      </c>
      <c r="LQ6" s="63">
        <f t="shared" si="21"/>
        <v>0</v>
      </c>
      <c r="LR6" s="63">
        <f t="shared" si="21"/>
        <v>0</v>
      </c>
      <c r="LS6" s="63">
        <f t="shared" si="21"/>
        <v>0</v>
      </c>
      <c r="LT6" s="63">
        <f t="shared" si="21"/>
        <v>0</v>
      </c>
      <c r="LU6" s="63">
        <f t="shared" si="21"/>
        <v>0</v>
      </c>
      <c r="LV6" s="63">
        <f t="shared" si="21"/>
        <v>0</v>
      </c>
      <c r="LW6" s="63">
        <f t="shared" si="21"/>
        <v>0</v>
      </c>
      <c r="LX6" s="63">
        <f t="shared" si="21"/>
        <v>0</v>
      </c>
      <c r="LY6" s="63">
        <f t="shared" si="21"/>
        <v>0</v>
      </c>
      <c r="LZ6" s="63">
        <f t="shared" si="21"/>
        <v>0</v>
      </c>
      <c r="MA6" s="63">
        <f t="shared" si="21"/>
        <v>0</v>
      </c>
      <c r="MB6" s="63">
        <f t="shared" si="21"/>
        <v>0</v>
      </c>
      <c r="MC6" s="63">
        <f t="shared" si="21"/>
        <v>0</v>
      </c>
      <c r="MD6" s="63">
        <f t="shared" si="21"/>
        <v>0</v>
      </c>
      <c r="ME6" s="63">
        <f t="shared" si="21"/>
        <v>0</v>
      </c>
      <c r="MF6" s="63">
        <f t="shared" si="22"/>
        <v>0</v>
      </c>
      <c r="MG6" s="63">
        <f t="shared" si="22"/>
        <v>0</v>
      </c>
      <c r="MH6" s="63">
        <f t="shared" si="22"/>
        <v>0</v>
      </c>
      <c r="MI6" s="63">
        <f t="shared" si="22"/>
        <v>0</v>
      </c>
      <c r="MJ6" s="63">
        <f t="shared" si="22"/>
        <v>0</v>
      </c>
      <c r="MK6" s="63">
        <f t="shared" si="22"/>
        <v>0</v>
      </c>
      <c r="ML6" s="63">
        <f t="shared" si="22"/>
        <v>0</v>
      </c>
      <c r="MM6" s="63">
        <f t="shared" si="22"/>
        <v>0</v>
      </c>
      <c r="MN6" s="63">
        <f t="shared" si="22"/>
        <v>0</v>
      </c>
      <c r="MO6" s="63">
        <f t="shared" si="22"/>
        <v>0</v>
      </c>
      <c r="MP6" s="63">
        <f t="shared" si="22"/>
        <v>0</v>
      </c>
      <c r="MQ6" s="63">
        <f t="shared" si="22"/>
        <v>0</v>
      </c>
      <c r="MR6" s="63">
        <f t="shared" si="22"/>
        <v>0</v>
      </c>
      <c r="MS6" s="63">
        <f t="shared" si="22"/>
        <v>0</v>
      </c>
      <c r="MT6" s="63">
        <f t="shared" si="23"/>
        <v>0</v>
      </c>
      <c r="MU6" s="63">
        <f t="shared" si="23"/>
        <v>0</v>
      </c>
      <c r="MV6" s="63">
        <f t="shared" si="23"/>
        <v>0</v>
      </c>
      <c r="MW6" s="63">
        <f t="shared" si="23"/>
        <v>0</v>
      </c>
      <c r="MX6" s="63">
        <f t="shared" si="23"/>
        <v>0</v>
      </c>
      <c r="MY6" s="63">
        <f t="shared" si="23"/>
        <v>0</v>
      </c>
      <c r="MZ6" s="63">
        <f t="shared" si="23"/>
        <v>0</v>
      </c>
      <c r="NA6" s="63">
        <f t="shared" si="23"/>
        <v>0</v>
      </c>
      <c r="NB6" s="63">
        <f t="shared" si="23"/>
        <v>0</v>
      </c>
      <c r="NC6" s="63">
        <f t="shared" si="23"/>
        <v>0</v>
      </c>
      <c r="ND6" s="63">
        <f t="shared" si="23"/>
        <v>0</v>
      </c>
      <c r="NE6" s="63" t="s">
        <v>325</v>
      </c>
    </row>
    <row r="7" spans="2:369" x14ac:dyDescent="0.3">
      <c r="B7" s="64">
        <f>IF(피벗_수정불가!L18&gt;2,2,피벗_수정불가!L18)</f>
        <v>1.2102189781021899</v>
      </c>
      <c r="C7" s="63">
        <v>2</v>
      </c>
      <c r="D7" s="63">
        <f t="shared" si="0"/>
        <v>0.125</v>
      </c>
      <c r="E7" s="63">
        <f t="shared" si="24"/>
        <v>226</v>
      </c>
      <c r="F7" s="63">
        <f>360*SUM(D$2:D7)+1</f>
        <v>271</v>
      </c>
      <c r="G7" s="65" t="s">
        <v>330</v>
      </c>
      <c r="H7" s="63">
        <f t="shared" si="1"/>
        <v>0</v>
      </c>
      <c r="I7" s="63">
        <f t="shared" si="1"/>
        <v>0</v>
      </c>
      <c r="J7" s="63">
        <f t="shared" si="1"/>
        <v>0</v>
      </c>
      <c r="K7" s="63">
        <f t="shared" si="1"/>
        <v>0</v>
      </c>
      <c r="L7" s="63">
        <f t="shared" si="1"/>
        <v>0</v>
      </c>
      <c r="M7" s="63">
        <f t="shared" si="1"/>
        <v>0</v>
      </c>
      <c r="N7" s="63">
        <f t="shared" si="1"/>
        <v>0</v>
      </c>
      <c r="O7" s="63">
        <f t="shared" si="1"/>
        <v>0</v>
      </c>
      <c r="P7" s="63">
        <f t="shared" si="1"/>
        <v>0</v>
      </c>
      <c r="Q7" s="63">
        <f t="shared" si="1"/>
        <v>0</v>
      </c>
      <c r="R7" s="63">
        <f t="shared" si="1"/>
        <v>0</v>
      </c>
      <c r="S7" s="63">
        <f t="shared" si="1"/>
        <v>0</v>
      </c>
      <c r="T7" s="63">
        <f t="shared" si="1"/>
        <v>0</v>
      </c>
      <c r="U7" s="63">
        <f t="shared" si="1"/>
        <v>0</v>
      </c>
      <c r="V7" s="63">
        <f t="shared" si="1"/>
        <v>0</v>
      </c>
      <c r="W7" s="63">
        <f t="shared" si="1"/>
        <v>0</v>
      </c>
      <c r="X7" s="63">
        <f t="shared" si="2"/>
        <v>0</v>
      </c>
      <c r="Y7" s="63">
        <f t="shared" si="2"/>
        <v>0</v>
      </c>
      <c r="Z7" s="63">
        <f t="shared" si="2"/>
        <v>0</v>
      </c>
      <c r="AA7" s="63">
        <f t="shared" si="2"/>
        <v>0</v>
      </c>
      <c r="AB7" s="63">
        <f t="shared" si="2"/>
        <v>0</v>
      </c>
      <c r="AC7" s="63">
        <f t="shared" si="2"/>
        <v>0</v>
      </c>
      <c r="AD7" s="63">
        <f t="shared" si="2"/>
        <v>0</v>
      </c>
      <c r="AE7" s="63">
        <f t="shared" si="2"/>
        <v>0</v>
      </c>
      <c r="AF7" s="63">
        <f t="shared" si="2"/>
        <v>0</v>
      </c>
      <c r="AG7" s="63">
        <f t="shared" si="2"/>
        <v>0</v>
      </c>
      <c r="AH7" s="63">
        <f t="shared" si="2"/>
        <v>0</v>
      </c>
      <c r="AI7" s="63">
        <f t="shared" si="2"/>
        <v>0</v>
      </c>
      <c r="AJ7" s="63">
        <f t="shared" si="2"/>
        <v>0</v>
      </c>
      <c r="AK7" s="63">
        <f t="shared" si="2"/>
        <v>0</v>
      </c>
      <c r="AL7" s="63">
        <f t="shared" si="2"/>
        <v>0</v>
      </c>
      <c r="AM7" s="63">
        <f t="shared" si="2"/>
        <v>0</v>
      </c>
      <c r="AN7" s="63">
        <f t="shared" si="3"/>
        <v>0</v>
      </c>
      <c r="AO7" s="63">
        <f t="shared" si="3"/>
        <v>0</v>
      </c>
      <c r="AP7" s="63">
        <f t="shared" si="3"/>
        <v>0</v>
      </c>
      <c r="AQ7" s="63">
        <f t="shared" si="3"/>
        <v>0</v>
      </c>
      <c r="AR7" s="63">
        <f t="shared" si="3"/>
        <v>0</v>
      </c>
      <c r="AS7" s="63">
        <f t="shared" si="3"/>
        <v>0</v>
      </c>
      <c r="AT7" s="63">
        <f t="shared" si="3"/>
        <v>0</v>
      </c>
      <c r="AU7" s="63">
        <f t="shared" si="3"/>
        <v>0</v>
      </c>
      <c r="AV7" s="63">
        <f t="shared" si="3"/>
        <v>0</v>
      </c>
      <c r="AW7" s="63">
        <f t="shared" si="3"/>
        <v>0</v>
      </c>
      <c r="AX7" s="63">
        <f t="shared" si="3"/>
        <v>0</v>
      </c>
      <c r="AY7" s="63">
        <f t="shared" si="3"/>
        <v>0</v>
      </c>
      <c r="AZ7" s="63">
        <f t="shared" si="3"/>
        <v>0</v>
      </c>
      <c r="BA7" s="63">
        <f t="shared" si="3"/>
        <v>0</v>
      </c>
      <c r="BB7" s="63">
        <f t="shared" si="3"/>
        <v>0</v>
      </c>
      <c r="BC7" s="63">
        <f t="shared" si="3"/>
        <v>0</v>
      </c>
      <c r="BD7" s="63">
        <f t="shared" si="4"/>
        <v>0</v>
      </c>
      <c r="BE7" s="63">
        <f t="shared" si="4"/>
        <v>0</v>
      </c>
      <c r="BF7" s="63">
        <f t="shared" si="4"/>
        <v>0</v>
      </c>
      <c r="BG7" s="63">
        <f t="shared" si="4"/>
        <v>0</v>
      </c>
      <c r="BH7" s="63">
        <f t="shared" si="4"/>
        <v>0</v>
      </c>
      <c r="BI7" s="63">
        <f t="shared" si="4"/>
        <v>0</v>
      </c>
      <c r="BJ7" s="63">
        <f t="shared" si="4"/>
        <v>0</v>
      </c>
      <c r="BK7" s="63">
        <f t="shared" si="4"/>
        <v>0</v>
      </c>
      <c r="BL7" s="63">
        <f t="shared" si="4"/>
        <v>0</v>
      </c>
      <c r="BM7" s="63">
        <f t="shared" si="4"/>
        <v>0</v>
      </c>
      <c r="BN7" s="63">
        <f t="shared" si="4"/>
        <v>0</v>
      </c>
      <c r="BO7" s="63">
        <f t="shared" si="4"/>
        <v>0</v>
      </c>
      <c r="BP7" s="63">
        <f t="shared" si="4"/>
        <v>0</v>
      </c>
      <c r="BQ7" s="63">
        <f t="shared" si="4"/>
        <v>0</v>
      </c>
      <c r="BR7" s="63">
        <f t="shared" si="4"/>
        <v>0</v>
      </c>
      <c r="BS7" s="63">
        <f t="shared" si="4"/>
        <v>0</v>
      </c>
      <c r="BT7" s="63">
        <f t="shared" si="5"/>
        <v>0</v>
      </c>
      <c r="BU7" s="63">
        <f t="shared" si="5"/>
        <v>0</v>
      </c>
      <c r="BV7" s="63">
        <f t="shared" si="5"/>
        <v>0</v>
      </c>
      <c r="BW7" s="63">
        <f t="shared" si="5"/>
        <v>0</v>
      </c>
      <c r="BX7" s="63">
        <f t="shared" si="5"/>
        <v>0</v>
      </c>
      <c r="BY7" s="63">
        <f t="shared" si="5"/>
        <v>0</v>
      </c>
      <c r="BZ7" s="63">
        <f t="shared" si="5"/>
        <v>0</v>
      </c>
      <c r="CA7" s="63">
        <f t="shared" si="5"/>
        <v>0</v>
      </c>
      <c r="CB7" s="63">
        <f t="shared" si="5"/>
        <v>0</v>
      </c>
      <c r="CC7" s="63">
        <f t="shared" si="5"/>
        <v>0</v>
      </c>
      <c r="CD7" s="63">
        <f t="shared" si="5"/>
        <v>0</v>
      </c>
      <c r="CE7" s="63">
        <f t="shared" si="5"/>
        <v>0</v>
      </c>
      <c r="CF7" s="63">
        <f t="shared" si="5"/>
        <v>0</v>
      </c>
      <c r="CG7" s="63">
        <f t="shared" si="5"/>
        <v>0</v>
      </c>
      <c r="CH7" s="63">
        <f t="shared" si="5"/>
        <v>0</v>
      </c>
      <c r="CI7" s="63">
        <f t="shared" si="5"/>
        <v>0</v>
      </c>
      <c r="CJ7" s="63">
        <f t="shared" si="6"/>
        <v>0</v>
      </c>
      <c r="CK7" s="63">
        <f t="shared" si="6"/>
        <v>0</v>
      </c>
      <c r="CL7" s="63">
        <f t="shared" si="6"/>
        <v>0</v>
      </c>
      <c r="CM7" s="63">
        <f t="shared" si="6"/>
        <v>0</v>
      </c>
      <c r="CN7" s="63">
        <f t="shared" si="6"/>
        <v>0</v>
      </c>
      <c r="CO7" s="63">
        <f t="shared" si="6"/>
        <v>0</v>
      </c>
      <c r="CP7" s="63">
        <f t="shared" si="6"/>
        <v>0</v>
      </c>
      <c r="CQ7" s="63">
        <f t="shared" si="6"/>
        <v>0</v>
      </c>
      <c r="CR7" s="63">
        <f t="shared" si="6"/>
        <v>0</v>
      </c>
      <c r="CS7" s="63">
        <f t="shared" si="6"/>
        <v>0</v>
      </c>
      <c r="CT7" s="63">
        <f t="shared" si="6"/>
        <v>0</v>
      </c>
      <c r="CU7" s="63">
        <f t="shared" si="6"/>
        <v>0</v>
      </c>
      <c r="CV7" s="63">
        <f t="shared" si="6"/>
        <v>0</v>
      </c>
      <c r="CW7" s="63">
        <f t="shared" si="6"/>
        <v>0</v>
      </c>
      <c r="CX7" s="63">
        <f t="shared" si="6"/>
        <v>0</v>
      </c>
      <c r="CY7" s="63">
        <f t="shared" si="6"/>
        <v>0</v>
      </c>
      <c r="CZ7" s="63">
        <f t="shared" si="7"/>
        <v>0</v>
      </c>
      <c r="DA7" s="63">
        <f t="shared" si="7"/>
        <v>0</v>
      </c>
      <c r="DB7" s="63">
        <f t="shared" si="7"/>
        <v>0</v>
      </c>
      <c r="DC7" s="63">
        <f t="shared" si="7"/>
        <v>0</v>
      </c>
      <c r="DD7" s="63">
        <f t="shared" si="7"/>
        <v>0</v>
      </c>
      <c r="DE7" s="63">
        <f t="shared" si="7"/>
        <v>0</v>
      </c>
      <c r="DF7" s="63">
        <f t="shared" si="7"/>
        <v>0</v>
      </c>
      <c r="DG7" s="63">
        <f t="shared" si="7"/>
        <v>0</v>
      </c>
      <c r="DH7" s="63">
        <f t="shared" si="7"/>
        <v>0</v>
      </c>
      <c r="DI7" s="63">
        <f t="shared" si="7"/>
        <v>0</v>
      </c>
      <c r="DJ7" s="63">
        <f t="shared" si="7"/>
        <v>0</v>
      </c>
      <c r="DK7" s="63">
        <f t="shared" si="7"/>
        <v>0</v>
      </c>
      <c r="DL7" s="63">
        <f t="shared" si="7"/>
        <v>0</v>
      </c>
      <c r="DM7" s="63">
        <f t="shared" si="7"/>
        <v>0</v>
      </c>
      <c r="DN7" s="63">
        <f t="shared" si="7"/>
        <v>0</v>
      </c>
      <c r="DO7" s="63">
        <f t="shared" si="7"/>
        <v>0</v>
      </c>
      <c r="DP7" s="63">
        <f t="shared" si="8"/>
        <v>0</v>
      </c>
      <c r="DQ7" s="63">
        <f t="shared" si="8"/>
        <v>0</v>
      </c>
      <c r="DR7" s="63">
        <f t="shared" si="8"/>
        <v>0</v>
      </c>
      <c r="DS7" s="63">
        <f t="shared" si="8"/>
        <v>0</v>
      </c>
      <c r="DT7" s="63">
        <f t="shared" si="8"/>
        <v>0</v>
      </c>
      <c r="DU7" s="63">
        <f t="shared" si="8"/>
        <v>0</v>
      </c>
      <c r="DV7" s="63">
        <f t="shared" si="8"/>
        <v>0</v>
      </c>
      <c r="DW7" s="63">
        <f t="shared" si="8"/>
        <v>0</v>
      </c>
      <c r="DX7" s="63">
        <f t="shared" si="8"/>
        <v>0</v>
      </c>
      <c r="DY7" s="63">
        <f t="shared" si="8"/>
        <v>0</v>
      </c>
      <c r="DZ7" s="63">
        <f t="shared" si="8"/>
        <v>0</v>
      </c>
      <c r="EA7" s="63">
        <f t="shared" si="8"/>
        <v>0</v>
      </c>
      <c r="EB7" s="63">
        <f t="shared" si="8"/>
        <v>0</v>
      </c>
      <c r="EC7" s="63">
        <f t="shared" si="8"/>
        <v>0</v>
      </c>
      <c r="ED7" s="63">
        <f t="shared" si="8"/>
        <v>0</v>
      </c>
      <c r="EE7" s="63">
        <f t="shared" si="8"/>
        <v>0</v>
      </c>
      <c r="EF7" s="63">
        <f t="shared" si="9"/>
        <v>0</v>
      </c>
      <c r="EG7" s="63">
        <f t="shared" si="9"/>
        <v>0</v>
      </c>
      <c r="EH7" s="63">
        <f t="shared" si="9"/>
        <v>0</v>
      </c>
      <c r="EI7" s="63">
        <f t="shared" si="9"/>
        <v>0</v>
      </c>
      <c r="EJ7" s="63">
        <f t="shared" si="9"/>
        <v>0</v>
      </c>
      <c r="EK7" s="63">
        <f t="shared" si="9"/>
        <v>0</v>
      </c>
      <c r="EL7" s="63">
        <f t="shared" si="9"/>
        <v>0</v>
      </c>
      <c r="EM7" s="63">
        <f t="shared" si="9"/>
        <v>0</v>
      </c>
      <c r="EN7" s="63">
        <f t="shared" si="9"/>
        <v>0</v>
      </c>
      <c r="EO7" s="63">
        <f t="shared" si="9"/>
        <v>0</v>
      </c>
      <c r="EP7" s="63">
        <f t="shared" si="9"/>
        <v>0</v>
      </c>
      <c r="EQ7" s="63">
        <f t="shared" si="9"/>
        <v>0</v>
      </c>
      <c r="ER7" s="63">
        <f t="shared" si="9"/>
        <v>0</v>
      </c>
      <c r="ES7" s="63">
        <f t="shared" si="9"/>
        <v>0</v>
      </c>
      <c r="ET7" s="63">
        <f t="shared" si="9"/>
        <v>0</v>
      </c>
      <c r="EU7" s="63">
        <f t="shared" si="9"/>
        <v>0</v>
      </c>
      <c r="EV7" s="63">
        <f t="shared" si="10"/>
        <v>0</v>
      </c>
      <c r="EW7" s="63">
        <f t="shared" si="10"/>
        <v>0</v>
      </c>
      <c r="EX7" s="63">
        <f t="shared" si="10"/>
        <v>0</v>
      </c>
      <c r="EY7" s="63">
        <f t="shared" si="10"/>
        <v>0</v>
      </c>
      <c r="EZ7" s="63">
        <f t="shared" si="10"/>
        <v>0</v>
      </c>
      <c r="FA7" s="63">
        <f t="shared" si="10"/>
        <v>0</v>
      </c>
      <c r="FB7" s="63">
        <f t="shared" si="10"/>
        <v>0</v>
      </c>
      <c r="FC7" s="63">
        <f t="shared" si="10"/>
        <v>0</v>
      </c>
      <c r="FD7" s="63">
        <f t="shared" si="10"/>
        <v>0</v>
      </c>
      <c r="FE7" s="63">
        <f t="shared" si="10"/>
        <v>0</v>
      </c>
      <c r="FF7" s="63">
        <f t="shared" si="10"/>
        <v>0</v>
      </c>
      <c r="FG7" s="63">
        <f t="shared" si="10"/>
        <v>0</v>
      </c>
      <c r="FH7" s="63">
        <f t="shared" si="10"/>
        <v>0</v>
      </c>
      <c r="FI7" s="63">
        <f t="shared" si="10"/>
        <v>0</v>
      </c>
      <c r="FJ7" s="63">
        <f t="shared" si="10"/>
        <v>0</v>
      </c>
      <c r="FK7" s="63">
        <f t="shared" si="10"/>
        <v>0</v>
      </c>
      <c r="FL7" s="63">
        <f t="shared" si="11"/>
        <v>0</v>
      </c>
      <c r="FM7" s="63">
        <f t="shared" si="11"/>
        <v>0</v>
      </c>
      <c r="FN7" s="63">
        <f t="shared" si="11"/>
        <v>0</v>
      </c>
      <c r="FO7" s="63">
        <f t="shared" si="11"/>
        <v>0</v>
      </c>
      <c r="FP7" s="63">
        <f t="shared" si="11"/>
        <v>0</v>
      </c>
      <c r="FQ7" s="63">
        <f t="shared" si="11"/>
        <v>0</v>
      </c>
      <c r="FR7" s="63">
        <f t="shared" si="11"/>
        <v>0</v>
      </c>
      <c r="FS7" s="63">
        <f t="shared" si="11"/>
        <v>0</v>
      </c>
      <c r="FT7" s="63">
        <f t="shared" si="11"/>
        <v>0</v>
      </c>
      <c r="FU7" s="63">
        <f t="shared" si="11"/>
        <v>0</v>
      </c>
      <c r="FV7" s="63">
        <f t="shared" si="11"/>
        <v>0</v>
      </c>
      <c r="FW7" s="63">
        <f t="shared" si="11"/>
        <v>0</v>
      </c>
      <c r="FX7" s="63">
        <f t="shared" si="11"/>
        <v>0</v>
      </c>
      <c r="FY7" s="63">
        <f t="shared" si="11"/>
        <v>0</v>
      </c>
      <c r="FZ7" s="63">
        <f t="shared" si="11"/>
        <v>0</v>
      </c>
      <c r="GA7" s="63">
        <f t="shared" si="11"/>
        <v>0</v>
      </c>
      <c r="GB7" s="63">
        <f t="shared" si="12"/>
        <v>0</v>
      </c>
      <c r="GC7" s="63">
        <f t="shared" si="12"/>
        <v>0</v>
      </c>
      <c r="GD7" s="63">
        <f t="shared" si="12"/>
        <v>0</v>
      </c>
      <c r="GE7" s="63">
        <f t="shared" si="12"/>
        <v>0</v>
      </c>
      <c r="GF7" s="63">
        <f t="shared" si="12"/>
        <v>0</v>
      </c>
      <c r="GG7" s="63">
        <f t="shared" si="12"/>
        <v>0</v>
      </c>
      <c r="GH7" s="63">
        <f t="shared" si="12"/>
        <v>0</v>
      </c>
      <c r="GI7" s="63">
        <f t="shared" si="12"/>
        <v>0</v>
      </c>
      <c r="GJ7" s="63">
        <f t="shared" si="12"/>
        <v>0</v>
      </c>
      <c r="GK7" s="63">
        <f t="shared" si="12"/>
        <v>0</v>
      </c>
      <c r="GL7" s="63">
        <f t="shared" si="12"/>
        <v>0</v>
      </c>
      <c r="GM7" s="63">
        <f t="shared" si="12"/>
        <v>0</v>
      </c>
      <c r="GN7" s="63">
        <f t="shared" si="12"/>
        <v>0</v>
      </c>
      <c r="GO7" s="63">
        <f t="shared" si="12"/>
        <v>0</v>
      </c>
      <c r="GP7" s="63">
        <f t="shared" si="12"/>
        <v>0</v>
      </c>
      <c r="GQ7" s="63">
        <f t="shared" si="12"/>
        <v>0</v>
      </c>
      <c r="GR7" s="63">
        <f t="shared" si="13"/>
        <v>0</v>
      </c>
      <c r="GS7" s="63">
        <f t="shared" si="13"/>
        <v>0</v>
      </c>
      <c r="GT7" s="63">
        <f t="shared" si="13"/>
        <v>0</v>
      </c>
      <c r="GU7" s="63">
        <f t="shared" si="13"/>
        <v>0</v>
      </c>
      <c r="GV7" s="63">
        <f t="shared" si="13"/>
        <v>0</v>
      </c>
      <c r="GW7" s="63">
        <f t="shared" si="13"/>
        <v>0</v>
      </c>
      <c r="GX7" s="63">
        <f t="shared" si="13"/>
        <v>0</v>
      </c>
      <c r="GY7" s="63">
        <f t="shared" si="13"/>
        <v>0</v>
      </c>
      <c r="GZ7" s="63">
        <f t="shared" si="13"/>
        <v>0</v>
      </c>
      <c r="HA7" s="63">
        <f t="shared" si="13"/>
        <v>0</v>
      </c>
      <c r="HB7" s="63">
        <f t="shared" si="13"/>
        <v>0</v>
      </c>
      <c r="HC7" s="63">
        <f t="shared" si="13"/>
        <v>0</v>
      </c>
      <c r="HD7" s="63">
        <f t="shared" si="13"/>
        <v>0</v>
      </c>
      <c r="HE7" s="63">
        <f t="shared" si="13"/>
        <v>0</v>
      </c>
      <c r="HF7" s="63">
        <f t="shared" si="13"/>
        <v>0</v>
      </c>
      <c r="HG7" s="63">
        <f t="shared" si="13"/>
        <v>0</v>
      </c>
      <c r="HH7" s="63">
        <f t="shared" si="14"/>
        <v>0</v>
      </c>
      <c r="HI7" s="63">
        <f t="shared" si="14"/>
        <v>0</v>
      </c>
      <c r="HJ7" s="63">
        <f t="shared" si="14"/>
        <v>0</v>
      </c>
      <c r="HK7" s="63">
        <f t="shared" si="14"/>
        <v>0</v>
      </c>
      <c r="HL7" s="63">
        <f t="shared" si="14"/>
        <v>0</v>
      </c>
      <c r="HM7" s="63">
        <f t="shared" si="14"/>
        <v>0</v>
      </c>
      <c r="HN7" s="63">
        <f t="shared" si="14"/>
        <v>0</v>
      </c>
      <c r="HO7" s="63">
        <f t="shared" si="14"/>
        <v>0</v>
      </c>
      <c r="HP7" s="63">
        <f t="shared" si="14"/>
        <v>0</v>
      </c>
      <c r="HQ7" s="63">
        <f t="shared" si="14"/>
        <v>0</v>
      </c>
      <c r="HR7" s="63">
        <f t="shared" si="14"/>
        <v>0</v>
      </c>
      <c r="HS7" s="63">
        <f t="shared" si="14"/>
        <v>0</v>
      </c>
      <c r="HT7" s="63">
        <f t="shared" si="14"/>
        <v>0</v>
      </c>
      <c r="HU7" s="63">
        <f t="shared" si="14"/>
        <v>0</v>
      </c>
      <c r="HV7" s="63">
        <f t="shared" si="14"/>
        <v>0</v>
      </c>
      <c r="HW7" s="63">
        <f t="shared" si="14"/>
        <v>0</v>
      </c>
      <c r="HX7" s="63">
        <f t="shared" si="15"/>
        <v>0</v>
      </c>
      <c r="HY7" s="63">
        <f t="shared" si="15"/>
        <v>0</v>
      </c>
      <c r="HZ7" s="63">
        <f t="shared" si="15"/>
        <v>1.2102189781021899</v>
      </c>
      <c r="IA7" s="63">
        <f t="shared" si="15"/>
        <v>1.2102189781021899</v>
      </c>
      <c r="IB7" s="63">
        <f t="shared" si="15"/>
        <v>1.2102189781021899</v>
      </c>
      <c r="IC7" s="63">
        <f t="shared" si="15"/>
        <v>1.2102189781021899</v>
      </c>
      <c r="ID7" s="63">
        <f t="shared" si="15"/>
        <v>1.2102189781021899</v>
      </c>
      <c r="IE7" s="63">
        <f t="shared" si="15"/>
        <v>1.2102189781021899</v>
      </c>
      <c r="IF7" s="63">
        <f t="shared" si="15"/>
        <v>1.2102189781021899</v>
      </c>
      <c r="IG7" s="63">
        <f t="shared" si="15"/>
        <v>1.2102189781021899</v>
      </c>
      <c r="IH7" s="63">
        <f t="shared" si="15"/>
        <v>1.2102189781021899</v>
      </c>
      <c r="II7" s="63">
        <f t="shared" si="15"/>
        <v>1.2102189781021899</v>
      </c>
      <c r="IJ7" s="63">
        <f t="shared" si="15"/>
        <v>1.2102189781021899</v>
      </c>
      <c r="IK7" s="63">
        <f t="shared" si="15"/>
        <v>1.2102189781021899</v>
      </c>
      <c r="IL7" s="63">
        <f t="shared" si="15"/>
        <v>1.2102189781021899</v>
      </c>
      <c r="IM7" s="63">
        <f t="shared" si="15"/>
        <v>1.2102189781021899</v>
      </c>
      <c r="IN7" s="63">
        <f t="shared" si="16"/>
        <v>1.2102189781021899</v>
      </c>
      <c r="IO7" s="63">
        <f t="shared" si="16"/>
        <v>1.2102189781021899</v>
      </c>
      <c r="IP7" s="63">
        <f t="shared" si="16"/>
        <v>1.2102189781021899</v>
      </c>
      <c r="IQ7" s="63">
        <f t="shared" si="16"/>
        <v>1.2102189781021899</v>
      </c>
      <c r="IR7" s="63">
        <f t="shared" si="16"/>
        <v>1.2102189781021899</v>
      </c>
      <c r="IS7" s="63">
        <f t="shared" si="16"/>
        <v>1.2102189781021899</v>
      </c>
      <c r="IT7" s="63">
        <f t="shared" si="16"/>
        <v>1.2102189781021899</v>
      </c>
      <c r="IU7" s="63">
        <f t="shared" si="16"/>
        <v>1.2102189781021899</v>
      </c>
      <c r="IV7" s="63">
        <f t="shared" si="16"/>
        <v>1.2102189781021899</v>
      </c>
      <c r="IW7" s="63">
        <f t="shared" si="16"/>
        <v>1.2102189781021899</v>
      </c>
      <c r="IX7" s="63">
        <f t="shared" si="16"/>
        <v>1.2102189781021899</v>
      </c>
      <c r="IY7" s="63">
        <f t="shared" si="16"/>
        <v>1.2102189781021899</v>
      </c>
      <c r="IZ7" s="63">
        <f t="shared" si="16"/>
        <v>1.2102189781021899</v>
      </c>
      <c r="JA7" s="63">
        <f t="shared" si="16"/>
        <v>1.2102189781021899</v>
      </c>
      <c r="JB7" s="63">
        <f t="shared" si="16"/>
        <v>1.2102189781021899</v>
      </c>
      <c r="JC7" s="63">
        <f t="shared" si="16"/>
        <v>1.2102189781021899</v>
      </c>
      <c r="JD7" s="63">
        <f t="shared" si="17"/>
        <v>1.2102189781021899</v>
      </c>
      <c r="JE7" s="63">
        <f t="shared" si="17"/>
        <v>1.2102189781021899</v>
      </c>
      <c r="JF7" s="63">
        <f t="shared" si="17"/>
        <v>1.2102189781021899</v>
      </c>
      <c r="JG7" s="63">
        <f t="shared" si="17"/>
        <v>1.2102189781021899</v>
      </c>
      <c r="JH7" s="63">
        <f t="shared" si="17"/>
        <v>1.2102189781021899</v>
      </c>
      <c r="JI7" s="63">
        <f t="shared" si="17"/>
        <v>1.2102189781021899</v>
      </c>
      <c r="JJ7" s="63">
        <f t="shared" si="17"/>
        <v>1.2102189781021899</v>
      </c>
      <c r="JK7" s="63">
        <f t="shared" si="17"/>
        <v>1.2102189781021899</v>
      </c>
      <c r="JL7" s="63">
        <f t="shared" si="17"/>
        <v>1.2102189781021899</v>
      </c>
      <c r="JM7" s="63">
        <f t="shared" si="17"/>
        <v>1.2102189781021899</v>
      </c>
      <c r="JN7" s="63">
        <f t="shared" si="17"/>
        <v>1.2102189781021899</v>
      </c>
      <c r="JO7" s="63">
        <f t="shared" si="17"/>
        <v>1.2102189781021899</v>
      </c>
      <c r="JP7" s="63">
        <f t="shared" si="17"/>
        <v>1.2102189781021899</v>
      </c>
      <c r="JQ7" s="63">
        <f t="shared" si="17"/>
        <v>1.2102189781021899</v>
      </c>
      <c r="JR7" s="63">
        <f t="shared" si="17"/>
        <v>1.2102189781021899</v>
      </c>
      <c r="JS7" s="63">
        <f t="shared" si="17"/>
        <v>1.2102189781021899</v>
      </c>
      <c r="JT7" s="63">
        <f t="shared" si="18"/>
        <v>0</v>
      </c>
      <c r="JU7" s="63">
        <f t="shared" si="18"/>
        <v>0</v>
      </c>
      <c r="JV7" s="63">
        <f t="shared" si="18"/>
        <v>0</v>
      </c>
      <c r="JW7" s="63">
        <f t="shared" si="18"/>
        <v>0</v>
      </c>
      <c r="JX7" s="63">
        <f t="shared" si="18"/>
        <v>0</v>
      </c>
      <c r="JY7" s="63">
        <f t="shared" si="18"/>
        <v>0</v>
      </c>
      <c r="JZ7" s="63">
        <f t="shared" si="18"/>
        <v>0</v>
      </c>
      <c r="KA7" s="63">
        <f t="shared" si="18"/>
        <v>0</v>
      </c>
      <c r="KB7" s="63">
        <f t="shared" si="18"/>
        <v>0</v>
      </c>
      <c r="KC7" s="63">
        <f t="shared" si="18"/>
        <v>0</v>
      </c>
      <c r="KD7" s="63">
        <f t="shared" si="18"/>
        <v>0</v>
      </c>
      <c r="KE7" s="63">
        <f t="shared" si="18"/>
        <v>0</v>
      </c>
      <c r="KF7" s="63">
        <f t="shared" si="18"/>
        <v>0</v>
      </c>
      <c r="KG7" s="63">
        <f t="shared" si="18"/>
        <v>0</v>
      </c>
      <c r="KH7" s="63">
        <f t="shared" si="18"/>
        <v>0</v>
      </c>
      <c r="KI7" s="63">
        <f t="shared" si="18"/>
        <v>0</v>
      </c>
      <c r="KJ7" s="63">
        <f t="shared" si="19"/>
        <v>0</v>
      </c>
      <c r="KK7" s="63">
        <f t="shared" si="19"/>
        <v>0</v>
      </c>
      <c r="KL7" s="63">
        <f t="shared" si="19"/>
        <v>0</v>
      </c>
      <c r="KM7" s="63">
        <f t="shared" si="19"/>
        <v>0</v>
      </c>
      <c r="KN7" s="63">
        <f t="shared" si="19"/>
        <v>0</v>
      </c>
      <c r="KO7" s="63">
        <f t="shared" si="19"/>
        <v>0</v>
      </c>
      <c r="KP7" s="63">
        <f t="shared" si="19"/>
        <v>0</v>
      </c>
      <c r="KQ7" s="63">
        <f t="shared" si="19"/>
        <v>0</v>
      </c>
      <c r="KR7" s="63">
        <f t="shared" si="19"/>
        <v>0</v>
      </c>
      <c r="KS7" s="63">
        <f t="shared" si="19"/>
        <v>0</v>
      </c>
      <c r="KT7" s="63">
        <f t="shared" si="19"/>
        <v>0</v>
      </c>
      <c r="KU7" s="63">
        <f t="shared" si="19"/>
        <v>0</v>
      </c>
      <c r="KV7" s="63">
        <f t="shared" si="19"/>
        <v>0</v>
      </c>
      <c r="KW7" s="63">
        <f t="shared" si="19"/>
        <v>0</v>
      </c>
      <c r="KX7" s="63">
        <f t="shared" si="19"/>
        <v>0</v>
      </c>
      <c r="KY7" s="63">
        <f t="shared" si="19"/>
        <v>0</v>
      </c>
      <c r="KZ7" s="63">
        <f t="shared" si="20"/>
        <v>0</v>
      </c>
      <c r="LA7" s="63">
        <f t="shared" si="20"/>
        <v>0</v>
      </c>
      <c r="LB7" s="63">
        <f t="shared" si="20"/>
        <v>0</v>
      </c>
      <c r="LC7" s="63">
        <f t="shared" si="20"/>
        <v>0</v>
      </c>
      <c r="LD7" s="63">
        <f t="shared" si="20"/>
        <v>0</v>
      </c>
      <c r="LE7" s="63">
        <f t="shared" si="20"/>
        <v>0</v>
      </c>
      <c r="LF7" s="63">
        <f t="shared" si="20"/>
        <v>0</v>
      </c>
      <c r="LG7" s="63">
        <f t="shared" si="20"/>
        <v>0</v>
      </c>
      <c r="LH7" s="63">
        <f t="shared" si="20"/>
        <v>0</v>
      </c>
      <c r="LI7" s="63">
        <f t="shared" si="20"/>
        <v>0</v>
      </c>
      <c r="LJ7" s="63">
        <f t="shared" si="20"/>
        <v>0</v>
      </c>
      <c r="LK7" s="63">
        <f t="shared" si="20"/>
        <v>0</v>
      </c>
      <c r="LL7" s="63">
        <f t="shared" si="20"/>
        <v>0</v>
      </c>
      <c r="LM7" s="63">
        <f t="shared" si="20"/>
        <v>0</v>
      </c>
      <c r="LN7" s="63">
        <f t="shared" si="20"/>
        <v>0</v>
      </c>
      <c r="LO7" s="63">
        <f t="shared" si="20"/>
        <v>0</v>
      </c>
      <c r="LP7" s="63">
        <f t="shared" si="21"/>
        <v>0</v>
      </c>
      <c r="LQ7" s="63">
        <f t="shared" si="21"/>
        <v>0</v>
      </c>
      <c r="LR7" s="63">
        <f t="shared" si="21"/>
        <v>0</v>
      </c>
      <c r="LS7" s="63">
        <f t="shared" si="21"/>
        <v>0</v>
      </c>
      <c r="LT7" s="63">
        <f t="shared" si="21"/>
        <v>0</v>
      </c>
      <c r="LU7" s="63">
        <f t="shared" si="21"/>
        <v>0</v>
      </c>
      <c r="LV7" s="63">
        <f t="shared" si="21"/>
        <v>0</v>
      </c>
      <c r="LW7" s="63">
        <f t="shared" si="21"/>
        <v>0</v>
      </c>
      <c r="LX7" s="63">
        <f t="shared" si="21"/>
        <v>0</v>
      </c>
      <c r="LY7" s="63">
        <f t="shared" si="21"/>
        <v>0</v>
      </c>
      <c r="LZ7" s="63">
        <f t="shared" si="21"/>
        <v>0</v>
      </c>
      <c r="MA7" s="63">
        <f t="shared" si="21"/>
        <v>0</v>
      </c>
      <c r="MB7" s="63">
        <f t="shared" si="21"/>
        <v>0</v>
      </c>
      <c r="MC7" s="63">
        <f t="shared" si="21"/>
        <v>0</v>
      </c>
      <c r="MD7" s="63">
        <f t="shared" si="21"/>
        <v>0</v>
      </c>
      <c r="ME7" s="63">
        <f t="shared" si="21"/>
        <v>0</v>
      </c>
      <c r="MF7" s="63">
        <f t="shared" si="22"/>
        <v>0</v>
      </c>
      <c r="MG7" s="63">
        <f t="shared" si="22"/>
        <v>0</v>
      </c>
      <c r="MH7" s="63">
        <f t="shared" si="22"/>
        <v>0</v>
      </c>
      <c r="MI7" s="63">
        <f t="shared" si="22"/>
        <v>0</v>
      </c>
      <c r="MJ7" s="63">
        <f t="shared" si="22"/>
        <v>0</v>
      </c>
      <c r="MK7" s="63">
        <f t="shared" si="22"/>
        <v>0</v>
      </c>
      <c r="ML7" s="63">
        <f t="shared" si="22"/>
        <v>0</v>
      </c>
      <c r="MM7" s="63">
        <f t="shared" si="22"/>
        <v>0</v>
      </c>
      <c r="MN7" s="63">
        <f t="shared" si="22"/>
        <v>0</v>
      </c>
      <c r="MO7" s="63">
        <f t="shared" si="22"/>
        <v>0</v>
      </c>
      <c r="MP7" s="63">
        <f t="shared" si="22"/>
        <v>0</v>
      </c>
      <c r="MQ7" s="63">
        <f t="shared" si="22"/>
        <v>0</v>
      </c>
      <c r="MR7" s="63">
        <f t="shared" si="22"/>
        <v>0</v>
      </c>
      <c r="MS7" s="63">
        <f t="shared" si="22"/>
        <v>0</v>
      </c>
      <c r="MT7" s="63">
        <f t="shared" si="23"/>
        <v>0</v>
      </c>
      <c r="MU7" s="63">
        <f t="shared" si="23"/>
        <v>0</v>
      </c>
      <c r="MV7" s="63">
        <f t="shared" si="23"/>
        <v>0</v>
      </c>
      <c r="MW7" s="63">
        <f t="shared" si="23"/>
        <v>0</v>
      </c>
      <c r="MX7" s="63">
        <f t="shared" si="23"/>
        <v>0</v>
      </c>
      <c r="MY7" s="63">
        <f t="shared" si="23"/>
        <v>0</v>
      </c>
      <c r="MZ7" s="63">
        <f t="shared" si="23"/>
        <v>0</v>
      </c>
      <c r="NA7" s="63">
        <f t="shared" si="23"/>
        <v>0</v>
      </c>
      <c r="NB7" s="63">
        <f t="shared" si="23"/>
        <v>0</v>
      </c>
      <c r="NC7" s="63">
        <f t="shared" si="23"/>
        <v>0</v>
      </c>
      <c r="ND7" s="63">
        <f t="shared" si="23"/>
        <v>0</v>
      </c>
      <c r="NE7" s="63" t="s">
        <v>325</v>
      </c>
    </row>
    <row r="8" spans="2:369" x14ac:dyDescent="0.3">
      <c r="B8" s="64">
        <f>IF(피벗_수정불가!L19&gt;2,2,피벗_수정불가!L19)</f>
        <v>0.72285870158210574</v>
      </c>
      <c r="C8" s="63">
        <v>2</v>
      </c>
      <c r="D8" s="63">
        <f t="shared" si="0"/>
        <v>0.125</v>
      </c>
      <c r="E8" s="63">
        <f t="shared" si="24"/>
        <v>271</v>
      </c>
      <c r="F8" s="63">
        <f>360*SUM(D$2:D8)</f>
        <v>315</v>
      </c>
      <c r="G8" s="113" t="s">
        <v>431</v>
      </c>
      <c r="H8" s="63">
        <f t="shared" si="1"/>
        <v>0</v>
      </c>
      <c r="I8" s="63">
        <f t="shared" si="1"/>
        <v>0</v>
      </c>
      <c r="J8" s="63">
        <f t="shared" si="1"/>
        <v>0</v>
      </c>
      <c r="K8" s="63">
        <f t="shared" si="1"/>
        <v>0</v>
      </c>
      <c r="L8" s="63">
        <f t="shared" si="1"/>
        <v>0</v>
      </c>
      <c r="M8" s="63">
        <f t="shared" si="1"/>
        <v>0</v>
      </c>
      <c r="N8" s="63">
        <f t="shared" si="1"/>
        <v>0</v>
      </c>
      <c r="O8" s="63">
        <f t="shared" si="1"/>
        <v>0</v>
      </c>
      <c r="P8" s="63">
        <f t="shared" si="1"/>
        <v>0</v>
      </c>
      <c r="Q8" s="63">
        <f t="shared" si="1"/>
        <v>0</v>
      </c>
      <c r="R8" s="63">
        <f t="shared" si="1"/>
        <v>0</v>
      </c>
      <c r="S8" s="63">
        <f t="shared" si="1"/>
        <v>0</v>
      </c>
      <c r="T8" s="63">
        <f t="shared" si="1"/>
        <v>0</v>
      </c>
      <c r="U8" s="63">
        <f t="shared" si="1"/>
        <v>0</v>
      </c>
      <c r="V8" s="63">
        <f t="shared" si="1"/>
        <v>0</v>
      </c>
      <c r="W8" s="63">
        <f t="shared" si="1"/>
        <v>0</v>
      </c>
      <c r="X8" s="63">
        <f t="shared" si="2"/>
        <v>0</v>
      </c>
      <c r="Y8" s="63">
        <f t="shared" si="2"/>
        <v>0</v>
      </c>
      <c r="Z8" s="63">
        <f t="shared" si="2"/>
        <v>0</v>
      </c>
      <c r="AA8" s="63">
        <f t="shared" si="2"/>
        <v>0</v>
      </c>
      <c r="AB8" s="63">
        <f t="shared" si="2"/>
        <v>0</v>
      </c>
      <c r="AC8" s="63">
        <f t="shared" si="2"/>
        <v>0</v>
      </c>
      <c r="AD8" s="63">
        <f t="shared" si="2"/>
        <v>0</v>
      </c>
      <c r="AE8" s="63">
        <f t="shared" si="2"/>
        <v>0</v>
      </c>
      <c r="AF8" s="63">
        <f t="shared" si="2"/>
        <v>0</v>
      </c>
      <c r="AG8" s="63">
        <f t="shared" si="2"/>
        <v>0</v>
      </c>
      <c r="AH8" s="63">
        <f t="shared" si="2"/>
        <v>0</v>
      </c>
      <c r="AI8" s="63">
        <f t="shared" si="2"/>
        <v>0</v>
      </c>
      <c r="AJ8" s="63">
        <f t="shared" si="2"/>
        <v>0</v>
      </c>
      <c r="AK8" s="63">
        <f t="shared" si="2"/>
        <v>0</v>
      </c>
      <c r="AL8" s="63">
        <f t="shared" si="2"/>
        <v>0</v>
      </c>
      <c r="AM8" s="63">
        <f t="shared" si="2"/>
        <v>0</v>
      </c>
      <c r="AN8" s="63">
        <f t="shared" si="3"/>
        <v>0</v>
      </c>
      <c r="AO8" s="63">
        <f t="shared" si="3"/>
        <v>0</v>
      </c>
      <c r="AP8" s="63">
        <f t="shared" si="3"/>
        <v>0</v>
      </c>
      <c r="AQ8" s="63">
        <f t="shared" si="3"/>
        <v>0</v>
      </c>
      <c r="AR8" s="63">
        <f t="shared" si="3"/>
        <v>0</v>
      </c>
      <c r="AS8" s="63">
        <f t="shared" si="3"/>
        <v>0</v>
      </c>
      <c r="AT8" s="63">
        <f t="shared" si="3"/>
        <v>0</v>
      </c>
      <c r="AU8" s="63">
        <f t="shared" si="3"/>
        <v>0</v>
      </c>
      <c r="AV8" s="63">
        <f t="shared" si="3"/>
        <v>0</v>
      </c>
      <c r="AW8" s="63">
        <f t="shared" si="3"/>
        <v>0</v>
      </c>
      <c r="AX8" s="63">
        <f t="shared" si="3"/>
        <v>0</v>
      </c>
      <c r="AY8" s="63">
        <f t="shared" si="3"/>
        <v>0</v>
      </c>
      <c r="AZ8" s="63">
        <f t="shared" si="3"/>
        <v>0</v>
      </c>
      <c r="BA8" s="63">
        <f t="shared" si="3"/>
        <v>0</v>
      </c>
      <c r="BB8" s="63">
        <f t="shared" si="3"/>
        <v>0</v>
      </c>
      <c r="BC8" s="63">
        <f t="shared" si="3"/>
        <v>0</v>
      </c>
      <c r="BD8" s="63">
        <f t="shared" si="4"/>
        <v>0</v>
      </c>
      <c r="BE8" s="63">
        <f t="shared" si="4"/>
        <v>0</v>
      </c>
      <c r="BF8" s="63">
        <f t="shared" si="4"/>
        <v>0</v>
      </c>
      <c r="BG8" s="63">
        <f t="shared" si="4"/>
        <v>0</v>
      </c>
      <c r="BH8" s="63">
        <f t="shared" si="4"/>
        <v>0</v>
      </c>
      <c r="BI8" s="63">
        <f t="shared" si="4"/>
        <v>0</v>
      </c>
      <c r="BJ8" s="63">
        <f t="shared" si="4"/>
        <v>0</v>
      </c>
      <c r="BK8" s="63">
        <f t="shared" si="4"/>
        <v>0</v>
      </c>
      <c r="BL8" s="63">
        <f t="shared" si="4"/>
        <v>0</v>
      </c>
      <c r="BM8" s="63">
        <f t="shared" si="4"/>
        <v>0</v>
      </c>
      <c r="BN8" s="63">
        <f t="shared" si="4"/>
        <v>0</v>
      </c>
      <c r="BO8" s="63">
        <f t="shared" si="4"/>
        <v>0</v>
      </c>
      <c r="BP8" s="63">
        <f t="shared" si="4"/>
        <v>0</v>
      </c>
      <c r="BQ8" s="63">
        <f t="shared" si="4"/>
        <v>0</v>
      </c>
      <c r="BR8" s="63">
        <f t="shared" si="4"/>
        <v>0</v>
      </c>
      <c r="BS8" s="63">
        <f t="shared" si="4"/>
        <v>0</v>
      </c>
      <c r="BT8" s="63">
        <f t="shared" si="5"/>
        <v>0</v>
      </c>
      <c r="BU8" s="63">
        <f t="shared" si="5"/>
        <v>0</v>
      </c>
      <c r="BV8" s="63">
        <f t="shared" si="5"/>
        <v>0</v>
      </c>
      <c r="BW8" s="63">
        <f t="shared" si="5"/>
        <v>0</v>
      </c>
      <c r="BX8" s="63">
        <f t="shared" si="5"/>
        <v>0</v>
      </c>
      <c r="BY8" s="63">
        <f t="shared" si="5"/>
        <v>0</v>
      </c>
      <c r="BZ8" s="63">
        <f t="shared" si="5"/>
        <v>0</v>
      </c>
      <c r="CA8" s="63">
        <f t="shared" si="5"/>
        <v>0</v>
      </c>
      <c r="CB8" s="63">
        <f t="shared" si="5"/>
        <v>0</v>
      </c>
      <c r="CC8" s="63">
        <f t="shared" si="5"/>
        <v>0</v>
      </c>
      <c r="CD8" s="63">
        <f t="shared" si="5"/>
        <v>0</v>
      </c>
      <c r="CE8" s="63">
        <f t="shared" si="5"/>
        <v>0</v>
      </c>
      <c r="CF8" s="63">
        <f t="shared" si="5"/>
        <v>0</v>
      </c>
      <c r="CG8" s="63">
        <f t="shared" si="5"/>
        <v>0</v>
      </c>
      <c r="CH8" s="63">
        <f t="shared" si="5"/>
        <v>0</v>
      </c>
      <c r="CI8" s="63">
        <f t="shared" si="5"/>
        <v>0</v>
      </c>
      <c r="CJ8" s="63">
        <f t="shared" si="6"/>
        <v>0</v>
      </c>
      <c r="CK8" s="63">
        <f t="shared" si="6"/>
        <v>0</v>
      </c>
      <c r="CL8" s="63">
        <f t="shared" si="6"/>
        <v>0</v>
      </c>
      <c r="CM8" s="63">
        <f t="shared" si="6"/>
        <v>0</v>
      </c>
      <c r="CN8" s="63">
        <f t="shared" si="6"/>
        <v>0</v>
      </c>
      <c r="CO8" s="63">
        <f t="shared" si="6"/>
        <v>0</v>
      </c>
      <c r="CP8" s="63">
        <f t="shared" si="6"/>
        <v>0</v>
      </c>
      <c r="CQ8" s="63">
        <f t="shared" si="6"/>
        <v>0</v>
      </c>
      <c r="CR8" s="63">
        <f t="shared" si="6"/>
        <v>0</v>
      </c>
      <c r="CS8" s="63">
        <f t="shared" si="6"/>
        <v>0</v>
      </c>
      <c r="CT8" s="63">
        <f t="shared" si="6"/>
        <v>0</v>
      </c>
      <c r="CU8" s="63">
        <f t="shared" si="6"/>
        <v>0</v>
      </c>
      <c r="CV8" s="63">
        <f t="shared" si="6"/>
        <v>0</v>
      </c>
      <c r="CW8" s="63">
        <f t="shared" si="6"/>
        <v>0</v>
      </c>
      <c r="CX8" s="63">
        <f t="shared" si="6"/>
        <v>0</v>
      </c>
      <c r="CY8" s="63">
        <f t="shared" si="6"/>
        <v>0</v>
      </c>
      <c r="CZ8" s="63">
        <f t="shared" si="7"/>
        <v>0</v>
      </c>
      <c r="DA8" s="63">
        <f t="shared" si="7"/>
        <v>0</v>
      </c>
      <c r="DB8" s="63">
        <f t="shared" si="7"/>
        <v>0</v>
      </c>
      <c r="DC8" s="63">
        <f t="shared" si="7"/>
        <v>0</v>
      </c>
      <c r="DD8" s="63">
        <f t="shared" si="7"/>
        <v>0</v>
      </c>
      <c r="DE8" s="63">
        <f t="shared" si="7"/>
        <v>0</v>
      </c>
      <c r="DF8" s="63">
        <f t="shared" si="7"/>
        <v>0</v>
      </c>
      <c r="DG8" s="63">
        <f t="shared" si="7"/>
        <v>0</v>
      </c>
      <c r="DH8" s="63">
        <f t="shared" si="7"/>
        <v>0</v>
      </c>
      <c r="DI8" s="63">
        <f t="shared" si="7"/>
        <v>0</v>
      </c>
      <c r="DJ8" s="63">
        <f t="shared" si="7"/>
        <v>0</v>
      </c>
      <c r="DK8" s="63">
        <f t="shared" si="7"/>
        <v>0</v>
      </c>
      <c r="DL8" s="63">
        <f t="shared" si="7"/>
        <v>0</v>
      </c>
      <c r="DM8" s="63">
        <f t="shared" si="7"/>
        <v>0</v>
      </c>
      <c r="DN8" s="63">
        <f t="shared" si="7"/>
        <v>0</v>
      </c>
      <c r="DO8" s="63">
        <f t="shared" si="7"/>
        <v>0</v>
      </c>
      <c r="DP8" s="63">
        <f t="shared" si="8"/>
        <v>0</v>
      </c>
      <c r="DQ8" s="63">
        <f t="shared" si="8"/>
        <v>0</v>
      </c>
      <c r="DR8" s="63">
        <f t="shared" si="8"/>
        <v>0</v>
      </c>
      <c r="DS8" s="63">
        <f t="shared" si="8"/>
        <v>0</v>
      </c>
      <c r="DT8" s="63">
        <f t="shared" si="8"/>
        <v>0</v>
      </c>
      <c r="DU8" s="63">
        <f t="shared" si="8"/>
        <v>0</v>
      </c>
      <c r="DV8" s="63">
        <f t="shared" si="8"/>
        <v>0</v>
      </c>
      <c r="DW8" s="63">
        <f t="shared" si="8"/>
        <v>0</v>
      </c>
      <c r="DX8" s="63">
        <f t="shared" si="8"/>
        <v>0</v>
      </c>
      <c r="DY8" s="63">
        <f t="shared" si="8"/>
        <v>0</v>
      </c>
      <c r="DZ8" s="63">
        <f t="shared" si="8"/>
        <v>0</v>
      </c>
      <c r="EA8" s="63">
        <f t="shared" si="8"/>
        <v>0</v>
      </c>
      <c r="EB8" s="63">
        <f t="shared" si="8"/>
        <v>0</v>
      </c>
      <c r="EC8" s="63">
        <f t="shared" si="8"/>
        <v>0</v>
      </c>
      <c r="ED8" s="63">
        <f t="shared" si="8"/>
        <v>0</v>
      </c>
      <c r="EE8" s="63">
        <f t="shared" si="8"/>
        <v>0</v>
      </c>
      <c r="EF8" s="63">
        <f t="shared" si="9"/>
        <v>0</v>
      </c>
      <c r="EG8" s="63">
        <f t="shared" si="9"/>
        <v>0</v>
      </c>
      <c r="EH8" s="63">
        <f t="shared" si="9"/>
        <v>0</v>
      </c>
      <c r="EI8" s="63">
        <f t="shared" si="9"/>
        <v>0</v>
      </c>
      <c r="EJ8" s="63">
        <f t="shared" si="9"/>
        <v>0</v>
      </c>
      <c r="EK8" s="63">
        <f t="shared" si="9"/>
        <v>0</v>
      </c>
      <c r="EL8" s="63">
        <f t="shared" si="9"/>
        <v>0</v>
      </c>
      <c r="EM8" s="63">
        <f t="shared" si="9"/>
        <v>0</v>
      </c>
      <c r="EN8" s="63">
        <f t="shared" si="9"/>
        <v>0</v>
      </c>
      <c r="EO8" s="63">
        <f t="shared" si="9"/>
        <v>0</v>
      </c>
      <c r="EP8" s="63">
        <f t="shared" si="9"/>
        <v>0</v>
      </c>
      <c r="EQ8" s="63">
        <f t="shared" si="9"/>
        <v>0</v>
      </c>
      <c r="ER8" s="63">
        <f t="shared" si="9"/>
        <v>0</v>
      </c>
      <c r="ES8" s="63">
        <f t="shared" si="9"/>
        <v>0</v>
      </c>
      <c r="ET8" s="63">
        <f t="shared" si="9"/>
        <v>0</v>
      </c>
      <c r="EU8" s="63">
        <f t="shared" si="9"/>
        <v>0</v>
      </c>
      <c r="EV8" s="63">
        <f t="shared" si="10"/>
        <v>0</v>
      </c>
      <c r="EW8" s="63">
        <f t="shared" si="10"/>
        <v>0</v>
      </c>
      <c r="EX8" s="63">
        <f t="shared" si="10"/>
        <v>0</v>
      </c>
      <c r="EY8" s="63">
        <f t="shared" si="10"/>
        <v>0</v>
      </c>
      <c r="EZ8" s="63">
        <f t="shared" si="10"/>
        <v>0</v>
      </c>
      <c r="FA8" s="63">
        <f t="shared" si="10"/>
        <v>0</v>
      </c>
      <c r="FB8" s="63">
        <f t="shared" si="10"/>
        <v>0</v>
      </c>
      <c r="FC8" s="63">
        <f t="shared" si="10"/>
        <v>0</v>
      </c>
      <c r="FD8" s="63">
        <f t="shared" si="10"/>
        <v>0</v>
      </c>
      <c r="FE8" s="63">
        <f t="shared" si="10"/>
        <v>0</v>
      </c>
      <c r="FF8" s="63">
        <f t="shared" si="10"/>
        <v>0</v>
      </c>
      <c r="FG8" s="63">
        <f t="shared" si="10"/>
        <v>0</v>
      </c>
      <c r="FH8" s="63">
        <f t="shared" si="10"/>
        <v>0</v>
      </c>
      <c r="FI8" s="63">
        <f t="shared" si="10"/>
        <v>0</v>
      </c>
      <c r="FJ8" s="63">
        <f t="shared" si="10"/>
        <v>0</v>
      </c>
      <c r="FK8" s="63">
        <f t="shared" si="10"/>
        <v>0</v>
      </c>
      <c r="FL8" s="63">
        <f t="shared" si="11"/>
        <v>0</v>
      </c>
      <c r="FM8" s="63">
        <f t="shared" si="11"/>
        <v>0</v>
      </c>
      <c r="FN8" s="63">
        <f t="shared" si="11"/>
        <v>0</v>
      </c>
      <c r="FO8" s="63">
        <f t="shared" si="11"/>
        <v>0</v>
      </c>
      <c r="FP8" s="63">
        <f t="shared" si="11"/>
        <v>0</v>
      </c>
      <c r="FQ8" s="63">
        <f t="shared" si="11"/>
        <v>0</v>
      </c>
      <c r="FR8" s="63">
        <f t="shared" si="11"/>
        <v>0</v>
      </c>
      <c r="FS8" s="63">
        <f t="shared" si="11"/>
        <v>0</v>
      </c>
      <c r="FT8" s="63">
        <f t="shared" si="11"/>
        <v>0</v>
      </c>
      <c r="FU8" s="63">
        <f t="shared" si="11"/>
        <v>0</v>
      </c>
      <c r="FV8" s="63">
        <f t="shared" si="11"/>
        <v>0</v>
      </c>
      <c r="FW8" s="63">
        <f t="shared" si="11"/>
        <v>0</v>
      </c>
      <c r="FX8" s="63">
        <f t="shared" si="11"/>
        <v>0</v>
      </c>
      <c r="FY8" s="63">
        <f t="shared" si="11"/>
        <v>0</v>
      </c>
      <c r="FZ8" s="63">
        <f t="shared" si="11"/>
        <v>0</v>
      </c>
      <c r="GA8" s="63">
        <f t="shared" si="11"/>
        <v>0</v>
      </c>
      <c r="GB8" s="63">
        <f t="shared" si="12"/>
        <v>0</v>
      </c>
      <c r="GC8" s="63">
        <f t="shared" si="12"/>
        <v>0</v>
      </c>
      <c r="GD8" s="63">
        <f t="shared" si="12"/>
        <v>0</v>
      </c>
      <c r="GE8" s="63">
        <f t="shared" si="12"/>
        <v>0</v>
      </c>
      <c r="GF8" s="63">
        <f t="shared" si="12"/>
        <v>0</v>
      </c>
      <c r="GG8" s="63">
        <f t="shared" si="12"/>
        <v>0</v>
      </c>
      <c r="GH8" s="63">
        <f t="shared" si="12"/>
        <v>0</v>
      </c>
      <c r="GI8" s="63">
        <f t="shared" si="12"/>
        <v>0</v>
      </c>
      <c r="GJ8" s="63">
        <f t="shared" si="12"/>
        <v>0</v>
      </c>
      <c r="GK8" s="63">
        <f t="shared" si="12"/>
        <v>0</v>
      </c>
      <c r="GL8" s="63">
        <f t="shared" si="12"/>
        <v>0</v>
      </c>
      <c r="GM8" s="63">
        <f t="shared" si="12"/>
        <v>0</v>
      </c>
      <c r="GN8" s="63">
        <f t="shared" si="12"/>
        <v>0</v>
      </c>
      <c r="GO8" s="63">
        <f t="shared" si="12"/>
        <v>0</v>
      </c>
      <c r="GP8" s="63">
        <f t="shared" si="12"/>
        <v>0</v>
      </c>
      <c r="GQ8" s="63">
        <f t="shared" si="12"/>
        <v>0</v>
      </c>
      <c r="GR8" s="63">
        <f t="shared" si="13"/>
        <v>0</v>
      </c>
      <c r="GS8" s="63">
        <f t="shared" si="13"/>
        <v>0</v>
      </c>
      <c r="GT8" s="63">
        <f t="shared" si="13"/>
        <v>0</v>
      </c>
      <c r="GU8" s="63">
        <f t="shared" si="13"/>
        <v>0</v>
      </c>
      <c r="GV8" s="63">
        <f t="shared" si="13"/>
        <v>0</v>
      </c>
      <c r="GW8" s="63">
        <f t="shared" si="13"/>
        <v>0</v>
      </c>
      <c r="GX8" s="63">
        <f t="shared" si="13"/>
        <v>0</v>
      </c>
      <c r="GY8" s="63">
        <f t="shared" si="13"/>
        <v>0</v>
      </c>
      <c r="GZ8" s="63">
        <f t="shared" si="13"/>
        <v>0</v>
      </c>
      <c r="HA8" s="63">
        <f t="shared" si="13"/>
        <v>0</v>
      </c>
      <c r="HB8" s="63">
        <f t="shared" si="13"/>
        <v>0</v>
      </c>
      <c r="HC8" s="63">
        <f t="shared" si="13"/>
        <v>0</v>
      </c>
      <c r="HD8" s="63">
        <f t="shared" si="13"/>
        <v>0</v>
      </c>
      <c r="HE8" s="63">
        <f t="shared" si="13"/>
        <v>0</v>
      </c>
      <c r="HF8" s="63">
        <f t="shared" si="13"/>
        <v>0</v>
      </c>
      <c r="HG8" s="63">
        <f t="shared" si="13"/>
        <v>0</v>
      </c>
      <c r="HH8" s="63">
        <f t="shared" si="14"/>
        <v>0</v>
      </c>
      <c r="HI8" s="63">
        <f t="shared" si="14"/>
        <v>0</v>
      </c>
      <c r="HJ8" s="63">
        <f t="shared" si="14"/>
        <v>0</v>
      </c>
      <c r="HK8" s="63">
        <f t="shared" si="14"/>
        <v>0</v>
      </c>
      <c r="HL8" s="63">
        <f t="shared" si="14"/>
        <v>0</v>
      </c>
      <c r="HM8" s="63">
        <f t="shared" si="14"/>
        <v>0</v>
      </c>
      <c r="HN8" s="63">
        <f t="shared" si="14"/>
        <v>0</v>
      </c>
      <c r="HO8" s="63">
        <f t="shared" si="14"/>
        <v>0</v>
      </c>
      <c r="HP8" s="63">
        <f t="shared" si="14"/>
        <v>0</v>
      </c>
      <c r="HQ8" s="63">
        <f t="shared" si="14"/>
        <v>0</v>
      </c>
      <c r="HR8" s="63">
        <f t="shared" si="14"/>
        <v>0</v>
      </c>
      <c r="HS8" s="63">
        <f t="shared" si="14"/>
        <v>0</v>
      </c>
      <c r="HT8" s="63">
        <f t="shared" si="14"/>
        <v>0</v>
      </c>
      <c r="HU8" s="63">
        <f t="shared" si="14"/>
        <v>0</v>
      </c>
      <c r="HV8" s="63">
        <f t="shared" si="14"/>
        <v>0</v>
      </c>
      <c r="HW8" s="63">
        <f t="shared" si="14"/>
        <v>0</v>
      </c>
      <c r="HX8" s="63">
        <f t="shared" si="15"/>
        <v>0</v>
      </c>
      <c r="HY8" s="63">
        <f t="shared" si="15"/>
        <v>0</v>
      </c>
      <c r="HZ8" s="63">
        <f t="shared" si="15"/>
        <v>0</v>
      </c>
      <c r="IA8" s="63">
        <f t="shared" si="15"/>
        <v>0</v>
      </c>
      <c r="IB8" s="63">
        <f t="shared" si="15"/>
        <v>0</v>
      </c>
      <c r="IC8" s="63">
        <f t="shared" si="15"/>
        <v>0</v>
      </c>
      <c r="ID8" s="63">
        <f t="shared" si="15"/>
        <v>0</v>
      </c>
      <c r="IE8" s="63">
        <f t="shared" si="15"/>
        <v>0</v>
      </c>
      <c r="IF8" s="63">
        <f t="shared" si="15"/>
        <v>0</v>
      </c>
      <c r="IG8" s="63">
        <f t="shared" si="15"/>
        <v>0</v>
      </c>
      <c r="IH8" s="63">
        <f t="shared" si="15"/>
        <v>0</v>
      </c>
      <c r="II8" s="63">
        <f t="shared" si="15"/>
        <v>0</v>
      </c>
      <c r="IJ8" s="63">
        <f t="shared" si="15"/>
        <v>0</v>
      </c>
      <c r="IK8" s="63">
        <f t="shared" si="15"/>
        <v>0</v>
      </c>
      <c r="IL8" s="63">
        <f t="shared" si="15"/>
        <v>0</v>
      </c>
      <c r="IM8" s="63">
        <f t="shared" si="15"/>
        <v>0</v>
      </c>
      <c r="IN8" s="63">
        <f t="shared" si="16"/>
        <v>0</v>
      </c>
      <c r="IO8" s="63">
        <f t="shared" si="16"/>
        <v>0</v>
      </c>
      <c r="IP8" s="63">
        <f t="shared" si="16"/>
        <v>0</v>
      </c>
      <c r="IQ8" s="63">
        <f t="shared" si="16"/>
        <v>0</v>
      </c>
      <c r="IR8" s="63">
        <f t="shared" si="16"/>
        <v>0</v>
      </c>
      <c r="IS8" s="63">
        <f t="shared" si="16"/>
        <v>0</v>
      </c>
      <c r="IT8" s="63">
        <f t="shared" si="16"/>
        <v>0</v>
      </c>
      <c r="IU8" s="63">
        <f t="shared" si="16"/>
        <v>0</v>
      </c>
      <c r="IV8" s="63">
        <f t="shared" si="16"/>
        <v>0</v>
      </c>
      <c r="IW8" s="63">
        <f t="shared" si="16"/>
        <v>0</v>
      </c>
      <c r="IX8" s="63">
        <f t="shared" si="16"/>
        <v>0</v>
      </c>
      <c r="IY8" s="63">
        <f t="shared" si="16"/>
        <v>0</v>
      </c>
      <c r="IZ8" s="63">
        <f t="shared" si="16"/>
        <v>0</v>
      </c>
      <c r="JA8" s="63">
        <f t="shared" si="16"/>
        <v>0</v>
      </c>
      <c r="JB8" s="63">
        <f t="shared" si="16"/>
        <v>0</v>
      </c>
      <c r="JC8" s="63">
        <f t="shared" si="16"/>
        <v>0</v>
      </c>
      <c r="JD8" s="63">
        <f t="shared" si="17"/>
        <v>0</v>
      </c>
      <c r="JE8" s="63">
        <f t="shared" si="17"/>
        <v>0</v>
      </c>
      <c r="JF8" s="63">
        <f t="shared" si="17"/>
        <v>0</v>
      </c>
      <c r="JG8" s="63">
        <f t="shared" si="17"/>
        <v>0</v>
      </c>
      <c r="JH8" s="63">
        <f t="shared" si="17"/>
        <v>0</v>
      </c>
      <c r="JI8" s="63">
        <f t="shared" si="17"/>
        <v>0</v>
      </c>
      <c r="JJ8" s="63">
        <f t="shared" si="17"/>
        <v>0</v>
      </c>
      <c r="JK8" s="63">
        <f t="shared" si="17"/>
        <v>0</v>
      </c>
      <c r="JL8" s="63">
        <f t="shared" si="17"/>
        <v>0</v>
      </c>
      <c r="JM8" s="63">
        <f t="shared" si="17"/>
        <v>0</v>
      </c>
      <c r="JN8" s="63">
        <f t="shared" si="17"/>
        <v>0</v>
      </c>
      <c r="JO8" s="63">
        <f t="shared" si="17"/>
        <v>0</v>
      </c>
      <c r="JP8" s="63">
        <f t="shared" si="17"/>
        <v>0</v>
      </c>
      <c r="JQ8" s="63">
        <f t="shared" si="17"/>
        <v>0</v>
      </c>
      <c r="JR8" s="63">
        <f t="shared" si="17"/>
        <v>0</v>
      </c>
      <c r="JS8" s="63">
        <f t="shared" si="17"/>
        <v>0.72285870158210574</v>
      </c>
      <c r="JT8" s="63">
        <f t="shared" si="18"/>
        <v>0.72285870158210574</v>
      </c>
      <c r="JU8" s="63">
        <f t="shared" si="18"/>
        <v>0.72285870158210574</v>
      </c>
      <c r="JV8" s="63">
        <f t="shared" si="18"/>
        <v>0.72285870158210574</v>
      </c>
      <c r="JW8" s="63">
        <f t="shared" si="18"/>
        <v>0.72285870158210574</v>
      </c>
      <c r="JX8" s="63">
        <f t="shared" si="18"/>
        <v>0.72285870158210574</v>
      </c>
      <c r="JY8" s="63">
        <f t="shared" si="18"/>
        <v>0.72285870158210574</v>
      </c>
      <c r="JZ8" s="63">
        <f t="shared" si="18"/>
        <v>0.72285870158210574</v>
      </c>
      <c r="KA8" s="63">
        <f t="shared" si="18"/>
        <v>0.72285870158210574</v>
      </c>
      <c r="KB8" s="63">
        <f t="shared" si="18"/>
        <v>0.72285870158210574</v>
      </c>
      <c r="KC8" s="63">
        <f t="shared" si="18"/>
        <v>0.72285870158210574</v>
      </c>
      <c r="KD8" s="63">
        <f t="shared" si="18"/>
        <v>0.72285870158210574</v>
      </c>
      <c r="KE8" s="63">
        <f t="shared" si="18"/>
        <v>0.72285870158210574</v>
      </c>
      <c r="KF8" s="63">
        <f t="shared" si="18"/>
        <v>0.72285870158210574</v>
      </c>
      <c r="KG8" s="63">
        <f t="shared" si="18"/>
        <v>0.72285870158210574</v>
      </c>
      <c r="KH8" s="63">
        <f t="shared" si="18"/>
        <v>0.72285870158210574</v>
      </c>
      <c r="KI8" s="63">
        <f t="shared" si="18"/>
        <v>0.72285870158210574</v>
      </c>
      <c r="KJ8" s="63">
        <f t="shared" si="19"/>
        <v>0.72285870158210574</v>
      </c>
      <c r="KK8" s="63">
        <f t="shared" si="19"/>
        <v>0.72285870158210574</v>
      </c>
      <c r="KL8" s="63">
        <f t="shared" si="19"/>
        <v>0.72285870158210574</v>
      </c>
      <c r="KM8" s="63">
        <f t="shared" si="19"/>
        <v>0.72285870158210574</v>
      </c>
      <c r="KN8" s="63">
        <f t="shared" si="19"/>
        <v>0.72285870158210574</v>
      </c>
      <c r="KO8" s="63">
        <f t="shared" si="19"/>
        <v>0.72285870158210574</v>
      </c>
      <c r="KP8" s="63">
        <f t="shared" si="19"/>
        <v>0.72285870158210574</v>
      </c>
      <c r="KQ8" s="63">
        <f t="shared" si="19"/>
        <v>0.72285870158210574</v>
      </c>
      <c r="KR8" s="63">
        <f t="shared" si="19"/>
        <v>0.72285870158210574</v>
      </c>
      <c r="KS8" s="63">
        <f t="shared" si="19"/>
        <v>0.72285870158210574</v>
      </c>
      <c r="KT8" s="63">
        <f t="shared" si="19"/>
        <v>0.72285870158210574</v>
      </c>
      <c r="KU8" s="63">
        <f t="shared" si="19"/>
        <v>0.72285870158210574</v>
      </c>
      <c r="KV8" s="63">
        <f t="shared" si="19"/>
        <v>0.72285870158210574</v>
      </c>
      <c r="KW8" s="63">
        <f t="shared" si="19"/>
        <v>0.72285870158210574</v>
      </c>
      <c r="KX8" s="63">
        <f t="shared" si="19"/>
        <v>0.72285870158210574</v>
      </c>
      <c r="KY8" s="63">
        <f t="shared" si="19"/>
        <v>0.72285870158210574</v>
      </c>
      <c r="KZ8" s="63">
        <f t="shared" si="20"/>
        <v>0.72285870158210574</v>
      </c>
      <c r="LA8" s="63">
        <f t="shared" si="20"/>
        <v>0.72285870158210574</v>
      </c>
      <c r="LB8" s="63">
        <f t="shared" si="20"/>
        <v>0.72285870158210574</v>
      </c>
      <c r="LC8" s="63">
        <f t="shared" si="20"/>
        <v>0.72285870158210574</v>
      </c>
      <c r="LD8" s="63">
        <f t="shared" si="20"/>
        <v>0.72285870158210574</v>
      </c>
      <c r="LE8" s="63">
        <f t="shared" si="20"/>
        <v>0.72285870158210574</v>
      </c>
      <c r="LF8" s="63">
        <f t="shared" si="20"/>
        <v>0.72285870158210574</v>
      </c>
      <c r="LG8" s="63">
        <f t="shared" si="20"/>
        <v>0.72285870158210574</v>
      </c>
      <c r="LH8" s="63">
        <f t="shared" si="20"/>
        <v>0.72285870158210574</v>
      </c>
      <c r="LI8" s="63">
        <f t="shared" si="20"/>
        <v>0.72285870158210574</v>
      </c>
      <c r="LJ8" s="63">
        <f t="shared" si="20"/>
        <v>0.72285870158210574</v>
      </c>
      <c r="LK8" s="63">
        <f t="shared" si="20"/>
        <v>0.72285870158210574</v>
      </c>
      <c r="LL8" s="63">
        <f t="shared" si="20"/>
        <v>0</v>
      </c>
      <c r="LM8" s="63">
        <f t="shared" si="20"/>
        <v>0</v>
      </c>
      <c r="LN8" s="63">
        <f t="shared" si="20"/>
        <v>0</v>
      </c>
      <c r="LO8" s="63">
        <f t="shared" si="20"/>
        <v>0</v>
      </c>
      <c r="LP8" s="63">
        <f t="shared" si="21"/>
        <v>0</v>
      </c>
      <c r="LQ8" s="63">
        <f t="shared" si="21"/>
        <v>0</v>
      </c>
      <c r="LR8" s="63">
        <f t="shared" si="21"/>
        <v>0</v>
      </c>
      <c r="LS8" s="63">
        <f t="shared" si="21"/>
        <v>0</v>
      </c>
      <c r="LT8" s="63">
        <f t="shared" si="21"/>
        <v>0</v>
      </c>
      <c r="LU8" s="63">
        <f t="shared" si="21"/>
        <v>0</v>
      </c>
      <c r="LV8" s="63">
        <f t="shared" si="21"/>
        <v>0</v>
      </c>
      <c r="LW8" s="63">
        <f t="shared" si="21"/>
        <v>0</v>
      </c>
      <c r="LX8" s="63">
        <f t="shared" si="21"/>
        <v>0</v>
      </c>
      <c r="LY8" s="63">
        <f t="shared" si="21"/>
        <v>0</v>
      </c>
      <c r="LZ8" s="63">
        <f t="shared" si="21"/>
        <v>0</v>
      </c>
      <c r="MA8" s="63">
        <f t="shared" si="21"/>
        <v>0</v>
      </c>
      <c r="MB8" s="63">
        <f t="shared" si="21"/>
        <v>0</v>
      </c>
      <c r="MC8" s="63">
        <f t="shared" si="21"/>
        <v>0</v>
      </c>
      <c r="MD8" s="63">
        <f t="shared" si="21"/>
        <v>0</v>
      </c>
      <c r="ME8" s="63">
        <f t="shared" si="21"/>
        <v>0</v>
      </c>
      <c r="MF8" s="63">
        <f t="shared" si="22"/>
        <v>0</v>
      </c>
      <c r="MG8" s="63">
        <f t="shared" si="22"/>
        <v>0</v>
      </c>
      <c r="MH8" s="63">
        <f t="shared" si="22"/>
        <v>0</v>
      </c>
      <c r="MI8" s="63">
        <f t="shared" si="22"/>
        <v>0</v>
      </c>
      <c r="MJ8" s="63">
        <f t="shared" si="22"/>
        <v>0</v>
      </c>
      <c r="MK8" s="63">
        <f t="shared" si="22"/>
        <v>0</v>
      </c>
      <c r="ML8" s="63">
        <f t="shared" si="22"/>
        <v>0</v>
      </c>
      <c r="MM8" s="63">
        <f t="shared" si="22"/>
        <v>0</v>
      </c>
      <c r="MN8" s="63">
        <f t="shared" si="22"/>
        <v>0</v>
      </c>
      <c r="MO8" s="63">
        <f t="shared" si="22"/>
        <v>0</v>
      </c>
      <c r="MP8" s="63">
        <f t="shared" si="22"/>
        <v>0</v>
      </c>
      <c r="MQ8" s="63">
        <f t="shared" si="22"/>
        <v>0</v>
      </c>
      <c r="MR8" s="63">
        <f t="shared" si="22"/>
        <v>0</v>
      </c>
      <c r="MS8" s="63">
        <f t="shared" si="22"/>
        <v>0</v>
      </c>
      <c r="MT8" s="63">
        <f t="shared" si="23"/>
        <v>0</v>
      </c>
      <c r="MU8" s="63">
        <f t="shared" si="23"/>
        <v>0</v>
      </c>
      <c r="MV8" s="63">
        <f t="shared" si="23"/>
        <v>0</v>
      </c>
      <c r="MW8" s="63">
        <f t="shared" si="23"/>
        <v>0</v>
      </c>
      <c r="MX8" s="63">
        <f t="shared" si="23"/>
        <v>0</v>
      </c>
      <c r="MY8" s="63">
        <f t="shared" si="23"/>
        <v>0</v>
      </c>
      <c r="MZ8" s="63">
        <f t="shared" si="23"/>
        <v>0</v>
      </c>
      <c r="NA8" s="63">
        <f t="shared" si="23"/>
        <v>0</v>
      </c>
      <c r="NB8" s="63">
        <f t="shared" si="23"/>
        <v>0</v>
      </c>
      <c r="NC8" s="63">
        <f t="shared" si="23"/>
        <v>0</v>
      </c>
      <c r="ND8" s="63">
        <f t="shared" si="23"/>
        <v>0</v>
      </c>
    </row>
    <row r="9" spans="2:369" x14ac:dyDescent="0.3">
      <c r="B9" s="64">
        <f>IF(피벗_수정불가!L20&gt;2,2,피벗_수정불가!L20)</f>
        <v>1.5761194029850747</v>
      </c>
      <c r="C9" s="63">
        <v>2</v>
      </c>
      <c r="D9" s="63">
        <f t="shared" si="0"/>
        <v>0.125</v>
      </c>
      <c r="E9" s="63">
        <f t="shared" si="24"/>
        <v>315</v>
      </c>
      <c r="F9" s="63">
        <f>360*SUM(D$2:D9)</f>
        <v>360</v>
      </c>
      <c r="G9" s="85" t="s">
        <v>432</v>
      </c>
      <c r="H9" s="63">
        <f t="shared" si="1"/>
        <v>0</v>
      </c>
      <c r="I9" s="63">
        <f t="shared" si="1"/>
        <v>0</v>
      </c>
      <c r="J9" s="63">
        <f t="shared" si="1"/>
        <v>0</v>
      </c>
      <c r="K9" s="63">
        <f t="shared" si="1"/>
        <v>0</v>
      </c>
      <c r="L9" s="63">
        <f t="shared" si="1"/>
        <v>0</v>
      </c>
      <c r="M9" s="63">
        <f t="shared" si="1"/>
        <v>0</v>
      </c>
      <c r="N9" s="63">
        <f t="shared" si="1"/>
        <v>0</v>
      </c>
      <c r="O9" s="63">
        <f t="shared" si="1"/>
        <v>0</v>
      </c>
      <c r="P9" s="63">
        <f t="shared" si="1"/>
        <v>0</v>
      </c>
      <c r="Q9" s="63">
        <f t="shared" si="1"/>
        <v>0</v>
      </c>
      <c r="R9" s="63">
        <f t="shared" si="1"/>
        <v>0</v>
      </c>
      <c r="S9" s="63">
        <f t="shared" si="1"/>
        <v>0</v>
      </c>
      <c r="T9" s="63">
        <f t="shared" si="1"/>
        <v>0</v>
      </c>
      <c r="U9" s="63">
        <f t="shared" si="1"/>
        <v>0</v>
      </c>
      <c r="V9" s="63">
        <f t="shared" si="1"/>
        <v>0</v>
      </c>
      <c r="W9" s="63">
        <f t="shared" si="1"/>
        <v>0</v>
      </c>
      <c r="X9" s="63">
        <f t="shared" si="2"/>
        <v>0</v>
      </c>
      <c r="Y9" s="63">
        <f t="shared" si="2"/>
        <v>0</v>
      </c>
      <c r="Z9" s="63">
        <f t="shared" si="2"/>
        <v>0</v>
      </c>
      <c r="AA9" s="63">
        <f t="shared" si="2"/>
        <v>0</v>
      </c>
      <c r="AB9" s="63">
        <f t="shared" si="2"/>
        <v>0</v>
      </c>
      <c r="AC9" s="63">
        <f t="shared" si="2"/>
        <v>0</v>
      </c>
      <c r="AD9" s="63">
        <f t="shared" si="2"/>
        <v>0</v>
      </c>
      <c r="AE9" s="63">
        <f t="shared" si="2"/>
        <v>0</v>
      </c>
      <c r="AF9" s="63">
        <f t="shared" si="2"/>
        <v>0</v>
      </c>
      <c r="AG9" s="63">
        <f t="shared" si="2"/>
        <v>0</v>
      </c>
      <c r="AH9" s="63">
        <f t="shared" si="2"/>
        <v>0</v>
      </c>
      <c r="AI9" s="63">
        <f t="shared" si="2"/>
        <v>0</v>
      </c>
      <c r="AJ9" s="63">
        <f t="shared" si="2"/>
        <v>0</v>
      </c>
      <c r="AK9" s="63">
        <f t="shared" si="2"/>
        <v>0</v>
      </c>
      <c r="AL9" s="63">
        <f t="shared" si="2"/>
        <v>0</v>
      </c>
      <c r="AM9" s="63">
        <f t="shared" si="2"/>
        <v>0</v>
      </c>
      <c r="AN9" s="63">
        <f t="shared" si="3"/>
        <v>0</v>
      </c>
      <c r="AO9" s="63">
        <f t="shared" si="3"/>
        <v>0</v>
      </c>
      <c r="AP9" s="63">
        <f t="shared" si="3"/>
        <v>0</v>
      </c>
      <c r="AQ9" s="63">
        <f t="shared" si="3"/>
        <v>0</v>
      </c>
      <c r="AR9" s="63">
        <f t="shared" si="3"/>
        <v>0</v>
      </c>
      <c r="AS9" s="63">
        <f t="shared" si="3"/>
        <v>0</v>
      </c>
      <c r="AT9" s="63">
        <f t="shared" si="3"/>
        <v>0</v>
      </c>
      <c r="AU9" s="63">
        <f t="shared" si="3"/>
        <v>0</v>
      </c>
      <c r="AV9" s="63">
        <f t="shared" si="3"/>
        <v>0</v>
      </c>
      <c r="AW9" s="63">
        <f t="shared" si="3"/>
        <v>0</v>
      </c>
      <c r="AX9" s="63">
        <f t="shared" si="3"/>
        <v>0</v>
      </c>
      <c r="AY9" s="63">
        <f t="shared" si="3"/>
        <v>0</v>
      </c>
      <c r="AZ9" s="63">
        <f t="shared" si="3"/>
        <v>0</v>
      </c>
      <c r="BA9" s="63">
        <f t="shared" si="3"/>
        <v>0</v>
      </c>
      <c r="BB9" s="63">
        <f t="shared" si="3"/>
        <v>0</v>
      </c>
      <c r="BC9" s="63">
        <f t="shared" si="3"/>
        <v>0</v>
      </c>
      <c r="BD9" s="63">
        <f t="shared" si="4"/>
        <v>0</v>
      </c>
      <c r="BE9" s="63">
        <f t="shared" si="4"/>
        <v>0</v>
      </c>
      <c r="BF9" s="63">
        <f t="shared" si="4"/>
        <v>0</v>
      </c>
      <c r="BG9" s="63">
        <f t="shared" si="4"/>
        <v>0</v>
      </c>
      <c r="BH9" s="63">
        <f t="shared" si="4"/>
        <v>0</v>
      </c>
      <c r="BI9" s="63">
        <f t="shared" si="4"/>
        <v>0</v>
      </c>
      <c r="BJ9" s="63">
        <f t="shared" si="4"/>
        <v>0</v>
      </c>
      <c r="BK9" s="63">
        <f t="shared" si="4"/>
        <v>0</v>
      </c>
      <c r="BL9" s="63">
        <f t="shared" si="4"/>
        <v>0</v>
      </c>
      <c r="BM9" s="63">
        <f t="shared" si="4"/>
        <v>0</v>
      </c>
      <c r="BN9" s="63">
        <f t="shared" si="4"/>
        <v>0</v>
      </c>
      <c r="BO9" s="63">
        <f t="shared" si="4"/>
        <v>0</v>
      </c>
      <c r="BP9" s="63">
        <f t="shared" si="4"/>
        <v>0</v>
      </c>
      <c r="BQ9" s="63">
        <f t="shared" si="4"/>
        <v>0</v>
      </c>
      <c r="BR9" s="63">
        <f t="shared" si="4"/>
        <v>0</v>
      </c>
      <c r="BS9" s="63">
        <f t="shared" si="4"/>
        <v>0</v>
      </c>
      <c r="BT9" s="63">
        <f t="shared" si="5"/>
        <v>0</v>
      </c>
      <c r="BU9" s="63">
        <f t="shared" si="5"/>
        <v>0</v>
      </c>
      <c r="BV9" s="63">
        <f t="shared" si="5"/>
        <v>0</v>
      </c>
      <c r="BW9" s="63">
        <f t="shared" si="5"/>
        <v>0</v>
      </c>
      <c r="BX9" s="63">
        <f t="shared" si="5"/>
        <v>0</v>
      </c>
      <c r="BY9" s="63">
        <f t="shared" si="5"/>
        <v>0</v>
      </c>
      <c r="BZ9" s="63">
        <f t="shared" si="5"/>
        <v>0</v>
      </c>
      <c r="CA9" s="63">
        <f t="shared" si="5"/>
        <v>0</v>
      </c>
      <c r="CB9" s="63">
        <f t="shared" si="5"/>
        <v>0</v>
      </c>
      <c r="CC9" s="63">
        <f t="shared" si="5"/>
        <v>0</v>
      </c>
      <c r="CD9" s="63">
        <f t="shared" si="5"/>
        <v>0</v>
      </c>
      <c r="CE9" s="63">
        <f t="shared" si="5"/>
        <v>0</v>
      </c>
      <c r="CF9" s="63">
        <f t="shared" si="5"/>
        <v>0</v>
      </c>
      <c r="CG9" s="63">
        <f t="shared" si="5"/>
        <v>0</v>
      </c>
      <c r="CH9" s="63">
        <f t="shared" si="5"/>
        <v>0</v>
      </c>
      <c r="CI9" s="63">
        <f t="shared" si="5"/>
        <v>0</v>
      </c>
      <c r="CJ9" s="63">
        <f t="shared" si="6"/>
        <v>0</v>
      </c>
      <c r="CK9" s="63">
        <f t="shared" si="6"/>
        <v>0</v>
      </c>
      <c r="CL9" s="63">
        <f t="shared" si="6"/>
        <v>0</v>
      </c>
      <c r="CM9" s="63">
        <f t="shared" si="6"/>
        <v>0</v>
      </c>
      <c r="CN9" s="63">
        <f t="shared" si="6"/>
        <v>0</v>
      </c>
      <c r="CO9" s="63">
        <f t="shared" si="6"/>
        <v>0</v>
      </c>
      <c r="CP9" s="63">
        <f t="shared" si="6"/>
        <v>0</v>
      </c>
      <c r="CQ9" s="63">
        <f t="shared" si="6"/>
        <v>0</v>
      </c>
      <c r="CR9" s="63">
        <f t="shared" si="6"/>
        <v>0</v>
      </c>
      <c r="CS9" s="63">
        <f t="shared" si="6"/>
        <v>0</v>
      </c>
      <c r="CT9" s="63">
        <f t="shared" si="6"/>
        <v>0</v>
      </c>
      <c r="CU9" s="63">
        <f t="shared" si="6"/>
        <v>0</v>
      </c>
      <c r="CV9" s="63">
        <f t="shared" si="6"/>
        <v>0</v>
      </c>
      <c r="CW9" s="63">
        <f t="shared" si="6"/>
        <v>0</v>
      </c>
      <c r="CX9" s="63">
        <f t="shared" si="6"/>
        <v>0</v>
      </c>
      <c r="CY9" s="63">
        <f t="shared" si="6"/>
        <v>0</v>
      </c>
      <c r="CZ9" s="63">
        <f t="shared" si="7"/>
        <v>0</v>
      </c>
      <c r="DA9" s="63">
        <f t="shared" si="7"/>
        <v>0</v>
      </c>
      <c r="DB9" s="63">
        <f t="shared" si="7"/>
        <v>0</v>
      </c>
      <c r="DC9" s="63">
        <f t="shared" si="7"/>
        <v>0</v>
      </c>
      <c r="DD9" s="63">
        <f t="shared" si="7"/>
        <v>0</v>
      </c>
      <c r="DE9" s="63">
        <f t="shared" si="7"/>
        <v>0</v>
      </c>
      <c r="DF9" s="63">
        <f t="shared" si="7"/>
        <v>0</v>
      </c>
      <c r="DG9" s="63">
        <f t="shared" si="7"/>
        <v>0</v>
      </c>
      <c r="DH9" s="63">
        <f t="shared" si="7"/>
        <v>0</v>
      </c>
      <c r="DI9" s="63">
        <f t="shared" si="7"/>
        <v>0</v>
      </c>
      <c r="DJ9" s="63">
        <f t="shared" si="7"/>
        <v>0</v>
      </c>
      <c r="DK9" s="63">
        <f t="shared" si="7"/>
        <v>0</v>
      </c>
      <c r="DL9" s="63">
        <f t="shared" si="7"/>
        <v>0</v>
      </c>
      <c r="DM9" s="63">
        <f t="shared" si="7"/>
        <v>0</v>
      </c>
      <c r="DN9" s="63">
        <f t="shared" si="7"/>
        <v>0</v>
      </c>
      <c r="DO9" s="63">
        <f t="shared" si="7"/>
        <v>0</v>
      </c>
      <c r="DP9" s="63">
        <f t="shared" si="8"/>
        <v>0</v>
      </c>
      <c r="DQ9" s="63">
        <f t="shared" si="8"/>
        <v>0</v>
      </c>
      <c r="DR9" s="63">
        <f t="shared" si="8"/>
        <v>0</v>
      </c>
      <c r="DS9" s="63">
        <f t="shared" si="8"/>
        <v>0</v>
      </c>
      <c r="DT9" s="63">
        <f t="shared" si="8"/>
        <v>0</v>
      </c>
      <c r="DU9" s="63">
        <f t="shared" si="8"/>
        <v>0</v>
      </c>
      <c r="DV9" s="63">
        <f t="shared" si="8"/>
        <v>0</v>
      </c>
      <c r="DW9" s="63">
        <f t="shared" si="8"/>
        <v>0</v>
      </c>
      <c r="DX9" s="63">
        <f t="shared" si="8"/>
        <v>0</v>
      </c>
      <c r="DY9" s="63">
        <f t="shared" si="8"/>
        <v>0</v>
      </c>
      <c r="DZ9" s="63">
        <f t="shared" si="8"/>
        <v>0</v>
      </c>
      <c r="EA9" s="63">
        <f t="shared" si="8"/>
        <v>0</v>
      </c>
      <c r="EB9" s="63">
        <f t="shared" si="8"/>
        <v>0</v>
      </c>
      <c r="EC9" s="63">
        <f t="shared" si="8"/>
        <v>0</v>
      </c>
      <c r="ED9" s="63">
        <f t="shared" si="8"/>
        <v>0</v>
      </c>
      <c r="EE9" s="63">
        <f t="shared" si="8"/>
        <v>0</v>
      </c>
      <c r="EF9" s="63">
        <f t="shared" si="9"/>
        <v>0</v>
      </c>
      <c r="EG9" s="63">
        <f t="shared" si="9"/>
        <v>0</v>
      </c>
      <c r="EH9" s="63">
        <f t="shared" si="9"/>
        <v>0</v>
      </c>
      <c r="EI9" s="63">
        <f t="shared" si="9"/>
        <v>0</v>
      </c>
      <c r="EJ9" s="63">
        <f t="shared" si="9"/>
        <v>0</v>
      </c>
      <c r="EK9" s="63">
        <f t="shared" si="9"/>
        <v>0</v>
      </c>
      <c r="EL9" s="63">
        <f t="shared" si="9"/>
        <v>0</v>
      </c>
      <c r="EM9" s="63">
        <f t="shared" si="9"/>
        <v>0</v>
      </c>
      <c r="EN9" s="63">
        <f t="shared" si="9"/>
        <v>0</v>
      </c>
      <c r="EO9" s="63">
        <f t="shared" si="9"/>
        <v>0</v>
      </c>
      <c r="EP9" s="63">
        <f t="shared" si="9"/>
        <v>0</v>
      </c>
      <c r="EQ9" s="63">
        <f t="shared" si="9"/>
        <v>0</v>
      </c>
      <c r="ER9" s="63">
        <f t="shared" si="9"/>
        <v>0</v>
      </c>
      <c r="ES9" s="63">
        <f t="shared" si="9"/>
        <v>0</v>
      </c>
      <c r="ET9" s="63">
        <f t="shared" si="9"/>
        <v>0</v>
      </c>
      <c r="EU9" s="63">
        <f t="shared" si="9"/>
        <v>0</v>
      </c>
      <c r="EV9" s="63">
        <f t="shared" si="10"/>
        <v>0</v>
      </c>
      <c r="EW9" s="63">
        <f t="shared" si="10"/>
        <v>0</v>
      </c>
      <c r="EX9" s="63">
        <f t="shared" si="10"/>
        <v>0</v>
      </c>
      <c r="EY9" s="63">
        <f t="shared" si="10"/>
        <v>0</v>
      </c>
      <c r="EZ9" s="63">
        <f t="shared" si="10"/>
        <v>0</v>
      </c>
      <c r="FA9" s="63">
        <f t="shared" si="10"/>
        <v>0</v>
      </c>
      <c r="FB9" s="63">
        <f t="shared" si="10"/>
        <v>0</v>
      </c>
      <c r="FC9" s="63">
        <f t="shared" si="10"/>
        <v>0</v>
      </c>
      <c r="FD9" s="63">
        <f t="shared" si="10"/>
        <v>0</v>
      </c>
      <c r="FE9" s="63">
        <f t="shared" si="10"/>
        <v>0</v>
      </c>
      <c r="FF9" s="63">
        <f t="shared" si="10"/>
        <v>0</v>
      </c>
      <c r="FG9" s="63">
        <f t="shared" si="10"/>
        <v>0</v>
      </c>
      <c r="FH9" s="63">
        <f t="shared" si="10"/>
        <v>0</v>
      </c>
      <c r="FI9" s="63">
        <f t="shared" si="10"/>
        <v>0</v>
      </c>
      <c r="FJ9" s="63">
        <f t="shared" si="10"/>
        <v>0</v>
      </c>
      <c r="FK9" s="63">
        <f t="shared" si="10"/>
        <v>0</v>
      </c>
      <c r="FL9" s="63">
        <f t="shared" si="11"/>
        <v>0</v>
      </c>
      <c r="FM9" s="63">
        <f t="shared" si="11"/>
        <v>0</v>
      </c>
      <c r="FN9" s="63">
        <f t="shared" si="11"/>
        <v>0</v>
      </c>
      <c r="FO9" s="63">
        <f t="shared" si="11"/>
        <v>0</v>
      </c>
      <c r="FP9" s="63">
        <f t="shared" si="11"/>
        <v>0</v>
      </c>
      <c r="FQ9" s="63">
        <f t="shared" si="11"/>
        <v>0</v>
      </c>
      <c r="FR9" s="63">
        <f t="shared" si="11"/>
        <v>0</v>
      </c>
      <c r="FS9" s="63">
        <f t="shared" si="11"/>
        <v>0</v>
      </c>
      <c r="FT9" s="63">
        <f t="shared" si="11"/>
        <v>0</v>
      </c>
      <c r="FU9" s="63">
        <f t="shared" si="11"/>
        <v>0</v>
      </c>
      <c r="FV9" s="63">
        <f t="shared" si="11"/>
        <v>0</v>
      </c>
      <c r="FW9" s="63">
        <f t="shared" si="11"/>
        <v>0</v>
      </c>
      <c r="FX9" s="63">
        <f t="shared" si="11"/>
        <v>0</v>
      </c>
      <c r="FY9" s="63">
        <f t="shared" si="11"/>
        <v>0</v>
      </c>
      <c r="FZ9" s="63">
        <f t="shared" si="11"/>
        <v>0</v>
      </c>
      <c r="GA9" s="63">
        <f t="shared" si="11"/>
        <v>0</v>
      </c>
      <c r="GB9" s="63">
        <f t="shared" si="12"/>
        <v>0</v>
      </c>
      <c r="GC9" s="63">
        <f t="shared" si="12"/>
        <v>0</v>
      </c>
      <c r="GD9" s="63">
        <f t="shared" si="12"/>
        <v>0</v>
      </c>
      <c r="GE9" s="63">
        <f t="shared" si="12"/>
        <v>0</v>
      </c>
      <c r="GF9" s="63">
        <f t="shared" si="12"/>
        <v>0</v>
      </c>
      <c r="GG9" s="63">
        <f t="shared" si="12"/>
        <v>0</v>
      </c>
      <c r="GH9" s="63">
        <f t="shared" si="12"/>
        <v>0</v>
      </c>
      <c r="GI9" s="63">
        <f t="shared" si="12"/>
        <v>0</v>
      </c>
      <c r="GJ9" s="63">
        <f t="shared" si="12"/>
        <v>0</v>
      </c>
      <c r="GK9" s="63">
        <f t="shared" si="12"/>
        <v>0</v>
      </c>
      <c r="GL9" s="63">
        <f t="shared" si="12"/>
        <v>0</v>
      </c>
      <c r="GM9" s="63">
        <f t="shared" si="12"/>
        <v>0</v>
      </c>
      <c r="GN9" s="63">
        <f t="shared" si="12"/>
        <v>0</v>
      </c>
      <c r="GO9" s="63">
        <f t="shared" si="12"/>
        <v>0</v>
      </c>
      <c r="GP9" s="63">
        <f t="shared" si="12"/>
        <v>0</v>
      </c>
      <c r="GQ9" s="63">
        <f t="shared" si="12"/>
        <v>0</v>
      </c>
      <c r="GR9" s="63">
        <f t="shared" si="13"/>
        <v>0</v>
      </c>
      <c r="GS9" s="63">
        <f t="shared" si="13"/>
        <v>0</v>
      </c>
      <c r="GT9" s="63">
        <f t="shared" si="13"/>
        <v>0</v>
      </c>
      <c r="GU9" s="63">
        <f t="shared" si="13"/>
        <v>0</v>
      </c>
      <c r="GV9" s="63">
        <f t="shared" si="13"/>
        <v>0</v>
      </c>
      <c r="GW9" s="63">
        <f t="shared" si="13"/>
        <v>0</v>
      </c>
      <c r="GX9" s="63">
        <f t="shared" si="13"/>
        <v>0</v>
      </c>
      <c r="GY9" s="63">
        <f t="shared" si="13"/>
        <v>0</v>
      </c>
      <c r="GZ9" s="63">
        <f t="shared" si="13"/>
        <v>0</v>
      </c>
      <c r="HA9" s="63">
        <f t="shared" si="13"/>
        <v>0</v>
      </c>
      <c r="HB9" s="63">
        <f t="shared" si="13"/>
        <v>0</v>
      </c>
      <c r="HC9" s="63">
        <f t="shared" si="13"/>
        <v>0</v>
      </c>
      <c r="HD9" s="63">
        <f t="shared" si="13"/>
        <v>0</v>
      </c>
      <c r="HE9" s="63">
        <f t="shared" si="13"/>
        <v>0</v>
      </c>
      <c r="HF9" s="63">
        <f t="shared" si="13"/>
        <v>0</v>
      </c>
      <c r="HG9" s="63">
        <f t="shared" si="13"/>
        <v>0</v>
      </c>
      <c r="HH9" s="63">
        <f t="shared" si="14"/>
        <v>0</v>
      </c>
      <c r="HI9" s="63">
        <f t="shared" si="14"/>
        <v>0</v>
      </c>
      <c r="HJ9" s="63">
        <f t="shared" si="14"/>
        <v>0</v>
      </c>
      <c r="HK9" s="63">
        <f t="shared" si="14"/>
        <v>0</v>
      </c>
      <c r="HL9" s="63">
        <f t="shared" si="14"/>
        <v>0</v>
      </c>
      <c r="HM9" s="63">
        <f t="shared" si="14"/>
        <v>0</v>
      </c>
      <c r="HN9" s="63">
        <f t="shared" si="14"/>
        <v>0</v>
      </c>
      <c r="HO9" s="63">
        <f t="shared" si="14"/>
        <v>0</v>
      </c>
      <c r="HP9" s="63">
        <f t="shared" si="14"/>
        <v>0</v>
      </c>
      <c r="HQ9" s="63">
        <f t="shared" si="14"/>
        <v>0</v>
      </c>
      <c r="HR9" s="63">
        <f t="shared" si="14"/>
        <v>0</v>
      </c>
      <c r="HS9" s="63">
        <f t="shared" si="14"/>
        <v>0</v>
      </c>
      <c r="HT9" s="63">
        <f t="shared" si="14"/>
        <v>0</v>
      </c>
      <c r="HU9" s="63">
        <f t="shared" si="14"/>
        <v>0</v>
      </c>
      <c r="HV9" s="63">
        <f t="shared" si="14"/>
        <v>0</v>
      </c>
      <c r="HW9" s="63">
        <f t="shared" si="14"/>
        <v>0</v>
      </c>
      <c r="HX9" s="63">
        <f t="shared" si="15"/>
        <v>0</v>
      </c>
      <c r="HY9" s="63">
        <f t="shared" si="15"/>
        <v>0</v>
      </c>
      <c r="HZ9" s="63">
        <f t="shared" si="15"/>
        <v>0</v>
      </c>
      <c r="IA9" s="63">
        <f t="shared" si="15"/>
        <v>0</v>
      </c>
      <c r="IB9" s="63">
        <f t="shared" si="15"/>
        <v>0</v>
      </c>
      <c r="IC9" s="63">
        <f t="shared" si="15"/>
        <v>0</v>
      </c>
      <c r="ID9" s="63">
        <f t="shared" si="15"/>
        <v>0</v>
      </c>
      <c r="IE9" s="63">
        <f t="shared" si="15"/>
        <v>0</v>
      </c>
      <c r="IF9" s="63">
        <f t="shared" si="15"/>
        <v>0</v>
      </c>
      <c r="IG9" s="63">
        <f t="shared" si="15"/>
        <v>0</v>
      </c>
      <c r="IH9" s="63">
        <f t="shared" si="15"/>
        <v>0</v>
      </c>
      <c r="II9" s="63">
        <f t="shared" si="15"/>
        <v>0</v>
      </c>
      <c r="IJ9" s="63">
        <f t="shared" si="15"/>
        <v>0</v>
      </c>
      <c r="IK9" s="63">
        <f t="shared" si="15"/>
        <v>0</v>
      </c>
      <c r="IL9" s="63">
        <f t="shared" si="15"/>
        <v>0</v>
      </c>
      <c r="IM9" s="63">
        <f t="shared" si="15"/>
        <v>0</v>
      </c>
      <c r="IN9" s="63">
        <f t="shared" si="16"/>
        <v>0</v>
      </c>
      <c r="IO9" s="63">
        <f t="shared" si="16"/>
        <v>0</v>
      </c>
      <c r="IP9" s="63">
        <f t="shared" si="16"/>
        <v>0</v>
      </c>
      <c r="IQ9" s="63">
        <f t="shared" si="16"/>
        <v>0</v>
      </c>
      <c r="IR9" s="63">
        <f t="shared" si="16"/>
        <v>0</v>
      </c>
      <c r="IS9" s="63">
        <f t="shared" si="16"/>
        <v>0</v>
      </c>
      <c r="IT9" s="63">
        <f t="shared" si="16"/>
        <v>0</v>
      </c>
      <c r="IU9" s="63">
        <f t="shared" si="16"/>
        <v>0</v>
      </c>
      <c r="IV9" s="63">
        <f t="shared" si="16"/>
        <v>0</v>
      </c>
      <c r="IW9" s="63">
        <f t="shared" si="16"/>
        <v>0</v>
      </c>
      <c r="IX9" s="63">
        <f t="shared" si="16"/>
        <v>0</v>
      </c>
      <c r="IY9" s="63">
        <f t="shared" si="16"/>
        <v>0</v>
      </c>
      <c r="IZ9" s="63">
        <f t="shared" si="16"/>
        <v>0</v>
      </c>
      <c r="JA9" s="63">
        <f t="shared" si="16"/>
        <v>0</v>
      </c>
      <c r="JB9" s="63">
        <f t="shared" si="16"/>
        <v>0</v>
      </c>
      <c r="JC9" s="63">
        <f t="shared" si="16"/>
        <v>0</v>
      </c>
      <c r="JD9" s="63">
        <f t="shared" si="17"/>
        <v>0</v>
      </c>
      <c r="JE9" s="63">
        <f t="shared" si="17"/>
        <v>0</v>
      </c>
      <c r="JF9" s="63">
        <f t="shared" si="17"/>
        <v>0</v>
      </c>
      <c r="JG9" s="63">
        <f t="shared" si="17"/>
        <v>0</v>
      </c>
      <c r="JH9" s="63">
        <f t="shared" si="17"/>
        <v>0</v>
      </c>
      <c r="JI9" s="63">
        <f t="shared" si="17"/>
        <v>0</v>
      </c>
      <c r="JJ9" s="63">
        <f t="shared" si="17"/>
        <v>0</v>
      </c>
      <c r="JK9" s="63">
        <f t="shared" si="17"/>
        <v>0</v>
      </c>
      <c r="JL9" s="63">
        <f t="shared" si="17"/>
        <v>0</v>
      </c>
      <c r="JM9" s="63">
        <f t="shared" si="17"/>
        <v>0</v>
      </c>
      <c r="JN9" s="63">
        <f t="shared" si="17"/>
        <v>0</v>
      </c>
      <c r="JO9" s="63">
        <f t="shared" si="17"/>
        <v>0</v>
      </c>
      <c r="JP9" s="63">
        <f t="shared" si="17"/>
        <v>0</v>
      </c>
      <c r="JQ9" s="63">
        <f t="shared" si="17"/>
        <v>0</v>
      </c>
      <c r="JR9" s="63">
        <f t="shared" si="17"/>
        <v>0</v>
      </c>
      <c r="JS9" s="63">
        <f t="shared" si="17"/>
        <v>0</v>
      </c>
      <c r="JT9" s="63">
        <f t="shared" si="18"/>
        <v>0</v>
      </c>
      <c r="JU9" s="63">
        <f t="shared" si="18"/>
        <v>0</v>
      </c>
      <c r="JV9" s="63">
        <f t="shared" si="18"/>
        <v>0</v>
      </c>
      <c r="JW9" s="63">
        <f t="shared" si="18"/>
        <v>0</v>
      </c>
      <c r="JX9" s="63">
        <f t="shared" si="18"/>
        <v>0</v>
      </c>
      <c r="JY9" s="63">
        <f t="shared" si="18"/>
        <v>0</v>
      </c>
      <c r="JZ9" s="63">
        <f t="shared" si="18"/>
        <v>0</v>
      </c>
      <c r="KA9" s="63">
        <f t="shared" si="18"/>
        <v>0</v>
      </c>
      <c r="KB9" s="63">
        <f t="shared" si="18"/>
        <v>0</v>
      </c>
      <c r="KC9" s="63">
        <f t="shared" si="18"/>
        <v>0</v>
      </c>
      <c r="KD9" s="63">
        <f t="shared" si="18"/>
        <v>0</v>
      </c>
      <c r="KE9" s="63">
        <f t="shared" si="18"/>
        <v>0</v>
      </c>
      <c r="KF9" s="63">
        <f t="shared" si="18"/>
        <v>0</v>
      </c>
      <c r="KG9" s="63">
        <f t="shared" si="18"/>
        <v>0</v>
      </c>
      <c r="KH9" s="63">
        <f t="shared" si="18"/>
        <v>0</v>
      </c>
      <c r="KI9" s="63">
        <f t="shared" si="18"/>
        <v>0</v>
      </c>
      <c r="KJ9" s="63">
        <f t="shared" si="19"/>
        <v>0</v>
      </c>
      <c r="KK9" s="63">
        <f t="shared" si="19"/>
        <v>0</v>
      </c>
      <c r="KL9" s="63">
        <f t="shared" si="19"/>
        <v>0</v>
      </c>
      <c r="KM9" s="63">
        <f t="shared" si="19"/>
        <v>0</v>
      </c>
      <c r="KN9" s="63">
        <f t="shared" si="19"/>
        <v>0</v>
      </c>
      <c r="KO9" s="63">
        <f t="shared" si="19"/>
        <v>0</v>
      </c>
      <c r="KP9" s="63">
        <f t="shared" si="19"/>
        <v>0</v>
      </c>
      <c r="KQ9" s="63">
        <f t="shared" si="19"/>
        <v>0</v>
      </c>
      <c r="KR9" s="63">
        <f t="shared" si="19"/>
        <v>0</v>
      </c>
      <c r="KS9" s="63">
        <f t="shared" si="19"/>
        <v>0</v>
      </c>
      <c r="KT9" s="63">
        <f t="shared" si="19"/>
        <v>0</v>
      </c>
      <c r="KU9" s="63">
        <f t="shared" si="19"/>
        <v>0</v>
      </c>
      <c r="KV9" s="63">
        <f t="shared" si="19"/>
        <v>0</v>
      </c>
      <c r="KW9" s="63">
        <f t="shared" si="19"/>
        <v>0</v>
      </c>
      <c r="KX9" s="63">
        <f t="shared" si="19"/>
        <v>0</v>
      </c>
      <c r="KY9" s="63">
        <f t="shared" si="19"/>
        <v>0</v>
      </c>
      <c r="KZ9" s="63">
        <f t="shared" si="20"/>
        <v>0</v>
      </c>
      <c r="LA9" s="63">
        <f t="shared" si="20"/>
        <v>0</v>
      </c>
      <c r="LB9" s="63">
        <f t="shared" si="20"/>
        <v>0</v>
      </c>
      <c r="LC9" s="63">
        <f t="shared" si="20"/>
        <v>0</v>
      </c>
      <c r="LD9" s="63">
        <f t="shared" si="20"/>
        <v>0</v>
      </c>
      <c r="LE9" s="63">
        <f t="shared" si="20"/>
        <v>0</v>
      </c>
      <c r="LF9" s="63">
        <f t="shared" si="20"/>
        <v>0</v>
      </c>
      <c r="LG9" s="63">
        <f t="shared" si="20"/>
        <v>0</v>
      </c>
      <c r="LH9" s="63">
        <f t="shared" si="20"/>
        <v>0</v>
      </c>
      <c r="LI9" s="63">
        <f t="shared" si="20"/>
        <v>0</v>
      </c>
      <c r="LJ9" s="63">
        <f t="shared" si="20"/>
        <v>0</v>
      </c>
      <c r="LK9" s="63">
        <f t="shared" si="20"/>
        <v>1.5761194029850747</v>
      </c>
      <c r="LL9" s="63">
        <f t="shared" si="20"/>
        <v>1.5761194029850747</v>
      </c>
      <c r="LM9" s="63">
        <f t="shared" si="20"/>
        <v>1.5761194029850747</v>
      </c>
      <c r="LN9" s="63">
        <f t="shared" si="20"/>
        <v>1.5761194029850747</v>
      </c>
      <c r="LO9" s="63">
        <f t="shared" si="20"/>
        <v>1.5761194029850747</v>
      </c>
      <c r="LP9" s="63">
        <f t="shared" si="21"/>
        <v>1.5761194029850747</v>
      </c>
      <c r="LQ9" s="63">
        <f t="shared" si="21"/>
        <v>1.5761194029850747</v>
      </c>
      <c r="LR9" s="63">
        <f t="shared" si="21"/>
        <v>1.5761194029850747</v>
      </c>
      <c r="LS9" s="63">
        <f t="shared" si="21"/>
        <v>1.5761194029850747</v>
      </c>
      <c r="LT9" s="63">
        <f t="shared" si="21"/>
        <v>1.5761194029850747</v>
      </c>
      <c r="LU9" s="63">
        <f t="shared" si="21"/>
        <v>1.5761194029850747</v>
      </c>
      <c r="LV9" s="63">
        <f t="shared" si="21"/>
        <v>1.5761194029850747</v>
      </c>
      <c r="LW9" s="63">
        <f t="shared" si="21"/>
        <v>1.5761194029850747</v>
      </c>
      <c r="LX9" s="63">
        <f t="shared" si="21"/>
        <v>1.5761194029850747</v>
      </c>
      <c r="LY9" s="63">
        <f t="shared" si="21"/>
        <v>1.5761194029850747</v>
      </c>
      <c r="LZ9" s="63">
        <f t="shared" si="21"/>
        <v>1.5761194029850747</v>
      </c>
      <c r="MA9" s="63">
        <f t="shared" si="21"/>
        <v>1.5761194029850747</v>
      </c>
      <c r="MB9" s="63">
        <f t="shared" si="21"/>
        <v>1.5761194029850747</v>
      </c>
      <c r="MC9" s="63">
        <f t="shared" si="21"/>
        <v>1.5761194029850747</v>
      </c>
      <c r="MD9" s="63">
        <f t="shared" si="21"/>
        <v>1.5761194029850747</v>
      </c>
      <c r="ME9" s="63">
        <f t="shared" si="21"/>
        <v>1.5761194029850747</v>
      </c>
      <c r="MF9" s="63">
        <f t="shared" si="22"/>
        <v>1.5761194029850747</v>
      </c>
      <c r="MG9" s="63">
        <f t="shared" si="22"/>
        <v>1.5761194029850747</v>
      </c>
      <c r="MH9" s="63">
        <f t="shared" si="22"/>
        <v>1.5761194029850747</v>
      </c>
      <c r="MI9" s="63">
        <f t="shared" si="22"/>
        <v>1.5761194029850747</v>
      </c>
      <c r="MJ9" s="63">
        <f t="shared" si="22"/>
        <v>1.5761194029850747</v>
      </c>
      <c r="MK9" s="63">
        <f t="shared" si="22"/>
        <v>1.5761194029850747</v>
      </c>
      <c r="ML9" s="63">
        <f t="shared" si="22"/>
        <v>1.5761194029850747</v>
      </c>
      <c r="MM9" s="63">
        <f t="shared" si="22"/>
        <v>1.5761194029850747</v>
      </c>
      <c r="MN9" s="63">
        <f t="shared" si="22"/>
        <v>1.5761194029850747</v>
      </c>
      <c r="MO9" s="63">
        <f t="shared" si="22"/>
        <v>1.5761194029850747</v>
      </c>
      <c r="MP9" s="63">
        <f t="shared" si="22"/>
        <v>1.5761194029850747</v>
      </c>
      <c r="MQ9" s="63">
        <f t="shared" si="22"/>
        <v>1.5761194029850747</v>
      </c>
      <c r="MR9" s="63">
        <f t="shared" si="22"/>
        <v>1.5761194029850747</v>
      </c>
      <c r="MS9" s="63">
        <f t="shared" si="22"/>
        <v>1.5761194029850747</v>
      </c>
      <c r="MT9" s="63">
        <f t="shared" si="23"/>
        <v>1.5761194029850747</v>
      </c>
      <c r="MU9" s="63">
        <f t="shared" si="23"/>
        <v>1.5761194029850747</v>
      </c>
      <c r="MV9" s="63">
        <f t="shared" si="23"/>
        <v>1.5761194029850747</v>
      </c>
      <c r="MW9" s="63">
        <f t="shared" si="23"/>
        <v>1.5761194029850747</v>
      </c>
      <c r="MX9" s="63">
        <f t="shared" si="23"/>
        <v>1.5761194029850747</v>
      </c>
      <c r="MY9" s="63">
        <f t="shared" si="23"/>
        <v>1.5761194029850747</v>
      </c>
      <c r="MZ9" s="63">
        <f t="shared" si="23"/>
        <v>1.5761194029850747</v>
      </c>
      <c r="NA9" s="63">
        <f t="shared" si="23"/>
        <v>1.5761194029850747</v>
      </c>
      <c r="NB9" s="63">
        <f t="shared" si="23"/>
        <v>1.5761194029850747</v>
      </c>
      <c r="NC9" s="63">
        <f t="shared" si="23"/>
        <v>1.5761194029850747</v>
      </c>
      <c r="ND9" s="63">
        <f t="shared" si="23"/>
        <v>1.5761194029850747</v>
      </c>
    </row>
    <row r="10" spans="2:369" s="68" customFormat="1" ht="68.099999999999994" customHeight="1" x14ac:dyDescent="0.3">
      <c r="B10" s="66" t="s">
        <v>333</v>
      </c>
      <c r="C10" s="66" t="s">
        <v>334</v>
      </c>
      <c r="D10" s="67" t="s">
        <v>335</v>
      </c>
      <c r="E10" s="67" t="s">
        <v>336</v>
      </c>
      <c r="F10" s="67" t="s">
        <v>337</v>
      </c>
      <c r="G10" s="67" t="s">
        <v>338</v>
      </c>
      <c r="H10" s="197" t="s">
        <v>339</v>
      </c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</row>
    <row r="12" spans="2:369" x14ac:dyDescent="0.3">
      <c r="L12" s="63" t="s">
        <v>340</v>
      </c>
    </row>
    <row r="13" spans="2:369" ht="26.25" x14ac:dyDescent="0.3">
      <c r="F13" s="69"/>
      <c r="L13" s="70" t="s">
        <v>341</v>
      </c>
    </row>
    <row r="14" spans="2:369" ht="33" x14ac:dyDescent="0.3">
      <c r="F14" s="65" t="str">
        <f t="shared" ref="F14:F19" si="25">G2 &amp; CHAR(10) &amp; TEXT(G14, "0.0")</f>
        <v>체류인구 배수
10.0</v>
      </c>
      <c r="G14" s="71">
        <f>피벗_수정불가!H13</f>
        <v>9.9999999999999982</v>
      </c>
    </row>
    <row r="15" spans="2:369" ht="33" x14ac:dyDescent="0.3">
      <c r="F15" s="65" t="str">
        <f t="shared" si="25"/>
        <v>재방문율(%)
26.2</v>
      </c>
      <c r="G15" s="71">
        <f>피벗_수정불가!H14</f>
        <v>26.2</v>
      </c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</row>
    <row r="16" spans="2:369" ht="33" x14ac:dyDescent="0.3">
      <c r="F16" s="65" t="str">
        <f t="shared" si="25"/>
        <v>평균 체류일수(일)
3.4</v>
      </c>
      <c r="G16" s="71">
        <f>피벗_수정불가!H15</f>
        <v>3.4</v>
      </c>
      <c r="J16" s="85" t="s">
        <v>351</v>
      </c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</row>
    <row r="17" spans="3:31" ht="33" x14ac:dyDescent="0.3">
      <c r="F17" s="65" t="str">
        <f t="shared" si="25"/>
        <v>평균 체류시간(시간)
13.0</v>
      </c>
      <c r="G17" s="71">
        <f>피벗_수정불가!H16</f>
        <v>13.033333333333333</v>
      </c>
      <c r="J17" s="85" t="s">
        <v>352</v>
      </c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</row>
    <row r="18" spans="3:31" ht="33" x14ac:dyDescent="0.3">
      <c r="F18" s="65" t="str">
        <f t="shared" si="25"/>
        <v>평균 숙박일수(일)
2.9</v>
      </c>
      <c r="G18" s="71">
        <f>피벗_수정불가!H17</f>
        <v>2.8666666666666667</v>
      </c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</row>
    <row r="19" spans="3:31" ht="33" x14ac:dyDescent="0.3">
      <c r="F19" s="65" t="str">
        <f t="shared" si="25"/>
        <v>타시도 거주자 비중(%)
82.9</v>
      </c>
      <c r="G19" s="71">
        <f>피벗_수정불가!H18</f>
        <v>82.9</v>
      </c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</row>
    <row r="20" spans="3:31" ht="33" x14ac:dyDescent="0.3">
      <c r="F20" s="65" t="str">
        <f>G8 &amp; CHAR(10) &amp; TEXT(G20, "0")</f>
        <v>인당 평균 카드 사용액(천원)
88</v>
      </c>
      <c r="G20" s="71">
        <f>피벗_수정불가!H19</f>
        <v>88.333333333333329</v>
      </c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</row>
    <row r="21" spans="3:31" ht="33" x14ac:dyDescent="0.3">
      <c r="F21" s="65" t="str">
        <f>G9 &amp; CHAR(10) &amp; TEXT(G21, "0.0")</f>
        <v>카드 사용액 비중(%)
52.8</v>
      </c>
      <c r="G21" s="71">
        <f>피벗_수정불가!H20</f>
        <v>52.800000000000004</v>
      </c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</row>
    <row r="22" spans="3:31" x14ac:dyDescent="0.3"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</row>
    <row r="23" spans="3:31" s="73" customFormat="1" ht="26.25" x14ac:dyDescent="0.3">
      <c r="C23" s="69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</row>
    <row r="26" spans="3:31" x14ac:dyDescent="0.3">
      <c r="E26" s="75"/>
      <c r="H26" s="76"/>
      <c r="I26" s="76"/>
      <c r="J26" s="76"/>
      <c r="K26" s="76"/>
      <c r="L26" s="77"/>
      <c r="M26" s="78"/>
    </row>
    <row r="27" spans="3:31" x14ac:dyDescent="0.3">
      <c r="E27" s="79"/>
      <c r="H27" s="80"/>
      <c r="I27" s="80"/>
      <c r="J27" s="80"/>
      <c r="K27" s="80"/>
      <c r="L27" s="78"/>
      <c r="M27" s="81"/>
    </row>
    <row r="28" spans="3:31" x14ac:dyDescent="0.3">
      <c r="E28" s="79"/>
      <c r="H28" s="80"/>
      <c r="I28" s="80"/>
      <c r="J28" s="80"/>
      <c r="K28" s="80"/>
      <c r="L28" s="78"/>
      <c r="M28" s="81"/>
    </row>
    <row r="29" spans="3:31" x14ac:dyDescent="0.3">
      <c r="C29" s="63" t="s">
        <v>342</v>
      </c>
      <c r="E29" s="79"/>
      <c r="H29" s="80"/>
      <c r="I29" s="80"/>
      <c r="J29" s="80"/>
      <c r="K29" s="80"/>
      <c r="L29" s="78"/>
      <c r="M29" s="81"/>
    </row>
    <row r="30" spans="3:31" x14ac:dyDescent="0.3">
      <c r="C30" s="63" t="s">
        <v>326</v>
      </c>
      <c r="D30" s="63" t="s">
        <v>343</v>
      </c>
      <c r="E30" s="79"/>
      <c r="H30" s="80"/>
      <c r="I30" s="80"/>
      <c r="J30" s="80"/>
      <c r="K30" s="80"/>
      <c r="L30" s="78"/>
      <c r="M30" s="81"/>
    </row>
    <row r="31" spans="3:31" x14ac:dyDescent="0.3">
      <c r="C31" s="63" t="s">
        <v>327</v>
      </c>
      <c r="D31" s="63" t="s">
        <v>344</v>
      </c>
      <c r="E31" s="79"/>
      <c r="F31" s="65"/>
      <c r="G31" s="80"/>
      <c r="H31" s="80"/>
      <c r="I31" s="80"/>
      <c r="J31" s="80"/>
      <c r="K31" s="80"/>
      <c r="L31" s="78"/>
      <c r="M31" s="81"/>
    </row>
    <row r="32" spans="3:31" x14ac:dyDescent="0.3">
      <c r="C32" s="63" t="s">
        <v>328</v>
      </c>
      <c r="D32" s="63" t="s">
        <v>345</v>
      </c>
      <c r="E32" s="79"/>
      <c r="G32" s="82"/>
      <c r="H32" s="83"/>
      <c r="I32" s="84"/>
      <c r="J32" s="84"/>
      <c r="K32" s="84"/>
      <c r="L32" s="78"/>
      <c r="M32" s="81"/>
    </row>
    <row r="33" spans="3:13" x14ac:dyDescent="0.3">
      <c r="C33" s="63" t="s">
        <v>4</v>
      </c>
      <c r="D33" s="63" t="s">
        <v>346</v>
      </c>
      <c r="E33" s="79"/>
      <c r="F33" s="80"/>
      <c r="G33" s="80"/>
      <c r="H33" s="80"/>
      <c r="I33" s="80"/>
      <c r="J33" s="80"/>
      <c r="K33" s="80"/>
      <c r="L33" s="78"/>
      <c r="M33" s="81"/>
    </row>
    <row r="34" spans="3:13" x14ac:dyDescent="0.3">
      <c r="C34" s="63" t="s">
        <v>329</v>
      </c>
      <c r="D34" s="63" t="s">
        <v>347</v>
      </c>
      <c r="E34" s="79"/>
      <c r="F34" s="83"/>
      <c r="G34" s="80"/>
      <c r="H34" s="83"/>
      <c r="I34" s="83"/>
      <c r="J34" s="80"/>
      <c r="K34" s="83"/>
      <c r="L34" s="78"/>
      <c r="M34" s="81"/>
    </row>
    <row r="35" spans="3:13" x14ac:dyDescent="0.3">
      <c r="C35" s="65" t="s">
        <v>330</v>
      </c>
      <c r="D35" s="63" t="s">
        <v>348</v>
      </c>
      <c r="E35" s="79"/>
      <c r="F35" s="80"/>
      <c r="G35" s="80"/>
      <c r="H35" s="80"/>
      <c r="I35" s="80"/>
      <c r="J35" s="80"/>
      <c r="K35" s="80"/>
      <c r="L35" s="78"/>
      <c r="M35" s="78"/>
    </row>
    <row r="36" spans="3:13" x14ac:dyDescent="0.3">
      <c r="C36" s="65" t="s">
        <v>331</v>
      </c>
      <c r="D36" s="63" t="s">
        <v>349</v>
      </c>
    </row>
    <row r="37" spans="3:13" x14ac:dyDescent="0.3">
      <c r="C37" s="63" t="s">
        <v>332</v>
      </c>
      <c r="D37" s="63" t="s">
        <v>350</v>
      </c>
    </row>
    <row r="48" spans="3:13" ht="26.25" x14ac:dyDescent="0.3">
      <c r="C48" s="69"/>
    </row>
  </sheetData>
  <mergeCells count="1">
    <mergeCell ref="H10:T10"/>
  </mergeCells>
  <phoneticPr fontId="2" type="noConversion"/>
  <hyperlinks>
    <hyperlink ref="L13" r:id="rId1" xr:uid="{00000000-0004-0000-02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  <pageSetUpPr fitToPage="1"/>
  </sheetPr>
  <dimension ref="A1:CI249"/>
  <sheetViews>
    <sheetView showGridLines="0" tabSelected="1" zoomScale="85" zoomScaleNormal="85" zoomScaleSheetLayoutView="86" zoomScalePageLayoutView="10" workbookViewId="0">
      <selection activeCell="E1" sqref="E1:V3"/>
    </sheetView>
  </sheetViews>
  <sheetFormatPr defaultRowHeight="16.5" x14ac:dyDescent="0.3"/>
  <cols>
    <col min="1" max="1" width="3.5" style="44" customWidth="1"/>
    <col min="2" max="12" width="9" style="44"/>
    <col min="13" max="14" width="5.625" style="44" customWidth="1"/>
    <col min="15" max="16384" width="9" style="44"/>
  </cols>
  <sheetData>
    <row r="1" spans="2:87" s="7" customFormat="1" ht="39" customHeight="1" x14ac:dyDescent="0.3">
      <c r="B1" s="44"/>
      <c r="C1" s="44"/>
      <c r="D1" s="44"/>
      <c r="E1" s="199" t="str">
        <f>피벗_수정불가!C1</f>
        <v xml:space="preserve">        2025년 1/4분기 생활인구 시군구별 주요 특성 분석: 강원 고성군</v>
      </c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</row>
    <row r="2" spans="2:87" s="7" customFormat="1" ht="16.5" customHeight="1" x14ac:dyDescent="0.3">
      <c r="B2" s="44"/>
      <c r="C2" s="44"/>
      <c r="D2" s="44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</row>
    <row r="3" spans="2:87" s="7" customFormat="1" ht="16.5" customHeight="1" x14ac:dyDescent="0.3">
      <c r="B3" s="44"/>
      <c r="C3" s="44"/>
      <c r="D3" s="44"/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</row>
    <row r="4" spans="2:87" s="7" customFormat="1" ht="16.5" customHeight="1" x14ac:dyDescent="0.3">
      <c r="B4" s="44"/>
      <c r="C4" s="44"/>
      <c r="D4" s="44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</row>
    <row r="5" spans="2:87" s="7" customFormat="1" ht="16.5" customHeight="1" x14ac:dyDescent="0.3">
      <c r="B5" s="44"/>
      <c r="C5" s="44"/>
      <c r="D5" s="4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</row>
    <row r="6" spans="2:87" s="7" customFormat="1" x14ac:dyDescent="0.3">
      <c r="B6" s="44"/>
      <c r="C6" s="44"/>
      <c r="D6" s="44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</row>
    <row r="7" spans="2:87" s="7" customFormat="1" ht="17.25" customHeight="1" x14ac:dyDescent="0.3">
      <c r="B7" s="44"/>
      <c r="C7" s="44"/>
      <c r="D7" s="4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</row>
    <row r="8" spans="2:87" s="7" customFormat="1" ht="16.5" customHeight="1" x14ac:dyDescent="0.3">
      <c r="B8" s="44"/>
      <c r="C8" s="44"/>
      <c r="D8" s="4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</row>
    <row r="9" spans="2:87" s="7" customFormat="1" ht="16.5" customHeight="1" x14ac:dyDescent="0.3">
      <c r="B9" s="44"/>
      <c r="C9" s="44"/>
      <c r="D9" s="4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</row>
    <row r="10" spans="2:87" s="7" customFormat="1" ht="16.5" customHeight="1" x14ac:dyDescent="0.3">
      <c r="B10" s="44"/>
      <c r="C10" s="44"/>
      <c r="D10" s="44"/>
      <c r="E10" s="200" t="s">
        <v>411</v>
      </c>
      <c r="F10" s="201"/>
      <c r="G10" s="201"/>
      <c r="H10" s="9"/>
      <c r="I10" s="9"/>
      <c r="J10" s="9"/>
      <c r="K10" s="9"/>
      <c r="L10" s="9"/>
      <c r="M10" s="9"/>
      <c r="N10" s="9"/>
      <c r="O10" s="198" t="s">
        <v>412</v>
      </c>
      <c r="P10" s="202"/>
      <c r="Q10" s="202"/>
      <c r="R10" s="9"/>
      <c r="S10" s="9"/>
      <c r="T10" s="9"/>
      <c r="U10" s="9"/>
      <c r="V10" s="9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</row>
    <row r="11" spans="2:87" s="7" customFormat="1" ht="16.5" customHeight="1" x14ac:dyDescent="0.3">
      <c r="B11" s="44"/>
      <c r="C11" s="44"/>
      <c r="D11" s="44"/>
      <c r="E11" s="201"/>
      <c r="F11" s="201"/>
      <c r="G11" s="201"/>
      <c r="H11" s="9"/>
      <c r="I11" s="9"/>
      <c r="J11" s="9"/>
      <c r="K11" s="9"/>
      <c r="L11" s="9"/>
      <c r="M11" s="9"/>
      <c r="N11" s="9"/>
      <c r="O11" s="202"/>
      <c r="P11" s="202"/>
      <c r="Q11" s="202"/>
      <c r="R11" s="9"/>
      <c r="S11" s="9"/>
      <c r="T11" s="9"/>
      <c r="U11" s="9"/>
      <c r="V11" s="9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</row>
    <row r="12" spans="2:87" s="7" customFormat="1" x14ac:dyDescent="0.3">
      <c r="B12" s="44"/>
      <c r="C12" s="44"/>
      <c r="D12" s="44"/>
      <c r="E12" s="6"/>
      <c r="F12" s="6"/>
      <c r="G12" s="6"/>
      <c r="H12" s="6"/>
      <c r="I12" s="6"/>
      <c r="J12" s="6"/>
      <c r="K12" s="6"/>
      <c r="L12" s="5"/>
      <c r="M12" s="9"/>
      <c r="N12" s="9"/>
      <c r="O12" s="5"/>
      <c r="P12" s="5"/>
      <c r="Q12" s="5"/>
      <c r="R12" s="5"/>
      <c r="S12" s="5"/>
      <c r="T12" s="5"/>
      <c r="U12" s="5"/>
      <c r="V12" s="5"/>
      <c r="W12" s="44"/>
      <c r="X12" s="44"/>
      <c r="Y12" s="45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</row>
    <row r="13" spans="2:87" s="7" customFormat="1" x14ac:dyDescent="0.3">
      <c r="B13" s="44"/>
      <c r="C13" s="44"/>
      <c r="D13" s="4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</row>
    <row r="14" spans="2:87" s="7" customFormat="1" x14ac:dyDescent="0.3">
      <c r="B14" s="44"/>
      <c r="C14" s="44"/>
      <c r="D14" s="4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</row>
    <row r="15" spans="2:87" s="7" customFormat="1" x14ac:dyDescent="0.3">
      <c r="B15" s="44"/>
      <c r="C15" s="44"/>
      <c r="D15" s="44"/>
      <c r="E15" s="5"/>
      <c r="F15" s="5"/>
      <c r="G15" s="5"/>
      <c r="H15" s="5"/>
      <c r="I15" s="5"/>
      <c r="J15" s="5"/>
      <c r="K15" s="5"/>
      <c r="L15" s="5"/>
      <c r="M15" s="5"/>
      <c r="N15" s="5"/>
      <c r="O15" s="2"/>
      <c r="P15" s="2"/>
      <c r="Q15" s="2"/>
      <c r="R15" s="2"/>
      <c r="S15" s="2"/>
      <c r="T15" s="2"/>
      <c r="U15" s="2"/>
      <c r="V15" s="2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</row>
    <row r="16" spans="2:87" s="7" customFormat="1" x14ac:dyDescent="0.3">
      <c r="B16" s="44"/>
      <c r="C16" s="44"/>
      <c r="D16" s="44"/>
      <c r="E16" s="5"/>
      <c r="F16" s="5"/>
      <c r="G16" s="5"/>
      <c r="H16" s="5"/>
      <c r="I16" s="5"/>
      <c r="J16" s="5"/>
      <c r="K16" s="5"/>
      <c r="L16" s="5"/>
      <c r="M16" s="5"/>
      <c r="N16" s="5"/>
      <c r="O16" s="2"/>
      <c r="P16" s="2"/>
      <c r="Q16" s="2"/>
      <c r="R16" s="2"/>
      <c r="S16" s="2"/>
      <c r="T16" s="2"/>
      <c r="U16" s="2"/>
      <c r="V16" s="2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</row>
    <row r="17" spans="2:87" s="7" customFormat="1" x14ac:dyDescent="0.3">
      <c r="B17" s="44"/>
      <c r="C17" s="44"/>
      <c r="D17" s="44"/>
      <c r="E17" s="5"/>
      <c r="F17" s="5"/>
      <c r="G17" s="5"/>
      <c r="H17" s="5"/>
      <c r="I17" s="5"/>
      <c r="J17" s="5"/>
      <c r="K17" s="5"/>
      <c r="L17" s="5"/>
      <c r="M17" s="5"/>
      <c r="N17" s="5"/>
      <c r="O17" s="2"/>
      <c r="P17" s="2"/>
      <c r="Q17" s="2"/>
      <c r="R17" s="2"/>
      <c r="S17" s="2"/>
      <c r="T17" s="2"/>
      <c r="U17" s="2"/>
      <c r="V17" s="2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</row>
    <row r="18" spans="2:87" s="7" customFormat="1" x14ac:dyDescent="0.3">
      <c r="B18" s="44"/>
      <c r="C18" s="44"/>
      <c r="D18" s="44"/>
      <c r="E18" s="5"/>
      <c r="F18" s="5"/>
      <c r="G18" s="5"/>
      <c r="H18" s="5"/>
      <c r="I18" s="5"/>
      <c r="J18" s="5"/>
      <c r="K18" s="5"/>
      <c r="L18" s="5"/>
      <c r="M18" s="5"/>
      <c r="N18" s="5"/>
      <c r="O18" s="2"/>
      <c r="P18" s="2"/>
      <c r="Q18" s="2"/>
      <c r="R18" s="2"/>
      <c r="S18" s="2"/>
      <c r="T18" s="2"/>
      <c r="U18" s="2"/>
      <c r="V18" s="2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</row>
    <row r="19" spans="2:87" s="7" customFormat="1" x14ac:dyDescent="0.3">
      <c r="B19" s="44"/>
      <c r="C19" s="44"/>
      <c r="D19" s="44"/>
      <c r="E19" s="5"/>
      <c r="F19" s="5"/>
      <c r="G19" s="5"/>
      <c r="H19" s="5"/>
      <c r="I19" s="5"/>
      <c r="J19" s="5"/>
      <c r="K19" s="5"/>
      <c r="L19" s="5"/>
      <c r="M19" s="5"/>
      <c r="N19" s="5"/>
      <c r="O19" s="2"/>
      <c r="P19" s="2"/>
      <c r="Q19" s="2"/>
      <c r="R19" s="2"/>
      <c r="S19" s="2"/>
      <c r="T19" s="2"/>
      <c r="U19" s="2"/>
      <c r="V19" s="2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</row>
    <row r="20" spans="2:87" s="7" customFormat="1" x14ac:dyDescent="0.3">
      <c r="B20" s="44"/>
      <c r="C20" s="44"/>
      <c r="D20" s="44"/>
      <c r="E20" s="5"/>
      <c r="F20" s="5"/>
      <c r="G20" s="5"/>
      <c r="H20" s="5"/>
      <c r="I20" s="5"/>
      <c r="J20" s="5"/>
      <c r="K20" s="5"/>
      <c r="L20" s="5"/>
      <c r="M20" s="5"/>
      <c r="N20" s="5"/>
      <c r="O20" s="2"/>
      <c r="P20" s="2"/>
      <c r="Q20" s="2"/>
      <c r="R20" s="2"/>
      <c r="S20" s="2"/>
      <c r="T20" s="2"/>
      <c r="U20" s="2"/>
      <c r="V20" s="2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</row>
    <row r="21" spans="2:87" s="7" customFormat="1" x14ac:dyDescent="0.3">
      <c r="B21" s="44"/>
      <c r="C21" s="44"/>
      <c r="D21" s="44"/>
      <c r="E21" s="5"/>
      <c r="F21" s="5"/>
      <c r="G21" s="5"/>
      <c r="H21" s="5"/>
      <c r="I21" s="5"/>
      <c r="J21" s="5"/>
      <c r="K21" s="5"/>
      <c r="L21" s="5"/>
      <c r="M21" s="5"/>
      <c r="N21" s="5"/>
      <c r="O21" s="2"/>
      <c r="P21" s="2"/>
      <c r="Q21" s="2"/>
      <c r="R21" s="2"/>
      <c r="S21" s="2"/>
      <c r="T21" s="2"/>
      <c r="U21" s="2"/>
      <c r="V21" s="2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</row>
    <row r="22" spans="2:87" s="7" customFormat="1" x14ac:dyDescent="0.3">
      <c r="B22" s="44"/>
      <c r="C22" s="44"/>
      <c r="D22" s="44"/>
      <c r="E22" s="5"/>
      <c r="F22" s="5"/>
      <c r="G22" s="5"/>
      <c r="H22" s="5"/>
      <c r="I22" s="5"/>
      <c r="J22" s="5"/>
      <c r="K22" s="5"/>
      <c r="L22" s="5"/>
      <c r="M22" s="5"/>
      <c r="N22" s="5"/>
      <c r="O22" s="2"/>
      <c r="P22" s="2"/>
      <c r="Q22" s="2"/>
      <c r="R22" s="2"/>
      <c r="S22" s="2"/>
      <c r="T22" s="2"/>
      <c r="U22" s="2"/>
      <c r="V22" s="2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</row>
    <row r="23" spans="2:87" s="7" customFormat="1" x14ac:dyDescent="0.3">
      <c r="B23" s="44"/>
      <c r="C23" s="44"/>
      <c r="D23" s="44"/>
      <c r="E23" s="5"/>
      <c r="F23" s="5"/>
      <c r="G23" s="5"/>
      <c r="H23" s="5"/>
      <c r="I23" s="5"/>
      <c r="J23" s="5"/>
      <c r="K23" s="5"/>
      <c r="L23" s="5"/>
      <c r="M23" s="5"/>
      <c r="N23" s="5"/>
      <c r="O23" s="2"/>
      <c r="P23" s="2"/>
      <c r="Q23" s="2"/>
      <c r="R23" s="2"/>
      <c r="S23" s="2"/>
      <c r="T23" s="2"/>
      <c r="U23" s="2"/>
      <c r="V23" s="2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</row>
    <row r="24" spans="2:87" s="7" customFormat="1" x14ac:dyDescent="0.3">
      <c r="B24" s="44"/>
      <c r="C24" s="44"/>
      <c r="D24" s="44"/>
      <c r="E24" s="5"/>
      <c r="F24" s="5"/>
      <c r="G24" s="5"/>
      <c r="H24" s="5"/>
      <c r="I24" s="5"/>
      <c r="J24" s="5"/>
      <c r="K24" s="5"/>
      <c r="L24" s="5"/>
      <c r="M24" s="5"/>
      <c r="N24" s="5"/>
      <c r="O24" s="2"/>
      <c r="P24" s="2"/>
      <c r="Q24" s="2"/>
      <c r="R24" s="2"/>
      <c r="S24" s="2"/>
      <c r="T24" s="2"/>
      <c r="U24" s="2"/>
      <c r="V24" s="2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</row>
    <row r="25" spans="2:87" s="7" customFormat="1" x14ac:dyDescent="0.3">
      <c r="B25" s="44"/>
      <c r="C25" s="44"/>
      <c r="D25" s="44"/>
      <c r="E25" s="5"/>
      <c r="F25" s="5"/>
      <c r="G25" s="5"/>
      <c r="H25" s="5"/>
      <c r="I25" s="5"/>
      <c r="J25" s="5"/>
      <c r="K25" s="5"/>
      <c r="L25" s="5"/>
      <c r="M25" s="5"/>
      <c r="N25" s="5"/>
      <c r="O25" s="2"/>
      <c r="P25" s="2"/>
      <c r="Q25" s="2"/>
      <c r="R25" s="2"/>
      <c r="S25" s="2"/>
      <c r="T25" s="2"/>
      <c r="U25" s="2"/>
      <c r="V25" s="2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</row>
    <row r="26" spans="2:87" s="7" customFormat="1" x14ac:dyDescent="0.3">
      <c r="B26" s="44"/>
      <c r="C26" s="44"/>
      <c r="D26" s="44"/>
      <c r="E26" s="5"/>
      <c r="F26" s="5"/>
      <c r="G26" s="5"/>
      <c r="H26" s="5"/>
      <c r="I26" s="5"/>
      <c r="J26" s="5"/>
      <c r="K26" s="5"/>
      <c r="L26" s="5"/>
      <c r="M26" s="5"/>
      <c r="N26" s="5"/>
      <c r="O26" s="2"/>
      <c r="P26" s="2"/>
      <c r="Q26" s="2"/>
      <c r="R26" s="2"/>
      <c r="S26" s="2"/>
      <c r="T26" s="2"/>
      <c r="U26" s="2"/>
      <c r="V26" s="2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</row>
    <row r="27" spans="2:87" s="7" customFormat="1" x14ac:dyDescent="0.3">
      <c r="B27" s="44"/>
      <c r="C27" s="44"/>
      <c r="D27" s="44"/>
      <c r="E27" s="5"/>
      <c r="F27" s="5"/>
      <c r="G27" s="5"/>
      <c r="H27" s="5"/>
      <c r="I27" s="5"/>
      <c r="J27" s="5"/>
      <c r="K27" s="5"/>
      <c r="L27" s="5"/>
      <c r="M27" s="5"/>
      <c r="N27" s="5"/>
      <c r="O27" s="2"/>
      <c r="P27" s="2"/>
      <c r="Q27" s="2"/>
      <c r="R27" s="2"/>
      <c r="S27" s="2"/>
      <c r="T27" s="2"/>
      <c r="U27" s="2"/>
      <c r="V27" s="2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</row>
    <row r="28" spans="2:87" s="7" customFormat="1" x14ac:dyDescent="0.3">
      <c r="B28" s="44"/>
      <c r="C28" s="44"/>
      <c r="D28" s="44"/>
      <c r="E28" s="5"/>
      <c r="F28" s="5"/>
      <c r="G28" s="5"/>
      <c r="H28" s="5"/>
      <c r="I28" s="5"/>
      <c r="J28" s="5"/>
      <c r="K28" s="5"/>
      <c r="L28" s="5"/>
      <c r="M28" s="5"/>
      <c r="N28" s="5"/>
      <c r="O28" s="2"/>
      <c r="P28" s="2"/>
      <c r="Q28" s="2"/>
      <c r="R28" s="2"/>
      <c r="S28" s="2"/>
      <c r="T28" s="2"/>
      <c r="U28" s="2"/>
      <c r="V28" s="2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</row>
    <row r="29" spans="2:87" s="7" customFormat="1" x14ac:dyDescent="0.3">
      <c r="B29" s="44"/>
      <c r="C29" s="44"/>
      <c r="D29" s="44"/>
      <c r="E29" s="5"/>
      <c r="F29" s="5"/>
      <c r="G29" s="5"/>
      <c r="H29" s="5"/>
      <c r="I29" s="5"/>
      <c r="J29" s="5"/>
      <c r="K29" s="5"/>
      <c r="L29" s="5"/>
      <c r="M29" s="5"/>
      <c r="N29" s="5"/>
      <c r="O29" s="2"/>
      <c r="P29" s="2"/>
      <c r="Q29" s="2"/>
      <c r="R29" s="2"/>
      <c r="S29" s="2"/>
      <c r="T29" s="2"/>
      <c r="U29" s="2"/>
      <c r="V29" s="2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</row>
    <row r="30" spans="2:87" s="7" customFormat="1" x14ac:dyDescent="0.3">
      <c r="B30" s="44"/>
      <c r="C30" s="44"/>
      <c r="D30" s="44"/>
      <c r="E30" s="5"/>
      <c r="F30" s="5"/>
      <c r="G30" s="5"/>
      <c r="H30" s="5"/>
      <c r="I30" s="5"/>
      <c r="J30" s="5"/>
      <c r="K30" s="5"/>
      <c r="L30" s="5"/>
      <c r="M30" s="5"/>
      <c r="N30" s="5"/>
      <c r="O30" s="2"/>
      <c r="P30" s="2"/>
      <c r="Q30" s="2"/>
      <c r="R30" s="2"/>
      <c r="S30" s="2"/>
      <c r="T30" s="2"/>
      <c r="U30" s="2"/>
      <c r="V30" s="2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</row>
    <row r="31" spans="2:87" s="7" customFormat="1" x14ac:dyDescent="0.3">
      <c r="B31" s="44"/>
      <c r="C31" s="44"/>
      <c r="D31" s="44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</row>
    <row r="32" spans="2:87" s="7" customFormat="1" x14ac:dyDescent="0.3">
      <c r="B32" s="44"/>
      <c r="C32" s="44"/>
      <c r="D32" s="44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</row>
    <row r="33" spans="2:87" s="7" customFormat="1" x14ac:dyDescent="0.3">
      <c r="B33" s="44"/>
      <c r="C33" s="44"/>
      <c r="D33" s="4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</row>
    <row r="34" spans="2:87" s="7" customFormat="1" ht="16.5" customHeight="1" x14ac:dyDescent="0.3">
      <c r="B34" s="44"/>
      <c r="C34" s="44"/>
      <c r="D34" s="44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</row>
    <row r="35" spans="2:87" s="7" customFormat="1" ht="16.5" customHeight="1" x14ac:dyDescent="0.3">
      <c r="B35" s="44"/>
      <c r="C35" s="44"/>
      <c r="D35" s="44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</row>
    <row r="36" spans="2:87" s="7" customFormat="1" ht="17.25" customHeight="1" x14ac:dyDescent="0.3">
      <c r="B36" s="44"/>
      <c r="C36" s="44"/>
      <c r="D36" s="44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</row>
    <row r="37" spans="2:87" s="7" customFormat="1" ht="16.5" customHeight="1" x14ac:dyDescent="0.3">
      <c r="B37" s="44"/>
      <c r="C37" s="44"/>
      <c r="D37" s="4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</row>
    <row r="38" spans="2:87" s="7" customFormat="1" ht="16.5" customHeight="1" x14ac:dyDescent="0.3">
      <c r="B38" s="44"/>
      <c r="C38" s="44"/>
      <c r="D38" s="44"/>
      <c r="E38" s="198" t="s">
        <v>420</v>
      </c>
      <c r="F38" s="202"/>
      <c r="G38" s="202"/>
      <c r="H38" s="5"/>
      <c r="I38" s="5"/>
      <c r="J38" s="5"/>
      <c r="K38" s="5"/>
      <c r="L38" s="5"/>
      <c r="M38" s="5"/>
      <c r="N38" s="5"/>
      <c r="O38" s="198" t="s">
        <v>421</v>
      </c>
      <c r="P38" s="202"/>
      <c r="Q38" s="202"/>
      <c r="R38" s="2"/>
      <c r="S38" s="2"/>
      <c r="T38" s="2"/>
      <c r="U38" s="2"/>
      <c r="V38" s="2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</row>
    <row r="39" spans="2:87" s="7" customFormat="1" ht="17.25" customHeight="1" x14ac:dyDescent="0.3">
      <c r="B39" s="44"/>
      <c r="C39" s="44"/>
      <c r="D39" s="44"/>
      <c r="E39" s="202"/>
      <c r="F39" s="202"/>
      <c r="G39" s="202"/>
      <c r="H39" s="5"/>
      <c r="I39" s="5"/>
      <c r="J39" s="5"/>
      <c r="K39" s="5"/>
      <c r="L39" s="5"/>
      <c r="M39" s="5"/>
      <c r="N39" s="5"/>
      <c r="O39" s="202"/>
      <c r="P39" s="202"/>
      <c r="Q39" s="202"/>
      <c r="R39" s="2"/>
      <c r="S39" s="2"/>
      <c r="T39" s="2"/>
      <c r="U39" s="2"/>
      <c r="V39" s="2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</row>
    <row r="40" spans="2:87" s="7" customFormat="1" x14ac:dyDescent="0.3">
      <c r="B40" s="44"/>
      <c r="C40" s="44"/>
      <c r="D40" s="44"/>
      <c r="E40" s="5"/>
      <c r="F40" s="5"/>
      <c r="G40" s="5"/>
      <c r="H40" s="5"/>
      <c r="I40" s="5"/>
      <c r="J40" s="5"/>
      <c r="K40" s="5"/>
      <c r="L40" s="5"/>
      <c r="M40" s="5"/>
      <c r="N40" s="5"/>
      <c r="O40" s="2"/>
      <c r="P40" s="2"/>
      <c r="Q40" s="2"/>
      <c r="R40" s="2"/>
      <c r="S40" s="2"/>
      <c r="T40" s="2"/>
      <c r="U40" s="2"/>
      <c r="V40" s="2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</row>
    <row r="41" spans="2:87" s="7" customFormat="1" x14ac:dyDescent="0.3">
      <c r="B41" s="44"/>
      <c r="C41" s="44"/>
      <c r="D41" s="44"/>
      <c r="E41" s="5"/>
      <c r="F41" s="5"/>
      <c r="G41" s="5"/>
      <c r="H41" s="5"/>
      <c r="I41" s="5"/>
      <c r="J41" s="5"/>
      <c r="K41" s="5"/>
      <c r="L41" s="5"/>
      <c r="M41" s="5"/>
      <c r="N41" s="5"/>
      <c r="O41" s="2"/>
      <c r="P41" s="2"/>
      <c r="Q41" s="2"/>
      <c r="R41" s="2"/>
      <c r="S41" s="2"/>
      <c r="T41" s="2"/>
      <c r="U41" s="2"/>
      <c r="V41" s="2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</row>
    <row r="42" spans="2:87" s="7" customFormat="1" x14ac:dyDescent="0.3">
      <c r="B42" s="44"/>
      <c r="C42" s="44"/>
      <c r="D42" s="44"/>
      <c r="E42" s="5"/>
      <c r="F42" s="5"/>
      <c r="G42" s="5"/>
      <c r="H42" s="5"/>
      <c r="I42" s="5"/>
      <c r="J42" s="5"/>
      <c r="K42" s="5"/>
      <c r="L42" s="5"/>
      <c r="M42" s="5"/>
      <c r="N42" s="5"/>
      <c r="O42" s="2"/>
      <c r="P42" s="2"/>
      <c r="Q42" s="2"/>
      <c r="R42" s="2"/>
      <c r="S42" s="2"/>
      <c r="T42" s="2"/>
      <c r="U42" s="2"/>
      <c r="V42" s="2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</row>
    <row r="43" spans="2:87" s="7" customFormat="1" x14ac:dyDescent="0.3">
      <c r="B43" s="44"/>
      <c r="C43" s="44"/>
      <c r="D43" s="44"/>
      <c r="E43" s="5"/>
      <c r="F43" s="5"/>
      <c r="G43" s="5"/>
      <c r="H43" s="5"/>
      <c r="I43" s="5"/>
      <c r="J43" s="5"/>
      <c r="K43" s="5"/>
      <c r="L43" s="5"/>
      <c r="M43" s="5"/>
      <c r="N43" s="5"/>
      <c r="O43" s="2"/>
      <c r="P43" s="2"/>
      <c r="Q43" s="2"/>
      <c r="R43" s="2"/>
      <c r="S43" s="2"/>
      <c r="T43" s="2"/>
      <c r="U43" s="2"/>
      <c r="V43" s="2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</row>
    <row r="44" spans="2:87" s="7" customFormat="1" x14ac:dyDescent="0.3">
      <c r="B44" s="44"/>
      <c r="C44" s="44"/>
      <c r="D44" s="44"/>
      <c r="E44" s="5"/>
      <c r="F44" s="5"/>
      <c r="G44" s="5"/>
      <c r="H44" s="5"/>
      <c r="I44" s="5"/>
      <c r="J44" s="5"/>
      <c r="K44" s="5"/>
      <c r="L44" s="5"/>
      <c r="M44" s="5"/>
      <c r="N44" s="5"/>
      <c r="O44" s="2"/>
      <c r="P44" s="2"/>
      <c r="Q44" s="2"/>
      <c r="R44" s="2"/>
      <c r="S44" s="2"/>
      <c r="T44" s="2"/>
      <c r="U44" s="2"/>
      <c r="V44" s="2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</row>
    <row r="45" spans="2:87" s="7" customFormat="1" x14ac:dyDescent="0.3">
      <c r="B45" s="44"/>
      <c r="C45" s="44"/>
      <c r="D45" s="44"/>
      <c r="E45" s="5"/>
      <c r="F45" s="5"/>
      <c r="G45" s="5"/>
      <c r="H45" s="5"/>
      <c r="I45" s="5"/>
      <c r="J45" s="5"/>
      <c r="K45" s="5"/>
      <c r="L45" s="5"/>
      <c r="M45" s="5"/>
      <c r="N45" s="5"/>
      <c r="O45" s="2"/>
      <c r="P45" s="2"/>
      <c r="Q45" s="2"/>
      <c r="R45" s="2"/>
      <c r="S45" s="2"/>
      <c r="T45" s="2"/>
      <c r="U45" s="2"/>
      <c r="V45" s="2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</row>
    <row r="46" spans="2:87" s="7" customFormat="1" x14ac:dyDescent="0.3">
      <c r="B46" s="44"/>
      <c r="C46" s="44"/>
      <c r="D46" s="44"/>
      <c r="E46" s="5"/>
      <c r="F46" s="5"/>
      <c r="G46" s="5"/>
      <c r="H46" s="5"/>
      <c r="I46" s="5"/>
      <c r="J46" s="5"/>
      <c r="K46" s="5"/>
      <c r="L46" s="5"/>
      <c r="M46" s="5"/>
      <c r="N46" s="5"/>
      <c r="O46" s="2"/>
      <c r="P46" s="2"/>
      <c r="Q46" s="2"/>
      <c r="R46" s="2"/>
      <c r="S46" s="2"/>
      <c r="T46" s="2"/>
      <c r="U46" s="2"/>
      <c r="V46" s="2"/>
      <c r="W46" s="46"/>
      <c r="X46" s="46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 t="s">
        <v>39</v>
      </c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</row>
    <row r="47" spans="2:87" s="7" customFormat="1" x14ac:dyDescent="0.3">
      <c r="B47" s="44"/>
      <c r="C47" s="44"/>
      <c r="D47" s="44"/>
      <c r="E47" s="5"/>
      <c r="F47" s="5"/>
      <c r="G47" s="5"/>
      <c r="H47" s="5"/>
      <c r="I47" s="5"/>
      <c r="J47" s="5"/>
      <c r="K47" s="5"/>
      <c r="L47" s="5"/>
      <c r="M47" s="5"/>
      <c r="N47" s="5"/>
      <c r="O47" s="2"/>
      <c r="P47" s="2"/>
      <c r="Q47" s="2"/>
      <c r="R47" s="2"/>
      <c r="S47" s="2"/>
      <c r="T47" s="2"/>
      <c r="U47" s="2"/>
      <c r="V47" s="2"/>
      <c r="W47" s="46"/>
      <c r="X47" s="46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</row>
    <row r="48" spans="2:87" s="7" customFormat="1" x14ac:dyDescent="0.3">
      <c r="B48" s="44"/>
      <c r="C48" s="44"/>
      <c r="D48" s="44"/>
      <c r="E48" s="5"/>
      <c r="F48" s="5"/>
      <c r="G48" s="5"/>
      <c r="H48" s="5"/>
      <c r="I48" s="5"/>
      <c r="J48" s="5"/>
      <c r="K48" s="5"/>
      <c r="L48" s="5"/>
      <c r="M48" s="5"/>
      <c r="N48" s="5"/>
      <c r="O48" s="2"/>
      <c r="P48" s="2"/>
      <c r="Q48" s="2"/>
      <c r="R48" s="2"/>
      <c r="S48" s="2"/>
      <c r="T48" s="2"/>
      <c r="U48" s="2"/>
      <c r="V48" s="2"/>
      <c r="W48" s="46"/>
      <c r="X48" s="46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</row>
    <row r="49" spans="2:87" s="7" customFormat="1" x14ac:dyDescent="0.3">
      <c r="B49" s="44"/>
      <c r="C49" s="44"/>
      <c r="D49" s="44"/>
      <c r="E49" s="5"/>
      <c r="F49" s="5"/>
      <c r="G49" s="5"/>
      <c r="H49" s="5"/>
      <c r="I49" s="5"/>
      <c r="J49" s="5"/>
      <c r="K49" s="5"/>
      <c r="L49" s="5"/>
      <c r="M49" s="5"/>
      <c r="N49" s="5"/>
      <c r="O49" s="2"/>
      <c r="P49" s="2"/>
      <c r="Q49" s="2"/>
      <c r="R49" s="2"/>
      <c r="S49" s="2"/>
      <c r="T49" s="2"/>
      <c r="U49" s="2"/>
      <c r="V49" s="2"/>
      <c r="W49" s="46"/>
      <c r="X49" s="46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</row>
    <row r="50" spans="2:87" s="7" customFormat="1" x14ac:dyDescent="0.3">
      <c r="B50" s="44"/>
      <c r="C50" s="44"/>
      <c r="D50" s="44"/>
      <c r="E50" s="5"/>
      <c r="F50" s="5"/>
      <c r="G50" s="5"/>
      <c r="H50" s="5"/>
      <c r="I50" s="5"/>
      <c r="J50" s="5"/>
      <c r="K50" s="5"/>
      <c r="L50" s="5"/>
      <c r="M50" s="5"/>
      <c r="N50" s="5"/>
      <c r="O50" s="2"/>
      <c r="P50" s="2"/>
      <c r="Q50" s="2"/>
      <c r="R50" s="2"/>
      <c r="S50" s="2"/>
      <c r="T50" s="2"/>
      <c r="U50" s="2"/>
      <c r="V50" s="2"/>
      <c r="W50" s="46"/>
      <c r="X50" s="46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</row>
    <row r="51" spans="2:87" s="7" customFormat="1" x14ac:dyDescent="0.3">
      <c r="B51" s="44"/>
      <c r="C51" s="44"/>
      <c r="D51" s="44"/>
      <c r="E51" s="5"/>
      <c r="F51" s="5"/>
      <c r="G51" s="5"/>
      <c r="H51" s="5"/>
      <c r="I51" s="5"/>
      <c r="J51" s="5"/>
      <c r="K51" s="5"/>
      <c r="L51" s="5"/>
      <c r="M51" s="5"/>
      <c r="N51" s="5"/>
      <c r="O51" s="2"/>
      <c r="P51" s="2"/>
      <c r="Q51" s="2"/>
      <c r="R51" s="2"/>
      <c r="S51" s="2"/>
      <c r="T51" s="2"/>
      <c r="U51" s="2"/>
      <c r="V51" s="2"/>
      <c r="W51" s="46"/>
      <c r="X51" s="46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</row>
    <row r="52" spans="2:87" s="7" customFormat="1" x14ac:dyDescent="0.3">
      <c r="B52" s="44"/>
      <c r="C52" s="44"/>
      <c r="D52" s="44"/>
      <c r="E52" s="5"/>
      <c r="F52" s="5"/>
      <c r="G52" s="5"/>
      <c r="H52" s="5"/>
      <c r="I52" s="5"/>
      <c r="J52" s="5"/>
      <c r="K52" s="5"/>
      <c r="L52" s="5"/>
      <c r="M52" s="5"/>
      <c r="N52" s="5"/>
      <c r="O52" s="2"/>
      <c r="P52" s="2"/>
      <c r="Q52" s="2"/>
      <c r="R52" s="2"/>
      <c r="S52" s="2"/>
      <c r="T52" s="2"/>
      <c r="U52" s="2"/>
      <c r="V52" s="2"/>
      <c r="W52" s="46"/>
      <c r="X52" s="46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</row>
    <row r="53" spans="2:87" s="7" customFormat="1" x14ac:dyDescent="0.3">
      <c r="B53" s="44"/>
      <c r="C53" s="44"/>
      <c r="D53" s="44"/>
      <c r="E53" s="5"/>
      <c r="F53" s="5"/>
      <c r="G53" s="5"/>
      <c r="H53" s="5"/>
      <c r="I53" s="5"/>
      <c r="J53" s="5"/>
      <c r="K53" s="5"/>
      <c r="L53" s="5"/>
      <c r="M53" s="5"/>
      <c r="N53" s="5"/>
      <c r="O53" s="2"/>
      <c r="P53" s="2"/>
      <c r="Q53" s="2"/>
      <c r="R53" s="2"/>
      <c r="S53" s="2"/>
      <c r="T53" s="2"/>
      <c r="U53" s="2"/>
      <c r="V53" s="2"/>
      <c r="W53" s="46"/>
      <c r="X53" s="46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</row>
    <row r="54" spans="2:87" s="7" customFormat="1" x14ac:dyDescent="0.3">
      <c r="B54" s="44"/>
      <c r="C54" s="44"/>
      <c r="D54" s="44"/>
      <c r="E54" s="5"/>
      <c r="F54" s="5"/>
      <c r="G54" s="5"/>
      <c r="H54" s="5"/>
      <c r="I54" s="5"/>
      <c r="J54" s="5"/>
      <c r="K54" s="5"/>
      <c r="L54" s="5"/>
      <c r="M54" s="5"/>
      <c r="N54" s="5"/>
      <c r="O54" s="2"/>
      <c r="P54" s="2"/>
      <c r="Q54" s="2"/>
      <c r="R54" s="2"/>
      <c r="S54" s="2"/>
      <c r="T54" s="2"/>
      <c r="U54" s="2"/>
      <c r="V54" s="2"/>
      <c r="W54" s="46"/>
      <c r="X54" s="46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</row>
    <row r="55" spans="2:87" s="7" customFormat="1" x14ac:dyDescent="0.3">
      <c r="B55" s="44"/>
      <c r="C55" s="44"/>
      <c r="D55" s="44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46"/>
      <c r="X55" s="46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</row>
    <row r="56" spans="2:87" s="7" customFormat="1" x14ac:dyDescent="0.3">
      <c r="B56" s="44"/>
      <c r="C56" s="44"/>
      <c r="D56" s="44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46"/>
      <c r="X56" s="46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</row>
    <row r="57" spans="2:87" s="7" customFormat="1" x14ac:dyDescent="0.3">
      <c r="B57" s="44"/>
      <c r="C57" s="44"/>
      <c r="D57" s="44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46"/>
      <c r="X57" s="46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</row>
    <row r="58" spans="2:87" s="7" customFormat="1" x14ac:dyDescent="0.3">
      <c r="B58" s="44"/>
      <c r="C58" s="44"/>
      <c r="D58" s="44"/>
      <c r="E58" s="5"/>
      <c r="F58" s="5"/>
      <c r="G58" s="5"/>
      <c r="H58" s="5"/>
      <c r="I58" s="5"/>
      <c r="J58" s="5"/>
      <c r="K58" s="5"/>
      <c r="L58" s="5"/>
      <c r="M58" s="5"/>
      <c r="N58" s="8"/>
      <c r="O58" s="5"/>
      <c r="P58" s="5"/>
      <c r="Q58" s="5"/>
      <c r="R58" s="5"/>
      <c r="S58" s="5"/>
      <c r="T58" s="5"/>
      <c r="U58" s="5"/>
      <c r="V58" s="5"/>
      <c r="W58" s="46"/>
      <c r="X58" s="46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</row>
    <row r="59" spans="2:87" s="7" customFormat="1" x14ac:dyDescent="0.3">
      <c r="B59" s="44"/>
      <c r="C59" s="44"/>
      <c r="D59" s="44"/>
      <c r="E59" s="5"/>
      <c r="F59" s="5"/>
      <c r="G59" s="5"/>
      <c r="H59" s="5"/>
      <c r="I59" s="5"/>
      <c r="J59" s="5"/>
      <c r="K59" s="5"/>
      <c r="L59" s="5"/>
      <c r="M59" s="5"/>
      <c r="N59" s="8"/>
      <c r="O59" s="5"/>
      <c r="P59" s="5"/>
      <c r="Q59" s="5"/>
      <c r="R59" s="5"/>
      <c r="S59" s="5"/>
      <c r="T59" s="5"/>
      <c r="U59" s="5"/>
      <c r="V59" s="5"/>
      <c r="W59" s="46"/>
      <c r="X59" s="46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</row>
    <row r="60" spans="2:87" s="7" customFormat="1" x14ac:dyDescent="0.3">
      <c r="B60" s="44"/>
      <c r="C60" s="44"/>
      <c r="D60" s="44"/>
      <c r="E60" s="5"/>
      <c r="F60" s="5"/>
      <c r="G60" s="5"/>
      <c r="H60" s="5"/>
      <c r="I60" s="5"/>
      <c r="J60" s="5"/>
      <c r="K60" s="5"/>
      <c r="L60" s="5"/>
      <c r="M60" s="5"/>
      <c r="N60" s="8"/>
      <c r="O60" s="5"/>
      <c r="P60" s="5"/>
      <c r="Q60" s="5"/>
      <c r="R60" s="5"/>
      <c r="S60" s="5"/>
      <c r="T60" s="5"/>
      <c r="U60" s="5"/>
      <c r="V60" s="5"/>
      <c r="W60" s="46"/>
      <c r="X60" s="46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</row>
    <row r="61" spans="2:87" s="7" customFormat="1" x14ac:dyDescent="0.3">
      <c r="B61" s="44"/>
      <c r="C61" s="44"/>
      <c r="D61" s="44"/>
      <c r="E61" s="5"/>
      <c r="F61" s="5"/>
      <c r="G61" s="5"/>
      <c r="H61" s="5"/>
      <c r="I61" s="5"/>
      <c r="J61" s="5"/>
      <c r="K61" s="5"/>
      <c r="L61" s="5"/>
      <c r="M61" s="5"/>
      <c r="N61" s="8"/>
      <c r="O61" s="5"/>
      <c r="P61" s="5"/>
      <c r="Q61" s="5"/>
      <c r="R61" s="5"/>
      <c r="S61" s="5"/>
      <c r="T61" s="5"/>
      <c r="U61" s="5"/>
      <c r="V61" s="5"/>
      <c r="W61" s="46"/>
      <c r="X61" s="46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</row>
    <row r="62" spans="2:87" s="7" customFormat="1" ht="16.5" customHeight="1" x14ac:dyDescent="0.3">
      <c r="B62" s="44"/>
      <c r="C62" s="44"/>
      <c r="D62" s="44"/>
      <c r="E62" s="198" t="s">
        <v>413</v>
      </c>
      <c r="F62" s="202"/>
      <c r="G62" s="202"/>
      <c r="H62" s="202"/>
      <c r="I62" s="5"/>
      <c r="J62" s="5"/>
      <c r="K62" s="5"/>
      <c r="L62" s="5"/>
      <c r="M62" s="5"/>
      <c r="N62" s="8"/>
      <c r="O62" s="198" t="s">
        <v>422</v>
      </c>
      <c r="P62" s="202"/>
      <c r="Q62" s="202"/>
      <c r="R62" s="8"/>
      <c r="S62" s="8"/>
      <c r="T62" s="8"/>
      <c r="U62" s="8"/>
      <c r="V62" s="8"/>
      <c r="W62" s="46"/>
      <c r="X62" s="46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</row>
    <row r="63" spans="2:87" s="7" customFormat="1" ht="16.5" customHeight="1" x14ac:dyDescent="0.3">
      <c r="B63" s="44"/>
      <c r="C63" s="44"/>
      <c r="D63" s="44"/>
      <c r="E63" s="202"/>
      <c r="F63" s="202"/>
      <c r="G63" s="202"/>
      <c r="H63" s="202"/>
      <c r="I63" s="5"/>
      <c r="J63" s="5"/>
      <c r="K63" s="5"/>
      <c r="L63" s="5"/>
      <c r="M63" s="5"/>
      <c r="N63" s="8"/>
      <c r="O63" s="202"/>
      <c r="P63" s="202"/>
      <c r="Q63" s="202"/>
      <c r="R63" s="8"/>
      <c r="S63" s="8"/>
      <c r="T63" s="8"/>
      <c r="U63" s="8"/>
      <c r="V63" s="8"/>
      <c r="W63" s="46"/>
      <c r="X63" s="46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</row>
    <row r="64" spans="2:87" s="7" customFormat="1" ht="16.5" customHeight="1" x14ac:dyDescent="0.3">
      <c r="B64" s="44"/>
      <c r="C64" s="44"/>
      <c r="D64" s="44"/>
      <c r="E64" s="5"/>
      <c r="F64" s="5"/>
      <c r="G64" s="5"/>
      <c r="H64" s="5"/>
      <c r="I64" s="5"/>
      <c r="J64" s="5"/>
      <c r="K64" s="5"/>
      <c r="L64" s="5"/>
      <c r="M64" s="5"/>
      <c r="N64" s="8"/>
      <c r="O64" s="8"/>
      <c r="P64" s="8"/>
      <c r="Q64" s="8"/>
      <c r="R64" s="8"/>
      <c r="S64" s="8"/>
      <c r="T64" s="8"/>
      <c r="U64" s="8"/>
      <c r="V64" s="8"/>
      <c r="W64" s="46"/>
      <c r="X64" s="46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</row>
    <row r="65" spans="2:87" s="7" customFormat="1" x14ac:dyDescent="0.3">
      <c r="B65" s="44"/>
      <c r="C65" s="44"/>
      <c r="D65" s="44"/>
      <c r="E65" s="5"/>
      <c r="F65" s="5"/>
      <c r="G65" s="5"/>
      <c r="H65" s="5"/>
      <c r="I65" s="5"/>
      <c r="J65" s="5"/>
      <c r="K65" s="5"/>
      <c r="L65" s="5"/>
      <c r="M65" s="5"/>
      <c r="N65" s="8"/>
      <c r="O65" s="8"/>
      <c r="P65" s="8"/>
      <c r="Q65" s="8"/>
      <c r="R65" s="8"/>
      <c r="S65" s="8"/>
      <c r="T65" s="8"/>
      <c r="U65" s="8"/>
      <c r="V65" s="8"/>
      <c r="W65" s="46"/>
      <c r="X65" s="46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</row>
    <row r="66" spans="2:87" s="7" customFormat="1" x14ac:dyDescent="0.3">
      <c r="B66" s="44"/>
      <c r="C66" s="44"/>
      <c r="D66" s="44"/>
      <c r="E66" s="5"/>
      <c r="F66" s="5"/>
      <c r="G66" s="5"/>
      <c r="H66" s="5"/>
      <c r="I66" s="5"/>
      <c r="J66" s="5"/>
      <c r="K66" s="5"/>
      <c r="L66" s="5"/>
      <c r="M66" s="5"/>
      <c r="N66" s="8"/>
      <c r="O66" s="8"/>
      <c r="P66" s="8"/>
      <c r="Q66" s="8"/>
      <c r="R66" s="8"/>
      <c r="S66" s="8"/>
      <c r="T66" s="8"/>
      <c r="U66" s="8"/>
      <c r="V66" s="8"/>
      <c r="W66" s="46"/>
      <c r="X66" s="46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</row>
    <row r="67" spans="2:87" s="7" customFormat="1" x14ac:dyDescent="0.3">
      <c r="B67" s="44"/>
      <c r="C67" s="44"/>
      <c r="D67" s="44"/>
      <c r="E67" s="5"/>
      <c r="F67" s="5"/>
      <c r="G67" s="5"/>
      <c r="H67" s="5"/>
      <c r="I67" s="5"/>
      <c r="J67" s="5"/>
      <c r="K67" s="5"/>
      <c r="L67" s="5"/>
      <c r="M67" s="5"/>
      <c r="N67" s="8"/>
      <c r="O67" s="8"/>
      <c r="P67" s="8"/>
      <c r="Q67" s="8"/>
      <c r="R67" s="8"/>
      <c r="S67" s="8"/>
      <c r="T67" s="8"/>
      <c r="U67" s="8"/>
      <c r="V67" s="8"/>
      <c r="W67" s="46"/>
      <c r="X67" s="46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</row>
    <row r="68" spans="2:87" s="7" customFormat="1" x14ac:dyDescent="0.3">
      <c r="B68" s="44"/>
      <c r="C68" s="44"/>
      <c r="D68" s="44"/>
      <c r="E68" s="5"/>
      <c r="F68" s="5"/>
      <c r="G68" s="5"/>
      <c r="H68" s="5"/>
      <c r="I68" s="5"/>
      <c r="J68" s="5"/>
      <c r="K68" s="5"/>
      <c r="L68" s="5"/>
      <c r="M68" s="5"/>
      <c r="N68" s="8"/>
      <c r="O68" s="8"/>
      <c r="P68" s="8"/>
      <c r="Q68" s="8"/>
      <c r="R68" s="8"/>
      <c r="S68" s="8"/>
      <c r="T68" s="8"/>
      <c r="U68" s="8"/>
      <c r="V68" s="8"/>
      <c r="W68" s="46"/>
      <c r="X68" s="46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</row>
    <row r="69" spans="2:87" s="7" customFormat="1" x14ac:dyDescent="0.3">
      <c r="B69" s="44"/>
      <c r="C69" s="44"/>
      <c r="D69" s="44"/>
      <c r="E69" s="5"/>
      <c r="F69" s="5"/>
      <c r="G69" s="5"/>
      <c r="H69" s="5"/>
      <c r="I69" s="5"/>
      <c r="J69" s="5"/>
      <c r="K69" s="5"/>
      <c r="L69" s="5"/>
      <c r="M69" s="5"/>
      <c r="N69" s="8"/>
      <c r="O69" s="8"/>
      <c r="P69" s="8"/>
      <c r="Q69" s="8"/>
      <c r="R69" s="8"/>
      <c r="S69" s="8"/>
      <c r="T69" s="8"/>
      <c r="U69" s="8"/>
      <c r="V69" s="8"/>
      <c r="W69" s="46"/>
      <c r="X69" s="46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</row>
    <row r="70" spans="2:87" s="7" customFormat="1" ht="16.5" customHeight="1" x14ac:dyDescent="0.3">
      <c r="B70" s="44"/>
      <c r="C70" s="44"/>
      <c r="D70" s="44"/>
      <c r="E70" s="5"/>
      <c r="F70" s="5"/>
      <c r="G70" s="5"/>
      <c r="H70" s="5"/>
      <c r="I70" s="5"/>
      <c r="J70" s="5"/>
      <c r="K70" s="5"/>
      <c r="L70" s="5"/>
      <c r="M70" s="5"/>
      <c r="N70" s="5"/>
      <c r="O70" s="8"/>
      <c r="P70" s="8"/>
      <c r="Q70" s="8"/>
      <c r="R70" s="8"/>
      <c r="S70" s="8"/>
      <c r="T70" s="8"/>
      <c r="U70" s="8"/>
      <c r="V70" s="8"/>
      <c r="W70" s="46"/>
      <c r="X70" s="46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</row>
    <row r="71" spans="2:87" s="7" customFormat="1" ht="16.5" customHeight="1" x14ac:dyDescent="0.3">
      <c r="B71" s="44"/>
      <c r="C71" s="44"/>
      <c r="D71" s="44"/>
      <c r="E71" s="5"/>
      <c r="F71" s="5"/>
      <c r="G71" s="5"/>
      <c r="H71" s="5"/>
      <c r="I71" s="5"/>
      <c r="J71" s="5"/>
      <c r="K71" s="5"/>
      <c r="L71" s="5"/>
      <c r="M71" s="5"/>
      <c r="N71" s="5"/>
      <c r="O71" s="8"/>
      <c r="P71" s="8"/>
      <c r="Q71" s="8"/>
      <c r="R71" s="8"/>
      <c r="S71" s="8"/>
      <c r="T71" s="8"/>
      <c r="U71" s="8"/>
      <c r="V71" s="8"/>
      <c r="W71" s="46"/>
      <c r="X71" s="46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</row>
    <row r="72" spans="2:87" s="7" customFormat="1" x14ac:dyDescent="0.3">
      <c r="B72" s="44"/>
      <c r="C72" s="44"/>
      <c r="D72" s="44"/>
      <c r="E72" s="5"/>
      <c r="F72" s="5"/>
      <c r="G72" s="5"/>
      <c r="H72" s="5"/>
      <c r="I72" s="5"/>
      <c r="J72" s="5"/>
      <c r="K72" s="5"/>
      <c r="L72" s="5"/>
      <c r="M72" s="5"/>
      <c r="N72" s="5"/>
      <c r="O72" s="8"/>
      <c r="P72" s="8"/>
      <c r="Q72" s="8"/>
      <c r="R72" s="8"/>
      <c r="S72" s="8"/>
      <c r="T72" s="8"/>
      <c r="U72" s="8"/>
      <c r="V72" s="8"/>
      <c r="W72" s="46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</row>
    <row r="73" spans="2:87" s="7" customFormat="1" x14ac:dyDescent="0.3">
      <c r="B73" s="44"/>
      <c r="C73" s="44"/>
      <c r="D73" s="44"/>
      <c r="E73" s="5"/>
      <c r="F73" s="5"/>
      <c r="G73" s="5"/>
      <c r="H73" s="5"/>
      <c r="I73" s="5"/>
      <c r="J73" s="5"/>
      <c r="K73" s="5"/>
      <c r="L73" s="5"/>
      <c r="M73" s="5"/>
      <c r="N73" s="5"/>
      <c r="O73" s="8"/>
      <c r="P73" s="8"/>
      <c r="Q73" s="8"/>
      <c r="R73" s="8"/>
      <c r="S73" s="8"/>
      <c r="T73" s="8"/>
      <c r="U73" s="8"/>
      <c r="V73" s="8"/>
      <c r="W73" s="46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</row>
    <row r="74" spans="2:87" s="7" customFormat="1" x14ac:dyDescent="0.3">
      <c r="B74" s="44"/>
      <c r="C74" s="44"/>
      <c r="D74" s="44"/>
      <c r="E74" s="5"/>
      <c r="F74" s="5"/>
      <c r="G74" s="5"/>
      <c r="H74" s="5"/>
      <c r="I74" s="5"/>
      <c r="J74" s="5"/>
      <c r="K74" s="5"/>
      <c r="L74" s="5"/>
      <c r="M74" s="5"/>
      <c r="N74" s="5"/>
      <c r="O74" s="8"/>
      <c r="P74" s="8"/>
      <c r="Q74" s="8"/>
      <c r="R74" s="8"/>
      <c r="S74" s="8"/>
      <c r="T74" s="8"/>
      <c r="U74" s="8"/>
      <c r="V74" s="8"/>
      <c r="W74" s="46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</row>
    <row r="75" spans="2:87" s="7" customFormat="1" x14ac:dyDescent="0.3">
      <c r="B75" s="44"/>
      <c r="C75" s="44"/>
      <c r="D75" s="44"/>
      <c r="E75" s="5"/>
      <c r="F75" s="5"/>
      <c r="G75" s="5"/>
      <c r="H75" s="5"/>
      <c r="I75" s="5"/>
      <c r="J75" s="5"/>
      <c r="K75" s="5"/>
      <c r="L75" s="5"/>
      <c r="M75" s="5"/>
      <c r="N75" s="5"/>
      <c r="O75" s="8"/>
      <c r="P75" s="8"/>
      <c r="Q75" s="8"/>
      <c r="R75" s="8"/>
      <c r="S75" s="8"/>
      <c r="T75" s="8"/>
      <c r="U75" s="8"/>
      <c r="V75" s="8"/>
      <c r="W75" s="46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</row>
    <row r="76" spans="2:87" s="7" customFormat="1" x14ac:dyDescent="0.3">
      <c r="B76" s="44"/>
      <c r="C76" s="44"/>
      <c r="D76" s="4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</row>
    <row r="77" spans="2:87" s="7" customFormat="1" x14ac:dyDescent="0.3">
      <c r="B77" s="44"/>
      <c r="C77" s="44"/>
      <c r="D77" s="4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</row>
    <row r="78" spans="2:87" s="7" customFormat="1" x14ac:dyDescent="0.3">
      <c r="B78" s="44"/>
      <c r="C78" s="44"/>
      <c r="D78" s="4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</row>
    <row r="79" spans="2:87" s="7" customFormat="1" x14ac:dyDescent="0.3">
      <c r="B79" s="44"/>
      <c r="C79" s="44"/>
      <c r="D79" s="44"/>
      <c r="E79" s="8"/>
      <c r="F79" s="8"/>
      <c r="G79" s="8"/>
      <c r="H79" s="8"/>
      <c r="I79" s="8"/>
      <c r="J79" s="8"/>
      <c r="K79" s="8"/>
      <c r="L79" s="8"/>
      <c r="M79" s="8"/>
      <c r="N79" s="5"/>
      <c r="O79" s="8"/>
      <c r="P79" s="8"/>
      <c r="Q79" s="8"/>
      <c r="R79" s="8"/>
      <c r="S79" s="8"/>
      <c r="T79" s="8"/>
      <c r="U79" s="8"/>
      <c r="V79" s="8"/>
      <c r="W79" s="46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</row>
    <row r="80" spans="2:87" s="7" customFormat="1" x14ac:dyDescent="0.3">
      <c r="B80" s="44"/>
      <c r="C80" s="44"/>
      <c r="D80" s="44"/>
      <c r="E80" s="8"/>
      <c r="F80" s="8"/>
      <c r="G80" s="8"/>
      <c r="H80" s="8"/>
      <c r="I80" s="8"/>
      <c r="J80" s="8"/>
      <c r="K80" s="8"/>
      <c r="L80" s="8"/>
      <c r="M80" s="8"/>
      <c r="N80" s="5"/>
      <c r="O80" s="8"/>
      <c r="P80" s="8"/>
      <c r="Q80" s="8"/>
      <c r="R80" s="8"/>
      <c r="S80" s="8"/>
      <c r="T80" s="8"/>
      <c r="U80" s="8"/>
      <c r="V80" s="8"/>
      <c r="W80" s="46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</row>
    <row r="81" spans="2:87" s="7" customFormat="1" x14ac:dyDescent="0.3">
      <c r="B81" s="44"/>
      <c r="C81" s="44"/>
      <c r="D81" s="44"/>
      <c r="E81" s="8"/>
      <c r="F81" s="8"/>
      <c r="G81" s="8"/>
      <c r="H81" s="8"/>
      <c r="I81" s="8"/>
      <c r="J81" s="8"/>
      <c r="K81" s="8"/>
      <c r="L81" s="8"/>
      <c r="M81" s="8"/>
      <c r="N81" s="5"/>
      <c r="O81" s="8"/>
      <c r="P81" s="8"/>
      <c r="Q81" s="8"/>
      <c r="R81" s="8"/>
      <c r="S81" s="8"/>
      <c r="T81" s="8"/>
      <c r="U81" s="8"/>
      <c r="V81" s="8"/>
      <c r="W81" s="46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</row>
    <row r="82" spans="2:87" s="7" customFormat="1" x14ac:dyDescent="0.3">
      <c r="B82" s="44"/>
      <c r="C82" s="44"/>
      <c r="D82" s="44"/>
      <c r="E82" s="5"/>
      <c r="F82" s="5"/>
      <c r="G82" s="5"/>
      <c r="H82" s="5"/>
      <c r="I82" s="5"/>
      <c r="J82" s="5"/>
      <c r="K82" s="5"/>
      <c r="L82" s="5"/>
      <c r="M82" s="5"/>
      <c r="N82" s="5"/>
      <c r="O82" s="8"/>
      <c r="P82" s="8"/>
      <c r="Q82" s="8"/>
      <c r="R82" s="8"/>
      <c r="S82" s="8"/>
      <c r="T82" s="8"/>
      <c r="U82" s="8"/>
      <c r="V82" s="8"/>
      <c r="W82" s="46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</row>
    <row r="83" spans="2:87" s="7" customFormat="1" x14ac:dyDescent="0.3">
      <c r="B83" s="44"/>
      <c r="C83" s="44"/>
      <c r="D83" s="4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</row>
    <row r="84" spans="2:87" s="7" customFormat="1" x14ac:dyDescent="0.3">
      <c r="B84" s="44"/>
      <c r="C84" s="44"/>
      <c r="D84" s="4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</row>
    <row r="85" spans="2:87" s="7" customFormat="1" ht="16.5" customHeight="1" x14ac:dyDescent="0.3">
      <c r="B85" s="44"/>
      <c r="C85" s="44"/>
      <c r="D85" s="44"/>
      <c r="E85" s="199" t="str">
        <f>피벗_수정불가!C1</f>
        <v xml:space="preserve">        2025년 1/4분기 생활인구 시군구별 주요 특성 분석: 강원 고성군</v>
      </c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</row>
    <row r="86" spans="2:87" s="7" customFormat="1" ht="16.5" customHeight="1" x14ac:dyDescent="0.3">
      <c r="B86" s="44"/>
      <c r="C86" s="44"/>
      <c r="D86" s="44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</row>
    <row r="87" spans="2:87" s="7" customFormat="1" ht="39" customHeight="1" x14ac:dyDescent="0.3">
      <c r="B87" s="44"/>
      <c r="C87" s="44"/>
      <c r="D87" s="44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</row>
    <row r="88" spans="2:87" ht="16.5" customHeight="1" x14ac:dyDescent="0.3"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</row>
    <row r="89" spans="2:87" ht="16.5" customHeight="1" x14ac:dyDescent="0.3"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</row>
    <row r="90" spans="2:87" ht="16.5" customHeight="1" x14ac:dyDescent="0.3"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</row>
    <row r="91" spans="2:87" ht="16.5" customHeight="1" x14ac:dyDescent="0.3"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</row>
    <row r="92" spans="2:87" ht="16.5" customHeight="1" x14ac:dyDescent="0.3"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46"/>
      <c r="X92" s="46"/>
    </row>
    <row r="93" spans="2:87" ht="16.5" customHeight="1" x14ac:dyDescent="0.3"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46"/>
      <c r="X93" s="46"/>
    </row>
    <row r="94" spans="2:87" ht="16.5" customHeight="1" x14ac:dyDescent="0.3">
      <c r="E94" s="198" t="s">
        <v>423</v>
      </c>
      <c r="F94" s="202"/>
      <c r="G94" s="202"/>
      <c r="H94" s="8"/>
      <c r="I94" s="8"/>
      <c r="J94" s="8"/>
      <c r="K94" s="8"/>
      <c r="L94" s="8"/>
      <c r="M94" s="5"/>
      <c r="N94" s="5"/>
      <c r="O94" s="198" t="s">
        <v>513</v>
      </c>
      <c r="P94" s="202"/>
      <c r="Q94" s="202"/>
      <c r="R94" s="202"/>
      <c r="S94" s="8"/>
      <c r="T94" s="8"/>
      <c r="U94" s="8"/>
      <c r="V94" s="8"/>
    </row>
    <row r="95" spans="2:87" ht="16.5" customHeight="1" x14ac:dyDescent="0.3">
      <c r="E95" s="202"/>
      <c r="F95" s="202"/>
      <c r="G95" s="202"/>
      <c r="H95" s="8"/>
      <c r="I95" s="8"/>
      <c r="J95" s="8"/>
      <c r="K95" s="8"/>
      <c r="L95" s="8"/>
      <c r="M95" s="5"/>
      <c r="N95" s="5"/>
      <c r="O95" s="202"/>
      <c r="P95" s="202"/>
      <c r="Q95" s="202"/>
      <c r="R95" s="202"/>
      <c r="S95" s="8"/>
      <c r="T95" s="8"/>
      <c r="U95" s="8"/>
      <c r="V95" s="8"/>
    </row>
    <row r="96" spans="2:87" ht="16.5" customHeight="1" x14ac:dyDescent="0.3">
      <c r="E96" s="8"/>
      <c r="F96" s="8"/>
      <c r="G96" s="8"/>
      <c r="H96" s="8"/>
      <c r="I96" s="8"/>
      <c r="J96" s="8"/>
      <c r="K96" s="8"/>
      <c r="L96" s="8"/>
      <c r="M96" s="5"/>
      <c r="N96" s="5"/>
      <c r="O96" s="5"/>
      <c r="P96" s="5"/>
      <c r="Q96" s="5"/>
      <c r="R96" s="5"/>
      <c r="S96" s="5"/>
      <c r="T96" s="5"/>
      <c r="U96" s="5"/>
      <c r="V96" s="5"/>
    </row>
    <row r="97" spans="5:22" ht="16.5" customHeight="1" x14ac:dyDescent="0.3">
      <c r="E97" s="8"/>
      <c r="F97" s="8"/>
      <c r="G97" s="8"/>
      <c r="H97" s="8"/>
      <c r="I97" s="8"/>
      <c r="J97" s="8"/>
      <c r="K97" s="8"/>
      <c r="L97" s="8"/>
      <c r="M97" s="5"/>
      <c r="N97" s="5"/>
      <c r="O97" s="5"/>
      <c r="P97" s="5"/>
      <c r="Q97" s="5"/>
      <c r="R97" s="5"/>
      <c r="S97" s="5"/>
      <c r="T97" s="5"/>
      <c r="U97" s="5"/>
      <c r="V97" s="5"/>
    </row>
    <row r="98" spans="5:22" ht="16.5" customHeight="1" x14ac:dyDescent="0.3">
      <c r="E98" s="8"/>
      <c r="F98" s="8"/>
      <c r="G98" s="8"/>
      <c r="H98" s="8"/>
      <c r="I98" s="8"/>
      <c r="J98" s="8"/>
      <c r="K98" s="8"/>
      <c r="L98" s="8"/>
      <c r="M98" s="5"/>
      <c r="N98" s="5"/>
      <c r="O98" s="5"/>
      <c r="P98" s="5"/>
      <c r="Q98" s="5"/>
      <c r="R98" s="5"/>
      <c r="S98" s="5"/>
      <c r="T98" s="5"/>
      <c r="U98" s="5"/>
      <c r="V98" s="5"/>
    </row>
    <row r="99" spans="5:22" ht="16.5" customHeight="1" x14ac:dyDescent="0.3">
      <c r="E99" s="8"/>
      <c r="F99" s="8"/>
      <c r="G99" s="8"/>
      <c r="H99" s="8"/>
      <c r="I99" s="8"/>
      <c r="J99" s="8"/>
      <c r="K99" s="8"/>
      <c r="L99" s="8"/>
      <c r="M99" s="5"/>
      <c r="N99" s="5"/>
      <c r="O99" s="5"/>
      <c r="P99" s="5"/>
      <c r="Q99" s="5"/>
      <c r="R99" s="5"/>
      <c r="S99" s="5"/>
      <c r="T99" s="5"/>
      <c r="U99" s="5"/>
      <c r="V99" s="5"/>
    </row>
    <row r="100" spans="5:22" ht="16.5" customHeight="1" x14ac:dyDescent="0.3">
      <c r="E100" s="8"/>
      <c r="F100" s="8"/>
      <c r="G100" s="8"/>
      <c r="H100" s="8"/>
      <c r="I100" s="8"/>
      <c r="J100" s="8"/>
      <c r="K100" s="8"/>
      <c r="L100" s="8"/>
      <c r="M100" s="5"/>
      <c r="N100" s="5"/>
      <c r="O100" s="5"/>
      <c r="P100" s="5"/>
      <c r="Q100" s="5"/>
      <c r="R100" s="5"/>
      <c r="S100" s="5"/>
      <c r="T100" s="5"/>
      <c r="U100" s="5"/>
      <c r="V100" s="5"/>
    </row>
    <row r="101" spans="5:22" ht="16.5" customHeight="1" x14ac:dyDescent="0.3">
      <c r="E101" s="8"/>
      <c r="F101" s="8"/>
      <c r="G101" s="8"/>
      <c r="H101" s="8"/>
      <c r="I101" s="8"/>
      <c r="J101" s="8"/>
      <c r="K101" s="8"/>
      <c r="L101" s="8"/>
      <c r="M101" s="5"/>
      <c r="N101" s="5"/>
      <c r="O101" s="5"/>
      <c r="P101" s="5"/>
      <c r="Q101" s="5"/>
      <c r="R101" s="5"/>
      <c r="S101" s="5"/>
      <c r="T101" s="5"/>
      <c r="U101" s="5"/>
      <c r="V101" s="5"/>
    </row>
    <row r="102" spans="5:22" ht="16.5" customHeight="1" x14ac:dyDescent="0.3">
      <c r="E102" s="8"/>
      <c r="F102" s="8"/>
      <c r="G102" s="8"/>
      <c r="H102" s="8"/>
      <c r="I102" s="8"/>
      <c r="J102" s="8"/>
      <c r="K102" s="8"/>
      <c r="L102" s="8"/>
      <c r="M102" s="5"/>
      <c r="N102" s="5"/>
      <c r="O102" s="5"/>
      <c r="P102" s="5"/>
      <c r="Q102" s="5"/>
      <c r="R102" s="5"/>
      <c r="S102" s="5"/>
      <c r="T102" s="5"/>
      <c r="U102" s="5"/>
      <c r="V102" s="5"/>
    </row>
    <row r="103" spans="5:22" ht="16.5" customHeight="1" x14ac:dyDescent="0.3">
      <c r="E103" s="8"/>
      <c r="F103" s="8"/>
      <c r="G103" s="8"/>
      <c r="H103" s="8"/>
      <c r="I103" s="8"/>
      <c r="J103" s="8"/>
      <c r="K103" s="8"/>
      <c r="L103" s="8"/>
      <c r="M103" s="5"/>
      <c r="N103" s="5"/>
      <c r="O103" s="5"/>
      <c r="P103" s="5"/>
      <c r="Q103" s="5"/>
      <c r="R103" s="5"/>
      <c r="S103" s="5"/>
      <c r="T103" s="5"/>
      <c r="U103" s="5"/>
      <c r="V103" s="5"/>
    </row>
    <row r="104" spans="5:22" ht="16.5" customHeight="1" x14ac:dyDescent="0.3">
      <c r="E104" s="8"/>
      <c r="F104" s="8"/>
      <c r="G104" s="8"/>
      <c r="H104" s="8"/>
      <c r="I104" s="8"/>
      <c r="J104" s="8"/>
      <c r="K104" s="8"/>
      <c r="L104" s="8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 spans="5:22" ht="16.5" customHeight="1" x14ac:dyDescent="0.3">
      <c r="E105" s="8"/>
      <c r="F105" s="8"/>
      <c r="G105" s="8"/>
      <c r="H105" s="8"/>
      <c r="I105" s="8"/>
      <c r="J105" s="8"/>
      <c r="K105" s="8"/>
      <c r="L105" s="8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 spans="5:22" ht="16.5" customHeight="1" x14ac:dyDescent="0.3">
      <c r="E106" s="8"/>
      <c r="F106" s="8"/>
      <c r="G106" s="8"/>
      <c r="H106" s="8"/>
      <c r="I106" s="8"/>
      <c r="J106" s="8"/>
      <c r="K106" s="8"/>
      <c r="L106" s="8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 spans="5:22" ht="16.5" customHeight="1" x14ac:dyDescent="0.3">
      <c r="E107" s="8"/>
      <c r="F107" s="8"/>
      <c r="G107" s="8"/>
      <c r="H107" s="8"/>
      <c r="I107" s="8"/>
      <c r="J107" s="8"/>
      <c r="K107" s="8"/>
      <c r="L107" s="8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 spans="5:22" ht="16.5" customHeight="1" x14ac:dyDescent="0.3"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 spans="5:22" ht="16.5" customHeight="1" x14ac:dyDescent="0.3"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 spans="5:22" ht="16.5" customHeight="1" x14ac:dyDescent="0.3">
      <c r="E110" s="8"/>
      <c r="F110" s="8"/>
      <c r="G110" s="8"/>
      <c r="H110" s="8"/>
      <c r="I110" s="8"/>
      <c r="J110" s="8"/>
      <c r="K110" s="8"/>
      <c r="L110" s="8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 spans="5:22" ht="16.5" customHeight="1" x14ac:dyDescent="0.3">
      <c r="E111" s="8"/>
      <c r="F111" s="8"/>
      <c r="G111" s="8"/>
      <c r="H111" s="8"/>
      <c r="I111" s="8"/>
      <c r="J111" s="8"/>
      <c r="K111" s="8"/>
      <c r="L111" s="8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spans="5:22" ht="16.5" customHeight="1" x14ac:dyDescent="0.3">
      <c r="E112" s="8"/>
      <c r="F112" s="8"/>
      <c r="G112" s="8"/>
      <c r="H112" s="8"/>
      <c r="I112" s="8"/>
      <c r="J112" s="8"/>
      <c r="K112" s="8"/>
      <c r="L112" s="8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 spans="5:22" ht="16.5" customHeight="1" x14ac:dyDescent="0.3">
      <c r="E113" s="8"/>
      <c r="F113" s="8"/>
      <c r="G113" s="8"/>
      <c r="H113" s="8"/>
      <c r="I113" s="8"/>
      <c r="J113" s="8"/>
      <c r="K113" s="8"/>
      <c r="L113" s="8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 spans="5:22" ht="16.5" customHeight="1" x14ac:dyDescent="0.3">
      <c r="E114" s="8"/>
      <c r="F114" s="8"/>
      <c r="G114" s="8"/>
      <c r="H114" s="8"/>
      <c r="I114" s="8"/>
      <c r="J114" s="8"/>
      <c r="K114" s="8"/>
      <c r="L114" s="8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 spans="5:22" ht="16.5" customHeight="1" x14ac:dyDescent="0.3">
      <c r="E115" s="88"/>
      <c r="F115" s="88"/>
      <c r="G115" s="88"/>
      <c r="H115" s="88"/>
      <c r="I115" s="8"/>
      <c r="J115" s="8"/>
      <c r="K115" s="8"/>
      <c r="L115" s="8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 spans="5:22" ht="16.5" customHeight="1" x14ac:dyDescent="0.3">
      <c r="E116" s="88"/>
      <c r="F116" s="88"/>
      <c r="G116" s="88"/>
      <c r="H116" s="88"/>
      <c r="I116" s="8"/>
      <c r="J116" s="8"/>
      <c r="K116" s="8"/>
      <c r="L116" s="8"/>
      <c r="M116" s="5"/>
      <c r="N116" s="5"/>
      <c r="O116" s="5"/>
      <c r="P116" s="104"/>
      <c r="Q116" s="5"/>
      <c r="R116" s="5"/>
      <c r="S116" s="5"/>
      <c r="T116" s="5"/>
      <c r="U116" s="5"/>
      <c r="V116" s="5"/>
    </row>
    <row r="117" spans="5:22" ht="16.5" customHeight="1" x14ac:dyDescent="0.3"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102"/>
      <c r="Q117" s="5"/>
      <c r="R117" s="5"/>
      <c r="S117" s="5"/>
      <c r="T117" s="5"/>
      <c r="U117" s="5"/>
      <c r="V117" s="5"/>
    </row>
    <row r="118" spans="5:22" ht="16.5" customHeight="1" x14ac:dyDescent="0.3"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</row>
    <row r="119" spans="5:22" ht="16.5" customHeight="1" x14ac:dyDescent="0.3"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</row>
    <row r="120" spans="5:22" ht="16.5" customHeight="1" x14ac:dyDescent="0.3"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</row>
    <row r="121" spans="5:22" ht="16.5" customHeight="1" x14ac:dyDescent="0.3"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</row>
    <row r="122" spans="5:22" ht="16.5" customHeight="1" x14ac:dyDescent="0.3">
      <c r="E122" s="198" t="s">
        <v>414</v>
      </c>
      <c r="F122" s="202"/>
      <c r="G122" s="8"/>
      <c r="H122" s="8"/>
      <c r="I122" s="8"/>
      <c r="J122" s="8"/>
      <c r="K122" s="8"/>
      <c r="L122" s="8"/>
      <c r="M122" s="5"/>
      <c r="N122" s="5"/>
      <c r="O122" s="198" t="s">
        <v>433</v>
      </c>
      <c r="P122" s="202"/>
      <c r="Q122" s="202"/>
      <c r="R122" s="202"/>
      <c r="S122" s="8"/>
      <c r="T122" s="8"/>
      <c r="U122" s="8"/>
      <c r="V122" s="8"/>
    </row>
    <row r="123" spans="5:22" ht="16.5" customHeight="1" x14ac:dyDescent="0.3">
      <c r="E123" s="202"/>
      <c r="F123" s="202"/>
      <c r="G123" s="8"/>
      <c r="H123" s="8"/>
      <c r="I123" s="8"/>
      <c r="J123" s="8"/>
      <c r="K123" s="8"/>
      <c r="L123" s="8"/>
      <c r="M123" s="5"/>
      <c r="N123" s="5"/>
      <c r="O123" s="202"/>
      <c r="P123" s="202"/>
      <c r="Q123" s="202"/>
      <c r="R123" s="202"/>
      <c r="S123" s="8"/>
      <c r="T123" s="8"/>
      <c r="U123" s="8"/>
      <c r="V123" s="8"/>
    </row>
    <row r="124" spans="5:22" ht="16.5" customHeight="1" x14ac:dyDescent="0.3"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</row>
    <row r="125" spans="5:22" ht="16.5" customHeight="1" x14ac:dyDescent="0.3"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</row>
    <row r="126" spans="5:22" ht="16.5" customHeight="1" x14ac:dyDescent="0.3"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</row>
    <row r="127" spans="5:22" ht="16.5" customHeight="1" x14ac:dyDescent="0.3"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</row>
    <row r="128" spans="5:22" ht="16.5" customHeight="1" x14ac:dyDescent="0.3"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</row>
    <row r="129" spans="5:22" ht="16.5" customHeight="1" x14ac:dyDescent="0.3"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</row>
    <row r="130" spans="5:22" ht="16.5" customHeight="1" x14ac:dyDescent="0.3"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</row>
    <row r="131" spans="5:22" ht="16.5" customHeight="1" x14ac:dyDescent="0.3">
      <c r="E131" s="5"/>
      <c r="F131" s="5"/>
      <c r="G131" s="5"/>
      <c r="H131" s="5"/>
      <c r="I131" s="95"/>
      <c r="J131" s="5"/>
      <c r="K131" s="5"/>
      <c r="L131" s="95"/>
      <c r="M131" s="5"/>
      <c r="N131" s="5"/>
      <c r="O131" s="5"/>
      <c r="P131" s="5"/>
      <c r="Q131" s="5"/>
      <c r="R131" s="5"/>
      <c r="S131" s="5"/>
      <c r="T131" s="5"/>
      <c r="U131" s="5"/>
      <c r="V131" s="5"/>
    </row>
    <row r="132" spans="5:22" ht="16.5" customHeight="1" x14ac:dyDescent="0.3">
      <c r="E132" s="5"/>
      <c r="F132" s="5"/>
      <c r="G132" s="5"/>
      <c r="H132" s="5"/>
      <c r="I132" s="95"/>
      <c r="J132" s="5"/>
      <c r="K132" s="5"/>
      <c r="L132" s="95"/>
      <c r="M132" s="5"/>
      <c r="N132" s="5"/>
      <c r="O132" s="5"/>
      <c r="P132" s="5"/>
      <c r="Q132" s="5"/>
      <c r="R132" s="5"/>
      <c r="S132" s="5"/>
      <c r="T132" s="5"/>
      <c r="U132" s="5"/>
      <c r="V132" s="5"/>
    </row>
    <row r="133" spans="5:22" ht="16.5" customHeight="1" x14ac:dyDescent="0.3">
      <c r="E133" s="5"/>
      <c r="F133" s="5"/>
      <c r="G133" s="5"/>
      <c r="H133" s="5"/>
      <c r="I133" s="95"/>
      <c r="J133" s="5"/>
      <c r="K133" s="5"/>
      <c r="L133" s="95"/>
      <c r="M133" s="5"/>
      <c r="N133" s="5"/>
      <c r="O133" s="5"/>
      <c r="P133" s="5"/>
      <c r="Q133" s="5"/>
      <c r="R133" s="5"/>
      <c r="S133" s="5"/>
      <c r="T133" s="5"/>
      <c r="U133" s="5"/>
      <c r="V133" s="5"/>
    </row>
    <row r="134" spans="5:22" ht="16.5" customHeight="1" x14ac:dyDescent="0.3"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</row>
    <row r="135" spans="5:22" ht="16.5" customHeight="1" x14ac:dyDescent="0.3"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</row>
    <row r="136" spans="5:22" ht="16.5" customHeight="1" x14ac:dyDescent="0.3"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</row>
    <row r="137" spans="5:22" ht="16.5" customHeight="1" x14ac:dyDescent="0.3"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</row>
    <row r="138" spans="5:22" ht="16.5" customHeight="1" x14ac:dyDescent="0.3"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</row>
    <row r="139" spans="5:22" ht="16.5" customHeight="1" x14ac:dyDescent="0.3"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</row>
    <row r="140" spans="5:22" ht="16.5" customHeight="1" x14ac:dyDescent="0.3"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</row>
    <row r="141" spans="5:22" ht="16.5" customHeight="1" x14ac:dyDescent="0.3"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</row>
    <row r="142" spans="5:22" ht="16.5" customHeight="1" x14ac:dyDescent="0.3"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</row>
    <row r="143" spans="5:22" ht="16.5" customHeight="1" x14ac:dyDescent="0.3"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</row>
    <row r="144" spans="5:22" ht="16.5" customHeight="1" x14ac:dyDescent="0.3">
      <c r="E144" s="198" t="s">
        <v>415</v>
      </c>
      <c r="F144" s="202"/>
      <c r="G144" s="202"/>
      <c r="H144" s="96"/>
      <c r="I144" s="8"/>
      <c r="J144" s="8"/>
      <c r="K144" s="8"/>
      <c r="L144" s="8"/>
      <c r="M144" s="5"/>
      <c r="N144" s="5"/>
      <c r="O144" s="198" t="s">
        <v>416</v>
      </c>
      <c r="P144" s="198"/>
      <c r="Q144" s="198"/>
      <c r="R144" s="198"/>
      <c r="S144" s="8"/>
      <c r="T144" s="8"/>
      <c r="U144" s="8"/>
      <c r="V144" s="8"/>
    </row>
    <row r="145" spans="5:22" ht="16.5" customHeight="1" x14ac:dyDescent="0.3">
      <c r="E145" s="202"/>
      <c r="F145" s="202"/>
      <c r="G145" s="202"/>
      <c r="H145" s="96"/>
      <c r="I145" s="8"/>
      <c r="J145" s="8"/>
      <c r="K145" s="8"/>
      <c r="L145" s="8"/>
      <c r="M145" s="5"/>
      <c r="N145" s="5"/>
      <c r="O145" s="198"/>
      <c r="P145" s="198"/>
      <c r="Q145" s="198"/>
      <c r="R145" s="198"/>
      <c r="S145" s="8"/>
      <c r="T145" s="8"/>
      <c r="U145" s="8"/>
      <c r="V145" s="8"/>
    </row>
    <row r="146" spans="5:22" ht="16.5" customHeight="1" x14ac:dyDescent="0.3"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</row>
    <row r="147" spans="5:22" ht="16.5" customHeight="1" x14ac:dyDescent="0.3"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</row>
    <row r="148" spans="5:22" ht="16.5" customHeight="1" x14ac:dyDescent="0.3"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</row>
    <row r="149" spans="5:22" ht="16.5" customHeight="1" x14ac:dyDescent="0.3"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</row>
    <row r="150" spans="5:22" ht="16.5" customHeight="1" x14ac:dyDescent="0.3"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</row>
    <row r="151" spans="5:22" ht="16.5" customHeight="1" x14ac:dyDescent="0.3"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</row>
    <row r="152" spans="5:22" ht="16.5" customHeight="1" x14ac:dyDescent="0.3"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</row>
    <row r="153" spans="5:22" ht="16.5" customHeight="1" x14ac:dyDescent="0.3"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</row>
    <row r="154" spans="5:22" ht="16.5" customHeight="1" x14ac:dyDescent="0.3"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</row>
    <row r="155" spans="5:22" ht="16.5" customHeight="1" x14ac:dyDescent="0.3"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</row>
    <row r="156" spans="5:22" ht="16.5" customHeight="1" x14ac:dyDescent="0.3"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</row>
    <row r="157" spans="5:22" ht="16.5" customHeight="1" x14ac:dyDescent="0.3"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</row>
    <row r="158" spans="5:22" ht="16.5" customHeight="1" x14ac:dyDescent="0.3"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</row>
    <row r="159" spans="5:22" ht="16.5" customHeight="1" x14ac:dyDescent="0.3"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</row>
    <row r="160" spans="5:22" ht="16.5" customHeight="1" x14ac:dyDescent="0.3"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</row>
    <row r="161" spans="1:87" ht="16.5" customHeight="1" x14ac:dyDescent="0.3"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</row>
    <row r="162" spans="1:87" ht="16.5" customHeight="1" x14ac:dyDescent="0.3"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</row>
    <row r="163" spans="1:87" ht="16.5" customHeight="1" x14ac:dyDescent="0.3"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</row>
    <row r="164" spans="1:87" ht="16.5" customHeight="1" x14ac:dyDescent="0.3"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</row>
    <row r="165" spans="1:87" ht="16.5" customHeight="1" x14ac:dyDescent="0.3">
      <c r="E165" s="5"/>
      <c r="F165" s="104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</row>
    <row r="166" spans="1:87" ht="16.5" customHeight="1" x14ac:dyDescent="0.3">
      <c r="E166" s="5"/>
      <c r="F166" s="102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</row>
    <row r="167" spans="1:87" ht="16.5" customHeight="1" x14ac:dyDescent="0.3"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</row>
    <row r="168" spans="1:87" ht="16.5" customHeight="1" x14ac:dyDescent="0.3"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</row>
    <row r="169" spans="1:87" s="7" customFormat="1" x14ac:dyDescent="0.3">
      <c r="A169" s="44"/>
      <c r="B169" s="44"/>
      <c r="C169" s="44"/>
      <c r="D169" s="44"/>
      <c r="E169" s="199" t="str">
        <f>피벗_수정불가!C1</f>
        <v xml:space="preserve">        2025년 1/4분기 생활인구 시군구별 주요 특성 분석: 강원 고성군</v>
      </c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4"/>
      <c r="BT169" s="44"/>
      <c r="BU169" s="44"/>
      <c r="BV169" s="44"/>
      <c r="BW169" s="44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</row>
    <row r="170" spans="1:87" s="7" customFormat="1" x14ac:dyDescent="0.3">
      <c r="A170" s="44"/>
      <c r="B170" s="44"/>
      <c r="C170" s="44"/>
      <c r="D170" s="44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4"/>
      <c r="BT170" s="44"/>
      <c r="BU170" s="44"/>
      <c r="BV170" s="44"/>
      <c r="BW170" s="44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</row>
    <row r="171" spans="1:87" s="7" customFormat="1" ht="39" customHeight="1" x14ac:dyDescent="0.3">
      <c r="A171" s="44"/>
      <c r="B171" s="44"/>
      <c r="C171" s="44"/>
      <c r="D171" s="44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44"/>
      <c r="BW171" s="44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</row>
    <row r="172" spans="1:87" ht="16.5" customHeight="1" x14ac:dyDescent="0.3"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</row>
    <row r="173" spans="1:87" ht="16.5" customHeight="1" x14ac:dyDescent="0.3"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</row>
    <row r="174" spans="1:87" ht="16.5" customHeight="1" x14ac:dyDescent="0.3"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</row>
    <row r="175" spans="1:87" ht="16.5" customHeight="1" x14ac:dyDescent="0.3"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</row>
    <row r="176" spans="1:87" ht="16.5" customHeight="1" x14ac:dyDescent="0.3"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46"/>
      <c r="X176" s="46"/>
    </row>
    <row r="177" spans="5:24" ht="16.5" customHeight="1" x14ac:dyDescent="0.3"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46"/>
      <c r="X177" s="46"/>
    </row>
    <row r="178" spans="5:24" ht="16.5" customHeight="1" x14ac:dyDescent="0.3">
      <c r="E178" s="203" t="s">
        <v>873</v>
      </c>
      <c r="F178" s="203"/>
      <c r="G178" s="203"/>
      <c r="H178" s="203"/>
      <c r="I178" s="8"/>
      <c r="J178" s="8"/>
      <c r="K178" s="8"/>
      <c r="L178" s="8"/>
      <c r="M178" s="5"/>
      <c r="N178" s="5"/>
      <c r="O178" s="198" t="s">
        <v>874</v>
      </c>
      <c r="P178" s="202"/>
      <c r="Q178" s="202"/>
      <c r="R178" s="202"/>
      <c r="S178" s="8"/>
      <c r="T178" s="8"/>
      <c r="U178" s="8"/>
      <c r="V178" s="8"/>
    </row>
    <row r="179" spans="5:24" ht="16.5" customHeight="1" x14ac:dyDescent="0.3">
      <c r="E179" s="203"/>
      <c r="F179" s="203"/>
      <c r="G179" s="203"/>
      <c r="H179" s="203"/>
      <c r="I179" s="8"/>
      <c r="J179" s="8"/>
      <c r="K179" s="8"/>
      <c r="L179" s="8"/>
      <c r="M179" s="5"/>
      <c r="N179" s="5"/>
      <c r="O179" s="202"/>
      <c r="P179" s="202"/>
      <c r="Q179" s="202"/>
      <c r="R179" s="202"/>
      <c r="S179" s="8"/>
      <c r="T179" s="8"/>
      <c r="U179" s="8"/>
      <c r="V179" s="8"/>
    </row>
    <row r="180" spans="5:24" ht="16.5" customHeight="1" x14ac:dyDescent="0.3">
      <c r="E180" s="8"/>
      <c r="F180" s="8"/>
      <c r="G180" s="8"/>
      <c r="H180" s="8"/>
      <c r="I180" s="8"/>
      <c r="J180" s="8"/>
      <c r="K180" s="8"/>
      <c r="L180" s="8"/>
      <c r="M180" s="5"/>
      <c r="N180" s="5"/>
      <c r="O180" s="5"/>
      <c r="P180" s="5"/>
      <c r="Q180" s="5"/>
      <c r="R180" s="5"/>
      <c r="S180" s="5"/>
      <c r="T180" s="5"/>
      <c r="U180" s="5"/>
      <c r="V180" s="5"/>
    </row>
    <row r="181" spans="5:24" ht="16.5" customHeight="1" x14ac:dyDescent="0.3">
      <c r="E181" s="8"/>
      <c r="F181" s="8"/>
      <c r="G181" s="8"/>
      <c r="H181" s="8"/>
      <c r="I181" s="8"/>
      <c r="J181" s="8"/>
      <c r="K181" s="8"/>
      <c r="L181" s="8"/>
      <c r="M181" s="5"/>
      <c r="N181" s="5"/>
      <c r="O181" s="5"/>
      <c r="P181" s="5"/>
      <c r="Q181" s="5"/>
      <c r="R181" s="5"/>
      <c r="S181" s="5"/>
      <c r="T181" s="5"/>
      <c r="U181" s="5"/>
      <c r="V181" s="5"/>
    </row>
    <row r="182" spans="5:24" ht="16.5" customHeight="1" x14ac:dyDescent="0.3">
      <c r="E182" s="8"/>
      <c r="F182" s="8"/>
      <c r="G182" s="8"/>
      <c r="H182" s="8"/>
      <c r="I182" s="8"/>
      <c r="J182" s="8"/>
      <c r="K182" s="8"/>
      <c r="L182" s="8"/>
      <c r="M182" s="5"/>
      <c r="N182" s="5"/>
      <c r="O182" s="5"/>
      <c r="P182" s="5"/>
      <c r="Q182" s="5"/>
      <c r="R182" s="5"/>
      <c r="S182" s="5"/>
      <c r="T182" s="5"/>
      <c r="U182" s="5"/>
      <c r="V182" s="5"/>
    </row>
    <row r="183" spans="5:24" ht="16.5" customHeight="1" x14ac:dyDescent="0.3">
      <c r="E183" s="8"/>
      <c r="F183" s="8"/>
      <c r="G183" s="8"/>
      <c r="H183" s="8"/>
      <c r="I183" s="8"/>
      <c r="J183" s="8"/>
      <c r="K183" s="8"/>
      <c r="L183" s="8"/>
      <c r="M183" s="5"/>
      <c r="N183" s="5"/>
      <c r="O183" s="5"/>
      <c r="P183" s="5"/>
      <c r="Q183" s="5"/>
      <c r="R183" s="5"/>
      <c r="S183" s="5"/>
      <c r="T183" s="5"/>
      <c r="U183" s="5"/>
      <c r="V183" s="5"/>
    </row>
    <row r="184" spans="5:24" ht="16.5" customHeight="1" x14ac:dyDescent="0.3">
      <c r="E184" s="8"/>
      <c r="F184" s="8"/>
      <c r="G184" s="8"/>
      <c r="H184" s="8"/>
      <c r="I184" s="8"/>
      <c r="J184" s="8"/>
      <c r="K184" s="8"/>
      <c r="L184" s="8"/>
      <c r="M184" s="5"/>
      <c r="N184" s="5"/>
      <c r="O184" s="5"/>
      <c r="P184" s="5"/>
      <c r="Q184" s="5"/>
      <c r="R184" s="5"/>
      <c r="S184" s="5"/>
      <c r="T184" s="5"/>
      <c r="U184" s="5"/>
      <c r="V184" s="5"/>
    </row>
    <row r="185" spans="5:24" ht="16.5" customHeight="1" x14ac:dyDescent="0.3">
      <c r="E185" s="8"/>
      <c r="F185" s="8"/>
      <c r="G185" s="8"/>
      <c r="H185" s="8"/>
      <c r="I185" s="8"/>
      <c r="J185" s="8"/>
      <c r="K185" s="8"/>
      <c r="L185" s="8"/>
      <c r="M185" s="5"/>
      <c r="N185" s="5"/>
      <c r="O185" s="5"/>
      <c r="P185" s="5"/>
      <c r="Q185" s="5"/>
      <c r="R185" s="5"/>
      <c r="S185" s="5"/>
      <c r="T185" s="5"/>
      <c r="U185" s="5"/>
      <c r="V185" s="5"/>
    </row>
    <row r="186" spans="5:24" ht="16.5" customHeight="1" x14ac:dyDescent="0.3">
      <c r="E186" s="8"/>
      <c r="F186" s="8"/>
      <c r="G186" s="8"/>
      <c r="H186" s="8"/>
      <c r="I186" s="8"/>
      <c r="J186" s="8"/>
      <c r="K186" s="8"/>
      <c r="L186" s="8"/>
      <c r="M186" s="5"/>
      <c r="N186" s="5"/>
      <c r="O186" s="5"/>
      <c r="P186" s="5"/>
      <c r="Q186" s="5"/>
      <c r="R186" s="5"/>
      <c r="S186" s="5"/>
      <c r="T186" s="5"/>
      <c r="U186" s="5"/>
      <c r="V186" s="5"/>
    </row>
    <row r="187" spans="5:24" ht="16.5" customHeight="1" x14ac:dyDescent="0.3">
      <c r="E187" s="8"/>
      <c r="F187" s="8"/>
      <c r="G187" s="8"/>
      <c r="H187" s="8"/>
      <c r="I187" s="8"/>
      <c r="J187" s="8"/>
      <c r="K187" s="8"/>
      <c r="L187" s="8"/>
      <c r="M187" s="5"/>
      <c r="N187" s="5"/>
      <c r="O187" s="5"/>
      <c r="P187" s="5"/>
      <c r="Q187" s="5"/>
      <c r="R187" s="5"/>
      <c r="S187" s="5"/>
      <c r="T187" s="5"/>
      <c r="U187" s="5"/>
      <c r="V187" s="5"/>
    </row>
    <row r="188" spans="5:24" ht="16.5" customHeight="1" x14ac:dyDescent="0.3">
      <c r="E188" s="8"/>
      <c r="F188" s="8"/>
      <c r="G188" s="8"/>
      <c r="H188" s="8"/>
      <c r="I188" s="8"/>
      <c r="J188" s="8"/>
      <c r="K188" s="8"/>
      <c r="L188" s="8"/>
      <c r="M188" s="5"/>
      <c r="N188" s="5"/>
      <c r="O188" s="5"/>
      <c r="P188" s="5"/>
      <c r="Q188" s="5"/>
      <c r="R188" s="5"/>
      <c r="S188" s="5"/>
      <c r="T188" s="5"/>
      <c r="U188" s="5"/>
      <c r="V188" s="5"/>
    </row>
    <row r="189" spans="5:24" ht="16.5" customHeight="1" x14ac:dyDescent="0.3">
      <c r="E189" s="8"/>
      <c r="F189" s="8"/>
      <c r="G189" s="8"/>
      <c r="H189" s="8"/>
      <c r="I189" s="8"/>
      <c r="J189" s="8"/>
      <c r="K189" s="8"/>
      <c r="L189" s="8"/>
      <c r="M189" s="5"/>
      <c r="N189" s="5"/>
      <c r="O189" s="5"/>
      <c r="P189" s="5"/>
      <c r="Q189" s="5"/>
      <c r="R189" s="5"/>
      <c r="S189" s="5"/>
      <c r="T189" s="5"/>
      <c r="U189" s="5"/>
      <c r="V189" s="5"/>
    </row>
    <row r="190" spans="5:24" ht="16.5" customHeight="1" x14ac:dyDescent="0.3">
      <c r="E190" s="8"/>
      <c r="F190" s="8"/>
      <c r="G190" s="8"/>
      <c r="H190" s="8"/>
      <c r="I190" s="8"/>
      <c r="J190" s="8"/>
      <c r="K190" s="8"/>
      <c r="L190" s="8"/>
      <c r="M190" s="5"/>
      <c r="N190" s="5"/>
      <c r="O190" s="5"/>
      <c r="P190" s="5"/>
      <c r="Q190" s="5"/>
      <c r="R190" s="5"/>
      <c r="S190" s="5"/>
      <c r="T190" s="5"/>
      <c r="U190" s="5"/>
      <c r="V190" s="5"/>
    </row>
    <row r="191" spans="5:24" ht="16.5" customHeight="1" x14ac:dyDescent="0.3">
      <c r="E191" s="8"/>
      <c r="F191" s="8"/>
      <c r="G191" s="8"/>
      <c r="H191" s="8"/>
      <c r="I191" s="8"/>
      <c r="J191" s="8"/>
      <c r="K191" s="8"/>
      <c r="L191" s="8"/>
      <c r="M191" s="5"/>
      <c r="N191" s="5"/>
      <c r="O191" s="5"/>
      <c r="P191" s="5"/>
      <c r="Q191" s="5"/>
      <c r="R191" s="5"/>
      <c r="S191" s="5"/>
      <c r="T191" s="5"/>
      <c r="U191" s="5"/>
      <c r="V191" s="5"/>
    </row>
    <row r="192" spans="5:24" ht="16.5" customHeight="1" x14ac:dyDescent="0.3"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</row>
    <row r="193" spans="5:22" ht="16.5" customHeight="1" x14ac:dyDescent="0.3"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</row>
    <row r="194" spans="5:22" ht="16.5" customHeight="1" x14ac:dyDescent="0.3">
      <c r="E194" s="8"/>
      <c r="F194" s="8"/>
      <c r="G194" s="8"/>
      <c r="H194" s="8"/>
      <c r="I194" s="8"/>
      <c r="J194" s="8"/>
      <c r="K194" s="8"/>
      <c r="L194" s="8"/>
      <c r="M194" s="5"/>
      <c r="N194" s="5"/>
      <c r="O194" s="5"/>
      <c r="P194" s="5"/>
      <c r="Q194" s="5"/>
      <c r="R194" s="5"/>
      <c r="S194" s="5"/>
      <c r="T194" s="5"/>
      <c r="U194" s="5"/>
      <c r="V194" s="5"/>
    </row>
    <row r="195" spans="5:22" ht="16.5" customHeight="1" x14ac:dyDescent="0.3">
      <c r="E195" s="8"/>
      <c r="F195" s="8"/>
      <c r="G195" s="8"/>
      <c r="H195" s="8"/>
      <c r="I195" s="8"/>
      <c r="J195" s="8"/>
      <c r="K195" s="8"/>
      <c r="L195" s="8"/>
      <c r="M195" s="5"/>
      <c r="N195" s="5"/>
      <c r="O195" s="5"/>
      <c r="P195" s="5"/>
      <c r="Q195" s="5"/>
      <c r="R195" s="5"/>
      <c r="S195" s="5"/>
      <c r="T195" s="5"/>
      <c r="U195" s="5"/>
      <c r="V195" s="5"/>
    </row>
    <row r="196" spans="5:22" ht="16.5" customHeight="1" x14ac:dyDescent="0.3">
      <c r="E196" s="8"/>
      <c r="F196" s="8"/>
      <c r="G196" s="8"/>
      <c r="H196" s="8"/>
      <c r="I196" s="8"/>
      <c r="J196" s="8"/>
      <c r="K196" s="8"/>
      <c r="L196" s="8"/>
      <c r="M196" s="5"/>
      <c r="N196" s="5"/>
      <c r="O196" s="5"/>
      <c r="P196" s="5"/>
      <c r="Q196" s="5"/>
      <c r="R196" s="5"/>
      <c r="S196" s="5"/>
      <c r="T196" s="5"/>
      <c r="U196" s="5"/>
      <c r="V196" s="5"/>
    </row>
    <row r="197" spans="5:22" ht="16.5" customHeight="1" x14ac:dyDescent="0.3">
      <c r="E197" s="8"/>
      <c r="F197" s="8"/>
      <c r="G197" s="8"/>
      <c r="H197" s="8"/>
      <c r="I197" s="8"/>
      <c r="J197" s="8"/>
      <c r="K197" s="8"/>
      <c r="L197" s="8"/>
      <c r="M197" s="5"/>
      <c r="N197" s="5"/>
      <c r="O197" s="5"/>
      <c r="P197" s="5"/>
      <c r="Q197" s="5"/>
      <c r="R197" s="5"/>
      <c r="S197" s="5"/>
      <c r="T197" s="5"/>
      <c r="U197" s="5"/>
      <c r="V197" s="5"/>
    </row>
    <row r="198" spans="5:22" ht="16.5" customHeight="1" x14ac:dyDescent="0.3">
      <c r="E198" s="8"/>
      <c r="F198" s="8"/>
      <c r="G198" s="8"/>
      <c r="H198" s="8"/>
      <c r="I198" s="8"/>
      <c r="J198" s="8"/>
      <c r="K198" s="8"/>
      <c r="L198" s="8"/>
      <c r="M198" s="5"/>
      <c r="N198" s="5"/>
      <c r="O198" s="5"/>
      <c r="P198" s="5"/>
      <c r="Q198" s="5"/>
      <c r="R198" s="5"/>
      <c r="S198" s="5"/>
      <c r="T198" s="5"/>
      <c r="U198" s="5"/>
      <c r="V198" s="5"/>
    </row>
    <row r="199" spans="5:22" ht="16.5" customHeight="1" x14ac:dyDescent="0.3">
      <c r="E199" s="88"/>
      <c r="F199" s="88"/>
      <c r="G199" s="88"/>
      <c r="H199" s="88"/>
      <c r="I199" s="8"/>
      <c r="J199" s="8"/>
      <c r="K199" s="8"/>
      <c r="L199" s="8"/>
      <c r="M199" s="5"/>
      <c r="N199" s="5"/>
      <c r="O199" s="5"/>
      <c r="P199" s="5"/>
      <c r="Q199" s="5"/>
      <c r="R199" s="5"/>
      <c r="S199" s="5"/>
      <c r="T199" s="5"/>
      <c r="U199" s="5"/>
      <c r="V199" s="5"/>
    </row>
    <row r="200" spans="5:22" ht="16.5" customHeight="1" x14ac:dyDescent="0.3">
      <c r="E200" s="88"/>
      <c r="F200" s="88"/>
      <c r="G200" s="88"/>
      <c r="H200" s="88"/>
      <c r="I200" s="8"/>
      <c r="J200" s="8"/>
      <c r="K200" s="8"/>
      <c r="L200" s="8"/>
      <c r="M200" s="5"/>
      <c r="N200" s="5"/>
      <c r="O200" s="5"/>
      <c r="P200" s="104"/>
      <c r="Q200" s="5"/>
      <c r="R200" s="5"/>
      <c r="S200" s="5"/>
      <c r="T200" s="5"/>
      <c r="U200" s="5"/>
      <c r="V200" s="5"/>
    </row>
    <row r="201" spans="5:22" ht="16.5" customHeight="1" x14ac:dyDescent="0.3"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102"/>
      <c r="Q201" s="5"/>
      <c r="R201" s="5"/>
      <c r="S201" s="5"/>
      <c r="T201" s="5"/>
      <c r="U201" s="5"/>
      <c r="V201" s="5"/>
    </row>
    <row r="202" spans="5:22" ht="16.5" customHeight="1" x14ac:dyDescent="0.3"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</row>
    <row r="203" spans="5:22" ht="16.5" customHeight="1" x14ac:dyDescent="0.3"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</row>
    <row r="204" spans="5:22" ht="16.5" customHeight="1" x14ac:dyDescent="0.3"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</row>
    <row r="205" spans="5:22" ht="16.5" customHeight="1" x14ac:dyDescent="0.3">
      <c r="E205" s="5"/>
      <c r="F205" s="5"/>
      <c r="G205" s="5"/>
      <c r="H205" s="5"/>
      <c r="I205" s="5"/>
      <c r="J205" s="5"/>
      <c r="K205" s="5"/>
      <c r="L205" s="126"/>
      <c r="M205" s="126"/>
      <c r="N205" s="126"/>
      <c r="O205" s="126"/>
      <c r="P205" s="126"/>
      <c r="Q205" s="126"/>
      <c r="R205" s="126"/>
      <c r="S205" s="126"/>
      <c r="T205" s="126"/>
      <c r="U205" s="5"/>
      <c r="V205" s="5"/>
    </row>
    <row r="206" spans="5:22" ht="16.5" customHeight="1" x14ac:dyDescent="0.3">
      <c r="E206" s="198" t="s">
        <v>908</v>
      </c>
      <c r="F206" s="198"/>
      <c r="G206" s="198"/>
      <c r="H206" s="198"/>
      <c r="I206" s="198"/>
      <c r="J206" s="8"/>
      <c r="K206" s="8"/>
      <c r="L206" s="8"/>
      <c r="M206" s="126"/>
      <c r="N206" s="126"/>
      <c r="O206" s="198" t="s">
        <v>892</v>
      </c>
      <c r="P206" s="202"/>
      <c r="Q206" s="202"/>
      <c r="R206" s="202"/>
      <c r="S206" s="8"/>
      <c r="T206" s="8"/>
      <c r="U206" s="8"/>
      <c r="V206" s="8"/>
    </row>
    <row r="207" spans="5:22" ht="16.5" customHeight="1" x14ac:dyDescent="0.3">
      <c r="E207" s="198"/>
      <c r="F207" s="198"/>
      <c r="G207" s="198"/>
      <c r="H207" s="198"/>
      <c r="I207" s="198"/>
      <c r="J207" s="8"/>
      <c r="K207" s="8"/>
      <c r="L207" s="8"/>
      <c r="M207" s="126"/>
      <c r="N207" s="126"/>
      <c r="O207" s="202"/>
      <c r="P207" s="202"/>
      <c r="Q207" s="202"/>
      <c r="R207" s="202"/>
      <c r="S207" s="8"/>
      <c r="T207" s="8"/>
      <c r="U207" s="8"/>
      <c r="V207" s="8"/>
    </row>
    <row r="208" spans="5:22" ht="16.5" customHeight="1" x14ac:dyDescent="0.3">
      <c r="E208" s="5"/>
      <c r="F208" s="5"/>
      <c r="G208" s="5"/>
      <c r="H208" s="5"/>
      <c r="I208" s="5"/>
      <c r="J208" s="5"/>
      <c r="K208" s="5"/>
      <c r="L208" s="126"/>
      <c r="M208" s="126"/>
      <c r="N208" s="126"/>
      <c r="O208" s="126"/>
      <c r="P208" s="126"/>
      <c r="Q208" s="126"/>
      <c r="R208" s="126"/>
      <c r="S208" s="126"/>
      <c r="T208" s="126"/>
      <c r="U208" s="5"/>
      <c r="V208" s="5"/>
    </row>
    <row r="209" spans="5:22" ht="16.5" customHeight="1" x14ac:dyDescent="0.3"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</row>
    <row r="210" spans="5:22" ht="16.5" customHeight="1" x14ac:dyDescent="0.3"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</row>
    <row r="211" spans="5:22" ht="16.5" customHeight="1" x14ac:dyDescent="0.3"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</row>
    <row r="212" spans="5:22" ht="16.5" customHeight="1" x14ac:dyDescent="0.3"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</row>
    <row r="213" spans="5:22" ht="16.5" customHeight="1" x14ac:dyDescent="0.3"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</row>
    <row r="214" spans="5:22" ht="16.5" customHeight="1" x14ac:dyDescent="0.3"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</row>
    <row r="215" spans="5:22" ht="16.5" customHeight="1" x14ac:dyDescent="0.3">
      <c r="E215" s="5"/>
      <c r="F215" s="5"/>
      <c r="G215" s="5"/>
      <c r="H215" s="5"/>
      <c r="I215" s="95"/>
      <c r="J215" s="5"/>
      <c r="K215" s="5"/>
      <c r="L215" s="95"/>
      <c r="M215" s="5"/>
      <c r="N215" s="5"/>
      <c r="O215" s="5"/>
      <c r="P215" s="5"/>
      <c r="Q215" s="5"/>
      <c r="R215" s="5"/>
      <c r="S215" s="5"/>
      <c r="T215" s="5"/>
      <c r="U215" s="5"/>
      <c r="V215" s="5"/>
    </row>
    <row r="216" spans="5:22" ht="16.5" customHeight="1" x14ac:dyDescent="0.3">
      <c r="E216" s="5"/>
      <c r="F216" s="5"/>
      <c r="G216" s="5"/>
      <c r="H216" s="5"/>
      <c r="I216" s="95"/>
      <c r="J216" s="5"/>
      <c r="K216" s="5"/>
      <c r="L216" s="95"/>
      <c r="M216" s="5"/>
      <c r="N216" s="5"/>
      <c r="O216" s="5"/>
      <c r="P216" s="5"/>
      <c r="Q216" s="5"/>
      <c r="R216" s="5"/>
      <c r="S216" s="5"/>
      <c r="T216" s="5"/>
      <c r="U216" s="5"/>
      <c r="V216" s="5"/>
    </row>
    <row r="217" spans="5:22" ht="16.5" customHeight="1" x14ac:dyDescent="0.3">
      <c r="E217" s="5"/>
      <c r="F217" s="5"/>
      <c r="G217" s="5"/>
      <c r="H217" s="5"/>
      <c r="I217" s="95"/>
      <c r="J217" s="5"/>
      <c r="K217" s="5"/>
      <c r="L217" s="95"/>
      <c r="M217" s="5"/>
      <c r="N217" s="5"/>
      <c r="O217" s="5"/>
      <c r="P217" s="5"/>
      <c r="Q217" s="5"/>
      <c r="R217" s="5"/>
      <c r="S217" s="5"/>
      <c r="T217" s="5"/>
      <c r="U217" s="5"/>
      <c r="V217" s="5"/>
    </row>
    <row r="218" spans="5:22" ht="16.5" customHeight="1" x14ac:dyDescent="0.3"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</row>
    <row r="219" spans="5:22" ht="16.5" customHeight="1" x14ac:dyDescent="0.3"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</row>
    <row r="220" spans="5:22" ht="16.5" customHeight="1" x14ac:dyDescent="0.3"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</row>
    <row r="221" spans="5:22" ht="16.5" customHeight="1" x14ac:dyDescent="0.3"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</row>
    <row r="222" spans="5:22" ht="16.5" customHeight="1" x14ac:dyDescent="0.3"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</row>
    <row r="223" spans="5:22" ht="16.5" customHeight="1" x14ac:dyDescent="0.3"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</row>
    <row r="224" spans="5:22" ht="16.5" customHeight="1" x14ac:dyDescent="0.3"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</row>
    <row r="225" spans="5:22" ht="16.5" customHeight="1" x14ac:dyDescent="0.3"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</row>
    <row r="226" spans="5:22" ht="16.5" customHeight="1" x14ac:dyDescent="0.3"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</row>
    <row r="227" spans="5:22" ht="16.5" customHeight="1" x14ac:dyDescent="0.3"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144"/>
      <c r="P227" s="144"/>
      <c r="Q227" s="6"/>
      <c r="R227" s="6"/>
      <c r="S227" s="6"/>
      <c r="T227" s="6"/>
      <c r="U227" s="6"/>
      <c r="V227" s="5"/>
    </row>
    <row r="228" spans="5:22" ht="16.5" customHeight="1" x14ac:dyDescent="0.3"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145"/>
      <c r="P228" s="145"/>
      <c r="Q228" s="146"/>
      <c r="R228" s="146"/>
      <c r="S228" s="146"/>
      <c r="T228" s="146"/>
      <c r="U228" s="146"/>
      <c r="V228" s="5"/>
    </row>
    <row r="229" spans="5:22" ht="16.5" customHeight="1" x14ac:dyDescent="0.3">
      <c r="E229" s="125"/>
      <c r="F229" s="125"/>
      <c r="G229" s="125"/>
      <c r="H229" s="96"/>
      <c r="I229" s="8"/>
      <c r="J229" s="8"/>
      <c r="K229" s="8"/>
      <c r="L229" s="8"/>
      <c r="M229" s="5"/>
      <c r="N229" s="5"/>
      <c r="O229" s="145"/>
      <c r="P229" s="145"/>
      <c r="Q229" s="146"/>
      <c r="R229" s="146"/>
      <c r="S229" s="146"/>
      <c r="T229" s="146"/>
      <c r="U229" s="146"/>
      <c r="V229" s="8"/>
    </row>
    <row r="230" spans="5:22" ht="16.5" customHeight="1" x14ac:dyDescent="0.3">
      <c r="E230" s="125"/>
      <c r="F230" s="125"/>
      <c r="G230" s="125"/>
      <c r="H230" s="96"/>
      <c r="I230" s="8"/>
      <c r="J230" s="8"/>
      <c r="K230" s="8"/>
      <c r="L230" s="8"/>
      <c r="M230" s="5"/>
      <c r="N230" s="5"/>
      <c r="O230" s="145"/>
      <c r="P230" s="145"/>
      <c r="Q230" s="146"/>
      <c r="R230" s="146"/>
      <c r="S230" s="146"/>
      <c r="T230" s="146"/>
      <c r="U230" s="146"/>
      <c r="V230" s="8"/>
    </row>
    <row r="231" spans="5:22" ht="16.5" customHeight="1" x14ac:dyDescent="0.3"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</row>
    <row r="232" spans="5:22" ht="16.5" customHeight="1" x14ac:dyDescent="0.3"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</row>
    <row r="233" spans="5:22" ht="16.5" customHeight="1" x14ac:dyDescent="0.3"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</row>
    <row r="234" spans="5:22" ht="16.5" customHeight="1" x14ac:dyDescent="0.3"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</row>
    <row r="235" spans="5:22" ht="16.5" customHeight="1" x14ac:dyDescent="0.3"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</row>
    <row r="236" spans="5:22" ht="16.5" customHeight="1" x14ac:dyDescent="0.3"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</row>
    <row r="237" spans="5:22" ht="16.5" customHeight="1" x14ac:dyDescent="0.3"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</row>
    <row r="238" spans="5:22" ht="16.5" customHeight="1" x14ac:dyDescent="0.3"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</row>
    <row r="239" spans="5:22" ht="16.5" customHeight="1" x14ac:dyDescent="0.3"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</row>
    <row r="240" spans="5:22" ht="16.5" customHeight="1" x14ac:dyDescent="0.3"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</row>
    <row r="241" spans="5:22" ht="16.5" customHeight="1" x14ac:dyDescent="0.3"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</row>
    <row r="242" spans="5:22" ht="16.5" customHeight="1" x14ac:dyDescent="0.3"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</row>
    <row r="243" spans="5:22" ht="16.5" customHeight="1" x14ac:dyDescent="0.3"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</row>
    <row r="244" spans="5:22" ht="16.5" customHeight="1" x14ac:dyDescent="0.3"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</row>
    <row r="245" spans="5:22" ht="16.5" customHeight="1" x14ac:dyDescent="0.3"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</row>
    <row r="246" spans="5:22" ht="16.5" customHeight="1" x14ac:dyDescent="0.3"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</row>
    <row r="247" spans="5:22" x14ac:dyDescent="0.3"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</row>
    <row r="248" spans="5:22" x14ac:dyDescent="0.3"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</row>
    <row r="249" spans="5:22" x14ac:dyDescent="0.3"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</row>
  </sheetData>
  <mergeCells count="19">
    <mergeCell ref="O122:R123"/>
    <mergeCell ref="O144:R145"/>
    <mergeCell ref="O94:R95"/>
    <mergeCell ref="E206:I207"/>
    <mergeCell ref="E1:V3"/>
    <mergeCell ref="E10:G11"/>
    <mergeCell ref="O10:Q11"/>
    <mergeCell ref="E38:G39"/>
    <mergeCell ref="O38:Q39"/>
    <mergeCell ref="E178:H179"/>
    <mergeCell ref="O206:R207"/>
    <mergeCell ref="E169:V171"/>
    <mergeCell ref="O178:R179"/>
    <mergeCell ref="E62:H63"/>
    <mergeCell ref="O62:Q63"/>
    <mergeCell ref="E85:V87"/>
    <mergeCell ref="E122:F123"/>
    <mergeCell ref="E144:G145"/>
    <mergeCell ref="E94:G95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51" fitToHeight="0" orientation="portrait" r:id="rId1"/>
  <rowBreaks count="2" manualBreakCount="2">
    <brk id="84" max="16383" man="1"/>
    <brk id="168" max="16383" man="1"/>
  </rowBreaks>
  <colBreaks count="1" manualBreakCount="1">
    <brk id="4" max="1048575" man="1"/>
  </colBreaks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DATA</vt:lpstr>
      <vt:lpstr>피벗_수정불가</vt:lpstr>
      <vt:lpstr>표_수정불가</vt:lpstr>
      <vt:lpstr>레이더차트_수정불가</vt:lpstr>
      <vt:lpstr>시군구별 분석 보고서</vt:lpstr>
      <vt:lpstr>'시군구별 분석 보고서'!Print_Area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cool2ksk</dc:creator>
  <cp:lastModifiedBy>user</cp:lastModifiedBy>
  <cp:lastPrinted>2025-09-25T04:30:25Z</cp:lastPrinted>
  <dcterms:created xsi:type="dcterms:W3CDTF">2024-07-03T06:12:32Z</dcterms:created>
  <dcterms:modified xsi:type="dcterms:W3CDTF">2025-10-16T01:21:21Z</dcterms:modified>
</cp:coreProperties>
</file>