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charts/chart49.xml" ContentType="application/vnd.openxmlformats-officedocument.drawingml.chart+xml"/>
  <Override PartName="/xl/charts/chart52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avelengthScan" sheetId="1" state="visible" r:id="rId2"/>
    <sheet name="2024WavelengthScan" sheetId="2" state="visible" r:id="rId3"/>
    <sheet name="2024WavelengthScanParameters" sheetId="3" state="visible" r:id="rId4"/>
    <sheet name="2023MicroscopeScan" sheetId="4" state="visible" r:id="rId5"/>
    <sheet name="CompensationTest" sheetId="5" state="visible" r:id="rId6"/>
    <sheet name="Degradation493nm" sheetId="6" state="visible" r:id="rId7"/>
    <sheet name="ZhengScan" sheetId="7" state="visible" r:id="rId8"/>
    <sheet name="PowerVar" sheetId="8" state="visible" r:id="rId9"/>
    <sheet name="AspectRatio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<sst xmlns="http://schemas.openxmlformats.org/spreadsheetml/2006/main" count="213" uniqueCount="130">
  <si>
    <t xml:space="preserve">SQIB 1% in PMMA</t>
  </si>
  <si>
    <t xml:space="preserve">Pump wavelength</t>
  </si>
  <si>
    <t xml:space="preserve">653 nm</t>
  </si>
  <si>
    <t xml:space="preserve">pos check</t>
  </si>
  <si>
    <t xml:space="preserve">typical would be ~-2,2 mOD</t>
  </si>
  <si>
    <t xml:space="preserve">orange means nearby variation</t>
  </si>
  <si>
    <t xml:space="preserve">Date</t>
  </si>
  <si>
    <t xml:space="preserve">Probe wavelength / nm</t>
  </si>
  <si>
    <t xml:space="preserve">Correction Factor / (W/m^2)^-1</t>
  </si>
  <si>
    <t xml:space="preserve">Pump power density / (W/m^2)</t>
  </si>
  <si>
    <t xml:space="preserve">Fit avg width / px</t>
  </si>
  <si>
    <t xml:space="preserve">raw_dOD / mOD</t>
  </si>
  <si>
    <t xml:space="preserve">cor_dOD / (mOD*m^2/W)</t>
  </si>
  <si>
    <t xml:space="preserve">rel_dOd / 1</t>
  </si>
  <si>
    <t xml:space="preserve">2023.10.30</t>
  </si>
  <si>
    <t xml:space="preserve">2023.10.31</t>
  </si>
  <si>
    <t xml:space="preserve">(same spot as 370), some clipping</t>
  </si>
  <si>
    <t xml:space="preserve">one measurement taken before at this spot (390)</t>
  </si>
  <si>
    <t xml:space="preserve">2023.11.23</t>
  </si>
  <si>
    <t xml:space="preserve">variations nearby, mean ~2,6-2,7 but also 2,2</t>
  </si>
  <si>
    <t xml:space="preserve">2023.11.21_1</t>
  </si>
  <si>
    <t xml:space="preserve">nearby high int spot</t>
  </si>
  <si>
    <t xml:space="preserve">2023.11.21_2</t>
  </si>
  <si>
    <t xml:space="preserve">2023.11.21</t>
  </si>
  <si>
    <t xml:space="preserve">spot nearby</t>
  </si>
  <si>
    <t xml:space="preserve">spot close by</t>
  </si>
  <si>
    <t xml:space="preserve">2023.11.24</t>
  </si>
  <si>
    <t xml:space="preserve">2023.12.22</t>
  </si>
  <si>
    <t xml:space="preserve">?</t>
  </si>
  <si>
    <t xml:space="preserve">no data</t>
  </si>
  <si>
    <t xml:space="preserve">only using the first measurement of the spot for right now, still no model for sample deactivation</t>
  </si>
  <si>
    <t xml:space="preserve"> showImageFull("image_0245",[], [], [],"image_0244", [12.12, 1.2998])</t>
  </si>
  <si>
    <t xml:space="preserve">position_rel (12.12;1.2998) in µm</t>
  </si>
  <si>
    <t xml:space="preserve">hypothetical correction</t>
  </si>
  <si>
    <t xml:space="preserve">dRelPumpPower</t>
  </si>
  <si>
    <t xml:space="preserve">2024.01.16</t>
  </si>
  <si>
    <t xml:space="preserve">x-800;y-600</t>
  </si>
  <si>
    <t xml:space="preserve">x-400;y-600</t>
  </si>
  <si>
    <t xml:space="preserve">x-550;y-600</t>
  </si>
  <si>
    <t xml:space="preserve">x+250;y-600</t>
  </si>
  <si>
    <t xml:space="preserve">x+550;y-600</t>
  </si>
  <si>
    <t xml:space="preserve">2024.01.17</t>
  </si>
  <si>
    <t xml:space="preserve">x+750;y-600</t>
  </si>
  <si>
    <t xml:space="preserve">x+950;y-600</t>
  </si>
  <si>
    <t xml:space="preserve">x+1350;y-600</t>
  </si>
  <si>
    <t xml:space="preserve">removed 6720 because exceptionally noisy</t>
  </si>
  <si>
    <t xml:space="preserve">something weird with power density between these two</t>
  </si>
  <si>
    <t xml:space="preserve">x-1300;y-400</t>
  </si>
  <si>
    <t xml:space="preserve">2024.01.18</t>
  </si>
  <si>
    <t xml:space="preserve">x-700;y-400</t>
  </si>
  <si>
    <t xml:space="preserve">x-1100;y-400</t>
  </si>
  <si>
    <t xml:space="preserve">x-900;y-400</t>
  </si>
  <si>
    <t xml:space="preserve">x-200;y-400</t>
  </si>
  <si>
    <t xml:space="preserve">x+000;y-400</t>
  </si>
  <si>
    <t xml:space="preserve">x+200;y-400</t>
  </si>
  <si>
    <t xml:space="preserve">2024.01.19</t>
  </si>
  <si>
    <t xml:space="preserve">x+400;y-400</t>
  </si>
  <si>
    <t xml:space="preserve">x+600;y-400</t>
  </si>
  <si>
    <t xml:space="preserve">dt / fs</t>
  </si>
  <si>
    <t xml:space="preserve">correction done</t>
  </si>
  <si>
    <t xml:space="preserve">A1</t>
  </si>
  <si>
    <t xml:space="preserve">tau1</t>
  </si>
  <si>
    <t xml:space="preserve">A2</t>
  </si>
  <si>
    <t xml:space="preserve">tau2</t>
  </si>
  <si>
    <t xml:space="preserve">_1</t>
  </si>
  <si>
    <t xml:space="preserve">_2</t>
  </si>
  <si>
    <t xml:space="preserve">early 2023</t>
  </si>
  <si>
    <t xml:space="preserve">TA_dOD_spectrum_SQIB_1p_PMMA_compZhong2020</t>
  </si>
  <si>
    <t xml:space="preserve">wav</t>
  </si>
  <si>
    <t xml:space="preserve">dOD / mOD</t>
  </si>
  <si>
    <t xml:space="preserve">rel dOD</t>
  </si>
  <si>
    <t xml:space="preserve">Data from (653/493)</t>
  </si>
  <si>
    <t xml:space="preserve">Pump Power / µW</t>
  </si>
  <si>
    <t xml:space="preserve">Probe Power / µW</t>
  </si>
  <si>
    <t xml:space="preserve">Pump peak radiance / W/m^2</t>
  </si>
  <si>
    <t xml:space="preserve">Correction Factor / [dOD*m^2/W]</t>
  </si>
  <si>
    <t xml:space="preserve">dOD corr / mOD</t>
  </si>
  <si>
    <t xml:space="preserve">Probe xFWHM / px</t>
  </si>
  <si>
    <t xml:space="preserve">Probe yFWHM / px</t>
  </si>
  <si>
    <t xml:space="preserve">Standard(Caution)</t>
  </si>
  <si>
    <t xml:space="preserve">Wide</t>
  </si>
  <si>
    <t xml:space="preserve">Thin</t>
  </si>
  <si>
    <t xml:space="preserve">Shifted</t>
  </si>
  <si>
    <t xml:space="preserve">lamb / nm</t>
  </si>
  <si>
    <t xml:space="preserve">TA_fourier_</t>
  </si>
  <si>
    <t xml:space="preserve">time</t>
  </si>
  <si>
    <t xml:space="preserve">delta time</t>
  </si>
  <si>
    <t xml:space="preserve">Pump power density W/m^2</t>
  </si>
  <si>
    <t xml:space="preserve">Pump</t>
  </si>
  <si>
    <t xml:space="preserve">Probe </t>
  </si>
  <si>
    <t xml:space="preserve">10 ps</t>
  </si>
  <si>
    <t xml:space="preserve">0,07 ps</t>
  </si>
  <si>
    <t xml:space="preserve">Int</t>
  </si>
  <si>
    <t xml:space="preserve">Int / rel 680 nm</t>
  </si>
  <si>
    <t xml:space="preserve">Int / rel 680</t>
  </si>
  <si>
    <t xml:space="preserve">d Pump Power / µW</t>
  </si>
  <si>
    <t xml:space="preserve">d Probe Power / µW</t>
  </si>
  <si>
    <t xml:space="preserve">Correction Factor</t>
  </si>
  <si>
    <t xml:space="preserve">peak radiance / µW/m^2</t>
  </si>
  <si>
    <t xml:space="preserve">Corr Factor * 1µW</t>
  </si>
  <si>
    <t xml:space="preserve">6615-6617</t>
  </si>
  <si>
    <t xml:space="preserve">6618-6620</t>
  </si>
  <si>
    <t xml:space="preserve">6630-6632</t>
  </si>
  <si>
    <t xml:space="preserve">6636-6638</t>
  </si>
  <si>
    <t xml:space="preserve">6639-6641</t>
  </si>
  <si>
    <t xml:space="preserve">6642-6644</t>
  </si>
  <si>
    <t xml:space="preserve">6645-6647</t>
  </si>
  <si>
    <t xml:space="preserve">6648-6650</t>
  </si>
  <si>
    <t xml:space="preserve">6651-6653</t>
  </si>
  <si>
    <t xml:space="preserve">Data from </t>
  </si>
  <si>
    <t xml:space="preserve">2023.12.21</t>
  </si>
  <si>
    <t xml:space="preserve">Correction Factor *1 µW</t>
  </si>
  <si>
    <t xml:space="preserve">Pos (-2.2 mOD normal)</t>
  </si>
  <si>
    <t xml:space="preserve">comment</t>
  </si>
  <si>
    <t xml:space="preserve">6582-6584</t>
  </si>
  <si>
    <t xml:space="preserve">nearby strong spot</t>
  </si>
  <si>
    <t xml:space="preserve">6591-6593</t>
  </si>
  <si>
    <t xml:space="preserve">very homogenous</t>
  </si>
  <si>
    <t xml:space="preserve">6594-6596</t>
  </si>
  <si>
    <t xml:space="preserve">same spot as 6591</t>
  </si>
  <si>
    <t xml:space="preserve">6598-6600</t>
  </si>
  <si>
    <t xml:space="preserve">highest nearby -3.7</t>
  </si>
  <si>
    <t xml:space="preserve">6601-6603</t>
  </si>
  <si>
    <t xml:space="preserve">exceptional</t>
  </si>
  <si>
    <t xml:space="preserve">6606-6608</t>
  </si>
  <si>
    <t xml:space="preserve">area above great, but missing lower part</t>
  </si>
  <si>
    <t xml:space="preserve">6609-6611</t>
  </si>
  <si>
    <t xml:space="preserve">same spot as 6606</t>
  </si>
  <si>
    <t xml:space="preserve">6612-6614</t>
  </si>
  <si>
    <t xml:space="preserve">same spot as 6609, 6606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</si>
</sst>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0"/>
    <numFmt numFmtId="166" formatCode="0.00000000"/>
    <numFmt numFmtId="167" formatCode="0.00E+00"/>
    <numFmt numFmtId="168" formatCode="General"/>
    <numFmt numFmtId="169" formatCode="hh:mm:ss"/>
    <numFmt numFmtId="170" formatCode="h:mm:ss"/>
    <numFmt numFmtId="171" formatCode="0.0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30A0"/>
      <name val="Calibri"/>
      <family val="2"/>
      <charset val="1"/>
    </font>
    <font>
      <sz val="11"/>
      <color rgb="FFCE9178"/>
      <name val="Consolas"/>
      <family val="3"/>
      <charset val="1"/>
    </font>
    <font>
      <sz val="11"/>
      <color rgb="FF9C57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1"/>
      <color rgb="FFED7D31"/>
      <name val="Calibri"/>
      <family val="2"/>
      <charset val="1"/>
    </font>
    <font>
      <sz val="11"/>
      <color rgb="FF3465A4"/>
      <name val="Calibri"/>
      <family val="2"/>
      <charset val="1"/>
    </font>
    <font>
      <sz val="10"/>
      <color rgb="FF595959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11"/>
      <color rgb="FFB5CEA8"/>
      <name val="Consolas"/>
      <family val="3"/>
      <charset val="1"/>
    </font>
  </fonts>
  <fills count="16">
    <fill>
      <patternFill patternType="none"/>
    </fill>
    <fill>
      <patternFill patternType="gray125"/>
    </fill>
    <fill>
      <patternFill patternType="solid">
        <fgColor rgb="FFFFEB9C"/>
        <bgColor rgb="FFFFE699"/>
      </patternFill>
    </fill>
    <fill>
      <patternFill patternType="solid">
        <fgColor rgb="FFC6EFCE"/>
        <bgColor rgb="FFC5E0B4"/>
      </patternFill>
    </fill>
    <fill>
      <patternFill patternType="solid">
        <fgColor rgb="FFFFC7CE"/>
        <bgColor rgb="FFF8CBAD"/>
      </patternFill>
    </fill>
    <fill>
      <patternFill patternType="solid">
        <fgColor rgb="FFFFFF00"/>
        <bgColor rgb="FFFFD320"/>
      </patternFill>
    </fill>
    <fill>
      <patternFill patternType="solid">
        <fgColor rgb="FFF8CBAD"/>
        <bgColor rgb="FFFFC7CE"/>
      </patternFill>
    </fill>
    <fill>
      <patternFill patternType="solid">
        <fgColor rgb="FFBDD7EE"/>
        <bgColor rgb="FFB4C7E7"/>
      </patternFill>
    </fill>
    <fill>
      <patternFill patternType="solid">
        <fgColor rgb="FFFFE699"/>
        <bgColor rgb="FFFFEB9C"/>
      </patternFill>
    </fill>
    <fill>
      <patternFill patternType="solid">
        <fgColor rgb="FF2E75B6"/>
        <bgColor rgb="FF3465A4"/>
      </patternFill>
    </fill>
    <fill>
      <patternFill patternType="solid">
        <fgColor rgb="FFC5E0B4"/>
        <bgColor rgb="FFC6EFCE"/>
      </patternFill>
    </fill>
    <fill>
      <patternFill patternType="solid">
        <fgColor rgb="FFFF0000"/>
        <bgColor rgb="FFFF420E"/>
      </patternFill>
    </fill>
    <fill>
      <patternFill patternType="solid">
        <fgColor rgb="FFFFC000"/>
        <bgColor rgb="FFFFD320"/>
      </patternFill>
    </fill>
    <fill>
      <patternFill patternType="solid">
        <fgColor rgb="FFB4C7E7"/>
        <bgColor rgb="FFBDD7EE"/>
      </patternFill>
    </fill>
    <fill>
      <patternFill patternType="solid">
        <fgColor rgb="FF92D050"/>
        <bgColor rgb="FFB5CEA8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Good" xfId="21"/>
    <cellStyle name="Excel Built-in Bad" xfId="22"/>
  </cellStyles>
  <colors>
    <indexedColors>
      <rgbColor rgb="FF000000"/>
      <rgbColor rgb="FFB5CEA8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5B9BD5"/>
      <rgbColor rgb="FF7030A0"/>
      <rgbColor rgb="FFFFE699"/>
      <rgbColor rgb="FFD9D9D9"/>
      <rgbColor rgb="FF660066"/>
      <rgbColor rgb="FFCE9178"/>
      <rgbColor rgb="FF3465A4"/>
      <rgbColor rgb="FFBDD7EE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B0F0"/>
      <rgbColor rgb="FFC5E0B4"/>
      <rgbColor rgb="FFC6EFCE"/>
      <rgbColor rgb="FFFFEB9C"/>
      <rgbColor rgb="FFB4C7E7"/>
      <rgbColor rgb="FFFFC7CE"/>
      <rgbColor rgb="FFB3B3B3"/>
      <rgbColor rgb="FFF8CBAD"/>
      <rgbColor rgb="FF2E75B6"/>
      <rgbColor rgb="FF33CCCC"/>
      <rgbColor rgb="FF92D050"/>
      <rgbColor rgb="FFFFC000"/>
      <rgbColor rgb="FFFF9900"/>
      <rgbColor rgb="FFED7D31"/>
      <rgbColor rgb="FF595959"/>
      <rgbColor rgb="FFA5A5A5"/>
      <rgbColor rgb="FF004586"/>
      <rgbColor rgb="FF339966"/>
      <rgbColor rgb="FF003300"/>
      <rgbColor rgb="FF333300"/>
      <rgbColor rgb="FF9C5700"/>
      <rgbColor rgb="FFFF420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WavelengthScan!$B$4:$B$18</c:f>
              <c:numCache>
                <c:formatCode>General</c:formatCode>
                <c:ptCount val="15"/>
                <c:pt idx="0">
                  <c:v>310</c:v>
                </c:pt>
                <c:pt idx="1">
                  <c:v>330</c:v>
                </c:pt>
                <c:pt idx="2">
                  <c:v>350</c:v>
                </c:pt>
                <c:pt idx="3">
                  <c:v>360</c:v>
                </c:pt>
                <c:pt idx="4">
                  <c:v>370</c:v>
                </c:pt>
                <c:pt idx="5">
                  <c:v>380</c:v>
                </c:pt>
                <c:pt idx="6">
                  <c:v>390</c:v>
                </c:pt>
                <c:pt idx="7">
                  <c:v>400</c:v>
                </c:pt>
                <c:pt idx="8">
                  <c:v>410</c:v>
                </c:pt>
                <c:pt idx="9">
                  <c:v>410</c:v>
                </c:pt>
                <c:pt idx="10">
                  <c:v>420</c:v>
                </c:pt>
                <c:pt idx="11">
                  <c:v>430</c:v>
                </c:pt>
                <c:pt idx="12">
                  <c:v>440</c:v>
                </c:pt>
                <c:pt idx="13">
                  <c:v>450</c:v>
                </c:pt>
                <c:pt idx="14">
                  <c:v>680.5</c:v>
                </c:pt>
              </c:numCache>
            </c:numRef>
          </c:xVal>
          <c:yVal>
            <c:numRef>
              <c:f>WavelengthScan!$H$4:$H$18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0.0310270187076817</c:v>
                </c:pt>
                <c:pt idx="4">
                  <c:v>0.0641280199208294</c:v>
                </c:pt>
                <c:pt idx="5">
                  <c:v>0.104293694572005</c:v>
                </c:pt>
                <c:pt idx="6">
                  <c:v>0.0969370051928411</c:v>
                </c:pt>
                <c:pt idx="7">
                  <c:v>0.0947524098745751</c:v>
                </c:pt>
                <c:pt idx="8">
                  <c:v>0.172142680884061</c:v>
                </c:pt>
                <c:pt idx="9">
                  <c:v>0.171844184200468</c:v>
                </c:pt>
                <c:pt idx="10">
                  <c:v>0.374025837572288</c:v>
                </c:pt>
                <c:pt idx="11">
                  <c:v>0.696374696676569</c:v>
                </c:pt>
                <c:pt idx="12">
                  <c:v>1</c:v>
                </c:pt>
                <c:pt idx="13">
                  <c:v>0.513647696945724</c:v>
                </c:pt>
                <c:pt idx="14">
                  <c:v>-0.540493698842646</c:v>
                </c:pt>
              </c:numCache>
            </c:numRef>
          </c:yVal>
          <c:smooth val="0"/>
        </c:ser>
        <c:axId val="26306693"/>
        <c:axId val="44006958"/>
      </c:scatterChart>
      <c:valAx>
        <c:axId val="2630669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006958"/>
        <c:crosses val="autoZero"/>
        <c:crossBetween val="midCat"/>
      </c:valAx>
      <c:valAx>
        <c:axId val="440069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30669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1% SQIB in PMMA: 2024/01/16-18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WavelengthScan!$A$1:$A$1</c:f>
              <c:strCache>
                <c:ptCount val="1"/>
                <c:pt idx="0">
                  <c:v>SQIB 1% in PMMA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2024WavelengthScan!$A$4:$A$21</c:f>
              <c:numCache>
                <c:formatCode>General</c:formatCode>
                <c:ptCount val="18"/>
                <c:pt idx="0">
                  <c:v>680</c:v>
                </c:pt>
                <c:pt idx="1">
                  <c:v>520</c:v>
                </c:pt>
                <c:pt idx="2">
                  <c:v>502</c:v>
                </c:pt>
                <c:pt idx="3">
                  <c:v>468</c:v>
                </c:pt>
                <c:pt idx="4">
                  <c:v>440</c:v>
                </c:pt>
                <c:pt idx="5">
                  <c:v>420</c:v>
                </c:pt>
                <c:pt idx="6">
                  <c:v>400</c:v>
                </c:pt>
                <c:pt idx="7">
                  <c:v>380</c:v>
                </c:pt>
                <c:pt idx="8">
                  <c:v>380</c:v>
                </c:pt>
                <c:pt idx="9">
                  <c:v>370</c:v>
                </c:pt>
                <c:pt idx="10">
                  <c:v>390</c:v>
                </c:pt>
                <c:pt idx="11">
                  <c:v>430</c:v>
                </c:pt>
                <c:pt idx="12">
                  <c:v>450</c:v>
                </c:pt>
                <c:pt idx="13">
                  <c:v>360</c:v>
                </c:pt>
                <c:pt idx="14">
                  <c:v>350</c:v>
                </c:pt>
                <c:pt idx="15">
                  <c:v>460</c:v>
                </c:pt>
                <c:pt idx="16">
                  <c:v>410</c:v>
                </c:pt>
                <c:pt idx="17">
                  <c:v>493</c:v>
                </c:pt>
              </c:numCache>
            </c:numRef>
          </c:xVal>
          <c:yVal>
            <c:numRef>
              <c:f>2024WavelengthScan!$H$4:$H$21</c:f>
              <c:numCache>
                <c:formatCode>General</c:formatCode>
                <c:ptCount val="18"/>
                <c:pt idx="0">
                  <c:v>-1</c:v>
                </c:pt>
                <c:pt idx="1">
                  <c:v>0.138306967117963</c:v>
                </c:pt>
                <c:pt idx="2">
                  <c:v>0.708602919655645</c:v>
                </c:pt>
                <c:pt idx="3">
                  <c:v>0.232620708111255</c:v>
                </c:pt>
                <c:pt idx="4">
                  <c:v>0.654869966626932</c:v>
                </c:pt>
                <c:pt idx="5">
                  <c:v>0.314364752261573</c:v>
                </c:pt>
                <c:pt idx="6">
                  <c:v>0.133153408285047</c:v>
                </c:pt>
                <c:pt idx="7">
                  <c:v>0.042715576151683</c:v>
                </c:pt>
                <c:pt idx="8">
                  <c:v>0.0400592654742225</c:v>
                </c:pt>
                <c:pt idx="9">
                  <c:v>0.0334641388107827</c:v>
                </c:pt>
                <c:pt idx="10">
                  <c:v>0.0742580835769034</c:v>
                </c:pt>
                <c:pt idx="11">
                  <c:v>0.572689105717724</c:v>
                </c:pt>
                <c:pt idx="12">
                  <c:v>0.438917448557036</c:v>
                </c:pt>
                <c:pt idx="13">
                  <c:v>0.0195410159143674</c:v>
                </c:pt>
                <c:pt idx="14">
                  <c:v>0.0192399992094611</c:v>
                </c:pt>
                <c:pt idx="15">
                  <c:v>0.239580377248466</c:v>
                </c:pt>
                <c:pt idx="16">
                  <c:v>0.254525115115003</c:v>
                </c:pt>
                <c:pt idx="17">
                  <c:v>0.460741150835135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WavelengthScan!$A$1:$A$1</c:f>
              <c:strCache>
                <c:ptCount val="1"/>
                <c:pt idx="0">
                  <c:v>SQIB 1% in PMMA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ZhengScan!$A$3:$A$34</c:f>
              <c:numCache>
                <c:formatCode>General</c:formatCode>
                <c:ptCount val="32"/>
                <c:pt idx="0">
                  <c:v>430.371826480975</c:v>
                </c:pt>
                <c:pt idx="1">
                  <c:v>435.942560138601</c:v>
                </c:pt>
                <c:pt idx="2">
                  <c:v>446.805490770973</c:v>
                </c:pt>
                <c:pt idx="3">
                  <c:v>450.147930965549</c:v>
                </c:pt>
                <c:pt idx="4">
                  <c:v>458.225494769107</c:v>
                </c:pt>
                <c:pt idx="5">
                  <c:v>465.745985206903</c:v>
                </c:pt>
                <c:pt idx="6">
                  <c:v>469.36696208436</c:v>
                </c:pt>
                <c:pt idx="7">
                  <c:v>492.206970080629</c:v>
                </c:pt>
                <c:pt idx="8">
                  <c:v>499.448923835543</c:v>
                </c:pt>
                <c:pt idx="9">
                  <c:v>500.801816295252</c:v>
                </c:pt>
                <c:pt idx="10">
                  <c:v>504.741120810288</c:v>
                </c:pt>
                <c:pt idx="11">
                  <c:v>505.298194176051</c:v>
                </c:pt>
                <c:pt idx="12">
                  <c:v>509.754781102152</c:v>
                </c:pt>
                <c:pt idx="13">
                  <c:v>510.144732458186</c:v>
                </c:pt>
                <c:pt idx="14">
                  <c:v>513.097221296728</c:v>
                </c:pt>
                <c:pt idx="15">
                  <c:v>622.562137669087</c:v>
                </c:pt>
                <c:pt idx="16">
                  <c:v>631.236565793106</c:v>
                </c:pt>
                <c:pt idx="17">
                  <c:v>634.632060593945</c:v>
                </c:pt>
                <c:pt idx="18">
                  <c:v>638.299460251882</c:v>
                </c:pt>
                <c:pt idx="19">
                  <c:v>641.502632105017</c:v>
                </c:pt>
                <c:pt idx="20">
                  <c:v>644.009462250949</c:v>
                </c:pt>
                <c:pt idx="21">
                  <c:v>646.144910153039</c:v>
                </c:pt>
                <c:pt idx="22">
                  <c:v>648.46604917705</c:v>
                </c:pt>
                <c:pt idx="23">
                  <c:v>650.833610981542</c:v>
                </c:pt>
                <c:pt idx="24">
                  <c:v>653.758246151795</c:v>
                </c:pt>
                <c:pt idx="25">
                  <c:v>657.518491370693</c:v>
                </c:pt>
                <c:pt idx="26">
                  <c:v>661.557273272472</c:v>
                </c:pt>
                <c:pt idx="27">
                  <c:v>664.342640101286</c:v>
                </c:pt>
                <c:pt idx="28">
                  <c:v>666.849470247218</c:v>
                </c:pt>
                <c:pt idx="29">
                  <c:v>681.611914439928</c:v>
                </c:pt>
                <c:pt idx="30">
                  <c:v>685.697119122187</c:v>
                </c:pt>
                <c:pt idx="31">
                  <c:v>688.853868194842</c:v>
                </c:pt>
              </c:numCache>
            </c:numRef>
          </c:xVal>
          <c:yVal>
            <c:numRef>
              <c:f>ZhengScan!$C$3:$C$34</c:f>
              <c:numCache>
                <c:formatCode>General</c:formatCode>
                <c:ptCount val="32"/>
                <c:pt idx="0">
                  <c:v>0.171079362998886</c:v>
                </c:pt>
                <c:pt idx="1">
                  <c:v>0.294350874893506</c:v>
                </c:pt>
                <c:pt idx="2">
                  <c:v>0.417622386788126</c:v>
                </c:pt>
                <c:pt idx="3">
                  <c:v>0.417622386788126</c:v>
                </c:pt>
                <c:pt idx="4">
                  <c:v>0.397077134805689</c:v>
                </c:pt>
                <c:pt idx="5">
                  <c:v>0.335441378858379</c:v>
                </c:pt>
                <c:pt idx="6">
                  <c:v>0.335441378858379</c:v>
                </c:pt>
                <c:pt idx="7">
                  <c:v>0.458712890752999</c:v>
                </c:pt>
                <c:pt idx="8">
                  <c:v>0.951798938331474</c:v>
                </c:pt>
                <c:pt idx="10">
                  <c:v>0.956935251327083</c:v>
                </c:pt>
                <c:pt idx="13">
                  <c:v>0.499803394717872</c:v>
                </c:pt>
                <c:pt idx="15">
                  <c:v>-0.650730716298574</c:v>
                </c:pt>
                <c:pt idx="16">
                  <c:v>-1.15262187186953</c:v>
                </c:pt>
                <c:pt idx="17">
                  <c:v>-1.41090503964873</c:v>
                </c:pt>
                <c:pt idx="18">
                  <c:v>-1.79612851431942</c:v>
                </c:pt>
                <c:pt idx="19">
                  <c:v>-2.18751556458484</c:v>
                </c:pt>
                <c:pt idx="20">
                  <c:v>-2.5152123337047</c:v>
                </c:pt>
                <c:pt idx="21">
                  <c:v>-2.83537584376434</c:v>
                </c:pt>
                <c:pt idx="22">
                  <c:v>-3.17779671013828</c:v>
                </c:pt>
                <c:pt idx="23">
                  <c:v>-3.51165705485287</c:v>
                </c:pt>
                <c:pt idx="24">
                  <c:v>-3.82497214758504</c:v>
                </c:pt>
                <c:pt idx="25">
                  <c:v>-4.05096991939184</c:v>
                </c:pt>
                <c:pt idx="26">
                  <c:v>-3.92769840749722</c:v>
                </c:pt>
                <c:pt idx="27">
                  <c:v>-3.65033750573433</c:v>
                </c:pt>
                <c:pt idx="28">
                  <c:v>-3.28052297005047</c:v>
                </c:pt>
                <c:pt idx="29">
                  <c:v>-1</c:v>
                </c:pt>
                <c:pt idx="30">
                  <c:v>-0.650730716298574</c:v>
                </c:pt>
                <c:pt idx="31">
                  <c:v>-0.486368700439085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WavelengthScan!$A$1:$A$1</c:f>
              <c:strCache>
                <c:ptCount val="1"/>
                <c:pt idx="0">
                  <c:v>SQIB 1% in PMMA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ZhengScan!$F$3:$F$26</c:f>
              <c:numCache>
                <c:formatCode>General</c:formatCode>
                <c:ptCount val="24"/>
                <c:pt idx="0">
                  <c:v>449.312320916905</c:v>
                </c:pt>
                <c:pt idx="1">
                  <c:v>449.312320916905</c:v>
                </c:pt>
                <c:pt idx="2">
                  <c:v>455.440127940294</c:v>
                </c:pt>
                <c:pt idx="3">
                  <c:v>455.440127940294</c:v>
                </c:pt>
                <c:pt idx="4">
                  <c:v>460.732324915039</c:v>
                </c:pt>
                <c:pt idx="5">
                  <c:v>460.732324915039</c:v>
                </c:pt>
                <c:pt idx="6">
                  <c:v>501.120143932831</c:v>
                </c:pt>
                <c:pt idx="7">
                  <c:v>625.347504497901</c:v>
                </c:pt>
                <c:pt idx="8">
                  <c:v>633.146531618578</c:v>
                </c:pt>
                <c:pt idx="9">
                  <c:v>635.653361764509</c:v>
                </c:pt>
                <c:pt idx="10">
                  <c:v>637.88165522756</c:v>
                </c:pt>
                <c:pt idx="11">
                  <c:v>640.109948690611</c:v>
                </c:pt>
                <c:pt idx="12">
                  <c:v>642.282534817085</c:v>
                </c:pt>
                <c:pt idx="13">
                  <c:v>643.810507477462</c:v>
                </c:pt>
                <c:pt idx="14">
                  <c:v>647.073365762644</c:v>
                </c:pt>
                <c:pt idx="15">
                  <c:v>649.023122542813</c:v>
                </c:pt>
                <c:pt idx="16">
                  <c:v>653.990360054197</c:v>
                </c:pt>
                <c:pt idx="17">
                  <c:v>657.936296395015</c:v>
                </c:pt>
                <c:pt idx="18">
                  <c:v>664.342640101286</c:v>
                </c:pt>
                <c:pt idx="19">
                  <c:v>671.027520490437</c:v>
                </c:pt>
                <c:pt idx="20">
                  <c:v>673.812887319251</c:v>
                </c:pt>
                <c:pt idx="21">
                  <c:v>676.598254148064</c:v>
                </c:pt>
                <c:pt idx="22">
                  <c:v>679.94069434264</c:v>
                </c:pt>
                <c:pt idx="23">
                  <c:v>685.697119122187</c:v>
                </c:pt>
              </c:numCache>
            </c:numRef>
          </c:xVal>
          <c:yVal>
            <c:numRef>
              <c:f>ZhengScan!$H$3:$H$26</c:f>
              <c:numCache>
                <c:formatCode>General</c:formatCode>
                <c:ptCount val="24"/>
                <c:pt idx="6">
                  <c:v>1.69790141900967</c:v>
                </c:pt>
                <c:pt idx="7">
                  <c:v>-0.765537104055318</c:v>
                </c:pt>
                <c:pt idx="8">
                  <c:v>-2.22687219204902</c:v>
                </c:pt>
                <c:pt idx="9">
                  <c:v>-2.73818166128224</c:v>
                </c:pt>
                <c:pt idx="10">
                  <c:v>-3.27079569173351</c:v>
                </c:pt>
                <c:pt idx="11">
                  <c:v>-3.84483525788655</c:v>
                </c:pt>
                <c:pt idx="12">
                  <c:v>-4.46148394647569</c:v>
                </c:pt>
                <c:pt idx="13">
                  <c:v>-5.0174315439753</c:v>
                </c:pt>
                <c:pt idx="14">
                  <c:v>-5.64507068081184</c:v>
                </c:pt>
                <c:pt idx="15">
                  <c:v>-6.17847376908597</c:v>
                </c:pt>
                <c:pt idx="16">
                  <c:v>-6.48160348271318</c:v>
                </c:pt>
                <c:pt idx="17">
                  <c:v>-6.08861980950428</c:v>
                </c:pt>
                <c:pt idx="18">
                  <c:v>-4.44254655872631</c:v>
                </c:pt>
                <c:pt idx="19">
                  <c:v>-2.71450992659552</c:v>
                </c:pt>
                <c:pt idx="20">
                  <c:v>-2.08957613086603</c:v>
                </c:pt>
                <c:pt idx="21">
                  <c:v>-1.52145449838468</c:v>
                </c:pt>
                <c:pt idx="22">
                  <c:v>-1</c:v>
                </c:pt>
                <c:pt idx="23">
                  <c:v>-0.465695131356826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WavelengthScan!$A$1:$A$1</c:f>
              <c:strCache>
                <c:ptCount val="1"/>
                <c:pt idx="0">
                  <c:v>SQIB 1% in PMMA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2023MicroscopeScan!$A$3:$A$43</c:f>
              <c:numCache>
                <c:formatCode>General</c:formatCode>
                <c:ptCount val="41"/>
                <c:pt idx="0">
                  <c:v>375</c:v>
                </c:pt>
                <c:pt idx="1">
                  <c:v>400</c:v>
                </c:pt>
                <c:pt idx="2">
                  <c:v>450</c:v>
                </c:pt>
                <c:pt idx="3">
                  <c:v>470</c:v>
                </c:pt>
                <c:pt idx="4">
                  <c:v>502</c:v>
                </c:pt>
                <c:pt idx="5">
                  <c:v>510</c:v>
                </c:pt>
                <c:pt idx="6">
                  <c:v>520</c:v>
                </c:pt>
                <c:pt idx="7">
                  <c:v>530</c:v>
                </c:pt>
                <c:pt idx="8">
                  <c:v>540</c:v>
                </c:pt>
                <c:pt idx="9">
                  <c:v>550</c:v>
                </c:pt>
                <c:pt idx="10">
                  <c:v>560</c:v>
                </c:pt>
                <c:pt idx="11">
                  <c:v>570</c:v>
                </c:pt>
                <c:pt idx="12">
                  <c:v>579</c:v>
                </c:pt>
                <c:pt idx="13">
                  <c:v>590</c:v>
                </c:pt>
                <c:pt idx="14">
                  <c:v>600</c:v>
                </c:pt>
                <c:pt idx="15">
                  <c:v>610</c:v>
                </c:pt>
                <c:pt idx="16">
                  <c:v>620</c:v>
                </c:pt>
                <c:pt idx="17">
                  <c:v>630</c:v>
                </c:pt>
                <c:pt idx="18">
                  <c:v>642</c:v>
                </c:pt>
                <c:pt idx="19">
                  <c:v>654</c:v>
                </c:pt>
                <c:pt idx="20">
                  <c:v>660</c:v>
                </c:pt>
                <c:pt idx="21">
                  <c:v>670</c:v>
                </c:pt>
                <c:pt idx="22">
                  <c:v>680</c:v>
                </c:pt>
                <c:pt idx="23">
                  <c:v>690</c:v>
                </c:pt>
                <c:pt idx="24">
                  <c:v>700</c:v>
                </c:pt>
                <c:pt idx="25">
                  <c:v>720</c:v>
                </c:pt>
                <c:pt idx="26">
                  <c:v>740</c:v>
                </c:pt>
                <c:pt idx="27">
                  <c:v>760</c:v>
                </c:pt>
                <c:pt idx="28">
                  <c:v>780</c:v>
                </c:pt>
                <c:pt idx="29">
                  <c:v>800</c:v>
                </c:pt>
                <c:pt idx="30">
                  <c:v>820</c:v>
                </c:pt>
                <c:pt idx="31">
                  <c:v>840</c:v>
                </c:pt>
                <c:pt idx="32">
                  <c:v>860</c:v>
                </c:pt>
                <c:pt idx="33">
                  <c:v>880</c:v>
                </c:pt>
                <c:pt idx="34">
                  <c:v>900</c:v>
                </c:pt>
                <c:pt idx="35">
                  <c:v>790</c:v>
                </c:pt>
                <c:pt idx="36">
                  <c:v>810</c:v>
                </c:pt>
                <c:pt idx="37">
                  <c:v>830</c:v>
                </c:pt>
                <c:pt idx="38">
                  <c:v>850</c:v>
                </c:pt>
                <c:pt idx="39">
                  <c:v>870</c:v>
                </c:pt>
                <c:pt idx="40">
                  <c:v>890</c:v>
                </c:pt>
              </c:numCache>
            </c:numRef>
          </c:xVal>
          <c:yVal>
            <c:numRef>
              <c:f>2023MicroscopeScan!$B$3:$B$43</c:f>
              <c:numCache>
                <c:formatCode>General</c:formatCode>
                <c:ptCount val="41"/>
                <c:pt idx="0">
                  <c:v>0.015</c:v>
                </c:pt>
                <c:pt idx="1">
                  <c:v>0.021</c:v>
                </c:pt>
                <c:pt idx="2">
                  <c:v>0.347</c:v>
                </c:pt>
                <c:pt idx="3">
                  <c:v>0.545</c:v>
                </c:pt>
                <c:pt idx="4">
                  <c:v>0.518</c:v>
                </c:pt>
                <c:pt idx="5">
                  <c:v>0.571</c:v>
                </c:pt>
                <c:pt idx="6">
                  <c:v>0.125</c:v>
                </c:pt>
                <c:pt idx="7">
                  <c:v>0</c:v>
                </c:pt>
                <c:pt idx="8">
                  <c:v>0</c:v>
                </c:pt>
                <c:pt idx="9">
                  <c:v>-0.067</c:v>
                </c:pt>
                <c:pt idx="10">
                  <c:v>-0.038</c:v>
                </c:pt>
                <c:pt idx="11">
                  <c:v>-0.037</c:v>
                </c:pt>
                <c:pt idx="12">
                  <c:v>-0.15</c:v>
                </c:pt>
                <c:pt idx="13">
                  <c:v>-0.433</c:v>
                </c:pt>
                <c:pt idx="14">
                  <c:v>-0.337</c:v>
                </c:pt>
                <c:pt idx="15">
                  <c:v>-0.239</c:v>
                </c:pt>
                <c:pt idx="16">
                  <c:v>-0.681</c:v>
                </c:pt>
                <c:pt idx="17">
                  <c:v>-0.502</c:v>
                </c:pt>
                <c:pt idx="18">
                  <c:v>-2.895</c:v>
                </c:pt>
                <c:pt idx="19">
                  <c:v>-1.809</c:v>
                </c:pt>
                <c:pt idx="20">
                  <c:v>-5</c:v>
                </c:pt>
                <c:pt idx="21">
                  <c:v>-4.166</c:v>
                </c:pt>
                <c:pt idx="22">
                  <c:v>-2.738</c:v>
                </c:pt>
                <c:pt idx="23">
                  <c:v>-0.188</c:v>
                </c:pt>
                <c:pt idx="24">
                  <c:v>-0.576</c:v>
                </c:pt>
                <c:pt idx="25">
                  <c:v>-0.269</c:v>
                </c:pt>
                <c:pt idx="26">
                  <c:v>-0.164</c:v>
                </c:pt>
                <c:pt idx="27">
                  <c:v>-0.064</c:v>
                </c:pt>
                <c:pt idx="28">
                  <c:v>-0.01</c:v>
                </c:pt>
                <c:pt idx="29">
                  <c:v>0</c:v>
                </c:pt>
                <c:pt idx="30">
                  <c:v>-0.017</c:v>
                </c:pt>
                <c:pt idx="31">
                  <c:v>-0.014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</c:ser>
        <c:axId val="1862591"/>
        <c:axId val="97548272"/>
      </c:scatterChart>
      <c:valAx>
        <c:axId val="1862591"/>
        <c:scaling>
          <c:orientation val="minMax"/>
          <c:min val="25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wavelength / nm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548272"/>
        <c:crosses val="autoZero"/>
        <c:crossBetween val="midCat"/>
      </c:valAx>
      <c:valAx>
        <c:axId val="975482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rel I / a.u.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62591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42776770644496"/>
          <c:y val="0.0872707059477487"/>
          <c:w val="0.679439894980309"/>
          <c:h val="0.8073374096720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2024WavelengthScan!$A$4:$A$21</c:f>
              <c:numCache>
                <c:formatCode>General</c:formatCode>
                <c:ptCount val="18"/>
                <c:pt idx="0">
                  <c:v>680</c:v>
                </c:pt>
                <c:pt idx="1">
                  <c:v>520</c:v>
                </c:pt>
                <c:pt idx="2">
                  <c:v>502</c:v>
                </c:pt>
                <c:pt idx="3">
                  <c:v>468</c:v>
                </c:pt>
                <c:pt idx="4">
                  <c:v>440</c:v>
                </c:pt>
                <c:pt idx="5">
                  <c:v>420</c:v>
                </c:pt>
                <c:pt idx="6">
                  <c:v>400</c:v>
                </c:pt>
                <c:pt idx="7">
                  <c:v>380</c:v>
                </c:pt>
                <c:pt idx="8">
                  <c:v>380</c:v>
                </c:pt>
                <c:pt idx="9">
                  <c:v>370</c:v>
                </c:pt>
                <c:pt idx="10">
                  <c:v>390</c:v>
                </c:pt>
                <c:pt idx="11">
                  <c:v>430</c:v>
                </c:pt>
                <c:pt idx="12">
                  <c:v>450</c:v>
                </c:pt>
                <c:pt idx="13">
                  <c:v>360</c:v>
                </c:pt>
                <c:pt idx="14">
                  <c:v>350</c:v>
                </c:pt>
                <c:pt idx="15">
                  <c:v>460</c:v>
                </c:pt>
                <c:pt idx="16">
                  <c:v>410</c:v>
                </c:pt>
                <c:pt idx="17">
                  <c:v>493</c:v>
                </c:pt>
              </c:numCache>
            </c:numRef>
          </c:xVal>
          <c:yVal>
            <c:numRef>
              <c:f>2024WavelengthScan!$G$4:$G$21</c:f>
              <c:numCache>
                <c:formatCode>General</c:formatCode>
                <c:ptCount val="18"/>
                <c:pt idx="0">
                  <c:v>-0.00143571042447795</c:v>
                </c:pt>
                <c:pt idx="1">
                  <c:v>0.000198568754469188</c:v>
                </c:pt>
                <c:pt idx="2">
                  <c:v>0.00101734859856512</c:v>
                </c:pt>
                <c:pt idx="3">
                  <c:v>0.000333975975584771</c:v>
                </c:pt>
                <c:pt idx="4">
                  <c:v>0.000940203637763813</c:v>
                </c:pt>
                <c:pt idx="5">
                  <c:v>0.000451336751910369</c:v>
                </c:pt>
                <c:pt idx="6">
                  <c:v>0.000191169736329611</c:v>
                </c:pt>
                <c:pt idx="7">
                  <c:v>6.1327197968553E-005</c:v>
                </c:pt>
                <c:pt idx="8">
                  <c:v>5.75135050382709E-005</c:v>
                </c:pt>
                <c:pt idx="9">
                  <c:v>4.80448129368179E-005</c:v>
                </c:pt>
                <c:pt idx="10">
                  <c:v>0.000106613104693115</c:v>
                </c:pt>
                <c:pt idx="11">
                  <c:v>0.000822215719063891</c:v>
                </c:pt>
                <c:pt idx="12">
                  <c:v>0.000630158356378601</c:v>
                </c:pt>
                <c:pt idx="13">
                  <c:v>2.80552402531468E-005</c:v>
                </c:pt>
                <c:pt idx="14">
                  <c:v>2.76230674319708E-005</c:v>
                </c:pt>
                <c:pt idx="15">
                  <c:v>0.000343968045115982</c:v>
                </c:pt>
                <c:pt idx="16">
                  <c:v>0.00036542436106206</c:v>
                </c:pt>
                <c:pt idx="17">
                  <c:v>0.000661490873239971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2024WavelengthScan!$A$4:$A$21</c:f>
              <c:numCache>
                <c:formatCode>General</c:formatCode>
                <c:ptCount val="18"/>
                <c:pt idx="0">
                  <c:v>680</c:v>
                </c:pt>
                <c:pt idx="1">
                  <c:v>520</c:v>
                </c:pt>
                <c:pt idx="2">
                  <c:v>502</c:v>
                </c:pt>
                <c:pt idx="3">
                  <c:v>468</c:v>
                </c:pt>
                <c:pt idx="4">
                  <c:v>440</c:v>
                </c:pt>
                <c:pt idx="5">
                  <c:v>420</c:v>
                </c:pt>
                <c:pt idx="6">
                  <c:v>400</c:v>
                </c:pt>
                <c:pt idx="7">
                  <c:v>380</c:v>
                </c:pt>
                <c:pt idx="8">
                  <c:v>380</c:v>
                </c:pt>
                <c:pt idx="9">
                  <c:v>370</c:v>
                </c:pt>
                <c:pt idx="10">
                  <c:v>390</c:v>
                </c:pt>
                <c:pt idx="11">
                  <c:v>430</c:v>
                </c:pt>
                <c:pt idx="12">
                  <c:v>450</c:v>
                </c:pt>
                <c:pt idx="13">
                  <c:v>360</c:v>
                </c:pt>
                <c:pt idx="14">
                  <c:v>350</c:v>
                </c:pt>
                <c:pt idx="15">
                  <c:v>460</c:v>
                </c:pt>
                <c:pt idx="16">
                  <c:v>410</c:v>
                </c:pt>
                <c:pt idx="17">
                  <c:v>493</c:v>
                </c:pt>
              </c:numCache>
            </c:numRef>
          </c:xVal>
          <c:yVal>
            <c:numRef>
              <c:f>2024WavelengthScan!$K$4:$K$21</c:f>
              <c:numCache>
                <c:formatCode>General</c:formatCode>
                <c:ptCount val="18"/>
                <c:pt idx="0">
                  <c:v>-0.00166170188018281</c:v>
                </c:pt>
                <c:pt idx="1">
                  <c:v>0.000220631949410209</c:v>
                </c:pt>
                <c:pt idx="2">
                  <c:v>0.00113980722617018</c:v>
                </c:pt>
                <c:pt idx="3">
                  <c:v>0.000383453897893627</c:v>
                </c:pt>
                <c:pt idx="4">
                  <c:v>0.0010185539409108</c:v>
                </c:pt>
                <c:pt idx="5">
                  <c:v>0.00048059005990456</c:v>
                </c:pt>
                <c:pt idx="6">
                  <c:v>0.000191169736329611</c:v>
                </c:pt>
                <c:pt idx="7">
                  <c:v>7.26840864812481E-005</c:v>
                </c:pt>
                <c:pt idx="8">
                  <c:v>6.81641541194322E-005</c:v>
                </c:pt>
                <c:pt idx="9">
                  <c:v>6.36148912033793E-005</c:v>
                </c:pt>
                <c:pt idx="10">
                  <c:v>0.000136227855996758</c:v>
                </c:pt>
                <c:pt idx="11">
                  <c:v>0.00102015654032001</c:v>
                </c:pt>
                <c:pt idx="12">
                  <c:v>0.000793532745069349</c:v>
                </c:pt>
                <c:pt idx="13">
                  <c:v>3.40299673440947E-005</c:v>
                </c:pt>
                <c:pt idx="14">
                  <c:v>2.83903748606367E-005</c:v>
                </c:pt>
                <c:pt idx="15">
                  <c:v>0.000379001827488906</c:v>
                </c:pt>
                <c:pt idx="16">
                  <c:v>0.000392492832251842</c:v>
                </c:pt>
                <c:pt idx="17">
                  <c:v>0.000679865619718859</c:v>
                </c:pt>
              </c:numCache>
            </c:numRef>
          </c:yVal>
          <c:smooth val="0"/>
        </c:ser>
        <c:axId val="52847953"/>
        <c:axId val="48167946"/>
      </c:scatterChart>
      <c:valAx>
        <c:axId val="5284795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wavelength / nm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167946"/>
        <c:crosses val="autoZero"/>
        <c:crossBetween val="midCat"/>
      </c:valAx>
      <c:valAx>
        <c:axId val="4816794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corrected intensity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84795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2024WavelengthScanParameters!$J$3:$J$3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2024WavelengthScanParameters!$A$4:$A$21</c:f>
              <c:numCache>
                <c:formatCode>General</c:formatCode>
                <c:ptCount val="18"/>
                <c:pt idx="0">
                  <c:v>680</c:v>
                </c:pt>
                <c:pt idx="1">
                  <c:v>520</c:v>
                </c:pt>
                <c:pt idx="2">
                  <c:v>502</c:v>
                </c:pt>
                <c:pt idx="3">
                  <c:v>468</c:v>
                </c:pt>
                <c:pt idx="4">
                  <c:v>440</c:v>
                </c:pt>
                <c:pt idx="5">
                  <c:v>420</c:v>
                </c:pt>
                <c:pt idx="6">
                  <c:v>400</c:v>
                </c:pt>
                <c:pt idx="7">
                  <c:v>380</c:v>
                </c:pt>
                <c:pt idx="8">
                  <c:v>380</c:v>
                </c:pt>
                <c:pt idx="9">
                  <c:v>370</c:v>
                </c:pt>
                <c:pt idx="10">
                  <c:v>390</c:v>
                </c:pt>
                <c:pt idx="11">
                  <c:v>430</c:v>
                </c:pt>
                <c:pt idx="12">
                  <c:v>450</c:v>
                </c:pt>
                <c:pt idx="13">
                  <c:v>360</c:v>
                </c:pt>
                <c:pt idx="14">
                  <c:v>350</c:v>
                </c:pt>
                <c:pt idx="15">
                  <c:v>460</c:v>
                </c:pt>
                <c:pt idx="16">
                  <c:v>410</c:v>
                </c:pt>
                <c:pt idx="17">
                  <c:v>493</c:v>
                </c:pt>
              </c:numCache>
            </c:numRef>
          </c:xVal>
          <c:yVal>
            <c:numRef>
              <c:f>2024WavelengthScanParameters!$J$4:$J$21</c:f>
              <c:numCache>
                <c:formatCode>General</c:formatCode>
                <c:ptCount val="18"/>
                <c:pt idx="0">
                  <c:v>-1.2287565217181</c:v>
                </c:pt>
                <c:pt idx="1">
                  <c:v>0.171343455086865</c:v>
                </c:pt>
                <c:pt idx="2">
                  <c:v>1.20344550855293</c:v>
                </c:pt>
                <c:pt idx="3">
                  <c:v>0.379459350010643</c:v>
                </c:pt>
                <c:pt idx="4">
                  <c:v>0.91721354439561</c:v>
                </c:pt>
                <c:pt idx="5">
                  <c:v>0.442693065673018</c:v>
                </c:pt>
                <c:pt idx="6">
                  <c:v>0.179463306719725</c:v>
                </c:pt>
                <c:pt idx="7">
                  <c:v>0.0719129940548908</c:v>
                </c:pt>
                <c:pt idx="9">
                  <c:v>0.0889564279260872</c:v>
                </c:pt>
                <c:pt idx="10">
                  <c:v>0.130038525442671</c:v>
                </c:pt>
                <c:pt idx="11">
                  <c:v>0.785477439036544</c:v>
                </c:pt>
                <c:pt idx="12">
                  <c:v>0.699817375591355</c:v>
                </c:pt>
                <c:pt idx="13">
                  <c:v>0.104739163880516</c:v>
                </c:pt>
                <c:pt idx="14">
                  <c:v>0.0906935454157155</c:v>
                </c:pt>
                <c:pt idx="15">
                  <c:v>0.314712979175454</c:v>
                </c:pt>
                <c:pt idx="16">
                  <c:v>0.400764080575835</c:v>
                </c:pt>
                <c:pt idx="17">
                  <c:v>0.663908616813052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2024WavelengthScanParameters!$K$3:$K$3</c:f>
              <c:strCache>
                <c:ptCount val="1"/>
                <c:pt idx="0">
                  <c:v>5.00E+03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2024WavelengthScanParameters!$A$4:$A$21</c:f>
              <c:numCache>
                <c:formatCode>General</c:formatCode>
                <c:ptCount val="18"/>
                <c:pt idx="0">
                  <c:v>680</c:v>
                </c:pt>
                <c:pt idx="1">
                  <c:v>520</c:v>
                </c:pt>
                <c:pt idx="2">
                  <c:v>502</c:v>
                </c:pt>
                <c:pt idx="3">
                  <c:v>468</c:v>
                </c:pt>
                <c:pt idx="4">
                  <c:v>440</c:v>
                </c:pt>
                <c:pt idx="5">
                  <c:v>420</c:v>
                </c:pt>
                <c:pt idx="6">
                  <c:v>400</c:v>
                </c:pt>
                <c:pt idx="7">
                  <c:v>380</c:v>
                </c:pt>
                <c:pt idx="8">
                  <c:v>380</c:v>
                </c:pt>
                <c:pt idx="9">
                  <c:v>370</c:v>
                </c:pt>
                <c:pt idx="10">
                  <c:v>390</c:v>
                </c:pt>
                <c:pt idx="11">
                  <c:v>430</c:v>
                </c:pt>
                <c:pt idx="12">
                  <c:v>450</c:v>
                </c:pt>
                <c:pt idx="13">
                  <c:v>360</c:v>
                </c:pt>
                <c:pt idx="14">
                  <c:v>350</c:v>
                </c:pt>
                <c:pt idx="15">
                  <c:v>460</c:v>
                </c:pt>
                <c:pt idx="16">
                  <c:v>410</c:v>
                </c:pt>
                <c:pt idx="17">
                  <c:v>493</c:v>
                </c:pt>
              </c:numCache>
            </c:numRef>
          </c:xVal>
          <c:yVal>
            <c:numRef>
              <c:f>2024WavelengthScanParameters!$K$4:$K$21</c:f>
              <c:numCache>
                <c:formatCode>General</c:formatCode>
                <c:ptCount val="18"/>
                <c:pt idx="0">
                  <c:v>-1.20405519190518</c:v>
                </c:pt>
                <c:pt idx="1">
                  <c:v>0.129292468979323</c:v>
                </c:pt>
                <c:pt idx="2">
                  <c:v>0.968556011414803</c:v>
                </c:pt>
                <c:pt idx="3">
                  <c:v>0.320719861247538</c:v>
                </c:pt>
                <c:pt idx="4">
                  <c:v>0.831575727894057</c:v>
                </c:pt>
                <c:pt idx="5">
                  <c:v>0.410450626653651</c:v>
                </c:pt>
                <c:pt idx="6">
                  <c:v>0.174526031178462</c:v>
                </c:pt>
                <c:pt idx="7">
                  <c:v>0.0718953775963942</c:v>
                </c:pt>
                <c:pt idx="9">
                  <c:v>0.0859786930427628</c:v>
                </c:pt>
                <c:pt idx="10">
                  <c:v>0.115574266629571</c:v>
                </c:pt>
                <c:pt idx="11">
                  <c:v>0.766558175917922</c:v>
                </c:pt>
                <c:pt idx="12">
                  <c:v>0.699813341361642</c:v>
                </c:pt>
                <c:pt idx="13">
                  <c:v>0.102568528422267</c:v>
                </c:pt>
                <c:pt idx="14">
                  <c:v>0.0900708219740374</c:v>
                </c:pt>
                <c:pt idx="15">
                  <c:v>0.299232991917439</c:v>
                </c:pt>
                <c:pt idx="16">
                  <c:v>0.297967328724408</c:v>
                </c:pt>
                <c:pt idx="17">
                  <c:v>0.608803455987646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2024WavelengthScanParameters!$L$3:$L$3</c:f>
              <c:strCache>
                <c:ptCount val="1"/>
                <c:pt idx="0">
                  <c:v>1.00E+05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2024WavelengthScanParameters!$A$4:$A$21</c:f>
              <c:numCache>
                <c:formatCode>General</c:formatCode>
                <c:ptCount val="18"/>
                <c:pt idx="0">
                  <c:v>680</c:v>
                </c:pt>
                <c:pt idx="1">
                  <c:v>520</c:v>
                </c:pt>
                <c:pt idx="2">
                  <c:v>502</c:v>
                </c:pt>
                <c:pt idx="3">
                  <c:v>468</c:v>
                </c:pt>
                <c:pt idx="4">
                  <c:v>440</c:v>
                </c:pt>
                <c:pt idx="5">
                  <c:v>420</c:v>
                </c:pt>
                <c:pt idx="6">
                  <c:v>400</c:v>
                </c:pt>
                <c:pt idx="7">
                  <c:v>380</c:v>
                </c:pt>
                <c:pt idx="8">
                  <c:v>380</c:v>
                </c:pt>
                <c:pt idx="9">
                  <c:v>370</c:v>
                </c:pt>
                <c:pt idx="10">
                  <c:v>390</c:v>
                </c:pt>
                <c:pt idx="11">
                  <c:v>430</c:v>
                </c:pt>
                <c:pt idx="12">
                  <c:v>450</c:v>
                </c:pt>
                <c:pt idx="13">
                  <c:v>360</c:v>
                </c:pt>
                <c:pt idx="14">
                  <c:v>350</c:v>
                </c:pt>
                <c:pt idx="15">
                  <c:v>460</c:v>
                </c:pt>
                <c:pt idx="16">
                  <c:v>410</c:v>
                </c:pt>
                <c:pt idx="17">
                  <c:v>493</c:v>
                </c:pt>
              </c:numCache>
            </c:numRef>
          </c:xVal>
          <c:yVal>
            <c:numRef>
              <c:f>2024WavelengthScanParameters!$L$4:$L$21</c:f>
              <c:numCache>
                <c:formatCode>General</c:formatCode>
                <c:ptCount val="18"/>
                <c:pt idx="0">
                  <c:v>-0.812189235269078</c:v>
                </c:pt>
                <c:pt idx="1">
                  <c:v>0.000550251785575779</c:v>
                </c:pt>
                <c:pt idx="2">
                  <c:v>0.926525876977622</c:v>
                </c:pt>
                <c:pt idx="3">
                  <c:v>0.255018609222312</c:v>
                </c:pt>
                <c:pt idx="4">
                  <c:v>0.654254855121307</c:v>
                </c:pt>
                <c:pt idx="5">
                  <c:v>0.347306984196937</c:v>
                </c:pt>
                <c:pt idx="6">
                  <c:v>0.101617563669543</c:v>
                </c:pt>
                <c:pt idx="7">
                  <c:v>0.0715546856314267</c:v>
                </c:pt>
                <c:pt idx="9">
                  <c:v>0.0444338425555485</c:v>
                </c:pt>
                <c:pt idx="10">
                  <c:v>0.067573661654753</c:v>
                </c:pt>
                <c:pt idx="11">
                  <c:v>0.477810869961422</c:v>
                </c:pt>
                <c:pt idx="12">
                  <c:v>0.699735131300016</c:v>
                </c:pt>
                <c:pt idx="13">
                  <c:v>0.0683412499588279</c:v>
                </c:pt>
                <c:pt idx="14">
                  <c:v>0.078808133903061</c:v>
                </c:pt>
                <c:pt idx="15">
                  <c:v>0.24531391006976</c:v>
                </c:pt>
                <c:pt idx="16">
                  <c:v>0.163290446752126</c:v>
                </c:pt>
                <c:pt idx="17">
                  <c:v>0.466217538085815</c:v>
                </c:pt>
              </c:numCache>
            </c:numRef>
          </c:yVal>
          <c:smooth val="0"/>
        </c:ser>
        <c:axId val="56078097"/>
        <c:axId val="32159857"/>
      </c:scatterChart>
      <c:valAx>
        <c:axId val="5607809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159857"/>
        <c:crosses val="autoZero"/>
        <c:crossBetween val="midCat"/>
      </c:valAx>
      <c:valAx>
        <c:axId val="3215985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07809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2024WavelengthScanParameters!$M$3:$M$3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2024WavelengthScanParameters!$A$4:$A$21</c:f>
              <c:numCache>
                <c:formatCode>General</c:formatCode>
                <c:ptCount val="18"/>
                <c:pt idx="0">
                  <c:v>680</c:v>
                </c:pt>
                <c:pt idx="1">
                  <c:v>520</c:v>
                </c:pt>
                <c:pt idx="2">
                  <c:v>502</c:v>
                </c:pt>
                <c:pt idx="3">
                  <c:v>468</c:v>
                </c:pt>
                <c:pt idx="4">
                  <c:v>440</c:v>
                </c:pt>
                <c:pt idx="5">
                  <c:v>420</c:v>
                </c:pt>
                <c:pt idx="6">
                  <c:v>400</c:v>
                </c:pt>
                <c:pt idx="7">
                  <c:v>380</c:v>
                </c:pt>
                <c:pt idx="8">
                  <c:v>380</c:v>
                </c:pt>
                <c:pt idx="9">
                  <c:v>370</c:v>
                </c:pt>
                <c:pt idx="10">
                  <c:v>390</c:v>
                </c:pt>
                <c:pt idx="11">
                  <c:v>430</c:v>
                </c:pt>
                <c:pt idx="12">
                  <c:v>450</c:v>
                </c:pt>
                <c:pt idx="13">
                  <c:v>360</c:v>
                </c:pt>
                <c:pt idx="14">
                  <c:v>350</c:v>
                </c:pt>
                <c:pt idx="15">
                  <c:v>460</c:v>
                </c:pt>
                <c:pt idx="16">
                  <c:v>410</c:v>
                </c:pt>
                <c:pt idx="17">
                  <c:v>493</c:v>
                </c:pt>
              </c:numCache>
            </c:numRef>
          </c:xVal>
          <c:yVal>
            <c:numRef>
              <c:f>2024WavelengthScanParameters!$M$4:$M$21</c:f>
              <c:numCache>
                <c:formatCode>General</c:formatCode>
                <c:ptCount val="18"/>
                <c:pt idx="0">
                  <c:v>-0.001372870464884</c:v>
                </c:pt>
                <c:pt idx="1">
                  <c:v>0.00018797489758589</c:v>
                </c:pt>
                <c:pt idx="2">
                  <c:v>0.00128067322340566</c:v>
                </c:pt>
                <c:pt idx="3">
                  <c:v>0.000391142921649901</c:v>
                </c:pt>
                <c:pt idx="4">
                  <c:v>0.00101814346050412</c:v>
                </c:pt>
                <c:pt idx="5">
                  <c:v>0.000483786078339235</c:v>
                </c:pt>
                <c:pt idx="6">
                  <c:v>0.000191664542047206</c:v>
                </c:pt>
                <c:pt idx="7">
                  <c:v>6.21158087734601E-005</c:v>
                </c:pt>
                <c:pt idx="9">
                  <c:v>4.91252291866251E-005</c:v>
                </c:pt>
                <c:pt idx="10">
                  <c:v>0.000119515611441016</c:v>
                </c:pt>
                <c:pt idx="11">
                  <c:v>0.000868053625464913</c:v>
                </c:pt>
                <c:pt idx="12">
                  <c:v>0.000741169356584596</c:v>
                </c:pt>
                <c:pt idx="13">
                  <c:v>2.74624523979588E-005</c:v>
                </c:pt>
                <c:pt idx="14">
                  <c:v>2.81486957377845E-005</c:v>
                </c:pt>
                <c:pt idx="15">
                  <c:v>0.000357264713596065</c:v>
                </c:pt>
                <c:pt idx="16">
                  <c:v>0.000463446069876736</c:v>
                </c:pt>
                <c:pt idx="17">
                  <c:v>0.00071759720700524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2024WavelengthScanParameters!$N$3:$N$3</c:f>
              <c:strCache>
                <c:ptCount val="1"/>
                <c:pt idx="0">
                  <c:v>5.00E+03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2024WavelengthScanParameters!$A$4:$A$21</c:f>
              <c:numCache>
                <c:formatCode>General</c:formatCode>
                <c:ptCount val="18"/>
                <c:pt idx="0">
                  <c:v>680</c:v>
                </c:pt>
                <c:pt idx="1">
                  <c:v>520</c:v>
                </c:pt>
                <c:pt idx="2">
                  <c:v>502</c:v>
                </c:pt>
                <c:pt idx="3">
                  <c:v>468</c:v>
                </c:pt>
                <c:pt idx="4">
                  <c:v>440</c:v>
                </c:pt>
                <c:pt idx="5">
                  <c:v>420</c:v>
                </c:pt>
                <c:pt idx="6">
                  <c:v>400</c:v>
                </c:pt>
                <c:pt idx="7">
                  <c:v>380</c:v>
                </c:pt>
                <c:pt idx="8">
                  <c:v>380</c:v>
                </c:pt>
                <c:pt idx="9">
                  <c:v>370</c:v>
                </c:pt>
                <c:pt idx="10">
                  <c:v>390</c:v>
                </c:pt>
                <c:pt idx="11">
                  <c:v>430</c:v>
                </c:pt>
                <c:pt idx="12">
                  <c:v>450</c:v>
                </c:pt>
                <c:pt idx="13">
                  <c:v>360</c:v>
                </c:pt>
                <c:pt idx="14">
                  <c:v>350</c:v>
                </c:pt>
                <c:pt idx="15">
                  <c:v>460</c:v>
                </c:pt>
                <c:pt idx="16">
                  <c:v>410</c:v>
                </c:pt>
                <c:pt idx="17">
                  <c:v>493</c:v>
                </c:pt>
              </c:numCache>
            </c:numRef>
          </c:xVal>
          <c:yVal>
            <c:numRef>
              <c:f>2024WavelengthScanParameters!$N$4:$N$21</c:f>
              <c:numCache>
                <c:formatCode>General</c:formatCode>
                <c:ptCount val="18"/>
                <c:pt idx="0">
                  <c:v>-0.00134527205499227</c:v>
                </c:pt>
                <c:pt idx="1">
                  <c:v>0.000141842234958399</c:v>
                </c:pt>
                <c:pt idx="2">
                  <c:v>0.00103071035653208</c:v>
                </c:pt>
                <c:pt idx="3">
                  <c:v>0.000330594841202343</c:v>
                </c:pt>
                <c:pt idx="4">
                  <c:v>0.000923082083166568</c:v>
                </c:pt>
                <c:pt idx="5">
                  <c:v>0.000448550732817033</c:v>
                </c:pt>
                <c:pt idx="6">
                  <c:v>0.000186391594206927</c:v>
                </c:pt>
                <c:pt idx="7">
                  <c:v>6.21005923222245E-005</c:v>
                </c:pt>
                <c:pt idx="9">
                  <c:v>4.74808071700187E-005</c:v>
                </c:pt>
                <c:pt idx="10">
                  <c:v>0.000106221822310418</c:v>
                </c:pt>
                <c:pt idx="11">
                  <c:v>0.000847145405667552</c:v>
                </c:pt>
                <c:pt idx="12">
                  <c:v>0.000741165083973561</c:v>
                </c:pt>
                <c:pt idx="13">
                  <c:v>2.68933150214806E-005</c:v>
                </c:pt>
                <c:pt idx="14">
                  <c:v>2.79554201015941E-005</c:v>
                </c:pt>
                <c:pt idx="15">
                  <c:v>0.000339691707142072</c:v>
                </c:pt>
                <c:pt idx="16">
                  <c:v>0.000344571268090144</c:v>
                </c:pt>
                <c:pt idx="17">
                  <c:v>0.000658035832896699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2024WavelengthScanParameters!$O$3:$O$3</c:f>
              <c:strCache>
                <c:ptCount val="1"/>
                <c:pt idx="0">
                  <c:v>1.00E+05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2024WavelengthScanParameters!$A$4:$A$21</c:f>
              <c:numCache>
                <c:formatCode>General</c:formatCode>
                <c:ptCount val="18"/>
                <c:pt idx="0">
                  <c:v>680</c:v>
                </c:pt>
                <c:pt idx="1">
                  <c:v>520</c:v>
                </c:pt>
                <c:pt idx="2">
                  <c:v>502</c:v>
                </c:pt>
                <c:pt idx="3">
                  <c:v>468</c:v>
                </c:pt>
                <c:pt idx="4">
                  <c:v>440</c:v>
                </c:pt>
                <c:pt idx="5">
                  <c:v>420</c:v>
                </c:pt>
                <c:pt idx="6">
                  <c:v>400</c:v>
                </c:pt>
                <c:pt idx="7">
                  <c:v>380</c:v>
                </c:pt>
                <c:pt idx="8">
                  <c:v>380</c:v>
                </c:pt>
                <c:pt idx="9">
                  <c:v>370</c:v>
                </c:pt>
                <c:pt idx="10">
                  <c:v>390</c:v>
                </c:pt>
                <c:pt idx="11">
                  <c:v>430</c:v>
                </c:pt>
                <c:pt idx="12">
                  <c:v>450</c:v>
                </c:pt>
                <c:pt idx="13">
                  <c:v>360</c:v>
                </c:pt>
                <c:pt idx="14">
                  <c:v>350</c:v>
                </c:pt>
                <c:pt idx="15">
                  <c:v>460</c:v>
                </c:pt>
                <c:pt idx="16">
                  <c:v>410</c:v>
                </c:pt>
                <c:pt idx="17">
                  <c:v>493</c:v>
                </c:pt>
              </c:numCache>
            </c:numRef>
          </c:xVal>
          <c:yVal>
            <c:numRef>
              <c:f>2024WavelengthScanParameters!$O$4:$O$21</c:f>
              <c:numCache>
                <c:formatCode>General</c:formatCode>
                <c:ptCount val="18"/>
                <c:pt idx="0">
                  <c:v>-0.000907446343754545</c:v>
                </c:pt>
                <c:pt idx="1">
                  <c:v>6.03661943128338E-007</c:v>
                </c:pt>
                <c:pt idx="2">
                  <c:v>0.000985983056984832</c:v>
                </c:pt>
                <c:pt idx="3">
                  <c:v>0.000262870644466955</c:v>
                </c:pt>
                <c:pt idx="4">
                  <c:v>0.000726248872266458</c:v>
                </c:pt>
                <c:pt idx="5">
                  <c:v>0.000379545777634943</c:v>
                </c:pt>
                <c:pt idx="6">
                  <c:v>0.000108526272922704</c:v>
                </c:pt>
                <c:pt idx="7">
                  <c:v>6.18063150886773E-005</c:v>
                </c:pt>
                <c:pt idx="9">
                  <c:v>2.45381109614407E-005</c:v>
                </c:pt>
                <c:pt idx="10">
                  <c:v>6.21054988318563E-005</c:v>
                </c:pt>
                <c:pt idx="11">
                  <c:v>0.000528042483900368</c:v>
                </c:pt>
                <c:pt idx="12">
                  <c:v>0.000741082252504844</c:v>
                </c:pt>
                <c:pt idx="13">
                  <c:v>1.7918973708367E-005</c:v>
                </c:pt>
                <c:pt idx="14">
                  <c:v>2.44598022133937E-005</c:v>
                </c:pt>
                <c:pt idx="15">
                  <c:v>0.000278482330318327</c:v>
                </c:pt>
                <c:pt idx="16">
                  <c:v>0.000188830085987132</c:v>
                </c:pt>
                <c:pt idx="17">
                  <c:v>0.000503919356843424</c:v>
                </c:pt>
              </c:numCache>
            </c:numRef>
          </c:yVal>
          <c:smooth val="0"/>
        </c:ser>
        <c:axId val="31060494"/>
        <c:axId val="33165080"/>
      </c:scatterChart>
      <c:valAx>
        <c:axId val="3106049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165080"/>
        <c:crosses val="autoZero"/>
        <c:crossBetween val="midCat"/>
      </c:valAx>
      <c:valAx>
        <c:axId val="3316508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06049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Pump 653 Probe 493
roughly equal size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Degradation493nm!$F$2:$F$11</c:f>
              <c:numCache>
                <c:formatCode>General</c:formatCode>
                <c:ptCount val="10"/>
                <c:pt idx="0">
                  <c:v>0</c:v>
                </c:pt>
                <c:pt idx="1">
                  <c:v>0.00234953703703704</c:v>
                </c:pt>
                <c:pt idx="2">
                  <c:v>0.00471064814814815</c:v>
                </c:pt>
                <c:pt idx="3">
                  <c:v>0.00706018518518519</c:v>
                </c:pt>
                <c:pt idx="4">
                  <c:v>0.00940972222222222</c:v>
                </c:pt>
                <c:pt idx="5">
                  <c:v>0.0117592592592593</c:v>
                </c:pt>
                <c:pt idx="6">
                  <c:v>0.0140972222222222</c:v>
                </c:pt>
                <c:pt idx="7">
                  <c:v>0.0164467592592593</c:v>
                </c:pt>
                <c:pt idx="8">
                  <c:v>0.0188078703703704</c:v>
                </c:pt>
                <c:pt idx="9">
                  <c:v>0.0211805555555556</c:v>
                </c:pt>
              </c:numCache>
            </c:numRef>
          </c:xVal>
          <c:yVal>
            <c:numRef>
              <c:f>Degradation493nm!$G$2:$G$11</c:f>
              <c:numCache>
                <c:formatCode>General</c:formatCode>
                <c:ptCount val="10"/>
                <c:pt idx="0">
                  <c:v>0.606</c:v>
                </c:pt>
                <c:pt idx="1">
                  <c:v>0.595</c:v>
                </c:pt>
                <c:pt idx="2">
                  <c:v>0.576</c:v>
                </c:pt>
                <c:pt idx="3">
                  <c:v>0.57</c:v>
                </c:pt>
                <c:pt idx="4">
                  <c:v>0.559</c:v>
                </c:pt>
                <c:pt idx="5">
                  <c:v>0.553</c:v>
                </c:pt>
                <c:pt idx="6">
                  <c:v>0.542</c:v>
                </c:pt>
                <c:pt idx="7">
                  <c:v>0.527</c:v>
                </c:pt>
                <c:pt idx="8">
                  <c:v>0.529</c:v>
                </c:pt>
                <c:pt idx="9">
                  <c:v>0.524</c:v>
                </c:pt>
              </c:numCache>
            </c:numRef>
          </c:yVal>
          <c:smooth val="0"/>
        </c:ser>
        <c:axId val="55537658"/>
        <c:axId val="50407999"/>
      </c:scatterChart>
      <c:valAx>
        <c:axId val="5553765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time since measurement start / hh:mm:ss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h:mm:ss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407999"/>
        <c:crosses val="autoZero"/>
        <c:crossBetween val="midCat"/>
      </c:valAx>
      <c:valAx>
        <c:axId val="5040799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dOD / mOD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537658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PowerVar!$B$2:$B$10</c:f>
              <c:numCache>
                <c:formatCode>General</c:formatCode>
                <c:ptCount val="9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5.5</c:v>
                </c:pt>
                <c:pt idx="4">
                  <c:v>7.5</c:v>
                </c:pt>
                <c:pt idx="5">
                  <c:v>10</c:v>
                </c:pt>
                <c:pt idx="6">
                  <c:v>7.5</c:v>
                </c:pt>
                <c:pt idx="7">
                  <c:v>7.5</c:v>
                </c:pt>
                <c:pt idx="8">
                  <c:v>7.5</c:v>
                </c:pt>
              </c:numCache>
            </c:numRef>
          </c:xVal>
          <c:yVal>
            <c:numRef>
              <c:f>PowerVar!$H$2:$H$10</c:f>
              <c:numCache>
                <c:formatCode>General</c:formatCode>
                <c:ptCount val="9"/>
                <c:pt idx="0">
                  <c:v>-0.147</c:v>
                </c:pt>
                <c:pt idx="1">
                  <c:v>-0.14</c:v>
                </c:pt>
                <c:pt idx="2">
                  <c:v>-0.169</c:v>
                </c:pt>
                <c:pt idx="3">
                  <c:v>-0.845</c:v>
                </c:pt>
                <c:pt idx="4">
                  <c:v>-1.167</c:v>
                </c:pt>
                <c:pt idx="5">
                  <c:v>-1.465</c:v>
                </c:pt>
                <c:pt idx="6">
                  <c:v>-1.06</c:v>
                </c:pt>
                <c:pt idx="7">
                  <c:v>-0.954</c:v>
                </c:pt>
                <c:pt idx="8">
                  <c:v>-0.922</c:v>
                </c:pt>
              </c:numCache>
            </c:numRef>
          </c:yVal>
          <c:smooth val="0"/>
        </c:ser>
        <c:axId val="7141704"/>
        <c:axId val="6991832"/>
      </c:scatterChart>
      <c:valAx>
        <c:axId val="714170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91832"/>
        <c:crosses val="autoZero"/>
        <c:crossBetween val="midCat"/>
      </c:valAx>
      <c:valAx>
        <c:axId val="69918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41704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A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AT" sz="1400" spc="-1" strike="noStrike">
                <a:solidFill>
                  <a:srgbClr val="595959"/>
                </a:solidFill>
                <a:latin typeface="Calibri"/>
              </a:rPr>
              <a:t>"correction"</a:t>
            </a:r>
          </a:p>
        </c:rich>
      </c:tx>
      <c:layout>
        <c:manualLayout>
          <c:xMode val="edge"/>
          <c:yMode val="edge"/>
          <c:x val="0.403690369036904"/>
          <c:y val="0.000787918581746553"/>
        </c:manualLayout>
      </c:layout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WavelengthScan!$A$1:$A$1</c:f>
              <c:strCache>
                <c:ptCount val="1"/>
                <c:pt idx="0">
                  <c:v>SQIB 1% in PMMA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PowerVar!$B$2:$B$4</c:f>
              <c:numCache>
                <c:formatCode>General</c:formatCode>
                <c:ptCount val="3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</c:numCache>
            </c:numRef>
          </c:xVal>
          <c:yVal>
            <c:numRef>
              <c:f>PowerVar!$J$2:$J$4</c:f>
              <c:numCache>
                <c:formatCode>General</c:formatCode>
                <c:ptCount val="3"/>
                <c:pt idx="0">
                  <c:v>-0.147</c:v>
                </c:pt>
                <c:pt idx="1">
                  <c:v>-0.147</c:v>
                </c:pt>
                <c:pt idx="2">
                  <c:v>-0.1863225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WavelengthScan!$A$1:$A$1</c:f>
              <c:strCache>
                <c:ptCount val="1"/>
                <c:pt idx="0">
                  <c:v>SQIB 1% in PMMA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PowerVar!$B$5:$B$7</c:f>
              <c:numCache>
                <c:formatCode>General</c:formatCode>
                <c:ptCount val="3"/>
                <c:pt idx="0">
                  <c:v>5.5</c:v>
                </c:pt>
                <c:pt idx="1">
                  <c:v>7.5</c:v>
                </c:pt>
                <c:pt idx="2">
                  <c:v>10</c:v>
                </c:pt>
              </c:numCache>
            </c:numRef>
          </c:xVal>
          <c:yVal>
            <c:numRef>
              <c:f>PowerVar!$J$5:$J$7</c:f>
              <c:numCache>
                <c:formatCode>General</c:formatCode>
                <c:ptCount val="3"/>
                <c:pt idx="0">
                  <c:v>-0.845</c:v>
                </c:pt>
                <c:pt idx="1">
                  <c:v>-1.22535</c:v>
                </c:pt>
                <c:pt idx="2">
                  <c:v>-1.6151625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WavelengthScan!$A$1:$A$1</c:f>
              <c:strCache>
                <c:ptCount val="1"/>
                <c:pt idx="0">
                  <c:v>SQIB 1% in PMMA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PowerVar!$B$8:$B$10</c:f>
              <c:numCache>
                <c:formatCode>General</c:formatCode>
                <c:ptCount val="3"/>
                <c:pt idx="0">
                  <c:v>7.5</c:v>
                </c:pt>
                <c:pt idx="1">
                  <c:v>7.5</c:v>
                </c:pt>
                <c:pt idx="2">
                  <c:v>7.5</c:v>
                </c:pt>
              </c:numCache>
            </c:numRef>
          </c:xVal>
          <c:yVal>
            <c:numRef>
              <c:f>PowerVar!$J$8:$J$10</c:f>
              <c:numCache>
                <c:formatCode>General</c:formatCode>
                <c:ptCount val="3"/>
                <c:pt idx="0">
                  <c:v>-1.06</c:v>
                </c:pt>
                <c:pt idx="1">
                  <c:v>-1.0017</c:v>
                </c:pt>
                <c:pt idx="2">
                  <c:v>-1.016505</c:v>
                </c:pt>
              </c:numCache>
            </c:numRef>
          </c:yVal>
          <c:smooth val="0"/>
        </c:ser>
        <c:axId val="39231041"/>
        <c:axId val="83512618"/>
      </c:scatterChart>
      <c:valAx>
        <c:axId val="3923104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512618"/>
        <c:crosses val="autoZero"/>
        <c:crossBetween val="midCat"/>
      </c:valAx>
      <c:valAx>
        <c:axId val="835126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23104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0.xml"/><Relationship Id="rId2" Type="http://schemas.openxmlformats.org/officeDocument/2006/relationships/chart" Target="../charts/chart51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2.xml"/><Relationship Id="rId2" Type="http://schemas.openxmlformats.org/officeDocument/2006/relationships/chart" Target="../charts/chart5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5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5.xml"/><Relationship Id="rId2" Type="http://schemas.openxmlformats.org/officeDocument/2006/relationships/chart" Target="../charts/chart5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329760</xdr:colOff>
      <xdr:row>19</xdr:row>
      <xdr:rowOff>32040</xdr:rowOff>
    </xdr:from>
    <xdr:to>
      <xdr:col>4</xdr:col>
      <xdr:colOff>1190520</xdr:colOff>
      <xdr:row>35</xdr:row>
      <xdr:rowOff>145800</xdr:rowOff>
    </xdr:to>
    <xdr:graphicFrame>
      <xdr:nvGraphicFramePr>
        <xdr:cNvPr id="0" name="Diagramm 1"/>
        <xdr:cNvGraphicFramePr/>
      </xdr:nvGraphicFramePr>
      <xdr:xfrm>
        <a:off x="2867400" y="3636360"/>
        <a:ext cx="5141160" cy="314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761400</xdr:colOff>
      <xdr:row>24</xdr:row>
      <xdr:rowOff>42120</xdr:rowOff>
    </xdr:from>
    <xdr:to>
      <xdr:col>6</xdr:col>
      <xdr:colOff>349200</xdr:colOff>
      <xdr:row>49</xdr:row>
      <xdr:rowOff>84600</xdr:rowOff>
    </xdr:to>
    <xdr:graphicFrame>
      <xdr:nvGraphicFramePr>
        <xdr:cNvPr id="1" name="Diagramm 1"/>
        <xdr:cNvGraphicFramePr/>
      </xdr:nvGraphicFramePr>
      <xdr:xfrm>
        <a:off x="2432880" y="4263480"/>
        <a:ext cx="7541640" cy="480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102240</xdr:colOff>
      <xdr:row>23</xdr:row>
      <xdr:rowOff>31320</xdr:rowOff>
    </xdr:from>
    <xdr:to>
      <xdr:col>13</xdr:col>
      <xdr:colOff>430920</xdr:colOff>
      <xdr:row>40</xdr:row>
      <xdr:rowOff>30600</xdr:rowOff>
    </xdr:to>
    <xdr:graphicFrame>
      <xdr:nvGraphicFramePr>
        <xdr:cNvPr id="2" name=""/>
        <xdr:cNvGraphicFramePr/>
      </xdr:nvGraphicFramePr>
      <xdr:xfrm>
        <a:off x="12188160" y="4062240"/>
        <a:ext cx="575856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398520</xdr:colOff>
      <xdr:row>23</xdr:row>
      <xdr:rowOff>25560</xdr:rowOff>
    </xdr:from>
    <xdr:to>
      <xdr:col>8</xdr:col>
      <xdr:colOff>86400</xdr:colOff>
      <xdr:row>43</xdr:row>
      <xdr:rowOff>12240</xdr:rowOff>
    </xdr:to>
    <xdr:graphicFrame>
      <xdr:nvGraphicFramePr>
        <xdr:cNvPr id="3" name=""/>
        <xdr:cNvGraphicFramePr/>
      </xdr:nvGraphicFramePr>
      <xdr:xfrm>
        <a:off x="1211400" y="4056480"/>
        <a:ext cx="575784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432000</xdr:colOff>
      <xdr:row>22</xdr:row>
      <xdr:rowOff>111240</xdr:rowOff>
    </xdr:from>
    <xdr:to>
      <xdr:col>15</xdr:col>
      <xdr:colOff>501120</xdr:colOff>
      <xdr:row>42</xdr:row>
      <xdr:rowOff>85680</xdr:rowOff>
    </xdr:to>
    <xdr:graphicFrame>
      <xdr:nvGraphicFramePr>
        <xdr:cNvPr id="4" name=""/>
        <xdr:cNvGraphicFramePr/>
      </xdr:nvGraphicFramePr>
      <xdr:xfrm>
        <a:off x="7314840" y="3966840"/>
        <a:ext cx="57585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523800</xdr:colOff>
      <xdr:row>11</xdr:row>
      <xdr:rowOff>157320</xdr:rowOff>
    </xdr:from>
    <xdr:to>
      <xdr:col>8</xdr:col>
      <xdr:colOff>521640</xdr:colOff>
      <xdr:row>26</xdr:row>
      <xdr:rowOff>41040</xdr:rowOff>
    </xdr:to>
    <xdr:graphicFrame>
      <xdr:nvGraphicFramePr>
        <xdr:cNvPr id="5" name="Diagramm 1"/>
        <xdr:cNvGraphicFramePr/>
      </xdr:nvGraphicFramePr>
      <xdr:xfrm>
        <a:off x="1981800" y="2237760"/>
        <a:ext cx="437184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195840</xdr:colOff>
      <xdr:row>10</xdr:row>
      <xdr:rowOff>62640</xdr:rowOff>
    </xdr:from>
    <xdr:to>
      <xdr:col>4</xdr:col>
      <xdr:colOff>1124280</xdr:colOff>
      <xdr:row>24</xdr:row>
      <xdr:rowOff>136800</xdr:rowOff>
    </xdr:to>
    <xdr:graphicFrame>
      <xdr:nvGraphicFramePr>
        <xdr:cNvPr id="6" name="Chart 1"/>
        <xdr:cNvGraphicFramePr/>
      </xdr:nvGraphicFramePr>
      <xdr:xfrm>
        <a:off x="1353960" y="1967760"/>
        <a:ext cx="47746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32760</xdr:colOff>
      <xdr:row>11</xdr:row>
      <xdr:rowOff>187920</xdr:rowOff>
    </xdr:from>
    <xdr:to>
      <xdr:col>11</xdr:col>
      <xdr:colOff>552960</xdr:colOff>
      <xdr:row>26</xdr:row>
      <xdr:rowOff>71640</xdr:rowOff>
    </xdr:to>
    <xdr:graphicFrame>
      <xdr:nvGraphicFramePr>
        <xdr:cNvPr id="7" name="Chart 2"/>
        <xdr:cNvGraphicFramePr/>
      </xdr:nvGraphicFramePr>
      <xdr:xfrm>
        <a:off x="6346080" y="2283480"/>
        <a:ext cx="479916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9" activeCellId="0" sqref="A19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21.14"/>
    <col collapsed="false" customWidth="true" hidden="false" outlineLevel="0" max="3" min="3" style="1" width="31.16"/>
    <col collapsed="false" customWidth="true" hidden="false" outlineLevel="0" max="4" min="4" style="1" width="29.57"/>
    <col collapsed="false" customWidth="true" hidden="false" outlineLevel="0" max="5" min="5" style="1" width="18.42"/>
    <col collapsed="false" customWidth="true" hidden="false" outlineLevel="0" max="6" min="6" style="1" width="14.14"/>
    <col collapsed="false" customWidth="true" hidden="false" outlineLevel="0" max="7" min="7" style="1" width="24.57"/>
    <col collapsed="false" customWidth="true" hidden="false" outlineLevel="0" max="8" min="8" style="1" width="12.71"/>
    <col collapsed="false" customWidth="true" hidden="false" outlineLevel="0" max="11" min="11" style="1" width="17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J2" s="1" t="s">
        <v>3</v>
      </c>
      <c r="K2" s="1" t="s">
        <v>4</v>
      </c>
      <c r="N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2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customFormat="false" ht="15" hidden="false" customHeight="false" outlineLevel="0" collapsed="false">
      <c r="A4" s="3" t="s">
        <v>14</v>
      </c>
      <c r="B4" s="1" t="n">
        <v>310</v>
      </c>
      <c r="C4" s="2" t="n">
        <v>0.000267353070780485</v>
      </c>
      <c r="D4" s="1" t="n">
        <v>17989.1890101784</v>
      </c>
      <c r="E4" s="1" t="n">
        <v>3</v>
      </c>
      <c r="F4" s="1" t="n">
        <v>0</v>
      </c>
      <c r="G4" s="1" t="n">
        <f aca="false">F4*C4</f>
        <v>0</v>
      </c>
      <c r="H4" s="1" t="n">
        <f aca="false">G4/MAX($G$4:$G$21)</f>
        <v>0</v>
      </c>
    </row>
    <row r="5" customFormat="false" ht="15" hidden="false" customHeight="false" outlineLevel="0" collapsed="false">
      <c r="A5" s="3" t="s">
        <v>15</v>
      </c>
      <c r="B5" s="1" t="n">
        <v>330</v>
      </c>
      <c r="C5" s="2" t="n">
        <v>0.000258776000814066</v>
      </c>
      <c r="D5" s="4" t="n">
        <v>17349.1640037076</v>
      </c>
      <c r="E5" s="1" t="n">
        <v>3</v>
      </c>
      <c r="F5" s="1" t="n">
        <v>0</v>
      </c>
      <c r="G5" s="1" t="n">
        <f aca="false">F5*C5</f>
        <v>0</v>
      </c>
      <c r="H5" s="1" t="n">
        <f aca="false">G5/MAX($G$4:$G$21)</f>
        <v>0</v>
      </c>
    </row>
    <row r="6" customFormat="false" ht="15" hidden="false" customHeight="false" outlineLevel="0" collapsed="false">
      <c r="A6" s="3" t="s">
        <v>14</v>
      </c>
      <c r="B6" s="1" t="n">
        <v>350</v>
      </c>
      <c r="C6" s="2" t="n">
        <v>0.000256004619612574</v>
      </c>
      <c r="D6" s="1" t="n">
        <v>17918.1671594805</v>
      </c>
      <c r="E6" s="1" t="n">
        <v>3</v>
      </c>
      <c r="F6" s="1" t="n">
        <v>0</v>
      </c>
      <c r="G6" s="1" t="n">
        <f aca="false">F6*C6</f>
        <v>0</v>
      </c>
      <c r="H6" s="1" t="n">
        <f aca="false">G6/MAX($G$4:$G$21)</f>
        <v>0</v>
      </c>
    </row>
    <row r="7" customFormat="false" ht="15" hidden="false" customHeight="false" outlineLevel="0" collapsed="false">
      <c r="A7" s="3" t="s">
        <v>15</v>
      </c>
      <c r="B7" s="1" t="n">
        <v>360</v>
      </c>
      <c r="C7" s="2" t="n">
        <v>0.00024660197389737</v>
      </c>
      <c r="D7" s="1" t="n">
        <v>17865.57134338</v>
      </c>
      <c r="E7" s="1" t="n">
        <v>3</v>
      </c>
      <c r="F7" s="1" t="n">
        <v>0.045</v>
      </c>
      <c r="G7" s="1" t="n">
        <f aca="false">F7*C7</f>
        <v>1.10970888253817E-005</v>
      </c>
      <c r="H7" s="1" t="n">
        <f aca="false">G7/MAX($G$4:$G$21)</f>
        <v>0.0310270187076817</v>
      </c>
      <c r="J7" s="5" t="n">
        <v>-2.2</v>
      </c>
      <c r="K7" s="1" t="s">
        <v>16</v>
      </c>
    </row>
    <row r="8" customFormat="false" ht="15" hidden="false" customHeight="false" outlineLevel="0" collapsed="false">
      <c r="A8" s="3" t="s">
        <v>15</v>
      </c>
      <c r="B8" s="1" t="n">
        <v>370</v>
      </c>
      <c r="C8" s="2" t="n">
        <v>0.000241431114896101</v>
      </c>
      <c r="D8" s="1" t="n">
        <v>18164.9780782453</v>
      </c>
      <c r="E8" s="1" t="n">
        <v>3</v>
      </c>
      <c r="F8" s="1" t="n">
        <v>0.095</v>
      </c>
      <c r="G8" s="1" t="n">
        <f aca="false">F8*C8</f>
        <v>2.29359559151296E-005</v>
      </c>
      <c r="H8" s="1" t="n">
        <f aca="false">G8/MAX($G$4:$G$21)</f>
        <v>0.0641280199208294</v>
      </c>
      <c r="J8" s="5" t="n">
        <v>-2.2</v>
      </c>
    </row>
    <row r="9" customFormat="false" ht="15" hidden="false" customHeight="false" outlineLevel="0" collapsed="false">
      <c r="A9" s="3" t="s">
        <v>15</v>
      </c>
      <c r="B9" s="1" t="n">
        <v>380</v>
      </c>
      <c r="C9" s="2" t="n">
        <v>0.000248677108060064</v>
      </c>
      <c r="D9" s="1" t="n">
        <v>18106.2259712795</v>
      </c>
      <c r="E9" s="1" t="n">
        <v>3</v>
      </c>
      <c r="F9" s="1" t="n">
        <v>0.15</v>
      </c>
      <c r="G9" s="1" t="n">
        <f aca="false">F9*C9</f>
        <v>3.73015662090096E-005</v>
      </c>
      <c r="H9" s="1" t="n">
        <f aca="false">G9/MAX($G$4:$G$21)</f>
        <v>0.104293694572005</v>
      </c>
      <c r="J9" s="6" t="n">
        <v>-2.2</v>
      </c>
      <c r="K9" s="1" t="s">
        <v>17</v>
      </c>
    </row>
    <row r="10" customFormat="false" ht="15" hidden="false" customHeight="false" outlineLevel="0" collapsed="false">
      <c r="A10" s="3" t="s">
        <v>18</v>
      </c>
      <c r="B10" s="1" t="n">
        <v>390</v>
      </c>
      <c r="C10" s="2" t="n">
        <v>0.000234259330471758</v>
      </c>
      <c r="D10" s="1" t="n">
        <v>18645.0672246474</v>
      </c>
      <c r="E10" s="1" t="n">
        <v>3</v>
      </c>
      <c r="F10" s="1" t="n">
        <v>0.148</v>
      </c>
      <c r="G10" s="1" t="n">
        <f aca="false">F10*C10</f>
        <v>3.46703809098202E-005</v>
      </c>
      <c r="H10" s="1" t="n">
        <f aca="false">G10/MAX($G$4:$G$21)</f>
        <v>0.0969370051928411</v>
      </c>
      <c r="J10" s="5" t="n">
        <v>-2.6</v>
      </c>
      <c r="K10" s="1" t="s">
        <v>19</v>
      </c>
    </row>
    <row r="11" customFormat="false" ht="15" hidden="false" customHeight="false" outlineLevel="0" collapsed="false">
      <c r="A11" s="3" t="s">
        <v>18</v>
      </c>
      <c r="B11" s="1" t="n">
        <v>400</v>
      </c>
      <c r="C11" s="2" t="n">
        <v>0.000224430735036316</v>
      </c>
      <c r="D11" s="1" t="n">
        <v>18643.9154470828</v>
      </c>
      <c r="E11" s="1" t="n">
        <v>3</v>
      </c>
      <c r="F11" s="1" t="n">
        <v>0.151</v>
      </c>
      <c r="G11" s="1" t="n">
        <f aca="false">F11*C11</f>
        <v>3.38890409904837E-005</v>
      </c>
      <c r="H11" s="1" t="n">
        <f aca="false">G11/MAX($G$4:$G$21)</f>
        <v>0.0947524098745751</v>
      </c>
      <c r="J11" s="6" t="n">
        <v>-2.3</v>
      </c>
    </row>
    <row r="12" customFormat="false" ht="15" hidden="false" customHeight="false" outlineLevel="0" collapsed="false">
      <c r="A12" s="3" t="s">
        <v>20</v>
      </c>
      <c r="B12" s="1" t="n">
        <v>410</v>
      </c>
      <c r="C12" s="2" t="n">
        <v>0.000244318884142446</v>
      </c>
      <c r="D12" s="1" t="n">
        <v>19680.7872281119</v>
      </c>
      <c r="E12" s="1" t="n">
        <v>3</v>
      </c>
      <c r="F12" s="1" t="n">
        <v>0.252</v>
      </c>
      <c r="G12" s="1" t="n">
        <f aca="false">F12*C12</f>
        <v>6.15683588038964E-005</v>
      </c>
      <c r="H12" s="1" t="n">
        <f aca="false">G12/MAX($G$4:$G$21)</f>
        <v>0.172142680884061</v>
      </c>
      <c r="J12" s="5" t="n">
        <v>-2.1</v>
      </c>
      <c r="K12" s="1" t="s">
        <v>21</v>
      </c>
    </row>
    <row r="13" customFormat="false" ht="15" hidden="false" customHeight="false" outlineLevel="0" collapsed="false">
      <c r="A13" s="3" t="s">
        <v>22</v>
      </c>
      <c r="B13" s="1" t="n">
        <v>410</v>
      </c>
      <c r="C13" s="2" t="n">
        <v>0.000249843897616816</v>
      </c>
      <c r="D13" s="1" t="n">
        <v>19180.4794494013</v>
      </c>
      <c r="E13" s="1" t="n">
        <v>3</v>
      </c>
      <c r="F13" s="1" t="n">
        <v>0.246</v>
      </c>
      <c r="G13" s="1" t="n">
        <f aca="false">F13*C13</f>
        <v>6.14615988137367E-005</v>
      </c>
      <c r="H13" s="1" t="n">
        <f aca="false">G13/MAX($G$4:$G$21)</f>
        <v>0.171844184200468</v>
      </c>
      <c r="J13" s="6" t="n">
        <v>-2.2</v>
      </c>
    </row>
    <row r="14" customFormat="false" ht="15" hidden="false" customHeight="false" outlineLevel="0" collapsed="false">
      <c r="A14" s="3" t="s">
        <v>23</v>
      </c>
      <c r="B14" s="1" t="n">
        <v>420</v>
      </c>
      <c r="C14" s="2" t="n">
        <v>0.000249112966362291</v>
      </c>
      <c r="D14" s="1" t="n">
        <v>19303.538019674</v>
      </c>
      <c r="E14" s="1" t="n">
        <v>3</v>
      </c>
      <c r="F14" s="1" t="n">
        <v>0.537</v>
      </c>
      <c r="G14" s="1" t="n">
        <f aca="false">F14*C14</f>
        <v>0.00013377366293655</v>
      </c>
      <c r="H14" s="1" t="n">
        <f aca="false">G14/MAX($G$4:$G$21)</f>
        <v>0.374025837572288</v>
      </c>
      <c r="J14" s="7" t="n">
        <v>-2.9</v>
      </c>
      <c r="K14" s="1" t="s">
        <v>24</v>
      </c>
    </row>
    <row r="15" customFormat="false" ht="15" hidden="false" customHeight="false" outlineLevel="0" collapsed="false">
      <c r="A15" s="3" t="s">
        <v>23</v>
      </c>
      <c r="B15" s="1" t="n">
        <v>430</v>
      </c>
      <c r="C15" s="2" t="n">
        <v>0.000247087892385681</v>
      </c>
      <c r="D15" s="1" t="n">
        <v>19692.3741496197</v>
      </c>
      <c r="E15" s="1" t="n">
        <v>3</v>
      </c>
      <c r="F15" s="1" t="n">
        <v>1.008</v>
      </c>
      <c r="G15" s="1" t="n">
        <f aca="false">F15*C15</f>
        <v>0.000249064595524766</v>
      </c>
      <c r="H15" s="1" t="n">
        <f aca="false">G15/MAX($G$4:$G$21)</f>
        <v>0.696374696676569</v>
      </c>
      <c r="J15" s="7" t="n">
        <v>-2.7</v>
      </c>
      <c r="K15" s="1" t="s">
        <v>25</v>
      </c>
    </row>
    <row r="16" customFormat="false" ht="15" hidden="false" customHeight="false" outlineLevel="0" collapsed="false">
      <c r="A16" s="3" t="s">
        <v>26</v>
      </c>
      <c r="B16" s="1" t="n">
        <v>440</v>
      </c>
      <c r="C16" s="2" t="n">
        <v>0.000227085004497632</v>
      </c>
      <c r="D16" s="1" t="n">
        <v>18900.6511429509</v>
      </c>
      <c r="E16" s="1" t="n">
        <v>3</v>
      </c>
      <c r="F16" s="1" t="n">
        <v>1.575</v>
      </c>
      <c r="G16" s="1" t="n">
        <f aca="false">F16*C16</f>
        <v>0.00035765888208377</v>
      </c>
      <c r="H16" s="1" t="n">
        <f aca="false">G16/MAX($G$4:$G$21)</f>
        <v>1</v>
      </c>
      <c r="J16" s="6" t="n">
        <v>-2.1</v>
      </c>
    </row>
    <row r="17" customFormat="false" ht="15" hidden="false" customHeight="false" outlineLevel="0" collapsed="false">
      <c r="A17" s="3" t="s">
        <v>18</v>
      </c>
      <c r="B17" s="1" t="n">
        <v>450</v>
      </c>
      <c r="C17" s="2" t="n">
        <v>0.000221071794313491</v>
      </c>
      <c r="D17" s="1" t="n">
        <v>18813.1575446746</v>
      </c>
      <c r="E17" s="1" t="n">
        <v>3</v>
      </c>
      <c r="F17" s="1" t="n">
        <v>0.831</v>
      </c>
      <c r="G17" s="1" t="n">
        <f aca="false">F17*C17</f>
        <v>0.000183710661074511</v>
      </c>
      <c r="H17" s="1" t="n">
        <f aca="false">G17/MAX($G$4:$G$21)</f>
        <v>0.513647696945724</v>
      </c>
      <c r="J17" s="6" t="n">
        <v>-2.2</v>
      </c>
    </row>
    <row r="18" customFormat="false" ht="15" hidden="false" customHeight="false" outlineLevel="0" collapsed="false">
      <c r="A18" s="3" t="s">
        <v>27</v>
      </c>
      <c r="B18" s="1" t="n">
        <v>680.5</v>
      </c>
      <c r="C18" s="2" t="n">
        <v>0.000219423804882387</v>
      </c>
      <c r="D18" s="1" t="n">
        <v>19128.5177367526</v>
      </c>
      <c r="E18" s="1" t="n">
        <v>3</v>
      </c>
      <c r="F18" s="1" t="n">
        <v>-0.881</v>
      </c>
      <c r="G18" s="1" t="n">
        <f aca="false">F18*C18</f>
        <v>-0.000193312372101383</v>
      </c>
      <c r="H18" s="1" t="n">
        <f aca="false">G18/MAX($G$4:$G$21)</f>
        <v>-0.540493698842646</v>
      </c>
      <c r="J18" s="1" t="s">
        <v>28</v>
      </c>
      <c r="K18" s="1" t="s">
        <v>29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4" customFormat="false" ht="15" hidden="false" customHeight="false" outlineLevel="0" collapsed="false">
      <c r="F24" s="1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0" topLeftCell="B1" activePane="topRight" state="frozen"/>
      <selection pane="topLeft" activeCell="A1" activeCellId="0" sqref="A1"/>
      <selection pane="topRight" activeCell="L3" activeCellId="0" sqref="L3"/>
    </sheetView>
  </sheetViews>
  <sheetFormatPr defaultColWidth="10.34375" defaultRowHeight="15" zeroHeight="false" outlineLevelRow="0" outlineLevelCol="0"/>
  <cols>
    <col collapsed="false" customWidth="true" hidden="false" outlineLevel="0" max="1" min="1" style="1" width="23.71"/>
    <col collapsed="false" customWidth="true" hidden="false" outlineLevel="0" max="2" min="2" style="1" width="17.42"/>
    <col collapsed="false" customWidth="true" hidden="false" outlineLevel="0" max="3" min="3" style="1" width="32"/>
    <col collapsed="false" customWidth="true" hidden="false" outlineLevel="0" max="4" min="4" style="1" width="30.71"/>
    <col collapsed="false" customWidth="true" hidden="false" outlineLevel="0" max="5" min="5" style="1" width="16.57"/>
    <col collapsed="false" customWidth="true" hidden="false" outlineLevel="0" max="6" min="6" style="1" width="16.14"/>
    <col collapsed="false" customWidth="true" hidden="false" outlineLevel="0" max="7" min="7" style="1" width="24.57"/>
    <col collapsed="false" customWidth="true" hidden="false" outlineLevel="0" max="9" min="9" style="1" width="22.15"/>
    <col collapsed="false" customWidth="true" hidden="false" outlineLevel="0" max="10" min="10" style="1" width="23.86"/>
  </cols>
  <sheetData>
    <row r="1" customFormat="false" ht="13.8" hidden="false" customHeight="false" outlineLevel="0" collapsed="false">
      <c r="A1" s="1" t="s">
        <v>1</v>
      </c>
      <c r="B1" s="1" t="s">
        <v>0</v>
      </c>
      <c r="C1" s="1" t="s">
        <v>2</v>
      </c>
    </row>
    <row r="2" customFormat="false" ht="13.8" hidden="false" customHeight="false" outlineLevel="0" collapsed="false">
      <c r="I2" s="1" t="s">
        <v>31</v>
      </c>
      <c r="J2" s="1" t="s">
        <v>32</v>
      </c>
      <c r="O2" s="1" t="s">
        <v>3</v>
      </c>
    </row>
    <row r="3" customFormat="false" ht="13.8" hidden="false" customHeight="false" outlineLevel="0" collapsed="false">
      <c r="A3" s="1" t="s">
        <v>7</v>
      </c>
      <c r="B3" s="1" t="s">
        <v>6</v>
      </c>
      <c r="C3" s="2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K3" s="1" t="s">
        <v>33</v>
      </c>
      <c r="L3" s="0" t="s">
        <v>34</v>
      </c>
    </row>
    <row r="4" customFormat="false" ht="13.8" hidden="false" customHeight="false" outlineLevel="0" collapsed="false">
      <c r="A4" s="1" t="n">
        <v>680</v>
      </c>
      <c r="B4" s="3" t="s">
        <v>35</v>
      </c>
      <c r="C4" s="8" t="n">
        <v>0.00111728437702564</v>
      </c>
      <c r="D4" s="9" t="n">
        <v>1545</v>
      </c>
      <c r="E4" s="1" t="n">
        <v>3</v>
      </c>
      <c r="F4" s="1" t="n">
        <v>-1.285</v>
      </c>
      <c r="G4" s="1" t="n">
        <f aca="false">F4*C4</f>
        <v>-0.00143571042447795</v>
      </c>
      <c r="H4" s="1" t="n">
        <f aca="false" t="array" ref="H4:H4">G4/MAX(ABS($G$4:$G$25))</f>
        <v>-1</v>
      </c>
      <c r="I4" s="1" t="n">
        <v>-1.25</v>
      </c>
      <c r="J4" s="1" t="s">
        <v>36</v>
      </c>
      <c r="K4" s="1" t="n">
        <f aca="false">I4/MAX(I$4:I$21)*G4</f>
        <v>-0.00166170188018281</v>
      </c>
      <c r="L4" s="0" t="n">
        <f aca="false">0.1/2.45</f>
        <v>0.0408163265306122</v>
      </c>
    </row>
    <row r="5" customFormat="false" ht="13.8" hidden="false" customHeight="false" outlineLevel="0" collapsed="false">
      <c r="A5" s="1" t="n">
        <v>520</v>
      </c>
      <c r="B5" s="3" t="s">
        <v>35</v>
      </c>
      <c r="C5" s="8" t="n">
        <v>0.00109706494181872</v>
      </c>
      <c r="D5" s="9" t="n">
        <v>1538</v>
      </c>
      <c r="E5" s="1" t="n">
        <v>3</v>
      </c>
      <c r="F5" s="1" t="n">
        <v>0.181</v>
      </c>
      <c r="G5" s="1" t="n">
        <f aca="false">F5*C5</f>
        <v>0.000198568754469188</v>
      </c>
      <c r="H5" s="1" t="n">
        <f aca="false" t="array" ref="H5:H5">G5/MAX(ABS($G$4:$G$25))</f>
        <v>0.138306967117963</v>
      </c>
      <c r="I5" s="1" t="n">
        <v>-1.2</v>
      </c>
      <c r="J5" s="1" t="s">
        <v>37</v>
      </c>
      <c r="K5" s="1" t="n">
        <f aca="false">I5/MAX(I$4:I$21)*G5</f>
        <v>0.000220631949410209</v>
      </c>
      <c r="L5" s="0" t="n">
        <f aca="false">0.1/2.45</f>
        <v>0.0408163265306122</v>
      </c>
    </row>
    <row r="6" customFormat="false" ht="13.8" hidden="false" customHeight="false" outlineLevel="0" collapsed="false">
      <c r="A6" s="1" t="n">
        <v>502</v>
      </c>
      <c r="B6" s="3" t="s">
        <v>35</v>
      </c>
      <c r="C6" s="8" t="n">
        <v>0.00106417217423129</v>
      </c>
      <c r="D6" s="9" t="n">
        <v>1540</v>
      </c>
      <c r="E6" s="1" t="n">
        <v>3</v>
      </c>
      <c r="F6" s="1" t="n">
        <v>0.956</v>
      </c>
      <c r="G6" s="1" t="n">
        <f aca="false">F6*C6</f>
        <v>0.00101734859856512</v>
      </c>
      <c r="H6" s="1" t="n">
        <f aca="false" t="array" ref="H6:H6">G6/MAX(ABS($G$4:$G$25))</f>
        <v>0.708602919655645</v>
      </c>
      <c r="I6" s="1" t="n">
        <v>-1.21</v>
      </c>
      <c r="J6" s="1" t="s">
        <v>38</v>
      </c>
      <c r="K6" s="1" t="n">
        <f aca="false">I6/MAX(I$4:I$21)*G6</f>
        <v>0.00113980722617018</v>
      </c>
      <c r="L6" s="0" t="n">
        <f aca="false">0.1/2.45</f>
        <v>0.0408163265306122</v>
      </c>
    </row>
    <row r="7" customFormat="false" ht="13.8" hidden="false" customHeight="false" outlineLevel="0" collapsed="false">
      <c r="A7" s="1" t="n">
        <v>468</v>
      </c>
      <c r="B7" s="3" t="s">
        <v>35</v>
      </c>
      <c r="C7" s="8" t="n">
        <v>0.00103079004810115</v>
      </c>
      <c r="D7" s="9" t="n">
        <v>1546</v>
      </c>
      <c r="E7" s="1" t="n">
        <v>3</v>
      </c>
      <c r="F7" s="1" t="n">
        <v>0.324</v>
      </c>
      <c r="G7" s="1" t="n">
        <f aca="false">F7*C7</f>
        <v>0.000333975975584771</v>
      </c>
      <c r="H7" s="1" t="n">
        <f aca="false" t="array" ref="H7:H7">G7/MAX(ABS($G$4:$G$25))</f>
        <v>0.232620708111255</v>
      </c>
      <c r="I7" s="1" t="n">
        <v>-1.24</v>
      </c>
      <c r="J7" s="1" t="s">
        <v>39</v>
      </c>
      <c r="K7" s="1" t="n">
        <f aca="false">I7/MAX(I$4:I$21)*G7</f>
        <v>0.000383453897893627</v>
      </c>
      <c r="L7" s="0" t="n">
        <f aca="false">0.05/2.45</f>
        <v>0.0204081632653061</v>
      </c>
    </row>
    <row r="8" customFormat="false" ht="13.8" hidden="false" customHeight="false" outlineLevel="0" collapsed="false">
      <c r="A8" s="1" t="n">
        <v>440</v>
      </c>
      <c r="B8" s="3" t="s">
        <v>35</v>
      </c>
      <c r="C8" s="8" t="n">
        <v>0.00111003971400686</v>
      </c>
      <c r="D8" s="9" t="n">
        <v>1502</v>
      </c>
      <c r="E8" s="1" t="n">
        <v>3</v>
      </c>
      <c r="F8" s="1" t="n">
        <v>0.847</v>
      </c>
      <c r="G8" s="1" t="n">
        <f aca="false">F8*C8</f>
        <v>0.000940203637763813</v>
      </c>
      <c r="H8" s="1" t="n">
        <f aca="false" t="array" ref="H8:H8">G8/MAX(ABS($G$4:$G$25))</f>
        <v>0.654869966626932</v>
      </c>
      <c r="I8" s="1" t="n">
        <v>-1.17</v>
      </c>
      <c r="J8" s="1" t="s">
        <v>40</v>
      </c>
      <c r="K8" s="1" t="n">
        <f aca="false">I8/MAX(I$4:I$21)*G8</f>
        <v>0.0010185539409108</v>
      </c>
      <c r="L8" s="0" t="n">
        <f aca="false">0.05/2.45</f>
        <v>0.0204081632653061</v>
      </c>
    </row>
    <row r="9" customFormat="false" ht="13.8" hidden="false" customHeight="false" outlineLevel="0" collapsed="false">
      <c r="A9" s="1" t="n">
        <v>420</v>
      </c>
      <c r="B9" s="3" t="s">
        <v>41</v>
      </c>
      <c r="C9" s="8" t="n">
        <v>0.00109282506515828</v>
      </c>
      <c r="D9" s="9" t="n">
        <v>1570</v>
      </c>
      <c r="E9" s="1" t="n">
        <v>3</v>
      </c>
      <c r="F9" s="1" t="n">
        <v>0.413</v>
      </c>
      <c r="G9" s="1" t="n">
        <f aca="false">F9*C9</f>
        <v>0.000451336751910369</v>
      </c>
      <c r="H9" s="1" t="n">
        <f aca="false" t="array" ref="H9:H9">G9/MAX(ABS($G$4:$G$25))</f>
        <v>0.314364752261573</v>
      </c>
      <c r="I9" s="1" t="n">
        <v>-1.15</v>
      </c>
      <c r="J9" s="1" t="s">
        <v>42</v>
      </c>
      <c r="K9" s="1" t="n">
        <f aca="false">I9/MAX(I$4:I$21)*G9</f>
        <v>0.00048059005990456</v>
      </c>
      <c r="L9" s="0" t="n">
        <f aca="false">0.1/2.45</f>
        <v>0.0408163265306122</v>
      </c>
    </row>
    <row r="10" customFormat="false" ht="13.8" hidden="false" customHeight="false" outlineLevel="0" collapsed="false">
      <c r="A10" s="1" t="n">
        <v>400</v>
      </c>
      <c r="B10" s="3" t="s">
        <v>41</v>
      </c>
      <c r="C10" s="8" t="n">
        <v>0.00106798735379671</v>
      </c>
      <c r="D10" s="9" t="n">
        <v>1621</v>
      </c>
      <c r="E10" s="1" t="n">
        <v>3</v>
      </c>
      <c r="F10" s="1" t="n">
        <v>0.179</v>
      </c>
      <c r="G10" s="1" t="n">
        <f aca="false">F10*C10</f>
        <v>0.000191169736329611</v>
      </c>
      <c r="H10" s="1" t="n">
        <f aca="false" t="array" ref="H10:H10">G10/MAX(ABS($G$4:$G$25))</f>
        <v>0.133153408285047</v>
      </c>
      <c r="I10" s="1" t="n">
        <v>-1.08</v>
      </c>
      <c r="J10" s="1" t="s">
        <v>43</v>
      </c>
      <c r="K10" s="1" t="n">
        <f aca="false">I10/MAX(I$4:I$21)*G10</f>
        <v>0.000191169736329611</v>
      </c>
      <c r="L10" s="0" t="n">
        <f aca="false">0.1/2.45</f>
        <v>0.0408163265306122</v>
      </c>
    </row>
    <row r="11" customFormat="false" ht="13.8" hidden="false" customHeight="false" outlineLevel="0" collapsed="false">
      <c r="A11" s="1" t="n">
        <v>380</v>
      </c>
      <c r="B11" s="3" t="s">
        <v>41</v>
      </c>
      <c r="C11" s="8" t="n">
        <v>0.000863763351669761</v>
      </c>
      <c r="D11" s="9" t="n">
        <v>2470</v>
      </c>
      <c r="E11" s="1" t="n">
        <v>3</v>
      </c>
      <c r="F11" s="1" t="n">
        <v>0.071</v>
      </c>
      <c r="G11" s="1" t="n">
        <f aca="false">F11*C11</f>
        <v>6.1327197968553E-005</v>
      </c>
      <c r="H11" s="1" t="n">
        <f aca="false" t="array" ref="H11:H11">G11/MAX(ABS($G$4:$G$25))</f>
        <v>0.042715576151683</v>
      </c>
      <c r="I11" s="1" t="n">
        <v>-1.28</v>
      </c>
      <c r="J11" s="1" t="s">
        <v>44</v>
      </c>
      <c r="K11" s="1" t="n">
        <f aca="false">I11/MAX(I$4:I$21)*G11</f>
        <v>7.26840864812481E-005</v>
      </c>
      <c r="L11" s="0" t="n">
        <f aca="false">0.1/2.55</f>
        <v>0.0392156862745098</v>
      </c>
      <c r="O11" s="1" t="s">
        <v>45</v>
      </c>
      <c r="P11" s="10" t="s">
        <v>46</v>
      </c>
    </row>
    <row r="12" customFormat="false" ht="13.8" hidden="false" customHeight="false" outlineLevel="0" collapsed="false">
      <c r="A12" s="1" t="n">
        <v>380</v>
      </c>
      <c r="B12" s="3" t="s">
        <v>41</v>
      </c>
      <c r="C12" s="8" t="n">
        <v>0.000833529058525666</v>
      </c>
      <c r="D12" s="9" t="n">
        <v>2075</v>
      </c>
      <c r="E12" s="1" t="n">
        <v>3</v>
      </c>
      <c r="F12" s="1" t="n">
        <v>0.069</v>
      </c>
      <c r="G12" s="1" t="n">
        <f aca="false">F12*C12</f>
        <v>5.75135050382709E-005</v>
      </c>
      <c r="H12" s="1" t="n">
        <f aca="false" t="array" ref="H12:H12">G12/MAX(ABS($G$4:$G$25))</f>
        <v>0.0400592654742225</v>
      </c>
      <c r="I12" s="1" t="n">
        <v>-1.28</v>
      </c>
      <c r="J12" s="1" t="s">
        <v>44</v>
      </c>
      <c r="K12" s="1" t="n">
        <f aca="false">I12/MAX(I$4:I$21)*G12</f>
        <v>6.81641541194322E-005</v>
      </c>
      <c r="L12" s="0" t="n">
        <f aca="false">0.1/2.55</f>
        <v>0.0392156862745098</v>
      </c>
    </row>
    <row r="13" customFormat="false" ht="13.8" hidden="false" customHeight="false" outlineLevel="0" collapsed="false">
      <c r="A13" s="1" t="n">
        <v>370</v>
      </c>
      <c r="B13" s="3" t="s">
        <v>41</v>
      </c>
      <c r="C13" s="8" t="n">
        <v>0.000552239229158826</v>
      </c>
      <c r="D13" s="9" t="n">
        <v>3064</v>
      </c>
      <c r="E13" s="1" t="n">
        <v>3</v>
      </c>
      <c r="F13" s="1" t="n">
        <v>0.087</v>
      </c>
      <c r="G13" s="1" t="n">
        <f aca="false">F13*C13</f>
        <v>4.80448129368179E-005</v>
      </c>
      <c r="H13" s="1" t="n">
        <f aca="false" t="array" ref="H13:H13">G13/MAX(ABS($G$4:$G$25))</f>
        <v>0.0334641388107827</v>
      </c>
      <c r="I13" s="1" t="n">
        <v>-1.43</v>
      </c>
      <c r="J13" s="1" t="s">
        <v>47</v>
      </c>
      <c r="K13" s="1" t="n">
        <f aca="false">I13/MAX(I$4:I$21)*G13</f>
        <v>6.36148912033793E-005</v>
      </c>
      <c r="L13" s="0" t="n">
        <f aca="false">0.15/4.7</f>
        <v>0.0319148936170213</v>
      </c>
    </row>
    <row r="14" customFormat="false" ht="13.8" hidden="false" customHeight="false" outlineLevel="0" collapsed="false">
      <c r="A14" s="1" t="n">
        <v>390</v>
      </c>
      <c r="B14" s="3" t="s">
        <v>48</v>
      </c>
      <c r="C14" s="8" t="n">
        <v>0.000919078488733752</v>
      </c>
      <c r="D14" s="9" t="n">
        <v>1766</v>
      </c>
      <c r="E14" s="1" t="n">
        <v>3</v>
      </c>
      <c r="F14" s="1" t="n">
        <v>0.116</v>
      </c>
      <c r="G14" s="1" t="n">
        <f aca="false">F14*C14</f>
        <v>0.000106613104693115</v>
      </c>
      <c r="H14" s="1" t="n">
        <f aca="false" t="array" ref="H14:H14">G14/MAX(ABS($G$4:$G$25))</f>
        <v>0.0742580835769034</v>
      </c>
      <c r="I14" s="1" t="n">
        <v>-1.38</v>
      </c>
      <c r="J14" s="1" t="s">
        <v>49</v>
      </c>
      <c r="K14" s="1" t="n">
        <f aca="false">I14/MAX(I$4:I$21)*G14</f>
        <v>0.000136227855996758</v>
      </c>
      <c r="L14" s="0" t="n">
        <f aca="false">0.1/2.75</f>
        <v>0.0363636363636364</v>
      </c>
    </row>
    <row r="15" customFormat="false" ht="13.8" hidden="false" customHeight="false" outlineLevel="0" collapsed="false">
      <c r="A15" s="1" t="n">
        <v>430</v>
      </c>
      <c r="B15" s="3" t="s">
        <v>48</v>
      </c>
      <c r="C15" s="8" t="n">
        <v>0.00110512865465577</v>
      </c>
      <c r="D15" s="9" t="n">
        <v>1522</v>
      </c>
      <c r="E15" s="1" t="n">
        <v>3</v>
      </c>
      <c r="F15" s="11" t="n">
        <v>0.744</v>
      </c>
      <c r="G15" s="1" t="n">
        <f aca="false">F15*C15</f>
        <v>0.000822215719063891</v>
      </c>
      <c r="H15" s="1" t="n">
        <f aca="false" t="array" ref="H15:H15">G15/MAX(ABS($G$4:$G$25))</f>
        <v>0.572689105717724</v>
      </c>
      <c r="I15" s="1" t="n">
        <v>-1.34</v>
      </c>
      <c r="J15" s="1" t="s">
        <v>50</v>
      </c>
      <c r="K15" s="1" t="n">
        <f aca="false">I15/MAX(I$4:I$21)*G15</f>
        <v>0.00102015654032001</v>
      </c>
      <c r="L15" s="0" t="n">
        <f aca="false">0.3/2.45</f>
        <v>0.122448979591837</v>
      </c>
    </row>
    <row r="16" customFormat="false" ht="13.8" hidden="false" customHeight="false" outlineLevel="0" collapsed="false">
      <c r="A16" s="1" t="n">
        <v>450</v>
      </c>
      <c r="B16" s="3" t="s">
        <v>48</v>
      </c>
      <c r="C16" s="8" t="n">
        <v>0.00105908967458588</v>
      </c>
      <c r="D16" s="9" t="n">
        <v>1741</v>
      </c>
      <c r="E16" s="1" t="n">
        <v>3</v>
      </c>
      <c r="F16" s="11" t="n">
        <v>0.595</v>
      </c>
      <c r="G16" s="1" t="n">
        <f aca="false">F16*C16</f>
        <v>0.000630158356378601</v>
      </c>
      <c r="H16" s="1" t="n">
        <f aca="false" t="array" ref="H16:H16">G16/MAX(ABS($G$4:$G$25))</f>
        <v>0.438917448557036</v>
      </c>
      <c r="I16" s="1" t="n">
        <v>-1.36</v>
      </c>
      <c r="J16" s="1" t="s">
        <v>51</v>
      </c>
      <c r="K16" s="1" t="n">
        <f aca="false">I16/MAX(I$4:I$21)*G16</f>
        <v>0.000793532745069349</v>
      </c>
      <c r="L16" s="0" t="n">
        <f aca="false">0.1/2.75</f>
        <v>0.0363636363636364</v>
      </c>
    </row>
    <row r="17" customFormat="false" ht="13.8" hidden="false" customHeight="false" outlineLevel="0" collapsed="false">
      <c r="A17" s="1" t="n">
        <v>360</v>
      </c>
      <c r="B17" s="3" t="s">
        <v>48</v>
      </c>
      <c r="C17" s="8" t="n">
        <v>0.000262198507038755</v>
      </c>
      <c r="D17" s="9" t="n">
        <v>6431</v>
      </c>
      <c r="E17" s="1" t="n">
        <v>3</v>
      </c>
      <c r="F17" s="1" t="n">
        <v>0.107</v>
      </c>
      <c r="G17" s="1" t="n">
        <f aca="false">F17*C17</f>
        <v>2.80552402531468E-005</v>
      </c>
      <c r="H17" s="1" t="n">
        <f aca="false" t="array" ref="H17:H17">G17/MAX(ABS($G$4:$G$25))</f>
        <v>0.0195410159143674</v>
      </c>
      <c r="I17" s="1" t="n">
        <v>-1.31</v>
      </c>
      <c r="J17" s="1" t="s">
        <v>52</v>
      </c>
      <c r="K17" s="1" t="n">
        <f aca="false">I17/MAX(I$4:I$21)*G17</f>
        <v>3.40299673440947E-005</v>
      </c>
      <c r="L17" s="0" t="n">
        <f aca="false">0.5/10.2</f>
        <v>0.0490196078431373</v>
      </c>
    </row>
    <row r="18" customFormat="false" ht="13.8" hidden="false" customHeight="false" outlineLevel="0" collapsed="false">
      <c r="A18" s="1" t="n">
        <v>350</v>
      </c>
      <c r="B18" s="3" t="s">
        <v>48</v>
      </c>
      <c r="C18" s="8" t="n">
        <v>0.000310371544179448</v>
      </c>
      <c r="D18" s="9" t="n">
        <v>6534</v>
      </c>
      <c r="E18" s="1" t="n">
        <v>3</v>
      </c>
      <c r="F18" s="1" t="n">
        <v>0.089</v>
      </c>
      <c r="G18" s="1" t="n">
        <f aca="false">F18*C18</f>
        <v>2.76230674319708E-005</v>
      </c>
      <c r="H18" s="1" t="n">
        <f aca="false" t="array" ref="H18:H18">G18/MAX(ABS($G$4:$G$25))</f>
        <v>0.0192399992094611</v>
      </c>
      <c r="I18" s="1" t="n">
        <v>-1.11</v>
      </c>
      <c r="J18" s="1" t="s">
        <v>53</v>
      </c>
      <c r="K18" s="1" t="n">
        <f aca="false">I18/MAX(I$4:I$21)*G18</f>
        <v>2.83903748606367E-005</v>
      </c>
      <c r="L18" s="0" t="n">
        <f aca="false">0.5/10.2</f>
        <v>0.0490196078431373</v>
      </c>
    </row>
    <row r="19" customFormat="false" ht="13.8" hidden="false" customHeight="false" outlineLevel="0" collapsed="false">
      <c r="A19" s="1" t="n">
        <v>460</v>
      </c>
      <c r="B19" s="3" t="s">
        <v>48</v>
      </c>
      <c r="C19" s="8" t="n">
        <v>0.00113520806968971</v>
      </c>
      <c r="D19" s="9" t="n">
        <v>1538</v>
      </c>
      <c r="E19" s="1" t="n">
        <v>3</v>
      </c>
      <c r="F19" s="1" t="n">
        <v>0.303</v>
      </c>
      <c r="G19" s="1" t="n">
        <f aca="false">F19*C19</f>
        <v>0.000343968045115982</v>
      </c>
      <c r="H19" s="1" t="n">
        <f aca="false" t="array" ref="H19:H19">G19/MAX(ABS($G$4:$G$25))</f>
        <v>0.239580377248466</v>
      </c>
      <c r="I19" s="1" t="n">
        <v>-1.19</v>
      </c>
      <c r="J19" s="1" t="s">
        <v>54</v>
      </c>
      <c r="K19" s="1" t="n">
        <f aca="false">I19/MAX(I$4:I$21)*G19</f>
        <v>0.000379001827488906</v>
      </c>
      <c r="L19" s="0" t="n">
        <f aca="false">0.1/2.45</f>
        <v>0.0408163265306122</v>
      </c>
    </row>
    <row r="20" customFormat="false" ht="13.8" hidden="false" customHeight="false" outlineLevel="0" collapsed="false">
      <c r="A20" s="1" t="n">
        <v>410</v>
      </c>
      <c r="B20" s="3" t="s">
        <v>55</v>
      </c>
      <c r="C20" s="8" t="n">
        <v>0.0011564062058926</v>
      </c>
      <c r="D20" s="9" t="n">
        <v>1480</v>
      </c>
      <c r="E20" s="1" t="n">
        <v>3</v>
      </c>
      <c r="F20" s="1" t="n">
        <v>0.316</v>
      </c>
      <c r="G20" s="1" t="n">
        <f aca="false">F20*C20</f>
        <v>0.00036542436106206</v>
      </c>
      <c r="H20" s="1" t="n">
        <f aca="false" t="array" ref="H20:H20">G20/MAX(ABS($G$4:$G$25))</f>
        <v>0.254525115115003</v>
      </c>
      <c r="I20" s="1" t="n">
        <v>-1.16</v>
      </c>
      <c r="J20" s="1" t="s">
        <v>56</v>
      </c>
      <c r="K20" s="1" t="n">
        <f aca="false">I20/MAX(I$4:I$21)*G20</f>
        <v>0.000392492832251842</v>
      </c>
      <c r="L20" s="0" t="n">
        <f aca="false">0.1/2.45</f>
        <v>0.0408163265306122</v>
      </c>
    </row>
    <row r="21" customFormat="false" ht="13.8" hidden="false" customHeight="false" outlineLevel="0" collapsed="false">
      <c r="A21" s="1" t="n">
        <v>493</v>
      </c>
      <c r="B21" s="3" t="s">
        <v>55</v>
      </c>
      <c r="C21" s="8" t="n">
        <v>0.00108086743993459</v>
      </c>
      <c r="D21" s="9" t="n">
        <v>1531</v>
      </c>
      <c r="E21" s="1" t="n">
        <v>3</v>
      </c>
      <c r="F21" s="1" t="n">
        <v>0.612</v>
      </c>
      <c r="G21" s="1" t="n">
        <f aca="false">F21*C21</f>
        <v>0.000661490873239971</v>
      </c>
      <c r="H21" s="1" t="n">
        <f aca="false" t="array" ref="H21:H21">G21/MAX(ABS($G$4:$G$25))</f>
        <v>0.460741150835135</v>
      </c>
      <c r="I21" s="1" t="n">
        <v>-1.11</v>
      </c>
      <c r="J21" s="1" t="s">
        <v>57</v>
      </c>
      <c r="K21" s="1" t="n">
        <f aca="false">I21/MAX(I$4:I$21)*G21</f>
        <v>0.000679865619718859</v>
      </c>
      <c r="L21" s="0" t="n">
        <f aca="false">0.1/2.5</f>
        <v>0.04</v>
      </c>
    </row>
    <row r="22" customFormat="false" ht="13.8" hidden="false" customHeight="false" outlineLevel="0" collapsed="false">
      <c r="A22" s="1" t="n">
        <v>310</v>
      </c>
      <c r="B22" s="12" t="s">
        <v>14</v>
      </c>
      <c r="F22" s="1" t="n">
        <v>0</v>
      </c>
      <c r="G22" s="1" t="n">
        <v>0</v>
      </c>
      <c r="H22" s="1" t="n">
        <v>0</v>
      </c>
      <c r="K22" s="1" t="n">
        <v>0</v>
      </c>
      <c r="L22" s="0" t="n">
        <f aca="false">0.1/7.5</f>
        <v>0.0133333333333333</v>
      </c>
    </row>
    <row r="23" customFormat="false" ht="13.8" hidden="false" customHeight="false" outlineLevel="0" collapsed="false">
      <c r="A23" s="1" t="n">
        <v>330</v>
      </c>
      <c r="B23" s="12" t="s">
        <v>15</v>
      </c>
      <c r="F23" s="1" t="n">
        <v>0</v>
      </c>
      <c r="G23" s="1" t="n">
        <v>0</v>
      </c>
      <c r="H23" s="1" t="n">
        <v>0</v>
      </c>
      <c r="K23" s="1" t="n">
        <v>0</v>
      </c>
      <c r="L23" s="0" t="n">
        <f aca="false">0.1/7.5</f>
        <v>0.0133333333333333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T23" activeCellId="0" sqref="T23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6.93"/>
  </cols>
  <sheetData>
    <row r="1" customFormat="false" ht="13.8" hidden="false" customHeight="false" outlineLevel="0" collapsed="false">
      <c r="A1" s="1" t="s">
        <v>1</v>
      </c>
      <c r="B1" s="1" t="s">
        <v>0</v>
      </c>
      <c r="C1" s="1" t="s">
        <v>2</v>
      </c>
    </row>
    <row r="2" customFormat="false" ht="13.8" hidden="false" customHeight="false" outlineLevel="0" collapsed="false">
      <c r="J2" s="1" t="s">
        <v>58</v>
      </c>
      <c r="M2" s="1" t="s">
        <v>59</v>
      </c>
      <c r="Q2" s="0" t="s">
        <v>34</v>
      </c>
      <c r="S2" s="1" t="s">
        <v>3</v>
      </c>
    </row>
    <row r="3" customFormat="false" ht="13.8" hidden="false" customHeight="false" outlineLevel="0" collapsed="false">
      <c r="A3" s="1" t="s">
        <v>7</v>
      </c>
      <c r="B3" s="1" t="s">
        <v>6</v>
      </c>
      <c r="C3" s="2" t="s">
        <v>8</v>
      </c>
      <c r="D3" s="1" t="s">
        <v>9</v>
      </c>
      <c r="E3" s="1" t="s">
        <v>10</v>
      </c>
      <c r="F3" s="1" t="s">
        <v>60</v>
      </c>
      <c r="G3" s="1" t="s">
        <v>61</v>
      </c>
      <c r="H3" s="1" t="s">
        <v>62</v>
      </c>
      <c r="I3" s="1" t="s">
        <v>63</v>
      </c>
      <c r="J3" s="1" t="n">
        <v>100</v>
      </c>
      <c r="K3" s="13" t="n">
        <v>5000</v>
      </c>
      <c r="L3" s="13" t="n">
        <v>100000</v>
      </c>
      <c r="M3" s="1" t="n">
        <f aca="false">J3</f>
        <v>100</v>
      </c>
      <c r="N3" s="13" t="n">
        <f aca="false">K3</f>
        <v>5000</v>
      </c>
      <c r="O3" s="13" t="n">
        <f aca="false">L3</f>
        <v>100000</v>
      </c>
      <c r="Q3" s="0" t="n">
        <f aca="false">0.1/2.45</f>
        <v>0.0408163265306122</v>
      </c>
    </row>
    <row r="4" customFormat="false" ht="13.8" hidden="false" customHeight="false" outlineLevel="0" collapsed="false">
      <c r="A4" s="1" t="n">
        <v>680</v>
      </c>
      <c r="B4" s="3" t="s">
        <v>35</v>
      </c>
      <c r="C4" s="8" t="n">
        <v>0.00111728437702564</v>
      </c>
      <c r="D4" s="9" t="n">
        <v>1545</v>
      </c>
      <c r="E4" s="1" t="n">
        <v>3</v>
      </c>
      <c r="F4" s="14" t="n">
        <f aca="false">-1.32926587195194+0.1</f>
        <v>-1.22926587195194</v>
      </c>
      <c r="G4" s="9" t="n">
        <v>241290</v>
      </c>
      <c r="H4" s="1" t="n">
        <v>0</v>
      </c>
      <c r="I4" s="1" t="n">
        <v>1</v>
      </c>
      <c r="J4" s="1" t="n">
        <f aca="false">$F4*EXP(-J$3/$G4)+$H4*EXP(-J$3/$I4)</f>
        <v>-1.2287565217181</v>
      </c>
      <c r="K4" s="1" t="n">
        <f aca="false">$F4*EXP(-K$3/$G4)+$H4*EXP(-K$3/$I4)</f>
        <v>-1.20405519190518</v>
      </c>
      <c r="L4" s="1" t="n">
        <f aca="false">$F4*EXP(-L$3/$G4)+$H4*EXP(-L$3/$I4)</f>
        <v>-0.812189235269078</v>
      </c>
      <c r="M4" s="1" t="n">
        <f aca="false">$C4*J4</f>
        <v>-0.001372870464884</v>
      </c>
      <c r="N4" s="1" t="n">
        <f aca="false">$C4*K4</f>
        <v>-0.00134527205499227</v>
      </c>
      <c r="O4" s="1" t="n">
        <f aca="false">$C4*L4</f>
        <v>-0.000907446343754545</v>
      </c>
      <c r="Q4" s="0" t="n">
        <f aca="false">0.1/2.45</f>
        <v>0.0408163265306122</v>
      </c>
    </row>
    <row r="5" customFormat="false" ht="13.8" hidden="false" customHeight="false" outlineLevel="0" collapsed="false">
      <c r="A5" s="1" t="n">
        <v>520</v>
      </c>
      <c r="B5" s="3" t="s">
        <v>35</v>
      </c>
      <c r="C5" s="8" t="n">
        <v>0.00109706494181872</v>
      </c>
      <c r="D5" s="9" t="n">
        <v>1538</v>
      </c>
      <c r="E5" s="1" t="n">
        <v>3</v>
      </c>
      <c r="F5" s="1" t="n">
        <v>0.17233096579039</v>
      </c>
      <c r="G5" s="9" t="n">
        <v>17401</v>
      </c>
      <c r="H5" s="1" t="n">
        <v>0</v>
      </c>
      <c r="I5" s="1" t="n">
        <v>1</v>
      </c>
      <c r="J5" s="1" t="n">
        <f aca="false">$F5*EXP(-J$3/$G5)+$H5*EXP(-J$3/$I5)</f>
        <v>0.171343455086865</v>
      </c>
      <c r="K5" s="1" t="n">
        <f aca="false">$F5*EXP(-K$3/$G5)+$H5*EXP(-K$3/$I5)</f>
        <v>0.129292468979323</v>
      </c>
      <c r="L5" s="1" t="n">
        <f aca="false">$F5*EXP(-L$3/$G5)+$H5*EXP(-L$3/$I5)</f>
        <v>0.000550251785575779</v>
      </c>
      <c r="M5" s="1" t="n">
        <f aca="false">$C5*J5</f>
        <v>0.00018797489758589</v>
      </c>
      <c r="N5" s="1" t="n">
        <f aca="false">$C5*K5</f>
        <v>0.000141842234958399</v>
      </c>
      <c r="O5" s="1" t="n">
        <f aca="false">$C5*L5</f>
        <v>6.03661943128338E-007</v>
      </c>
      <c r="Q5" s="0" t="n">
        <f aca="false">0.1/2.45</f>
        <v>0.0408163265306122</v>
      </c>
    </row>
    <row r="6" customFormat="false" ht="13.8" hidden="false" customHeight="false" outlineLevel="0" collapsed="false">
      <c r="A6" s="1" t="n">
        <v>502</v>
      </c>
      <c r="B6" s="3" t="s">
        <v>35</v>
      </c>
      <c r="C6" s="8" t="n">
        <v>0.00106417217423129</v>
      </c>
      <c r="D6" s="9" t="n">
        <v>1540</v>
      </c>
      <c r="E6" s="1" t="n">
        <v>3</v>
      </c>
      <c r="F6" s="9" t="n">
        <v>0.287782116890331</v>
      </c>
      <c r="G6" s="9" t="n">
        <v>2599</v>
      </c>
      <c r="H6" s="9" t="n">
        <v>0.926525878968837</v>
      </c>
      <c r="I6" s="9" t="n">
        <v>46530682023056</v>
      </c>
      <c r="J6" s="1" t="n">
        <f aca="false">$F6*EXP(-J$3/$G6)+$H6*EXP(-J$3/$I6)</f>
        <v>1.20344550855293</v>
      </c>
      <c r="K6" s="1" t="n">
        <f aca="false">$F6*EXP(-K$3/$G6)+$H6*EXP(-K$3/$I6)</f>
        <v>0.968556011414803</v>
      </c>
      <c r="L6" s="1" t="n">
        <f aca="false">$F6*EXP(-L$3/$G6)+$H6*EXP(-L$3/$I6)</f>
        <v>0.926525876977622</v>
      </c>
      <c r="M6" s="1" t="n">
        <f aca="false">$C6*J6</f>
        <v>0.00128067322340566</v>
      </c>
      <c r="N6" s="1" t="n">
        <f aca="false">$C6*K6</f>
        <v>0.00103071035653208</v>
      </c>
      <c r="O6" s="1" t="n">
        <f aca="false">$C6*L6</f>
        <v>0.000985983056984832</v>
      </c>
      <c r="Q6" s="0" t="n">
        <f aca="false">0.05/2.45</f>
        <v>0.0204081632653061</v>
      </c>
    </row>
    <row r="7" customFormat="false" ht="13.8" hidden="false" customHeight="false" outlineLevel="0" collapsed="false">
      <c r="A7" s="1" t="n">
        <v>468</v>
      </c>
      <c r="B7" s="3" t="s">
        <v>35</v>
      </c>
      <c r="C7" s="8" t="n">
        <v>0.00103079004810115</v>
      </c>
      <c r="D7" s="9" t="n">
        <v>1546</v>
      </c>
      <c r="E7" s="1" t="n">
        <v>3</v>
      </c>
      <c r="F7" s="9" t="n">
        <v>0.125819667651887</v>
      </c>
      <c r="G7" s="9" t="n">
        <v>7652</v>
      </c>
      <c r="H7" s="9" t="n">
        <v>0.255273511903126</v>
      </c>
      <c r="I7" s="9" t="n">
        <v>99991243</v>
      </c>
      <c r="J7" s="1" t="n">
        <f aca="false">$F7*EXP(-J$3/$G7)+$H7*EXP(-J$3/$I7)</f>
        <v>0.379459350010643</v>
      </c>
      <c r="K7" s="1" t="n">
        <f aca="false">$F7*EXP(-K$3/$G7)+$H7*EXP(-K$3/$I7)</f>
        <v>0.320719861247538</v>
      </c>
      <c r="L7" s="1" t="n">
        <f aca="false">$F7*EXP(-L$3/$G7)+$H7*EXP(-L$3/$I7)</f>
        <v>0.255018609222312</v>
      </c>
      <c r="M7" s="1" t="n">
        <f aca="false">$C7*J7</f>
        <v>0.000391142921649901</v>
      </c>
      <c r="N7" s="1" t="n">
        <f aca="false">$C7*K7</f>
        <v>0.000330594841202343</v>
      </c>
      <c r="O7" s="1" t="n">
        <f aca="false">$C7*L7</f>
        <v>0.000262870644466955</v>
      </c>
      <c r="Q7" s="0" t="n">
        <f aca="false">0.05/2.45</f>
        <v>0.0204081632653061</v>
      </c>
    </row>
    <row r="8" customFormat="false" ht="13.8" hidden="false" customHeight="false" outlineLevel="0" collapsed="false">
      <c r="A8" s="1" t="n">
        <v>440</v>
      </c>
      <c r="B8" s="3" t="s">
        <v>35</v>
      </c>
      <c r="C8" s="8" t="n">
        <v>0.00111003971400686</v>
      </c>
      <c r="D8" s="9" t="n">
        <v>1502</v>
      </c>
      <c r="E8" s="1" t="n">
        <v>3</v>
      </c>
      <c r="F8" s="9" t="n">
        <v>0.256330053153629</v>
      </c>
      <c r="G8" s="9" t="n">
        <v>12003</v>
      </c>
      <c r="H8" s="9" t="n">
        <v>0.663019055037227</v>
      </c>
      <c r="I8" s="9" t="n">
        <v>7462050</v>
      </c>
      <c r="J8" s="1" t="n">
        <f aca="false">$F8*EXP(-J$3/$G8)+$H8*EXP(-J$3/$I8)</f>
        <v>0.91721354439561</v>
      </c>
      <c r="K8" s="1" t="n">
        <f aca="false">$F8*EXP(-K$3/$G8)+$H8*EXP(-K$3/$I8)</f>
        <v>0.831575727894057</v>
      </c>
      <c r="L8" s="1" t="n">
        <f aca="false">$F8*EXP(-L$3/$G8)+$H8*EXP(-L$3/$I8)</f>
        <v>0.654254855121307</v>
      </c>
      <c r="M8" s="1" t="n">
        <f aca="false">$C8*J8</f>
        <v>0.00101814346050412</v>
      </c>
      <c r="N8" s="1" t="n">
        <f aca="false">$C8*K8</f>
        <v>0.000923082083166568</v>
      </c>
      <c r="O8" s="1" t="n">
        <f aca="false">$C8*L8</f>
        <v>0.000726248872266458</v>
      </c>
      <c r="Q8" s="0" t="n">
        <f aca="false">0.1/2.45</f>
        <v>0.0408163265306122</v>
      </c>
    </row>
    <row r="9" customFormat="false" ht="13.8" hidden="false" customHeight="false" outlineLevel="0" collapsed="false">
      <c r="A9" s="1" t="n">
        <v>420</v>
      </c>
      <c r="B9" s="3" t="s">
        <v>41</v>
      </c>
      <c r="C9" s="8" t="n">
        <v>0.00109282506515828</v>
      </c>
      <c r="D9" s="9" t="n">
        <v>1570</v>
      </c>
      <c r="E9" s="1" t="n">
        <v>3</v>
      </c>
      <c r="F9" s="9" t="n">
        <v>0.0927175649418071</v>
      </c>
      <c r="G9" s="9" t="n">
        <v>11418</v>
      </c>
      <c r="H9" s="9" t="n">
        <v>0.350787497588353</v>
      </c>
      <c r="I9" s="9" t="n">
        <v>9986505</v>
      </c>
      <c r="J9" s="1" t="n">
        <f aca="false">$F9*EXP(-J$3/$G9)+$H9*EXP(-J$3/$I9)</f>
        <v>0.442693065673018</v>
      </c>
      <c r="K9" s="1" t="n">
        <f aca="false">$F9*EXP(-K$3/$G9)+$H9*EXP(-K$3/$I9)</f>
        <v>0.410450626653651</v>
      </c>
      <c r="L9" s="1" t="n">
        <f aca="false">$F9*EXP(-L$3/$G9)+$H9*EXP(-L$3/$I9)</f>
        <v>0.347306984196937</v>
      </c>
      <c r="M9" s="1" t="n">
        <f aca="false">$C9*J9</f>
        <v>0.000483786078339235</v>
      </c>
      <c r="N9" s="1" t="n">
        <f aca="false">$C9*K9</f>
        <v>0.000448550732817033</v>
      </c>
      <c r="O9" s="1" t="n">
        <f aca="false">$C9*L9</f>
        <v>0.000379545777634943</v>
      </c>
      <c r="Q9" s="0" t="n">
        <f aca="false">0.1/2.45</f>
        <v>0.0408163265306122</v>
      </c>
    </row>
    <row r="10" customFormat="false" ht="13.8" hidden="false" customHeight="false" outlineLevel="0" collapsed="false">
      <c r="A10" s="1" t="n">
        <v>400</v>
      </c>
      <c r="B10" s="3" t="s">
        <v>41</v>
      </c>
      <c r="C10" s="8" t="n">
        <v>0.00106798735379671</v>
      </c>
      <c r="D10" s="9" t="n">
        <v>1621</v>
      </c>
      <c r="E10" s="1" t="n">
        <v>3</v>
      </c>
      <c r="F10" s="9" t="n">
        <v>0.179565508523782</v>
      </c>
      <c r="G10" s="9" t="n">
        <v>175647</v>
      </c>
      <c r="H10" s="1" t="n">
        <v>0</v>
      </c>
      <c r="I10" s="1" t="n">
        <v>1</v>
      </c>
      <c r="J10" s="1" t="n">
        <f aca="false">$F10*EXP(-J$3/$G10)+$H10*EXP(-J$3/$I10)</f>
        <v>0.179463306719725</v>
      </c>
      <c r="K10" s="1" t="n">
        <f aca="false">$F10*EXP(-K$3/$G10)+$H10*EXP(-K$3/$I10)</f>
        <v>0.174526031178462</v>
      </c>
      <c r="L10" s="1" t="n">
        <f aca="false">$F10*EXP(-L$3/$G10)+$H10*EXP(-L$3/$I10)</f>
        <v>0.101617563669543</v>
      </c>
      <c r="M10" s="1" t="n">
        <f aca="false">$C10*J10</f>
        <v>0.000191664542047206</v>
      </c>
      <c r="N10" s="1" t="n">
        <f aca="false">$C10*K10</f>
        <v>0.000186391594206927</v>
      </c>
      <c r="O10" s="1" t="n">
        <f aca="false">$C10*L10</f>
        <v>0.000108526272922704</v>
      </c>
      <c r="Q10" s="0" t="n">
        <f aca="false">0.1/2.55</f>
        <v>0.0392156862745098</v>
      </c>
    </row>
    <row r="11" customFormat="false" ht="13.8" hidden="false" customHeight="false" outlineLevel="0" collapsed="false">
      <c r="A11" s="1" t="n">
        <v>380</v>
      </c>
      <c r="B11" s="3" t="s">
        <v>41</v>
      </c>
      <c r="C11" s="8" t="n">
        <v>0.000863763351669761</v>
      </c>
      <c r="D11" s="9" t="n">
        <v>2470</v>
      </c>
      <c r="E11" s="1" t="n">
        <v>3</v>
      </c>
      <c r="F11" s="9" t="n">
        <v>0.0719133536193936</v>
      </c>
      <c r="G11" s="9" t="n">
        <v>20000076</v>
      </c>
      <c r="H11" s="1" t="n">
        <v>0</v>
      </c>
      <c r="I11" s="1" t="n">
        <v>1</v>
      </c>
      <c r="J11" s="1" t="n">
        <f aca="false">$F11*EXP(-J$3/$G11)+$H11*EXP(-J$3/$I11)</f>
        <v>0.0719129940548908</v>
      </c>
      <c r="K11" s="1" t="n">
        <f aca="false">$F11*EXP(-K$3/$G11)+$H11*EXP(-K$3/$I11)</f>
        <v>0.0718953775963942</v>
      </c>
      <c r="L11" s="1" t="n">
        <f aca="false">$F11*EXP(-L$3/$G11)+$H11*EXP(-L$3/$I11)</f>
        <v>0.0715546856314267</v>
      </c>
      <c r="M11" s="1" t="n">
        <f aca="false">$C11*J11</f>
        <v>6.21158087734601E-005</v>
      </c>
      <c r="N11" s="1" t="n">
        <f aca="false">$C11*K11</f>
        <v>6.21005923222245E-005</v>
      </c>
      <c r="O11" s="1" t="n">
        <f aca="false">$C11*L11</f>
        <v>6.18063150886773E-005</v>
      </c>
      <c r="P11" s="1" t="s">
        <v>64</v>
      </c>
      <c r="Q11" s="0" t="n">
        <f aca="false">0.1/2.55</f>
        <v>0.0392156862745098</v>
      </c>
      <c r="S11" s="1" t="s">
        <v>45</v>
      </c>
      <c r="T11" s="10" t="s">
        <v>46</v>
      </c>
    </row>
    <row r="12" customFormat="false" ht="13.8" hidden="false" customHeight="false" outlineLevel="0" collapsed="false">
      <c r="A12" s="1" t="n">
        <v>380</v>
      </c>
      <c r="B12" s="3" t="s">
        <v>41</v>
      </c>
      <c r="C12" s="8" t="n">
        <v>0.000833529058525666</v>
      </c>
      <c r="D12" s="9" t="n">
        <v>2075</v>
      </c>
      <c r="E12" s="1" t="n">
        <v>3</v>
      </c>
      <c r="F12" s="15" t="n">
        <v>0</v>
      </c>
      <c r="G12" s="15" t="n">
        <v>1</v>
      </c>
      <c r="H12" s="15" t="n">
        <v>0</v>
      </c>
      <c r="I12" s="15" t="n">
        <v>1</v>
      </c>
      <c r="P12" s="1" t="s">
        <v>65</v>
      </c>
      <c r="Q12" s="0" t="n">
        <f aca="false">0.15/4.7</f>
        <v>0.0319148936170213</v>
      </c>
    </row>
    <row r="13" customFormat="false" ht="13.8" hidden="false" customHeight="false" outlineLevel="0" collapsed="false">
      <c r="A13" s="1" t="n">
        <v>370</v>
      </c>
      <c r="B13" s="3" t="s">
        <v>41</v>
      </c>
      <c r="C13" s="8" t="n">
        <v>0.000552239229158826</v>
      </c>
      <c r="D13" s="9" t="n">
        <v>3064</v>
      </c>
      <c r="E13" s="1" t="n">
        <v>3</v>
      </c>
      <c r="F13" s="9" t="n">
        <v>0.0890182599000813</v>
      </c>
      <c r="G13" s="9" t="n">
        <v>143918</v>
      </c>
      <c r="H13" s="9" t="n">
        <v>0</v>
      </c>
      <c r="I13" s="1" t="n">
        <v>1</v>
      </c>
      <c r="J13" s="1" t="n">
        <f aca="false">$F13*EXP(-J$3/$G13)+$H13*EXP(-J$3/$I13)</f>
        <v>0.0889564279260872</v>
      </c>
      <c r="K13" s="1" t="n">
        <f aca="false">$F13*EXP(-K$3/$G13)+$H13*EXP(-K$3/$I13)</f>
        <v>0.0859786930427628</v>
      </c>
      <c r="L13" s="1" t="n">
        <f aca="false">$F13*EXP(-L$3/$G13)+$H13*EXP(-L$3/$I13)</f>
        <v>0.0444338425555485</v>
      </c>
      <c r="M13" s="1" t="n">
        <f aca="false">$C13*J13</f>
        <v>4.91252291866251E-005</v>
      </c>
      <c r="N13" s="1" t="n">
        <f aca="false">$C13*K13</f>
        <v>4.74808071700187E-005</v>
      </c>
      <c r="O13" s="1" t="n">
        <f aca="false">$C13*L13</f>
        <v>2.45381109614407E-005</v>
      </c>
      <c r="Q13" s="0" t="n">
        <f aca="false">0.1/2.75</f>
        <v>0.0363636363636364</v>
      </c>
    </row>
    <row r="14" customFormat="false" ht="13.8" hidden="false" customHeight="false" outlineLevel="0" collapsed="false">
      <c r="A14" s="1" t="n">
        <v>390</v>
      </c>
      <c r="B14" s="3" t="s">
        <v>48</v>
      </c>
      <c r="C14" s="8" t="n">
        <v>0.000919078488733752</v>
      </c>
      <c r="D14" s="9" t="n">
        <v>1766</v>
      </c>
      <c r="E14" s="1" t="n">
        <v>3</v>
      </c>
      <c r="F14" s="9" t="n">
        <v>0.0238574097462766</v>
      </c>
      <c r="G14" s="9" t="n">
        <v>6767</v>
      </c>
      <c r="H14" s="9" t="n">
        <v>0.106579633246797</v>
      </c>
      <c r="I14" s="9" t="n">
        <v>219455</v>
      </c>
      <c r="J14" s="1" t="n">
        <f aca="false">$F14*EXP(-J$3/$G14)+$H14*EXP(-J$3/$I14)</f>
        <v>0.130038525442671</v>
      </c>
      <c r="K14" s="1" t="n">
        <f aca="false">$F14*EXP(-K$3/$G14)+$H14*EXP(-K$3/$I14)</f>
        <v>0.115574266629571</v>
      </c>
      <c r="L14" s="1" t="n">
        <f aca="false">$F14*EXP(-L$3/$G14)+$H14*EXP(-L$3/$I14)</f>
        <v>0.067573661654753</v>
      </c>
      <c r="M14" s="1" t="n">
        <f aca="false">$C14*J14</f>
        <v>0.000119515611441016</v>
      </c>
      <c r="N14" s="1" t="n">
        <f aca="false">$C14*K14</f>
        <v>0.000106221822310418</v>
      </c>
      <c r="O14" s="1" t="n">
        <f aca="false">$C14*L14</f>
        <v>6.21054988318563E-005</v>
      </c>
      <c r="Q14" s="0" t="n">
        <f aca="false">0.3/2.45</f>
        <v>0.122448979591837</v>
      </c>
    </row>
    <row r="15" customFormat="false" ht="13.8" hidden="false" customHeight="false" outlineLevel="0" collapsed="false">
      <c r="A15" s="1" t="n">
        <v>430</v>
      </c>
      <c r="B15" s="3" t="s">
        <v>48</v>
      </c>
      <c r="C15" s="8" t="n">
        <v>0.00110512865465577</v>
      </c>
      <c r="D15" s="9" t="n">
        <v>1522</v>
      </c>
      <c r="E15" s="1" t="n">
        <v>3</v>
      </c>
      <c r="F15" s="9" t="n">
        <v>0.785868369693668</v>
      </c>
      <c r="G15" s="9" t="n">
        <v>200975</v>
      </c>
      <c r="H15" s="1" t="n">
        <v>0</v>
      </c>
      <c r="I15" s="1" t="n">
        <v>1</v>
      </c>
      <c r="J15" s="1" t="n">
        <f aca="false">$F15*EXP(-J$3/$G15)+$H15*EXP(-J$3/$I15)</f>
        <v>0.785477439036544</v>
      </c>
      <c r="K15" s="1" t="n">
        <f aca="false">$F15*EXP(-K$3/$G15)+$H15*EXP(-K$3/$I15)</f>
        <v>0.766558175917922</v>
      </c>
      <c r="L15" s="1" t="n">
        <f aca="false">$F15*EXP(-L$3/$G15)+$H15*EXP(-L$3/$I15)</f>
        <v>0.477810869961422</v>
      </c>
      <c r="M15" s="1" t="n">
        <f aca="false">$C15*J15</f>
        <v>0.000868053625464913</v>
      </c>
      <c r="N15" s="1" t="n">
        <f aca="false">$C15*K15</f>
        <v>0.000847145405667552</v>
      </c>
      <c r="O15" s="1" t="n">
        <f aca="false">$C15*L15</f>
        <v>0.000528042483900368</v>
      </c>
      <c r="Q15" s="0" t="n">
        <f aca="false">0.1/2.75</f>
        <v>0.0363636363636364</v>
      </c>
    </row>
    <row r="16" customFormat="false" ht="13.8" hidden="false" customHeight="false" outlineLevel="0" collapsed="false">
      <c r="A16" s="1" t="n">
        <v>450</v>
      </c>
      <c r="B16" s="3" t="s">
        <v>48</v>
      </c>
      <c r="C16" s="8" t="n">
        <v>0.00105908967458588</v>
      </c>
      <c r="D16" s="9" t="n">
        <v>1741</v>
      </c>
      <c r="E16" s="1" t="n">
        <v>3</v>
      </c>
      <c r="F16" s="9" t="n">
        <v>0.699817457922816</v>
      </c>
      <c r="G16" s="9" t="n">
        <v>850000000</v>
      </c>
      <c r="H16" s="1" t="n">
        <v>0</v>
      </c>
      <c r="I16" s="1" t="n">
        <v>1</v>
      </c>
      <c r="J16" s="1" t="n">
        <f aca="false">$F16*EXP(-J$3/$G16)+$H16*EXP(-J$3/$I16)</f>
        <v>0.699817375591355</v>
      </c>
      <c r="K16" s="1" t="n">
        <f aca="false">$F16*EXP(-K$3/$G16)+$H16*EXP(-K$3/$I16)</f>
        <v>0.699813341361642</v>
      </c>
      <c r="L16" s="1" t="n">
        <f aca="false">$F16*EXP(-L$3/$G16)+$H16*EXP(-L$3/$I16)</f>
        <v>0.699735131300016</v>
      </c>
      <c r="M16" s="1" t="n">
        <f aca="false">$C16*J16</f>
        <v>0.000741169356584596</v>
      </c>
      <c r="N16" s="1" t="n">
        <f aca="false">$C16*K16</f>
        <v>0.000741165083973561</v>
      </c>
      <c r="O16" s="1" t="n">
        <f aca="false">$C16*L16</f>
        <v>0.000741082252504844</v>
      </c>
      <c r="Q16" s="0" t="n">
        <f aca="false">0.5/10.2</f>
        <v>0.0490196078431373</v>
      </c>
    </row>
    <row r="17" customFormat="false" ht="13.8" hidden="false" customHeight="false" outlineLevel="0" collapsed="false">
      <c r="A17" s="1" t="n">
        <v>360</v>
      </c>
      <c r="B17" s="3" t="s">
        <v>48</v>
      </c>
      <c r="C17" s="8" t="n">
        <v>0.000262198507038755</v>
      </c>
      <c r="D17" s="9" t="n">
        <v>6431</v>
      </c>
      <c r="E17" s="1" t="n">
        <v>3</v>
      </c>
      <c r="F17" s="9" t="n">
        <v>0.104783937600127</v>
      </c>
      <c r="G17" s="9" t="n">
        <v>233980</v>
      </c>
      <c r="H17" s="1" t="n">
        <v>0</v>
      </c>
      <c r="I17" s="1" t="n">
        <v>1</v>
      </c>
      <c r="J17" s="1" t="n">
        <f aca="false">$F17*EXP(-J$3/$G17)+$H17*EXP(-J$3/$I17)</f>
        <v>0.104739163880516</v>
      </c>
      <c r="K17" s="1" t="n">
        <f aca="false">$F17*EXP(-K$3/$G17)+$H17*EXP(-K$3/$I17)</f>
        <v>0.102568528422267</v>
      </c>
      <c r="L17" s="1" t="n">
        <f aca="false">$F17*EXP(-L$3/$G17)+$H17*EXP(-L$3/$I17)</f>
        <v>0.0683412499588279</v>
      </c>
      <c r="M17" s="1" t="n">
        <f aca="false">$C17*J17</f>
        <v>2.74624523979588E-005</v>
      </c>
      <c r="N17" s="1" t="n">
        <f aca="false">$C17*K17</f>
        <v>2.68933150214806E-005</v>
      </c>
      <c r="O17" s="1" t="n">
        <f aca="false">$C17*L17</f>
        <v>1.7918973708367E-005</v>
      </c>
      <c r="Q17" s="0" t="n">
        <f aca="false">0.5/10.2</f>
        <v>0.0490196078431373</v>
      </c>
    </row>
    <row r="18" customFormat="false" ht="13.8" hidden="false" customHeight="false" outlineLevel="0" collapsed="false">
      <c r="A18" s="1" t="n">
        <v>350</v>
      </c>
      <c r="B18" s="3" t="s">
        <v>48</v>
      </c>
      <c r="C18" s="8" t="n">
        <v>0.000310371544179448</v>
      </c>
      <c r="D18" s="9" t="n">
        <v>6534</v>
      </c>
      <c r="E18" s="1" t="n">
        <v>3</v>
      </c>
      <c r="F18" s="9" t="n">
        <v>0.0907062987850195</v>
      </c>
      <c r="G18" s="9" t="n">
        <v>711184</v>
      </c>
      <c r="H18" s="1" t="n">
        <v>0</v>
      </c>
      <c r="I18" s="1" t="n">
        <v>1</v>
      </c>
      <c r="J18" s="1" t="n">
        <f aca="false">$F18*EXP(-J$3/$G18)+$H18*EXP(-J$3/$I18)</f>
        <v>0.0906935454157155</v>
      </c>
      <c r="K18" s="1" t="n">
        <f aca="false">$F18*EXP(-K$3/$G18)+$H18*EXP(-K$3/$I18)</f>
        <v>0.0900708219740374</v>
      </c>
      <c r="L18" s="1" t="n">
        <f aca="false">$F18*EXP(-L$3/$G18)+$H18*EXP(-L$3/$I18)</f>
        <v>0.078808133903061</v>
      </c>
      <c r="M18" s="1" t="n">
        <f aca="false">$C18*J18</f>
        <v>2.81486957377845E-005</v>
      </c>
      <c r="N18" s="1" t="n">
        <f aca="false">$C18*K18</f>
        <v>2.79554201015941E-005</v>
      </c>
      <c r="O18" s="1" t="n">
        <f aca="false">$C18*L18</f>
        <v>2.44598022133937E-005</v>
      </c>
      <c r="Q18" s="0" t="n">
        <f aca="false">0.1/2.45</f>
        <v>0.0408163265306122</v>
      </c>
    </row>
    <row r="19" customFormat="false" ht="13.8" hidden="false" customHeight="false" outlineLevel="0" collapsed="false">
      <c r="A19" s="1" t="n">
        <v>460</v>
      </c>
      <c r="B19" s="3" t="s">
        <v>48</v>
      </c>
      <c r="C19" s="8" t="n">
        <v>0.00113520806968971</v>
      </c>
      <c r="D19" s="9" t="n">
        <v>1538</v>
      </c>
      <c r="E19" s="1" t="n">
        <v>3</v>
      </c>
      <c r="F19" s="9" t="n">
        <v>0.0558855333073673</v>
      </c>
      <c r="G19" s="9" t="n">
        <v>15839</v>
      </c>
      <c r="H19" s="9" t="n">
        <v>0.259193541048822</v>
      </c>
      <c r="I19" s="9" t="n">
        <v>1803453</v>
      </c>
      <c r="J19" s="1" t="n">
        <f aca="false">$F19*EXP(-J$3/$G19)+$H19*EXP(-J$3/$I19)</f>
        <v>0.314712979175454</v>
      </c>
      <c r="K19" s="1" t="n">
        <f aca="false">$F19*EXP(-K$3/$G19)+$H19*EXP(-K$3/$I19)</f>
        <v>0.299232991917439</v>
      </c>
      <c r="L19" s="1" t="n">
        <f aca="false">$F19*EXP(-L$3/$G19)+$H19*EXP(-L$3/$I19)</f>
        <v>0.24531391006976</v>
      </c>
      <c r="M19" s="1" t="n">
        <f aca="false">$C19*J19</f>
        <v>0.000357264713596065</v>
      </c>
      <c r="N19" s="1" t="n">
        <f aca="false">$C19*K19</f>
        <v>0.000339691707142072</v>
      </c>
      <c r="O19" s="1" t="n">
        <f aca="false">$C19*L19</f>
        <v>0.000278482330318327</v>
      </c>
      <c r="Q19" s="0" t="n">
        <f aca="false">0.1/2.45</f>
        <v>0.0408163265306122</v>
      </c>
    </row>
    <row r="20" customFormat="false" ht="13.8" hidden="false" customHeight="false" outlineLevel="0" collapsed="false">
      <c r="A20" s="1" t="n">
        <v>410</v>
      </c>
      <c r="B20" s="3" t="s">
        <v>55</v>
      </c>
      <c r="C20" s="8" t="n">
        <v>0.0011564062058926</v>
      </c>
      <c r="D20" s="9" t="n">
        <v>1480</v>
      </c>
      <c r="E20" s="1" t="n">
        <v>3</v>
      </c>
      <c r="F20" s="9" t="n">
        <v>0.116466686228843</v>
      </c>
      <c r="G20" s="9" t="n">
        <v>2619</v>
      </c>
      <c r="H20" s="9" t="n">
        <v>0.288825224250914</v>
      </c>
      <c r="I20" s="9" t="n">
        <v>175349</v>
      </c>
      <c r="J20" s="1" t="n">
        <f aca="false">$F20*EXP(-J$3/$G20)+$H20*EXP(-J$3/$I20)</f>
        <v>0.400764080575835</v>
      </c>
      <c r="K20" s="1" t="n">
        <f aca="false">$F20*EXP(-K$3/$G20)+$H20*EXP(-K$3/$I20)</f>
        <v>0.297967328724408</v>
      </c>
      <c r="L20" s="1" t="n">
        <f aca="false">$F20*EXP(-L$3/$G20)+$H20*EXP(-L$3/$I20)</f>
        <v>0.163290446752126</v>
      </c>
      <c r="M20" s="1" t="n">
        <f aca="false">$C20*J20</f>
        <v>0.000463446069876736</v>
      </c>
      <c r="N20" s="1" t="n">
        <f aca="false">$C20*K20</f>
        <v>0.000344571268090144</v>
      </c>
      <c r="O20" s="1" t="n">
        <f aca="false">$C20*L20</f>
        <v>0.000188830085987132</v>
      </c>
      <c r="Q20" s="0" t="n">
        <f aca="false">0.1/2.5</f>
        <v>0.04</v>
      </c>
    </row>
    <row r="21" customFormat="false" ht="13.8" hidden="false" customHeight="false" outlineLevel="0" collapsed="false">
      <c r="A21" s="1" t="n">
        <v>493</v>
      </c>
      <c r="B21" s="3" t="s">
        <v>55</v>
      </c>
      <c r="C21" s="8" t="n">
        <v>0.00108086743993459</v>
      </c>
      <c r="D21" s="9" t="n">
        <v>1531</v>
      </c>
      <c r="E21" s="1" t="n">
        <v>3</v>
      </c>
      <c r="F21" s="9" t="n">
        <v>0.199301379443009</v>
      </c>
      <c r="G21" s="9" t="n">
        <v>15021</v>
      </c>
      <c r="H21" s="9" t="n">
        <v>0.465929617020046</v>
      </c>
      <c r="I21" s="14" t="n">
        <v>-1460261391</v>
      </c>
      <c r="J21" s="1" t="n">
        <f aca="false">$F21*EXP(-J$3/$G21)+$H21*EXP(-J$3/$I21)</f>
        <v>0.663908616813052</v>
      </c>
      <c r="K21" s="1" t="n">
        <f aca="false">$F21*EXP(-K$3/$G21)+$H21*EXP(-K$3/$I21)</f>
        <v>0.608803455987646</v>
      </c>
      <c r="L21" s="1" t="n">
        <f aca="false">$F21*EXP(-L$3/$G21)+$H21*EXP(-L$3/$I21)</f>
        <v>0.466217538085815</v>
      </c>
      <c r="M21" s="1" t="n">
        <f aca="false">$C21*J21</f>
        <v>0.00071759720700524</v>
      </c>
      <c r="N21" s="1" t="n">
        <f aca="false">$C21*K21</f>
        <v>0.000658035832896699</v>
      </c>
      <c r="O21" s="1" t="n">
        <f aca="false">$C21*L21</f>
        <v>0.000503919356843424</v>
      </c>
      <c r="Q21" s="0" t="n">
        <f aca="false">0.1/7.5</f>
        <v>0.0133333333333333</v>
      </c>
    </row>
    <row r="22" customFormat="false" ht="13.8" hidden="false" customHeight="false" outlineLevel="0" collapsed="false">
      <c r="A22" s="1" t="n">
        <v>310</v>
      </c>
      <c r="B22" s="12" t="s">
        <v>14</v>
      </c>
      <c r="F22" s="1" t="n">
        <v>0</v>
      </c>
      <c r="G22" s="1" t="n">
        <v>1</v>
      </c>
      <c r="H22" s="1" t="n">
        <v>0</v>
      </c>
      <c r="I22" s="1" t="n">
        <v>1</v>
      </c>
      <c r="Q22" s="0" t="n">
        <f aca="false">0.1/7.5</f>
        <v>0.0133333333333333</v>
      </c>
    </row>
    <row r="23" customFormat="false" ht="13.8" hidden="false" customHeight="false" outlineLevel="0" collapsed="false">
      <c r="A23" s="1" t="n">
        <v>330</v>
      </c>
      <c r="B23" s="12" t="s">
        <v>15</v>
      </c>
      <c r="F23" s="1" t="n">
        <v>0</v>
      </c>
      <c r="G23" s="1" t="n">
        <v>1</v>
      </c>
      <c r="H23" s="1" t="n">
        <v>0</v>
      </c>
      <c r="I2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E4" activeCellId="0" sqref="E4"/>
    </sheetView>
  </sheetViews>
  <sheetFormatPr defaultColWidth="10.34375" defaultRowHeight="15" zeroHeight="false" outlineLevelRow="0" outlineLevelCol="0"/>
  <sheetData>
    <row r="1" customFormat="false" ht="15" hidden="false" customHeight="false" outlineLevel="0" collapsed="false">
      <c r="A1" s="1" t="s">
        <v>66</v>
      </c>
      <c r="B1" s="1" t="s">
        <v>67</v>
      </c>
    </row>
    <row r="2" customFormat="false" ht="15" hidden="false" customHeight="false" outlineLevel="0" collapsed="false">
      <c r="A2" s="1" t="s">
        <v>68</v>
      </c>
      <c r="B2" s="1" t="s">
        <v>69</v>
      </c>
      <c r="C2" s="1" t="s">
        <v>70</v>
      </c>
    </row>
    <row r="3" customFormat="false" ht="15" hidden="false" customHeight="false" outlineLevel="0" collapsed="false">
      <c r="A3" s="16" t="n">
        <v>375</v>
      </c>
      <c r="B3" s="1" t="n">
        <v>0.015</v>
      </c>
      <c r="C3" s="1" t="n">
        <f aca="false">B3/ABS($B$25)</f>
        <v>0.00547845142439737</v>
      </c>
    </row>
    <row r="4" customFormat="false" ht="15" hidden="false" customHeight="false" outlineLevel="0" collapsed="false">
      <c r="A4" s="16" t="n">
        <v>400</v>
      </c>
      <c r="B4" s="1" t="n">
        <v>0.021</v>
      </c>
      <c r="C4" s="1" t="n">
        <f aca="false">B4/ABS($B$25)</f>
        <v>0.00766983199415632</v>
      </c>
    </row>
    <row r="5" customFormat="false" ht="15" hidden="false" customHeight="false" outlineLevel="0" collapsed="false">
      <c r="A5" s="16" t="n">
        <v>450</v>
      </c>
      <c r="B5" s="1" t="n">
        <v>0.347</v>
      </c>
      <c r="C5" s="1" t="n">
        <f aca="false">B5/ABS($B$25)</f>
        <v>0.126734842951059</v>
      </c>
    </row>
    <row r="6" customFormat="false" ht="15" hidden="false" customHeight="false" outlineLevel="0" collapsed="false">
      <c r="A6" s="16" t="n">
        <v>470</v>
      </c>
      <c r="B6" s="1" t="n">
        <v>0.545</v>
      </c>
      <c r="C6" s="1" t="n">
        <f aca="false">B6/ABS($B$25)</f>
        <v>0.199050401753104</v>
      </c>
    </row>
    <row r="7" customFormat="false" ht="15" hidden="false" customHeight="false" outlineLevel="0" collapsed="false">
      <c r="A7" s="17" t="n">
        <v>502</v>
      </c>
      <c r="B7" s="1" t="n">
        <v>0.518</v>
      </c>
      <c r="C7" s="1" t="n">
        <f aca="false">B7/ABS($B$25)</f>
        <v>0.189189189189189</v>
      </c>
    </row>
    <row r="8" customFormat="false" ht="15" hidden="false" customHeight="false" outlineLevel="0" collapsed="false">
      <c r="A8" s="17" t="n">
        <v>510</v>
      </c>
      <c r="B8" s="1" t="n">
        <v>0.571</v>
      </c>
      <c r="C8" s="1" t="n">
        <f aca="false">B8/ABS($B$25)</f>
        <v>0.20854638422206</v>
      </c>
    </row>
    <row r="9" customFormat="false" ht="15" hidden="false" customHeight="false" outlineLevel="0" collapsed="false">
      <c r="A9" s="17" t="n">
        <v>520</v>
      </c>
      <c r="B9" s="1" t="n">
        <v>0.125</v>
      </c>
      <c r="C9" s="1" t="n">
        <f aca="false">B9/ABS($B$25)</f>
        <v>0.0456537618699781</v>
      </c>
    </row>
    <row r="10" customFormat="false" ht="15" hidden="false" customHeight="false" outlineLevel="0" collapsed="false">
      <c r="A10" s="17" t="n">
        <v>530</v>
      </c>
      <c r="B10" s="1" t="n">
        <v>0</v>
      </c>
      <c r="C10" s="1" t="n">
        <f aca="false">B10/ABS($B$25)</f>
        <v>0</v>
      </c>
    </row>
    <row r="11" customFormat="false" ht="15" hidden="false" customHeight="false" outlineLevel="0" collapsed="false">
      <c r="A11" s="17" t="n">
        <v>540</v>
      </c>
      <c r="B11" s="1" t="n">
        <v>0</v>
      </c>
      <c r="C11" s="1" t="n">
        <f aca="false">B11/ABS($B$25)</f>
        <v>0</v>
      </c>
    </row>
    <row r="12" customFormat="false" ht="15" hidden="false" customHeight="false" outlineLevel="0" collapsed="false">
      <c r="A12" s="17" t="n">
        <v>550</v>
      </c>
      <c r="B12" s="1" t="n">
        <v>-0.067</v>
      </c>
      <c r="C12" s="1" t="n">
        <f aca="false">B12/ABS($B$25)</f>
        <v>-0.0244704163623083</v>
      </c>
    </row>
    <row r="13" customFormat="false" ht="15" hidden="false" customHeight="false" outlineLevel="0" collapsed="false">
      <c r="A13" s="17" t="n">
        <v>560</v>
      </c>
      <c r="B13" s="1" t="n">
        <v>-0.038</v>
      </c>
      <c r="C13" s="1" t="n">
        <f aca="false">B13/ABS($B$25)</f>
        <v>-0.0138787436084733</v>
      </c>
    </row>
    <row r="14" customFormat="false" ht="15" hidden="false" customHeight="false" outlineLevel="0" collapsed="false">
      <c r="A14" s="17" t="n">
        <v>570</v>
      </c>
      <c r="B14" s="1" t="n">
        <v>-0.037</v>
      </c>
      <c r="C14" s="1" t="n">
        <f aca="false">B14/ABS($B$25)</f>
        <v>-0.0135135135135135</v>
      </c>
    </row>
    <row r="15" customFormat="false" ht="15" hidden="false" customHeight="false" outlineLevel="0" collapsed="false">
      <c r="A15" s="17" t="n">
        <v>579</v>
      </c>
      <c r="B15" s="1" t="n">
        <v>-0.15</v>
      </c>
      <c r="C15" s="1" t="n">
        <f aca="false">B15/ABS($B$25)</f>
        <v>-0.0547845142439737</v>
      </c>
    </row>
    <row r="16" customFormat="false" ht="15" hidden="false" customHeight="false" outlineLevel="0" collapsed="false">
      <c r="A16" s="17" t="n">
        <v>590</v>
      </c>
      <c r="B16" s="1" t="n">
        <v>-0.433</v>
      </c>
      <c r="C16" s="1" t="n">
        <f aca="false">B16/ABS($B$25)</f>
        <v>-0.158144631117604</v>
      </c>
    </row>
    <row r="17" customFormat="false" ht="15" hidden="false" customHeight="false" outlineLevel="0" collapsed="false">
      <c r="A17" s="17" t="n">
        <v>600</v>
      </c>
      <c r="B17" s="1" t="n">
        <v>-0.337</v>
      </c>
      <c r="C17" s="1" t="n">
        <f aca="false">B17/ABS($B$25)</f>
        <v>-0.123082542001461</v>
      </c>
    </row>
    <row r="18" customFormat="false" ht="15" hidden="false" customHeight="false" outlineLevel="0" collapsed="false">
      <c r="A18" s="17" t="n">
        <v>610</v>
      </c>
      <c r="B18" s="1" t="n">
        <v>-0.239</v>
      </c>
      <c r="C18" s="1" t="n">
        <f aca="false">B18/ABS($B$25)</f>
        <v>-0.0872899926953981</v>
      </c>
    </row>
    <row r="19" customFormat="false" ht="15" hidden="false" customHeight="false" outlineLevel="0" collapsed="false">
      <c r="A19" s="17" t="n">
        <v>620</v>
      </c>
      <c r="B19" s="1" t="n">
        <v>-0.681</v>
      </c>
      <c r="C19" s="1" t="n">
        <f aca="false">B19/ABS($B$25)</f>
        <v>-0.248721694667641</v>
      </c>
    </row>
    <row r="20" customFormat="false" ht="15" hidden="false" customHeight="false" outlineLevel="0" collapsed="false">
      <c r="A20" s="17" t="n">
        <v>630</v>
      </c>
      <c r="B20" s="1" t="n">
        <v>-0.502</v>
      </c>
      <c r="C20" s="1" t="n">
        <f aca="false">B20/ABS($B$25)</f>
        <v>-0.183345507669832</v>
      </c>
    </row>
    <row r="21" customFormat="false" ht="15" hidden="false" customHeight="false" outlineLevel="0" collapsed="false">
      <c r="A21" s="18" t="n">
        <v>642</v>
      </c>
      <c r="B21" s="1" t="n">
        <v>-2.895</v>
      </c>
      <c r="C21" s="1" t="n">
        <f aca="false">B21/ABS($B$25)</f>
        <v>-1.05734112490869</v>
      </c>
    </row>
    <row r="22" customFormat="false" ht="15" hidden="false" customHeight="false" outlineLevel="0" collapsed="false">
      <c r="A22" s="17" t="n">
        <v>654</v>
      </c>
      <c r="B22" s="1" t="n">
        <v>-1.809</v>
      </c>
      <c r="C22" s="1" t="n">
        <f aca="false">B22/ABS($B$25)</f>
        <v>-0.660701241782323</v>
      </c>
    </row>
    <row r="23" customFormat="false" ht="15" hidden="false" customHeight="false" outlineLevel="0" collapsed="false">
      <c r="A23" s="18" t="n">
        <v>660</v>
      </c>
      <c r="B23" s="1" t="n">
        <v>-5</v>
      </c>
      <c r="C23" s="1" t="n">
        <f aca="false">B23/ABS($B$25)</f>
        <v>-1.82615047479912</v>
      </c>
    </row>
    <row r="24" customFormat="false" ht="15" hidden="false" customHeight="false" outlineLevel="0" collapsed="false">
      <c r="A24" s="18" t="n">
        <v>670</v>
      </c>
      <c r="B24" s="1" t="n">
        <v>-4.166</v>
      </c>
      <c r="C24" s="1" t="n">
        <f aca="false">B24/ABS($B$25)</f>
        <v>-1.52154857560263</v>
      </c>
    </row>
    <row r="25" customFormat="false" ht="15" hidden="false" customHeight="false" outlineLevel="0" collapsed="false">
      <c r="A25" s="18" t="n">
        <v>680</v>
      </c>
      <c r="B25" s="1" t="n">
        <v>-2.738</v>
      </c>
      <c r="C25" s="1" t="n">
        <f aca="false">B25/ABS($B$25)</f>
        <v>-1</v>
      </c>
    </row>
    <row r="26" customFormat="false" ht="15" hidden="false" customHeight="false" outlineLevel="0" collapsed="false">
      <c r="A26" s="19" t="n">
        <v>690</v>
      </c>
      <c r="B26" s="1" t="n">
        <v>-0.188</v>
      </c>
      <c r="C26" s="1" t="n">
        <f aca="false">B26/ABS($B$25)</f>
        <v>-0.0686632578524471</v>
      </c>
    </row>
    <row r="27" customFormat="false" ht="15" hidden="false" customHeight="false" outlineLevel="0" collapsed="false">
      <c r="A27" s="18" t="n">
        <v>700</v>
      </c>
      <c r="B27" s="1" t="n">
        <v>-0.576</v>
      </c>
      <c r="C27" s="1" t="n">
        <f aca="false">B27/ABS($B$25)</f>
        <v>-0.210372534696859</v>
      </c>
    </row>
    <row r="28" customFormat="false" ht="15" hidden="false" customHeight="false" outlineLevel="0" collapsed="false">
      <c r="A28" s="18" t="n">
        <v>720</v>
      </c>
      <c r="B28" s="1" t="n">
        <v>-0.269</v>
      </c>
      <c r="C28" s="1" t="n">
        <f aca="false">B28/ABS($B$25)</f>
        <v>-0.0982468955441928</v>
      </c>
    </row>
    <row r="29" customFormat="false" ht="15" hidden="false" customHeight="false" outlineLevel="0" collapsed="false">
      <c r="A29" s="18" t="n">
        <v>740</v>
      </c>
      <c r="B29" s="1" t="n">
        <v>-0.164</v>
      </c>
      <c r="C29" s="1" t="n">
        <f aca="false">B29/ABS($B$25)</f>
        <v>-0.0598977355734113</v>
      </c>
    </row>
    <row r="30" customFormat="false" ht="15" hidden="false" customHeight="false" outlineLevel="0" collapsed="false">
      <c r="A30" s="18" t="n">
        <v>760</v>
      </c>
      <c r="B30" s="1" t="n">
        <v>-0.064</v>
      </c>
      <c r="C30" s="1" t="n">
        <f aca="false">B30/ABS($B$25)</f>
        <v>-0.0233747260774288</v>
      </c>
    </row>
    <row r="31" customFormat="false" ht="15" hidden="false" customHeight="false" outlineLevel="0" collapsed="false">
      <c r="A31" s="18" t="n">
        <v>780</v>
      </c>
      <c r="B31" s="1" t="n">
        <v>-0.01</v>
      </c>
      <c r="C31" s="1" t="n">
        <f aca="false">B31/ABS($B$25)</f>
        <v>-0.00365230094959825</v>
      </c>
    </row>
    <row r="32" customFormat="false" ht="15" hidden="false" customHeight="false" outlineLevel="0" collapsed="false">
      <c r="A32" s="18" t="n">
        <v>800</v>
      </c>
      <c r="B32" s="1" t="n">
        <v>0</v>
      </c>
      <c r="C32" s="1" t="n">
        <f aca="false">B32/ABS($B$25)</f>
        <v>0</v>
      </c>
    </row>
    <row r="33" customFormat="false" ht="15" hidden="false" customHeight="false" outlineLevel="0" collapsed="false">
      <c r="A33" s="20" t="n">
        <v>820</v>
      </c>
      <c r="B33" s="1" t="n">
        <f aca="false">-0.017</f>
        <v>-0.017</v>
      </c>
      <c r="C33" s="1" t="n">
        <f aca="false">B33/ABS($B$25)</f>
        <v>-0.00620891161431702</v>
      </c>
    </row>
    <row r="34" customFormat="false" ht="15" hidden="false" customHeight="false" outlineLevel="0" collapsed="false">
      <c r="A34" s="20" t="n">
        <v>840</v>
      </c>
      <c r="B34" s="1" t="n">
        <v>-0.014</v>
      </c>
      <c r="C34" s="1" t="n">
        <f aca="false">B34/ABS($B$25)</f>
        <v>-0.00511322132943755</v>
      </c>
    </row>
    <row r="35" customFormat="false" ht="15" hidden="false" customHeight="false" outlineLevel="0" collapsed="false">
      <c r="A35" s="20" t="n">
        <v>860</v>
      </c>
      <c r="B35" s="1" t="n">
        <v>0</v>
      </c>
      <c r="C35" s="1" t="n">
        <f aca="false">B35/ABS($B$25)</f>
        <v>0</v>
      </c>
    </row>
    <row r="36" customFormat="false" ht="15" hidden="false" customHeight="false" outlineLevel="0" collapsed="false">
      <c r="A36" s="20" t="n">
        <v>880</v>
      </c>
      <c r="B36" s="1" t="n">
        <v>0</v>
      </c>
      <c r="C36" s="1" t="n">
        <f aca="false">B36/ABS($B$25)</f>
        <v>0</v>
      </c>
    </row>
    <row r="37" customFormat="false" ht="15" hidden="false" customHeight="false" outlineLevel="0" collapsed="false">
      <c r="A37" s="18" t="n">
        <v>900</v>
      </c>
      <c r="B37" s="1" t="n">
        <v>0</v>
      </c>
      <c r="C37" s="1" t="n">
        <f aca="false">B37/ABS($B$25)</f>
        <v>0</v>
      </c>
    </row>
    <row r="38" customFormat="false" ht="15" hidden="false" customHeight="false" outlineLevel="0" collapsed="false">
      <c r="A38" s="19" t="n">
        <v>790</v>
      </c>
      <c r="B38" s="1" t="n">
        <v>0</v>
      </c>
      <c r="C38" s="1" t="n">
        <f aca="false">B38/ABS($B$25)</f>
        <v>0</v>
      </c>
    </row>
    <row r="39" customFormat="false" ht="15" hidden="false" customHeight="false" outlineLevel="0" collapsed="false">
      <c r="A39" s="19" t="n">
        <v>810</v>
      </c>
      <c r="B39" s="1" t="n">
        <v>0</v>
      </c>
      <c r="C39" s="1" t="n">
        <f aca="false">B39/ABS($B$25)</f>
        <v>0</v>
      </c>
    </row>
    <row r="40" customFormat="false" ht="15" hidden="false" customHeight="false" outlineLevel="0" collapsed="false">
      <c r="A40" s="1" t="n">
        <v>830</v>
      </c>
      <c r="B40" s="1" t="n">
        <v>0</v>
      </c>
      <c r="C40" s="1" t="n">
        <f aca="false">B40/ABS($B$25)</f>
        <v>0</v>
      </c>
    </row>
    <row r="41" customFormat="false" ht="15" hidden="false" customHeight="false" outlineLevel="0" collapsed="false">
      <c r="A41" s="1" t="n">
        <v>850</v>
      </c>
      <c r="B41" s="1" t="n">
        <v>0</v>
      </c>
      <c r="C41" s="1" t="n">
        <f aca="false">B41/ABS($B$25)</f>
        <v>0</v>
      </c>
    </row>
    <row r="42" customFormat="false" ht="15" hidden="false" customHeight="false" outlineLevel="0" collapsed="false">
      <c r="A42" s="1" t="n">
        <v>870</v>
      </c>
      <c r="B42" s="1" t="n">
        <v>0</v>
      </c>
      <c r="C42" s="1" t="n">
        <f aca="false">B42/ABS($B$25)</f>
        <v>0</v>
      </c>
    </row>
    <row r="43" customFormat="false" ht="15" hidden="false" customHeight="false" outlineLevel="0" collapsed="false">
      <c r="A43" s="1" t="n">
        <v>890</v>
      </c>
      <c r="B43" s="1" t="n">
        <v>0</v>
      </c>
      <c r="C43" s="1" t="n">
        <f aca="false">B43/ABS($B$25)</f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1" activeCellId="0" sqref="G11"/>
    </sheetView>
  </sheetViews>
  <sheetFormatPr defaultColWidth="10.34375" defaultRowHeight="15" zeroHeight="false" outlineLevelRow="0" outlineLevelCol="0"/>
  <cols>
    <col collapsed="false" customWidth="true" hidden="false" outlineLevel="0" max="1" min="1" style="1" width="18.29"/>
    <col collapsed="false" customWidth="true" hidden="false" outlineLevel="0" max="4" min="4" style="1" width="16.43"/>
    <col collapsed="false" customWidth="true" hidden="false" outlineLevel="0" max="5" min="5" style="1" width="28.14"/>
    <col collapsed="false" customWidth="true" hidden="false" outlineLevel="0" max="6" min="6" style="1" width="32.86"/>
    <col collapsed="false" customWidth="true" hidden="false" outlineLevel="0" max="7" min="7" style="1" width="13.42"/>
    <col collapsed="false" customWidth="true" hidden="false" outlineLevel="0" max="8" min="8" style="1" width="15.42"/>
    <col collapsed="false" customWidth="true" hidden="false" outlineLevel="0" max="10" min="10" style="1" width="17.15"/>
    <col collapsed="false" customWidth="true" hidden="false" outlineLevel="0" max="11" min="11" style="1" width="17.57"/>
  </cols>
  <sheetData>
    <row r="1" customFormat="false" ht="15" hidden="false" customHeight="false" outlineLevel="0" collapsed="false">
      <c r="A1" s="1" t="s">
        <v>71</v>
      </c>
      <c r="B1" s="1" t="s">
        <v>55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69</v>
      </c>
      <c r="H1" s="1" t="s">
        <v>76</v>
      </c>
      <c r="J1" s="1" t="s">
        <v>77</v>
      </c>
      <c r="K1" s="1" t="s">
        <v>78</v>
      </c>
    </row>
    <row r="2" customFormat="false" ht="13.8" hidden="false" customHeight="false" outlineLevel="0" collapsed="false">
      <c r="A2" s="1" t="s">
        <v>79</v>
      </c>
      <c r="B2" s="1" t="n">
        <v>6774</v>
      </c>
      <c r="C2" s="13" t="n">
        <v>2.5E-006</v>
      </c>
      <c r="D2" s="13" t="n">
        <v>4E-007</v>
      </c>
      <c r="E2" s="9" t="n">
        <v>1531</v>
      </c>
      <c r="F2" s="9" t="n">
        <v>0.00108086743993459</v>
      </c>
      <c r="G2" s="1" t="n">
        <v>0.62</v>
      </c>
      <c r="H2" s="1" t="n">
        <f aca="false">G2*F2</f>
        <v>0.000670137812759448</v>
      </c>
      <c r="I2" s="1" t="n">
        <f aca="false">H2/$H$2</f>
        <v>1</v>
      </c>
      <c r="J2" s="1" t="n">
        <v>4.34</v>
      </c>
      <c r="K2" s="1" t="n">
        <v>4.33</v>
      </c>
    </row>
    <row r="3" customFormat="false" ht="13.8" hidden="false" customHeight="false" outlineLevel="0" collapsed="false">
      <c r="A3" s="1" t="s">
        <v>80</v>
      </c>
      <c r="B3" s="1" t="n">
        <v>6776</v>
      </c>
      <c r="C3" s="13" t="n">
        <v>2.5E-006</v>
      </c>
      <c r="D3" s="13" t="n">
        <v>4E-007</v>
      </c>
      <c r="E3" s="9" t="n">
        <v>1552</v>
      </c>
      <c r="F3" s="9" t="n">
        <v>0.00194820099189861</v>
      </c>
      <c r="G3" s="1" t="n">
        <v>0.312</v>
      </c>
      <c r="H3" s="1" t="n">
        <f aca="false">G3*F3</f>
        <v>0.000607838709472366</v>
      </c>
      <c r="I3" s="1" t="n">
        <f aca="false">H3/$H$2</f>
        <v>0.907035385705889</v>
      </c>
      <c r="J3" s="1" t="n">
        <v>8.11</v>
      </c>
      <c r="K3" s="1" t="n">
        <v>7.23</v>
      </c>
    </row>
    <row r="4" customFormat="false" ht="13.8" hidden="false" customHeight="false" outlineLevel="0" collapsed="false">
      <c r="A4" s="1" t="s">
        <v>81</v>
      </c>
      <c r="B4" s="1" t="n">
        <v>6777</v>
      </c>
      <c r="C4" s="13" t="n">
        <v>2.5E-006</v>
      </c>
      <c r="D4" s="13" t="n">
        <v>4E-007</v>
      </c>
      <c r="E4" s="9" t="n">
        <v>1565</v>
      </c>
      <c r="F4" s="9" t="n">
        <v>0.00090775754811654</v>
      </c>
      <c r="G4" s="1" t="n">
        <v>0.732</v>
      </c>
      <c r="H4" s="1" t="n">
        <f aca="false">G4*F4</f>
        <v>0.000664478525221307</v>
      </c>
      <c r="I4" s="1" t="n">
        <f aca="false">H4/$H$2</f>
        <v>0.991555039231651</v>
      </c>
      <c r="J4" s="1" t="n">
        <v>3.54</v>
      </c>
      <c r="K4" s="1" t="n">
        <v>3.41</v>
      </c>
    </row>
    <row r="5" customFormat="false" ht="13.8" hidden="false" customHeight="false" outlineLevel="0" collapsed="false">
      <c r="A5" s="1" t="s">
        <v>82</v>
      </c>
      <c r="B5" s="1" t="n">
        <v>6775</v>
      </c>
      <c r="C5" s="13" t="n">
        <v>2.5E-006</v>
      </c>
      <c r="D5" s="13" t="n">
        <v>4E-007</v>
      </c>
      <c r="E5" s="9" t="n">
        <v>1572</v>
      </c>
      <c r="F5" s="9" t="n">
        <v>0.00186666215903787</v>
      </c>
      <c r="G5" s="1" t="n">
        <v>0.24</v>
      </c>
      <c r="H5" s="1" t="n">
        <f aca="false">G5*F5</f>
        <v>0.00044799891816909</v>
      </c>
      <c r="I5" s="1" t="n">
        <f aca="false">H5/$H$2</f>
        <v>0.66851759390259</v>
      </c>
      <c r="J5" s="1" t="n">
        <v>4.44</v>
      </c>
      <c r="K5" s="1" t="n">
        <v>4.32</v>
      </c>
    </row>
    <row r="6" customFormat="false" ht="15" hidden="false" customHeight="false" outlineLevel="0" collapsed="false">
      <c r="C6" s="13"/>
    </row>
    <row r="7" customFormat="false" ht="15" hidden="false" customHeight="false" outlineLevel="0" collapsed="false">
      <c r="C7" s="13"/>
      <c r="H7" s="1" t="n">
        <f aca="false">_xlfn.STDEV.P(H2:H5)</f>
        <v>8.97493531233899E-005</v>
      </c>
    </row>
    <row r="8" customFormat="false" ht="15" hidden="false" customHeight="false" outlineLevel="0" collapsed="false">
      <c r="C8" s="13"/>
    </row>
    <row r="9" customFormat="false" ht="15" hidden="false" customHeight="false" outlineLevel="0" collapsed="false">
      <c r="C9" s="1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M2" activeCellId="0" sqref="M2"/>
    </sheetView>
  </sheetViews>
  <sheetFormatPr defaultColWidth="10.34375" defaultRowHeight="15" zeroHeight="false" outlineLevelRow="0" outlineLevelCol="0"/>
  <sheetData>
    <row r="1" customFormat="false" ht="15" hidden="false" customHeight="false" outlineLevel="0" collapsed="false">
      <c r="A1" s="1" t="s">
        <v>55</v>
      </c>
      <c r="B1" s="1" t="s">
        <v>83</v>
      </c>
      <c r="C1" s="1" t="s">
        <v>84</v>
      </c>
      <c r="E1" s="1" t="s">
        <v>85</v>
      </c>
      <c r="F1" s="1" t="s">
        <v>86</v>
      </c>
      <c r="G1" s="1" t="s">
        <v>69</v>
      </c>
      <c r="L1" s="1" t="s">
        <v>87</v>
      </c>
    </row>
    <row r="2" customFormat="false" ht="13.8" hidden="false" customHeight="false" outlineLevel="0" collapsed="false">
      <c r="A2" s="1" t="s">
        <v>88</v>
      </c>
      <c r="B2" s="1" t="n">
        <v>653</v>
      </c>
      <c r="C2" s="1" t="n">
        <v>6778</v>
      </c>
      <c r="E2" s="21" t="n">
        <v>0.655902777777778</v>
      </c>
      <c r="F2" s="21" t="n">
        <f aca="false">E2-$E$2</f>
        <v>0</v>
      </c>
      <c r="G2" s="1" t="n">
        <v>0.606</v>
      </c>
      <c r="L2" s="9" t="n">
        <v>1577</v>
      </c>
    </row>
    <row r="3" customFormat="false" ht="15" hidden="false" customHeight="false" outlineLevel="0" collapsed="false">
      <c r="A3" s="1" t="s">
        <v>89</v>
      </c>
      <c r="B3" s="1" t="n">
        <v>493</v>
      </c>
      <c r="C3" s="1" t="n">
        <v>6779</v>
      </c>
      <c r="E3" s="21" t="n">
        <v>0.658252314814815</v>
      </c>
      <c r="F3" s="21" t="n">
        <f aca="false">E3-$E$2</f>
        <v>0.00234953703703704</v>
      </c>
      <c r="G3" s="1" t="n">
        <v>0.595</v>
      </c>
      <c r="J3" s="1" t="e">
        <f aca="false" t="array" ref="J3:J3">rpg(G2:G11,F2:F11,TRUE())</f>
        <v>#NAME?</v>
      </c>
    </row>
    <row r="4" customFormat="false" ht="15" hidden="false" customHeight="false" outlineLevel="0" collapsed="false">
      <c r="C4" s="1" t="n">
        <v>6780</v>
      </c>
      <c r="E4" s="21" t="n">
        <v>0.660613425925926</v>
      </c>
      <c r="F4" s="21" t="n">
        <f aca="false">E4-$E$2</f>
        <v>0.00471064814814815</v>
      </c>
      <c r="G4" s="1" t="n">
        <v>0.576</v>
      </c>
    </row>
    <row r="5" customFormat="false" ht="15" hidden="false" customHeight="false" outlineLevel="0" collapsed="false">
      <c r="C5" s="1" t="n">
        <v>6781</v>
      </c>
      <c r="E5" s="21" t="n">
        <v>0.662962962962963</v>
      </c>
      <c r="F5" s="21" t="n">
        <f aca="false">E5-$E$2</f>
        <v>0.00706018518518519</v>
      </c>
      <c r="G5" s="1" t="n">
        <v>0.57</v>
      </c>
    </row>
    <row r="6" customFormat="false" ht="15" hidden="false" customHeight="false" outlineLevel="0" collapsed="false">
      <c r="C6" s="1" t="n">
        <v>6782</v>
      </c>
      <c r="E6" s="21" t="n">
        <v>0.6653125</v>
      </c>
      <c r="F6" s="21" t="n">
        <f aca="false">E6-$E$2</f>
        <v>0.00940972222222222</v>
      </c>
      <c r="G6" s="1" t="n">
        <v>0.559</v>
      </c>
    </row>
    <row r="7" customFormat="false" ht="15" hidden="false" customHeight="false" outlineLevel="0" collapsed="false">
      <c r="C7" s="1" t="n">
        <v>6783</v>
      </c>
      <c r="E7" s="21" t="n">
        <v>0.667662037037037</v>
      </c>
      <c r="F7" s="21" t="n">
        <f aca="false">E7-$E$2</f>
        <v>0.0117592592592593</v>
      </c>
      <c r="G7" s="1" t="n">
        <v>0.553</v>
      </c>
    </row>
    <row r="8" customFormat="false" ht="15" hidden="false" customHeight="false" outlineLevel="0" collapsed="false">
      <c r="C8" s="1" t="n">
        <v>6784</v>
      </c>
      <c r="E8" s="21" t="n">
        <v>0.67</v>
      </c>
      <c r="F8" s="21" t="n">
        <f aca="false">E8-$E$2</f>
        <v>0.0140972222222222</v>
      </c>
      <c r="G8" s="1" t="n">
        <v>0.542</v>
      </c>
    </row>
    <row r="9" customFormat="false" ht="15" hidden="false" customHeight="false" outlineLevel="0" collapsed="false">
      <c r="C9" s="1" t="n">
        <v>6785</v>
      </c>
      <c r="E9" s="21" t="n">
        <v>0.672349537037037</v>
      </c>
      <c r="F9" s="21" t="n">
        <f aca="false">E9-$E$2</f>
        <v>0.0164467592592593</v>
      </c>
      <c r="G9" s="1" t="n">
        <v>0.527</v>
      </c>
    </row>
    <row r="10" customFormat="false" ht="15" hidden="false" customHeight="false" outlineLevel="0" collapsed="false">
      <c r="C10" s="1" t="n">
        <v>6786</v>
      </c>
      <c r="E10" s="21" t="n">
        <v>0.674710648148148</v>
      </c>
      <c r="F10" s="21" t="n">
        <f aca="false">E10-$E$2</f>
        <v>0.0188078703703704</v>
      </c>
      <c r="G10" s="1" t="n">
        <v>0.529</v>
      </c>
    </row>
    <row r="11" customFormat="false" ht="15" hidden="false" customHeight="false" outlineLevel="0" collapsed="false">
      <c r="C11" s="1" t="n">
        <v>6787</v>
      </c>
      <c r="E11" s="21" t="n">
        <v>0.677083333333333</v>
      </c>
      <c r="F11" s="21" t="n">
        <f aca="false">E11-$E$2</f>
        <v>0.0211805555555556</v>
      </c>
      <c r="G11" s="1" t="n">
        <v>0.524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3" activeCellId="0" sqref="H3"/>
    </sheetView>
  </sheetViews>
  <sheetFormatPr defaultColWidth="10.34375" defaultRowHeight="15" zeroHeight="false" outlineLevelRow="0" outlineLevelCol="0"/>
  <cols>
    <col collapsed="false" customWidth="true" hidden="false" outlineLevel="0" max="3" min="3" style="1" width="19.29"/>
  </cols>
  <sheetData>
    <row r="1" customFormat="false" ht="15" hidden="false" customHeight="false" outlineLevel="0" collapsed="false">
      <c r="A1" s="1" t="s">
        <v>90</v>
      </c>
      <c r="F1" s="1" t="s">
        <v>91</v>
      </c>
    </row>
    <row r="2" customFormat="false" ht="15" hidden="false" customHeight="false" outlineLevel="0" collapsed="false">
      <c r="A2" s="1" t="s">
        <v>68</v>
      </c>
      <c r="B2" s="1" t="s">
        <v>92</v>
      </c>
      <c r="C2" s="1" t="s">
        <v>93</v>
      </c>
      <c r="F2" s="1" t="s">
        <v>68</v>
      </c>
      <c r="G2" s="1" t="s">
        <v>92</v>
      </c>
      <c r="H2" s="1" t="s">
        <v>94</v>
      </c>
    </row>
    <row r="3" customFormat="false" ht="15" hidden="false" customHeight="false" outlineLevel="0" collapsed="false">
      <c r="A3" s="1" t="n">
        <v>430.371826480975</v>
      </c>
      <c r="B3" s="1" t="n">
        <v>0.00330970915637598</v>
      </c>
      <c r="C3" s="1" t="n">
        <f aca="false">B3/ABS($B$32)</f>
        <v>0.171079362998886</v>
      </c>
      <c r="F3" s="1" t="n">
        <v>449.312320916905</v>
      </c>
      <c r="G3" s="1" t="n">
        <v>-0.0201048507746532</v>
      </c>
    </row>
    <row r="4" customFormat="false" ht="15" hidden="false" customHeight="false" outlineLevel="0" collapsed="false">
      <c r="A4" s="1" t="n">
        <v>435.942560138601</v>
      </c>
      <c r="B4" s="1" t="n">
        <v>0.00569452544564749</v>
      </c>
      <c r="C4" s="1" t="n">
        <f aca="false">B4/ABS($B$32)</f>
        <v>0.294350874893506</v>
      </c>
      <c r="F4" s="1" t="n">
        <v>449.312320916905</v>
      </c>
      <c r="G4" s="1" t="n">
        <v>-0.0345582828308441</v>
      </c>
    </row>
    <row r="5" customFormat="false" ht="15" hidden="false" customHeight="false" outlineLevel="0" collapsed="false">
      <c r="A5" s="1" t="n">
        <v>446.805490770973</v>
      </c>
      <c r="B5" s="1" t="n">
        <v>0.00807934173491899</v>
      </c>
      <c r="C5" s="1" t="n">
        <f aca="false">B5/ABS($B$32)</f>
        <v>0.417622386788126</v>
      </c>
      <c r="F5" s="1" t="n">
        <v>455.440127940294</v>
      </c>
      <c r="G5" s="1" t="n">
        <v>-0.0201409843547937</v>
      </c>
    </row>
    <row r="6" customFormat="false" ht="15" hidden="false" customHeight="false" outlineLevel="0" collapsed="false">
      <c r="A6" s="1" t="n">
        <v>450.147930965549</v>
      </c>
      <c r="B6" s="1" t="n">
        <v>0.00807934173491899</v>
      </c>
      <c r="C6" s="1" t="n">
        <f aca="false">B6/ABS($B$32)</f>
        <v>0.417622386788126</v>
      </c>
      <c r="F6" s="1" t="n">
        <v>455.440127940294</v>
      </c>
      <c r="G6" s="1" t="n">
        <v>-0.0344498820904227</v>
      </c>
    </row>
    <row r="7" customFormat="false" ht="15" hidden="false" customHeight="false" outlineLevel="0" collapsed="false">
      <c r="A7" s="1" t="n">
        <v>458.225494769107</v>
      </c>
      <c r="B7" s="1" t="n">
        <v>0.00768187235337373</v>
      </c>
      <c r="C7" s="1" t="n">
        <f aca="false">B7/ABS($B$32)</f>
        <v>0.397077134805689</v>
      </c>
      <c r="F7" s="1" t="n">
        <v>460.732324915039</v>
      </c>
      <c r="G7" s="1" t="n">
        <v>-0.0200913006821005</v>
      </c>
    </row>
    <row r="8" customFormat="false" ht="15" hidden="false" customHeight="false" outlineLevel="0" collapsed="false">
      <c r="A8" s="1" t="n">
        <v>465.745985206903</v>
      </c>
      <c r="B8" s="1" t="n">
        <v>0.00648946420873798</v>
      </c>
      <c r="C8" s="1" t="n">
        <f aca="false">B8/ABS($B$32)</f>
        <v>0.335441378858379</v>
      </c>
      <c r="F8" s="1" t="n">
        <v>460.732324915039</v>
      </c>
      <c r="G8" s="1" t="n">
        <v>-0.0346486167811953</v>
      </c>
    </row>
    <row r="9" customFormat="false" ht="15" hidden="false" customHeight="false" outlineLevel="0" collapsed="false">
      <c r="A9" s="1" t="n">
        <v>469.36696208436</v>
      </c>
      <c r="B9" s="1" t="n">
        <v>0.00648946420873798</v>
      </c>
      <c r="C9" s="1" t="n">
        <f aca="false">B9/ABS($B$32)</f>
        <v>0.335441378858379</v>
      </c>
      <c r="F9" s="1" t="n">
        <v>501.120143932831</v>
      </c>
      <c r="G9" s="1" t="n">
        <v>0.0285092679463448</v>
      </c>
      <c r="H9" s="1" t="n">
        <f aca="false">G9/ABS($G$25)</f>
        <v>1.69790141900967</v>
      </c>
    </row>
    <row r="10" customFormat="false" ht="15" hidden="false" customHeight="false" outlineLevel="0" collapsed="false">
      <c r="A10" s="1" t="n">
        <v>492.206970080629</v>
      </c>
      <c r="B10" s="1" t="n">
        <v>0.00887428049800949</v>
      </c>
      <c r="C10" s="1" t="n">
        <f aca="false">B10/ABS($B$32)</f>
        <v>0.458712890752999</v>
      </c>
      <c r="F10" s="1" t="n">
        <v>625.347504497901</v>
      </c>
      <c r="G10" s="1" t="n">
        <v>-0.0128540456931308</v>
      </c>
      <c r="H10" s="1" t="n">
        <f aca="false">G10/ABS($G$25)</f>
        <v>-0.765537104055318</v>
      </c>
    </row>
    <row r="11" customFormat="false" ht="15" hidden="false" customHeight="false" outlineLevel="0" collapsed="false">
      <c r="A11" s="1" t="n">
        <v>499.448923835543</v>
      </c>
      <c r="B11" s="1" t="n">
        <v>0.0184135456550954</v>
      </c>
      <c r="C11" s="1" t="n">
        <f aca="false">B11/ABS($B$32)</f>
        <v>0.951798938331474</v>
      </c>
      <c r="F11" s="1" t="n">
        <v>633.146531618578</v>
      </c>
      <c r="G11" s="1" t="n">
        <v>-0.0373911555138575</v>
      </c>
      <c r="H11" s="1" t="n">
        <f aca="false">G11/ABS($G$25)</f>
        <v>-2.22687219204902</v>
      </c>
    </row>
    <row r="12" customFormat="false" ht="15" hidden="false" customHeight="false" outlineLevel="0" collapsed="false">
      <c r="A12" s="1" t="n">
        <v>500.801816295252</v>
      </c>
      <c r="B12" s="1" t="n">
        <v>-0.0348473514719679</v>
      </c>
      <c r="F12" s="1" t="n">
        <v>635.653361764509</v>
      </c>
      <c r="G12" s="1" t="n">
        <v>-0.0459764941552349</v>
      </c>
      <c r="H12" s="1" t="n">
        <f aca="false">G12/ABS($G$25)</f>
        <v>-2.73818166128224</v>
      </c>
    </row>
    <row r="13" customFormat="false" ht="15" hidden="false" customHeight="false" outlineLevel="0" collapsed="false">
      <c r="A13" s="1" t="n">
        <v>504.741120810288</v>
      </c>
      <c r="B13" s="1" t="n">
        <v>0.0185129130004817</v>
      </c>
      <c r="C13" s="1" t="n">
        <f aca="false">B13/ABS($B$32)</f>
        <v>0.956935251327083</v>
      </c>
      <c r="F13" s="1" t="n">
        <v>637.88165522756</v>
      </c>
      <c r="G13" s="1" t="n">
        <v>-0.054919555240003</v>
      </c>
      <c r="H13" s="1" t="n">
        <f aca="false">G13/ABS($G$25)</f>
        <v>-3.27079569173351</v>
      </c>
    </row>
    <row r="14" customFormat="false" ht="15" hidden="false" customHeight="false" outlineLevel="0" collapsed="false">
      <c r="A14" s="1" t="n">
        <v>505.298194176051</v>
      </c>
      <c r="B14" s="1" t="n">
        <v>-0.0348473514719679</v>
      </c>
      <c r="F14" s="1" t="n">
        <v>640.109948690611</v>
      </c>
      <c r="G14" s="1" t="n">
        <v>-0.0645581877424753</v>
      </c>
      <c r="H14" s="1" t="n">
        <f aca="false">G14/ABS($G$25)</f>
        <v>-3.84483525788655</v>
      </c>
    </row>
    <row r="15" customFormat="false" ht="15" hidden="false" customHeight="false" outlineLevel="0" collapsed="false">
      <c r="A15" s="1" t="n">
        <v>509.754781102152</v>
      </c>
      <c r="B15" s="1" t="n">
        <v>-0.0348473514719679</v>
      </c>
      <c r="F15" s="1" t="n">
        <v>642.282534817085</v>
      </c>
      <c r="G15" s="1" t="n">
        <v>-0.0749122651317291</v>
      </c>
      <c r="H15" s="1" t="n">
        <f aca="false">G15/ABS($G$25)</f>
        <v>-4.46148394647569</v>
      </c>
    </row>
    <row r="16" customFormat="false" ht="15" hidden="false" customHeight="false" outlineLevel="0" collapsed="false">
      <c r="A16" s="1" t="n">
        <v>510.144732458186</v>
      </c>
      <c r="B16" s="1" t="n">
        <v>0.00966921926109998</v>
      </c>
      <c r="C16" s="1" t="n">
        <f aca="false">B16/ABS($B$32)</f>
        <v>0.499803394717872</v>
      </c>
      <c r="F16" s="1" t="n">
        <v>643.810507477462</v>
      </c>
      <c r="G16" s="1" t="n">
        <v>-0.0842471174640203</v>
      </c>
      <c r="H16" s="1" t="n">
        <f aca="false">G16/ABS($G$25)</f>
        <v>-5.0174315439753</v>
      </c>
    </row>
    <row r="17" customFormat="false" ht="15" hidden="false" customHeight="false" outlineLevel="0" collapsed="false">
      <c r="A17" s="1" t="n">
        <v>513.097221296728</v>
      </c>
      <c r="B17" s="1" t="n">
        <v>-0.0348473514719679</v>
      </c>
      <c r="F17" s="1" t="n">
        <v>647.073365762644</v>
      </c>
      <c r="G17" s="1" t="n">
        <v>-0.0947857342089915</v>
      </c>
      <c r="H17" s="1" t="n">
        <f aca="false">G17/ABS($G$25)</f>
        <v>-5.64507068081184</v>
      </c>
    </row>
    <row r="18" customFormat="false" ht="15" hidden="false" customHeight="false" outlineLevel="0" collapsed="false">
      <c r="A18" s="1" t="n">
        <v>622.562137669087</v>
      </c>
      <c r="B18" s="1" t="n">
        <v>-0.0125890661054339</v>
      </c>
      <c r="C18" s="1" t="n">
        <f aca="false">B18/ABS($B$32)</f>
        <v>-0.650730716298574</v>
      </c>
      <c r="F18" s="1" t="n">
        <v>649.023122542813</v>
      </c>
      <c r="G18" s="1" t="n">
        <v>-0.103742044273144</v>
      </c>
      <c r="H18" s="1" t="n">
        <f aca="false">G18/ABS($G$25)</f>
        <v>-6.17847376908597</v>
      </c>
    </row>
    <row r="19" customFormat="false" ht="15" hidden="false" customHeight="false" outlineLevel="0" collapsed="false">
      <c r="A19" s="1" t="n">
        <v>631.236565793106</v>
      </c>
      <c r="B19" s="1" t="n">
        <v>-0.0222986752831822</v>
      </c>
      <c r="C19" s="1" t="n">
        <f aca="false">B19/ABS($B$32)</f>
        <v>-1.15262187186953</v>
      </c>
      <c r="F19" s="1" t="n">
        <v>653.990360054197</v>
      </c>
      <c r="G19" s="1" t="n">
        <v>-0.108831860520154</v>
      </c>
      <c r="H19" s="1" t="n">
        <f aca="false">G19/ABS($G$25)</f>
        <v>-6.48160348271318</v>
      </c>
    </row>
    <row r="20" customFormat="false" ht="15" hidden="false" customHeight="false" outlineLevel="0" collapsed="false">
      <c r="A20" s="1" t="n">
        <v>634.632060593945</v>
      </c>
      <c r="B20" s="1" t="n">
        <v>-0.0272954332226082</v>
      </c>
      <c r="C20" s="1" t="n">
        <f aca="false">B20/ABS($B$32)</f>
        <v>-1.41090503964873</v>
      </c>
      <c r="F20" s="1" t="n">
        <v>657.936296395015</v>
      </c>
      <c r="G20" s="1" t="n">
        <v>-0.102233316745695</v>
      </c>
      <c r="H20" s="1" t="n">
        <f aca="false">G20/ABS($G$25)</f>
        <v>-6.08861980950428</v>
      </c>
    </row>
    <row r="21" customFormat="false" ht="15" hidden="false" customHeight="false" outlineLevel="0" collapsed="false">
      <c r="A21" s="1" t="n">
        <v>638.299460251882</v>
      </c>
      <c r="B21" s="1" t="n">
        <v>-0.0347479841265816</v>
      </c>
      <c r="C21" s="1" t="n">
        <f aca="false">B21/ABS($B$32)</f>
        <v>-1.79612851431942</v>
      </c>
      <c r="F21" s="1" t="n">
        <v>664.342640101286</v>
      </c>
      <c r="G21" s="1" t="n">
        <v>-0.0745942896264929</v>
      </c>
      <c r="H21" s="1" t="n">
        <f aca="false">G21/ABS($G$25)</f>
        <v>-4.44254655872631</v>
      </c>
    </row>
    <row r="22" customFormat="false" ht="15" hidden="false" customHeight="false" outlineLevel="0" collapsed="false">
      <c r="A22" s="1" t="n">
        <v>641.502632105017</v>
      </c>
      <c r="B22" s="1" t="n">
        <v>-0.0423197758450186</v>
      </c>
      <c r="C22" s="1" t="n">
        <f aca="false">B22/ABS($B$32)</f>
        <v>-2.18751556458484</v>
      </c>
      <c r="F22" s="1" t="n">
        <v>671.027520490437</v>
      </c>
      <c r="G22" s="1" t="n">
        <v>-0.0455790247736896</v>
      </c>
      <c r="H22" s="1" t="n">
        <f aca="false">G22/ABS($G$25)</f>
        <v>-2.71450992659552</v>
      </c>
    </row>
    <row r="23" customFormat="false" ht="15" hidden="false" customHeight="false" outlineLevel="0" collapsed="false">
      <c r="A23" s="1" t="n">
        <v>644.009462250949</v>
      </c>
      <c r="B23" s="1" t="n">
        <v>-0.0486594124806653</v>
      </c>
      <c r="C23" s="1" t="n">
        <f aca="false">B23/ABS($B$32)</f>
        <v>-2.5152123337047</v>
      </c>
      <c r="F23" s="1" t="n">
        <v>673.812887319251</v>
      </c>
      <c r="G23" s="1" t="n">
        <v>-0.0350858331008951</v>
      </c>
      <c r="H23" s="1" t="n">
        <f aca="false">G23/ABS($G$25)</f>
        <v>-2.08957613086603</v>
      </c>
    </row>
    <row r="24" customFormat="false" ht="15" hidden="false" customHeight="false" outlineLevel="0" collapsed="false">
      <c r="A24" s="1" t="n">
        <v>646.144910153039</v>
      </c>
      <c r="B24" s="1" t="n">
        <v>-0.0548533103430788</v>
      </c>
      <c r="C24" s="1" t="n">
        <f aca="false">B24/ABS($B$32)</f>
        <v>-2.83537584376434</v>
      </c>
      <c r="F24" s="1" t="n">
        <v>676.598254148064</v>
      </c>
      <c r="G24" s="1" t="n">
        <v>-0.0255465679438091</v>
      </c>
      <c r="H24" s="1" t="n">
        <f aca="false">G24/ABS($G$25)</f>
        <v>-1.52145449838468</v>
      </c>
    </row>
    <row r="25" customFormat="false" ht="15" hidden="false" customHeight="false" outlineLevel="0" collapsed="false">
      <c r="A25" s="1" t="n">
        <v>648.46604917705</v>
      </c>
      <c r="B25" s="1" t="n">
        <v>-0.0614778000354996</v>
      </c>
      <c r="C25" s="1" t="n">
        <f aca="false">B25/ABS($B$32)</f>
        <v>-3.17779671013828</v>
      </c>
      <c r="F25" s="1" t="n">
        <v>679.94069434264</v>
      </c>
      <c r="G25" s="1" t="n">
        <v>-0.0167908852817694</v>
      </c>
      <c r="H25" s="1" t="n">
        <f aca="false">G25/ABS($G$25)</f>
        <v>-1</v>
      </c>
    </row>
    <row r="26" customFormat="false" ht="15" hidden="false" customHeight="false" outlineLevel="0" collapsed="false">
      <c r="A26" s="1" t="n">
        <v>650.833610981542</v>
      </c>
      <c r="B26" s="1" t="n">
        <v>-0.0679366774856099</v>
      </c>
      <c r="C26" s="1" t="n">
        <f aca="false">B26/ABS($B$32)</f>
        <v>-3.51165705485287</v>
      </c>
      <c r="F26" s="1" t="n">
        <v>685.697119122187</v>
      </c>
      <c r="G26" s="1" t="n">
        <v>-0.00781943352689099</v>
      </c>
      <c r="H26" s="1" t="n">
        <f aca="false">G26/ABS($G$25)</f>
        <v>-0.465695131356826</v>
      </c>
    </row>
    <row r="27" customFormat="false" ht="15" hidden="false" customHeight="false" outlineLevel="0" collapsed="false">
      <c r="A27" s="1" t="n">
        <v>653.758246151795</v>
      </c>
      <c r="B27" s="1" t="n">
        <v>-0.073998085554175</v>
      </c>
      <c r="C27" s="1" t="n">
        <f aca="false">B27/ABS($B$32)</f>
        <v>-3.82497214758504</v>
      </c>
    </row>
    <row r="28" customFormat="false" ht="15" hidden="false" customHeight="false" outlineLevel="0" collapsed="false">
      <c r="A28" s="1" t="n">
        <v>657.518491370693</v>
      </c>
      <c r="B28" s="1" t="n">
        <v>-0.0783702487511727</v>
      </c>
      <c r="C28" s="1" t="n">
        <f aca="false">B28/ABS($B$32)</f>
        <v>-4.05096991939184</v>
      </c>
    </row>
    <row r="29" customFormat="false" ht="15" hidden="false" customHeight="false" outlineLevel="0" collapsed="false">
      <c r="A29" s="1" t="n">
        <v>661.557273272472</v>
      </c>
      <c r="B29" s="1" t="n">
        <v>-0.0759854324619012</v>
      </c>
      <c r="C29" s="1" t="n">
        <f aca="false">B29/ABS($B$32)</f>
        <v>-3.92769840749722</v>
      </c>
    </row>
    <row r="30" customFormat="false" ht="15" hidden="false" customHeight="false" outlineLevel="0" collapsed="false">
      <c r="A30" s="1" t="n">
        <v>664.342640101286</v>
      </c>
      <c r="B30" s="1" t="n">
        <v>-0.0706195958110404</v>
      </c>
      <c r="C30" s="1" t="n">
        <f aca="false">B30/ABS($B$32)</f>
        <v>-3.65033750573433</v>
      </c>
    </row>
    <row r="31" customFormat="false" ht="15" hidden="false" customHeight="false" outlineLevel="0" collapsed="false">
      <c r="A31" s="1" t="n">
        <v>666.849470247218</v>
      </c>
      <c r="B31" s="1" t="n">
        <v>-0.0634651469432259</v>
      </c>
      <c r="C31" s="1" t="n">
        <f aca="false">B31/ABS($B$32)</f>
        <v>-3.28052297005047</v>
      </c>
    </row>
    <row r="32" customFormat="false" ht="15" hidden="false" customHeight="false" outlineLevel="0" collapsed="false">
      <c r="A32" s="1" t="n">
        <v>681.611914439928</v>
      </c>
      <c r="B32" s="1" t="n">
        <v>-0.0193460455917032</v>
      </c>
      <c r="C32" s="1" t="n">
        <f aca="false">B32/ABS($B$32)</f>
        <v>-1</v>
      </c>
    </row>
    <row r="33" customFormat="false" ht="15" hidden="false" customHeight="false" outlineLevel="0" collapsed="false">
      <c r="A33" s="1" t="n">
        <v>685.697119122187</v>
      </c>
      <c r="B33" s="1" t="n">
        <v>-0.0125890661054339</v>
      </c>
      <c r="C33" s="1" t="n">
        <f aca="false">B33/ABS($B$32)</f>
        <v>-0.650730716298574</v>
      </c>
    </row>
    <row r="34" customFormat="false" ht="15" hidden="false" customHeight="false" outlineLevel="0" collapsed="false">
      <c r="A34" s="1" t="n">
        <v>688.853868194842</v>
      </c>
      <c r="B34" s="1" t="n">
        <v>-0.00940931105307198</v>
      </c>
      <c r="C34" s="1" t="n">
        <f aca="false">B34/ABS($B$32)</f>
        <v>-0.486368700439085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N21" activeCellId="0" sqref="N2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19"/>
    <col collapsed="false" customWidth="true" hidden="false" outlineLevel="0" max="3" min="3" style="1" width="18.14"/>
    <col collapsed="false" customWidth="true" hidden="false" outlineLevel="0" max="4" min="4" style="1" width="17.42"/>
    <col collapsed="false" customWidth="true" hidden="false" outlineLevel="0" max="5" min="5" style="1" width="18.57"/>
    <col collapsed="false" customWidth="true" hidden="false" outlineLevel="0" max="6" min="6" style="1" width="16.71"/>
    <col collapsed="false" customWidth="true" hidden="false" outlineLevel="0" max="7" min="7" style="1" width="7.42"/>
    <col collapsed="false" customWidth="true" hidden="false" outlineLevel="0" max="13" min="13" style="1" width="14.14"/>
    <col collapsed="false" customWidth="true" hidden="false" outlineLevel="0" max="14" min="14" style="1" width="16.29"/>
  </cols>
  <sheetData>
    <row r="1" customFormat="false" ht="15" hidden="false" customHeight="false" outlineLevel="0" collapsed="false">
      <c r="B1" s="1" t="s">
        <v>72</v>
      </c>
      <c r="C1" s="1" t="s">
        <v>95</v>
      </c>
      <c r="D1" s="1" t="s">
        <v>73</v>
      </c>
      <c r="E1" s="1" t="s">
        <v>96</v>
      </c>
      <c r="F1" s="1" t="s">
        <v>97</v>
      </c>
      <c r="G1" s="1" t="s">
        <v>98</v>
      </c>
      <c r="H1" s="1" t="s">
        <v>69</v>
      </c>
      <c r="N1" s="22" t="s">
        <v>99</v>
      </c>
      <c r="O1" s="23" t="n">
        <v>0.00133366877333009</v>
      </c>
    </row>
    <row r="2" customFormat="false" ht="15" hidden="false" customHeight="false" outlineLevel="0" collapsed="false">
      <c r="A2" s="1" t="s">
        <v>100</v>
      </c>
      <c r="B2" s="1" t="n">
        <v>1.05</v>
      </c>
      <c r="C2" s="1" t="n">
        <v>0.05</v>
      </c>
      <c r="D2" s="1" t="n">
        <v>1</v>
      </c>
      <c r="E2" s="1" t="n">
        <v>0.1</v>
      </c>
      <c r="F2" s="1" t="n">
        <f aca="false">$O$1/B2</f>
        <v>0.00127016073650485</v>
      </c>
      <c r="H2" s="24" t="n">
        <v>-0.147</v>
      </c>
      <c r="I2" s="1" t="n">
        <f aca="false">1</f>
        <v>1</v>
      </c>
      <c r="J2" s="1" t="n">
        <f aca="false">H2/I2</f>
        <v>-0.147</v>
      </c>
      <c r="L2" s="1" t="n">
        <f aca="false">H2/B2</f>
        <v>-0.14</v>
      </c>
      <c r="M2" s="1" t="n">
        <f aca="false">F2*H2</f>
        <v>-0.000186713628266213</v>
      </c>
    </row>
    <row r="3" customFormat="false" ht="15" hidden="false" customHeight="false" outlineLevel="0" collapsed="false">
      <c r="A3" s="1" t="s">
        <v>101</v>
      </c>
      <c r="B3" s="1" t="n">
        <v>1.05</v>
      </c>
      <c r="C3" s="1" t="n">
        <v>0.05</v>
      </c>
      <c r="D3" s="1" t="n">
        <v>2</v>
      </c>
      <c r="E3" s="1" t="n">
        <v>0.1</v>
      </c>
      <c r="F3" s="1" t="n">
        <f aca="false">$O$1/B3</f>
        <v>0.00127016073650485</v>
      </c>
      <c r="H3" s="24" t="n">
        <v>-0.14</v>
      </c>
      <c r="I3" s="1" t="n">
        <f aca="false">H3/H2</f>
        <v>0.952380952380953</v>
      </c>
      <c r="J3" s="1" t="n">
        <f aca="false">H3/I3</f>
        <v>-0.147</v>
      </c>
      <c r="L3" s="1" t="n">
        <f aca="false">H3/B3</f>
        <v>-0.133333333333333</v>
      </c>
      <c r="M3" s="1" t="n">
        <f aca="false">F3*H3</f>
        <v>-0.000177822503110679</v>
      </c>
    </row>
    <row r="4" customFormat="false" ht="15" hidden="false" customHeight="false" outlineLevel="0" collapsed="false">
      <c r="A4" s="1" t="s">
        <v>102</v>
      </c>
      <c r="B4" s="1" t="n">
        <v>1.05</v>
      </c>
      <c r="C4" s="1" t="n">
        <v>0.05</v>
      </c>
      <c r="D4" s="1" t="n">
        <v>0.5</v>
      </c>
      <c r="E4" s="1" t="n">
        <v>0.05</v>
      </c>
      <c r="F4" s="1" t="n">
        <f aca="false">$O$1/B4</f>
        <v>0.00127016073650485</v>
      </c>
      <c r="H4" s="24" t="n">
        <v>-0.169</v>
      </c>
      <c r="I4" s="1" t="n">
        <f aca="false">$I$3*I3</f>
        <v>0.90702947845805</v>
      </c>
      <c r="J4" s="1" t="n">
        <f aca="false">H4/I4</f>
        <v>-0.1863225</v>
      </c>
      <c r="L4" s="1" t="n">
        <f aca="false">H4/B4</f>
        <v>-0.160952380952381</v>
      </c>
      <c r="M4" s="1" t="n">
        <f aca="false">F4*H4</f>
        <v>-0.000214657164469319</v>
      </c>
    </row>
    <row r="5" customFormat="false" ht="15" hidden="false" customHeight="false" outlineLevel="0" collapsed="false">
      <c r="A5" s="1" t="s">
        <v>103</v>
      </c>
      <c r="B5" s="1" t="n">
        <v>5.5</v>
      </c>
      <c r="C5" s="1" t="n">
        <v>0.01</v>
      </c>
      <c r="D5" s="1" t="n">
        <v>0.5</v>
      </c>
      <c r="E5" s="1" t="n">
        <v>0.05</v>
      </c>
      <c r="F5" s="1" t="n">
        <f aca="false">$O$1/B5</f>
        <v>0.000242485231514562</v>
      </c>
      <c r="H5" s="24" t="n">
        <v>-0.845</v>
      </c>
      <c r="I5" s="1" t="n">
        <v>1</v>
      </c>
      <c r="J5" s="1" t="n">
        <f aca="false">H5/I5</f>
        <v>-0.845</v>
      </c>
      <c r="L5" s="10" t="n">
        <f aca="false">J5/B5</f>
        <v>-0.153636363636364</v>
      </c>
      <c r="M5" s="1" t="n">
        <f aca="false">F5*H5</f>
        <v>-0.000204900020629805</v>
      </c>
    </row>
    <row r="6" customFormat="false" ht="15" hidden="false" customHeight="false" outlineLevel="0" collapsed="false">
      <c r="A6" s="1" t="s">
        <v>104</v>
      </c>
      <c r="B6" s="1" t="n">
        <v>7.5</v>
      </c>
      <c r="C6" s="1" t="n">
        <v>0.1</v>
      </c>
      <c r="D6" s="1" t="n">
        <v>0.5</v>
      </c>
      <c r="E6" s="1" t="n">
        <v>0.05</v>
      </c>
      <c r="F6" s="1" t="n">
        <f aca="false">$O$1/B6</f>
        <v>0.000177822503110679</v>
      </c>
      <c r="H6" s="24" t="n">
        <v>-1.167</v>
      </c>
      <c r="I6" s="1" t="n">
        <f aca="false">$I$3*I5</f>
        <v>0.952380952380953</v>
      </c>
      <c r="J6" s="1" t="n">
        <f aca="false">H6/I6</f>
        <v>-1.22535</v>
      </c>
      <c r="L6" s="10" t="n">
        <f aca="false">J6/B6</f>
        <v>-0.16338</v>
      </c>
      <c r="M6" s="1" t="n">
        <f aca="false">F6*H6</f>
        <v>-0.000207518861130162</v>
      </c>
    </row>
    <row r="7" customFormat="false" ht="15" hidden="false" customHeight="false" outlineLevel="0" collapsed="false">
      <c r="A7" s="1" t="s">
        <v>105</v>
      </c>
      <c r="B7" s="1" t="n">
        <v>10</v>
      </c>
      <c r="C7" s="1" t="n">
        <v>0.2</v>
      </c>
      <c r="D7" s="1" t="n">
        <v>0.5</v>
      </c>
      <c r="E7" s="1" t="n">
        <v>0.05</v>
      </c>
      <c r="F7" s="1" t="n">
        <f aca="false">$O$1/B7</f>
        <v>0.000133366877333009</v>
      </c>
      <c r="H7" s="24" t="n">
        <v>-1.465</v>
      </c>
      <c r="I7" s="1" t="n">
        <f aca="false">$I$3*I6</f>
        <v>0.90702947845805</v>
      </c>
      <c r="J7" s="1" t="n">
        <f aca="false">H7/I7</f>
        <v>-1.6151625</v>
      </c>
      <c r="L7" s="10" t="n">
        <f aca="false">J7/B7</f>
        <v>-0.16151625</v>
      </c>
      <c r="M7" s="1" t="n">
        <f aca="false">F7*H7</f>
        <v>-0.000195382475292858</v>
      </c>
    </row>
    <row r="8" customFormat="false" ht="15" hidden="false" customHeight="false" outlineLevel="0" collapsed="false">
      <c r="A8" s="1" t="s">
        <v>106</v>
      </c>
      <c r="B8" s="1" t="n">
        <v>7.5</v>
      </c>
      <c r="C8" s="1" t="n">
        <v>0.2</v>
      </c>
      <c r="D8" s="1" t="n">
        <v>1</v>
      </c>
      <c r="E8" s="1" t="n">
        <v>0.05</v>
      </c>
      <c r="F8" s="1" t="n">
        <f aca="false">$O$1/B8</f>
        <v>0.000177822503110679</v>
      </c>
      <c r="H8" s="24" t="n">
        <v>-1.06</v>
      </c>
      <c r="I8" s="1" t="n">
        <f aca="false">1</f>
        <v>1</v>
      </c>
      <c r="J8" s="1" t="n">
        <f aca="false">H8/I8</f>
        <v>-1.06</v>
      </c>
      <c r="L8" s="1" t="n">
        <f aca="false">J8/B8</f>
        <v>-0.141333333333333</v>
      </c>
      <c r="M8" s="1" t="n">
        <f aca="false">F8*H8</f>
        <v>-0.000188491853297319</v>
      </c>
    </row>
    <row r="9" customFormat="false" ht="15" hidden="false" customHeight="false" outlineLevel="0" collapsed="false">
      <c r="A9" s="1" t="s">
        <v>107</v>
      </c>
      <c r="B9" s="1" t="n">
        <v>7.5</v>
      </c>
      <c r="C9" s="1" t="n">
        <v>0.2</v>
      </c>
      <c r="D9" s="1" t="n">
        <v>4</v>
      </c>
      <c r="E9" s="1" t="n">
        <v>0.05</v>
      </c>
      <c r="F9" s="1" t="n">
        <f aca="false">$O$1/B9</f>
        <v>0.000177822503110679</v>
      </c>
      <c r="H9" s="24" t="n">
        <v>-0.954</v>
      </c>
      <c r="I9" s="1" t="n">
        <f aca="false">$I$3*I8</f>
        <v>0.952380952380953</v>
      </c>
      <c r="J9" s="1" t="n">
        <f aca="false">H9/I9</f>
        <v>-1.0017</v>
      </c>
      <c r="L9" s="1" t="n">
        <f aca="false">J9/B9</f>
        <v>-0.13356</v>
      </c>
      <c r="M9" s="1" t="n">
        <f aca="false">F9*H9</f>
        <v>-0.000169642667967587</v>
      </c>
    </row>
    <row r="10" customFormat="false" ht="15" hidden="false" customHeight="false" outlineLevel="0" collapsed="false">
      <c r="A10" s="1" t="s">
        <v>108</v>
      </c>
      <c r="B10" s="1" t="n">
        <v>7.5</v>
      </c>
      <c r="C10" s="1" t="n">
        <v>0.2</v>
      </c>
      <c r="D10" s="1" t="n">
        <v>2</v>
      </c>
      <c r="E10" s="1" t="n">
        <v>0.05</v>
      </c>
      <c r="F10" s="1" t="n">
        <f aca="false">$O$1/B10</f>
        <v>0.000177822503110679</v>
      </c>
      <c r="H10" s="24" t="n">
        <v>-0.922</v>
      </c>
      <c r="I10" s="1" t="n">
        <f aca="false">$I$3*I9</f>
        <v>0.90702947845805</v>
      </c>
      <c r="J10" s="1" t="n">
        <f aca="false">H10/I10</f>
        <v>-1.016505</v>
      </c>
      <c r="L10" s="1" t="n">
        <f aca="false">J10/B10</f>
        <v>-0.135534</v>
      </c>
      <c r="M10" s="1" t="n">
        <f aca="false">F10*H10</f>
        <v>-0.000163952347868046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8" activeCellId="0" sqref="F18"/>
    </sheetView>
  </sheetViews>
  <sheetFormatPr defaultColWidth="10.34375"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3" min="3" style="1" width="16.71"/>
    <col collapsed="false" customWidth="true" hidden="false" outlineLevel="0" max="4" min="4" style="1" width="17.29"/>
    <col collapsed="false" customWidth="true" hidden="false" outlineLevel="0" max="5" min="5" style="1" width="22.15"/>
    <col collapsed="false" customWidth="true" hidden="false" outlineLevel="0" max="6" min="6" style="1" width="30.85"/>
    <col collapsed="false" customWidth="true" hidden="false" outlineLevel="0" max="8" min="8" style="1" width="22.42"/>
    <col collapsed="false" customWidth="true" hidden="false" outlineLevel="0" max="9" min="9" style="1" width="21.43"/>
  </cols>
  <sheetData>
    <row r="1" customFormat="false" ht="15" hidden="false" customHeight="false" outlineLevel="0" collapsed="false">
      <c r="A1" s="1" t="s">
        <v>109</v>
      </c>
      <c r="B1" s="1" t="s">
        <v>110</v>
      </c>
      <c r="C1" s="1" t="s">
        <v>72</v>
      </c>
      <c r="D1" s="1" t="s">
        <v>73</v>
      </c>
      <c r="E1" s="1" t="s">
        <v>111</v>
      </c>
      <c r="F1" s="1" t="s">
        <v>75</v>
      </c>
      <c r="G1" s="1" t="s">
        <v>69</v>
      </c>
      <c r="H1" s="1" t="s">
        <v>76</v>
      </c>
      <c r="I1" s="1" t="s">
        <v>112</v>
      </c>
      <c r="J1" s="1" t="s">
        <v>113</v>
      </c>
    </row>
    <row r="2" customFormat="false" ht="15" hidden="false" customHeight="false" outlineLevel="0" collapsed="false">
      <c r="B2" s="20" t="s">
        <v>114</v>
      </c>
      <c r="C2" s="1" t="n">
        <v>7.5</v>
      </c>
      <c r="D2" s="1" t="n">
        <v>2</v>
      </c>
      <c r="E2" s="1" t="n">
        <v>0.00206921439620143</v>
      </c>
      <c r="F2" s="1" t="n">
        <f aca="false">E2/C2</f>
        <v>0.000275895252826857</v>
      </c>
      <c r="G2" s="1" t="n">
        <v>-0.626</v>
      </c>
      <c r="H2" s="1" t="n">
        <f aca="false">G2*F2</f>
        <v>-0.000172710428269613</v>
      </c>
      <c r="I2" s="25" t="n">
        <v>-2.2</v>
      </c>
      <c r="J2" s="1" t="s">
        <v>115</v>
      </c>
    </row>
    <row r="3" customFormat="false" ht="15" hidden="false" customHeight="false" outlineLevel="0" collapsed="false">
      <c r="B3" s="26" t="s">
        <v>116</v>
      </c>
      <c r="C3" s="1" t="n">
        <v>7.5</v>
      </c>
      <c r="D3" s="1" t="n">
        <v>2</v>
      </c>
      <c r="E3" s="1" t="n">
        <v>0.00301145475217461</v>
      </c>
      <c r="F3" s="1" t="n">
        <f aca="false">E3/C3</f>
        <v>0.000401527300289948</v>
      </c>
      <c r="G3" s="1" t="n">
        <v>-1.28</v>
      </c>
      <c r="H3" s="1" t="n">
        <f aca="false">G3*F3</f>
        <v>-0.000513954944371133</v>
      </c>
      <c r="I3" s="27" t="n">
        <v>-2.2</v>
      </c>
      <c r="J3" s="1" t="s">
        <v>117</v>
      </c>
    </row>
    <row r="4" customFormat="false" ht="15" hidden="false" customHeight="false" outlineLevel="0" collapsed="false">
      <c r="B4" s="26" t="s">
        <v>118</v>
      </c>
      <c r="C4" s="1" t="n">
        <v>5.5</v>
      </c>
      <c r="D4" s="1" t="n">
        <v>2</v>
      </c>
      <c r="E4" s="1" t="n">
        <v>0.00301145475217461</v>
      </c>
      <c r="F4" s="1" t="n">
        <f aca="false">E4/C4</f>
        <v>0.000547537227668111</v>
      </c>
      <c r="G4" s="1" t="n">
        <v>-0.773</v>
      </c>
      <c r="H4" s="1" t="n">
        <f aca="false">G4*F4</f>
        <v>-0.00042324627698745</v>
      </c>
      <c r="I4" s="27" t="n">
        <v>-2.2</v>
      </c>
      <c r="J4" s="1" t="s">
        <v>119</v>
      </c>
    </row>
    <row r="5" customFormat="false" ht="15" hidden="false" customHeight="false" outlineLevel="0" collapsed="false">
      <c r="B5" s="16" t="s">
        <v>120</v>
      </c>
      <c r="C5" s="1" t="n">
        <v>7.5</v>
      </c>
      <c r="D5" s="1" t="n">
        <v>2</v>
      </c>
      <c r="E5" s="1" t="n">
        <v>0.00171344045713004</v>
      </c>
      <c r="F5" s="1" t="n">
        <f aca="false">E5/C5</f>
        <v>0.000228458727617339</v>
      </c>
      <c r="G5" s="1" t="n">
        <v>-1.136</v>
      </c>
      <c r="H5" s="1" t="n">
        <f aca="false">G5*F5</f>
        <v>-0.000259529114573297</v>
      </c>
      <c r="I5" s="25" t="n">
        <v>-2.9</v>
      </c>
      <c r="J5" s="1" t="s">
        <v>121</v>
      </c>
    </row>
    <row r="6" customFormat="false" ht="15" hidden="false" customHeight="false" outlineLevel="0" collapsed="false">
      <c r="B6" s="28" t="s">
        <v>122</v>
      </c>
      <c r="C6" s="1" t="n">
        <v>7.5</v>
      </c>
      <c r="D6" s="1" t="n">
        <v>2</v>
      </c>
      <c r="E6" s="1" t="n">
        <v>0.00134460349622504</v>
      </c>
      <c r="F6" s="1" t="n">
        <f aca="false">E6/C6</f>
        <v>0.000179280466163339</v>
      </c>
      <c r="G6" s="1" t="n">
        <v>-0.724</v>
      </c>
      <c r="H6" s="1" t="n">
        <f aca="false">G6*F6</f>
        <v>-0.000129799057502257</v>
      </c>
      <c r="I6" s="27" t="n">
        <v>-2.1</v>
      </c>
      <c r="J6" s="1" t="s">
        <v>123</v>
      </c>
    </row>
    <row r="7" customFormat="false" ht="15" hidden="false" customHeight="false" outlineLevel="0" collapsed="false">
      <c r="B7" s="28" t="s">
        <v>124</v>
      </c>
      <c r="C7" s="1" t="n">
        <v>7.5</v>
      </c>
      <c r="D7" s="1" t="n">
        <v>2</v>
      </c>
      <c r="E7" s="1" t="n">
        <v>0.00134460349622504</v>
      </c>
      <c r="F7" s="1" t="n">
        <f aca="false">E7/C7</f>
        <v>0.000179280466163339</v>
      </c>
      <c r="G7" s="1" t="n">
        <v>-0.789</v>
      </c>
      <c r="H7" s="1" t="n">
        <f aca="false">G7*F7</f>
        <v>-0.000141452287802874</v>
      </c>
      <c r="I7" s="27" t="n">
        <v>-2.1</v>
      </c>
      <c r="J7" s="1" t="s">
        <v>125</v>
      </c>
    </row>
    <row r="8" customFormat="false" ht="15" hidden="false" customHeight="false" outlineLevel="0" collapsed="false">
      <c r="B8" s="28" t="s">
        <v>126</v>
      </c>
      <c r="C8" s="1" t="n">
        <v>5.4</v>
      </c>
      <c r="D8" s="1" t="n">
        <v>2</v>
      </c>
      <c r="E8" s="1" t="n">
        <v>0.00134460349622504</v>
      </c>
      <c r="F8" s="1" t="n">
        <f aca="false">E8/C8</f>
        <v>0.000249000647449081</v>
      </c>
      <c r="G8" s="1" t="n">
        <v>-0.577</v>
      </c>
      <c r="H8" s="1" t="n">
        <f aca="false">G8*F8</f>
        <v>-0.00014367337357812</v>
      </c>
      <c r="I8" s="27" t="n">
        <v>-2.1</v>
      </c>
      <c r="J8" s="1" t="s">
        <v>127</v>
      </c>
    </row>
    <row r="9" customFormat="false" ht="15" hidden="false" customHeight="false" outlineLevel="0" collapsed="false">
      <c r="B9" s="17" t="s">
        <v>128</v>
      </c>
      <c r="C9" s="1" t="n">
        <v>2.5</v>
      </c>
      <c r="D9" s="1" t="n">
        <v>2</v>
      </c>
      <c r="E9" s="1" t="n">
        <v>0.00169309989542627</v>
      </c>
      <c r="F9" s="1" t="n">
        <f aca="false">E9/C9</f>
        <v>0.000677239958170508</v>
      </c>
      <c r="G9" s="1" t="n">
        <v>-0.654</v>
      </c>
      <c r="H9" s="1" t="n">
        <f aca="false">G9*F9</f>
        <v>-0.000442914932643512</v>
      </c>
      <c r="I9" s="27" t="n">
        <v>-2.1</v>
      </c>
      <c r="J9" s="1" t="s">
        <v>129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Maximilian</dc:creator>
  <dc:description/>
  <dc:language>en-US</dc:language>
  <cp:lastModifiedBy/>
  <dcterms:modified xsi:type="dcterms:W3CDTF">2024-02-22T09:46:06Z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