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newcastle-my.sharepoint.com/personal/b3041593_newcastle_ac_uk/Documents/new files/Placement2021/"/>
    </mc:Choice>
  </mc:AlternateContent>
  <xr:revisionPtr revIDLastSave="1303" documentId="8_{92B07EA3-E047-4B73-8E89-06BD8D45BD96}" xr6:coauthVersionLast="47" xr6:coauthVersionMax="47" xr10:uidLastSave="{4D59D05B-9EC9-412C-952F-D20E592E5454}"/>
  <bookViews>
    <workbookView xWindow="-120" yWindow="-120" windowWidth="29040" windowHeight="15840" xr2:uid="{B148D033-9230-4E81-BB20-EB0C9C0E2FD7}"/>
  </bookViews>
  <sheets>
    <sheet name="DecisionTree" sheetId="3" r:id="rId1"/>
    <sheet name="ItemDatabase" sheetId="1" r:id="rId2"/>
    <sheet name="Choice" sheetId="4" state="hidden" r:id="rId3"/>
    <sheet name="ListandPrices" sheetId="8" state="hidden"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66" i="8" l="1"/>
  <c r="B44" i="1"/>
  <c r="E4" i="4" a="1"/>
  <c r="E4" i="4" s="1"/>
  <c r="F479" i="4" a="1"/>
  <c r="F479" i="4" s="1"/>
  <c r="E479" i="4" a="1"/>
  <c r="E479" i="4" s="1"/>
  <c r="F478" i="4" a="1"/>
  <c r="F478" i="4" s="1"/>
  <c r="E478" i="4" a="1"/>
  <c r="E478" i="4" s="1"/>
  <c r="F477" i="4" a="1"/>
  <c r="F477" i="4" s="1"/>
  <c r="E477" i="4" a="1"/>
  <c r="E477" i="4" s="1"/>
  <c r="F476" i="4" a="1"/>
  <c r="F476" i="4" s="1"/>
  <c r="E476" i="4" a="1"/>
  <c r="E476" i="4" s="1"/>
  <c r="F475" i="4" a="1"/>
  <c r="F475" i="4" s="1"/>
  <c r="E475" i="4" a="1"/>
  <c r="E475" i="4" s="1"/>
  <c r="F474" i="4" a="1"/>
  <c r="F474" i="4" s="1"/>
  <c r="E474" i="4" a="1"/>
  <c r="E474" i="4" s="1"/>
  <c r="F473" i="4" a="1"/>
  <c r="F473" i="4" s="1"/>
  <c r="E473" i="4" a="1"/>
  <c r="E473" i="4" s="1"/>
  <c r="F469" i="4" a="1"/>
  <c r="F469" i="4" s="1"/>
  <c r="E469" i="4" a="1"/>
  <c r="E469" i="4" s="1"/>
  <c r="F468" i="4" a="1"/>
  <c r="F468" i="4" s="1"/>
  <c r="E468" i="4" a="1"/>
  <c r="E468" i="4" s="1"/>
  <c r="F467" i="4" a="1"/>
  <c r="F467" i="4" s="1"/>
  <c r="E467" i="4" a="1"/>
  <c r="E467" i="4" s="1"/>
  <c r="F466" i="4" a="1"/>
  <c r="F466" i="4" s="1"/>
  <c r="E466" i="4" a="1"/>
  <c r="E466" i="4" s="1"/>
  <c r="F465" i="4" a="1"/>
  <c r="F465" i="4" s="1"/>
  <c r="E465" i="4" a="1"/>
  <c r="E465" i="4" s="1"/>
  <c r="F464" i="4" a="1"/>
  <c r="F464" i="4" s="1"/>
  <c r="E464" i="4" a="1"/>
  <c r="E464" i="4" s="1"/>
  <c r="F463" i="4" a="1"/>
  <c r="F463" i="4" s="1"/>
  <c r="E463" i="4" a="1"/>
  <c r="E463" i="4" s="1"/>
  <c r="F459" i="4" a="1"/>
  <c r="F459" i="4"/>
  <c r="E459" i="4" a="1"/>
  <c r="E459" i="4" s="1"/>
  <c r="F458" i="4" a="1"/>
  <c r="F458" i="4" s="1"/>
  <c r="E458" i="4" a="1"/>
  <c r="E458" i="4" s="1"/>
  <c r="F457" i="4" a="1"/>
  <c r="F457" i="4" s="1"/>
  <c r="E457" i="4" a="1"/>
  <c r="E457" i="4" s="1"/>
  <c r="F456" i="4" a="1"/>
  <c r="F456" i="4" s="1"/>
  <c r="E456" i="4" a="1"/>
  <c r="E456" i="4" s="1"/>
  <c r="F455" i="4" a="1"/>
  <c r="F455" i="4" s="1"/>
  <c r="E455" i="4" a="1"/>
  <c r="E455" i="4" s="1"/>
  <c r="F454" i="4" a="1"/>
  <c r="F454" i="4" s="1"/>
  <c r="E454" i="4" a="1"/>
  <c r="E454" i="4" s="1"/>
  <c r="F453" i="4" a="1"/>
  <c r="F453" i="4" s="1"/>
  <c r="E453" i="4" a="1"/>
  <c r="E453" i="4" s="1"/>
  <c r="F449" i="4" a="1"/>
  <c r="F449" i="4" s="1"/>
  <c r="E449" i="4" a="1"/>
  <c r="E449" i="4" s="1"/>
  <c r="F448" i="4" a="1"/>
  <c r="F448" i="4" s="1"/>
  <c r="E448" i="4" a="1"/>
  <c r="E448" i="4" s="1"/>
  <c r="F447" i="4" a="1"/>
  <c r="F447" i="4" s="1"/>
  <c r="E447" i="4" a="1"/>
  <c r="E447" i="4" s="1"/>
  <c r="F446" i="4" a="1"/>
  <c r="F446" i="4" s="1"/>
  <c r="E446" i="4" a="1"/>
  <c r="E446" i="4" s="1"/>
  <c r="F445" i="4" a="1"/>
  <c r="F445" i="4" s="1"/>
  <c r="E445" i="4" a="1"/>
  <c r="E445" i="4" s="1"/>
  <c r="F444" i="4" a="1"/>
  <c r="F444" i="4" s="1"/>
  <c r="E444" i="4" a="1"/>
  <c r="E444" i="4" s="1"/>
  <c r="F443" i="4" a="1"/>
  <c r="F443" i="4" s="1"/>
  <c r="E443" i="4" a="1"/>
  <c r="E443" i="4" s="1"/>
  <c r="F439" i="4" a="1"/>
  <c r="F439" i="4" s="1"/>
  <c r="E439" i="4" a="1"/>
  <c r="E439" i="4" s="1"/>
  <c r="F438" i="4" a="1"/>
  <c r="F438" i="4" s="1"/>
  <c r="E438" i="4" a="1"/>
  <c r="E438" i="4" s="1"/>
  <c r="F437" i="4" a="1"/>
  <c r="F437" i="4" s="1"/>
  <c r="E437" i="4" a="1"/>
  <c r="E437" i="4" s="1"/>
  <c r="F436" i="4" a="1"/>
  <c r="F436" i="4" s="1"/>
  <c r="E436" i="4" a="1"/>
  <c r="E436" i="4" s="1"/>
  <c r="F435" i="4" a="1"/>
  <c r="F435" i="4" s="1"/>
  <c r="E435" i="4" a="1"/>
  <c r="E435" i="4" s="1"/>
  <c r="F434" i="4" a="1"/>
  <c r="F434" i="4" s="1"/>
  <c r="E434" i="4" a="1"/>
  <c r="E434" i="4" s="1"/>
  <c r="F433" i="4" a="1"/>
  <c r="F433" i="4" s="1"/>
  <c r="E433" i="4" a="1"/>
  <c r="E433" i="4" s="1"/>
  <c r="F429" i="4" a="1"/>
  <c r="F429" i="4" s="1"/>
  <c r="E429" i="4" a="1"/>
  <c r="E429" i="4" s="1"/>
  <c r="F428" i="4" a="1"/>
  <c r="F428" i="4" s="1"/>
  <c r="E428" i="4" a="1"/>
  <c r="E428" i="4" s="1"/>
  <c r="F427" i="4" a="1"/>
  <c r="F427" i="4" s="1"/>
  <c r="E427" i="4" a="1"/>
  <c r="E427" i="4" s="1"/>
  <c r="F426" i="4" a="1"/>
  <c r="F426" i="4" s="1"/>
  <c r="E426" i="4" a="1"/>
  <c r="E426" i="4" s="1"/>
  <c r="F425" i="4" a="1"/>
  <c r="F425" i="4" s="1"/>
  <c r="E425" i="4" a="1"/>
  <c r="E425" i="4" s="1"/>
  <c r="F424" i="4" a="1"/>
  <c r="F424" i="4" s="1"/>
  <c r="E424" i="4" a="1"/>
  <c r="E424" i="4" s="1"/>
  <c r="F423" i="4" a="1"/>
  <c r="F423" i="4" s="1"/>
  <c r="E423" i="4" a="1"/>
  <c r="E423" i="4" s="1"/>
  <c r="F419" i="4" a="1"/>
  <c r="F419" i="4" s="1"/>
  <c r="E419" i="4" a="1"/>
  <c r="E419" i="4" s="1"/>
  <c r="F418" i="4" a="1"/>
  <c r="F418" i="4" s="1"/>
  <c r="E418" i="4" a="1"/>
  <c r="E418" i="4" s="1"/>
  <c r="F417" i="4" a="1"/>
  <c r="F417" i="4" s="1"/>
  <c r="E417" i="4" a="1"/>
  <c r="E417" i="4" s="1"/>
  <c r="F416" i="4" a="1"/>
  <c r="F416" i="4" s="1"/>
  <c r="E416" i="4" a="1"/>
  <c r="E416" i="4" s="1"/>
  <c r="F415" i="4" a="1"/>
  <c r="F415" i="4" s="1"/>
  <c r="E415" i="4" a="1"/>
  <c r="E415" i="4" s="1"/>
  <c r="F414" i="4" a="1"/>
  <c r="F414" i="4" s="1"/>
  <c r="E414" i="4" a="1"/>
  <c r="E414" i="4" s="1"/>
  <c r="F413" i="4" a="1"/>
  <c r="F413" i="4" s="1"/>
  <c r="E413" i="4" a="1"/>
  <c r="E413" i="4" s="1"/>
  <c r="F409" i="4" a="1"/>
  <c r="F409" i="4" s="1"/>
  <c r="E409" i="4" a="1"/>
  <c r="E409" i="4" s="1"/>
  <c r="F408" i="4" a="1"/>
  <c r="F408" i="4" s="1"/>
  <c r="E408" i="4" a="1"/>
  <c r="E408" i="4" s="1"/>
  <c r="F407" i="4" a="1"/>
  <c r="F407" i="4" s="1"/>
  <c r="E407" i="4" a="1"/>
  <c r="E407" i="4" s="1"/>
  <c r="F406" i="4" a="1"/>
  <c r="F406" i="4" s="1"/>
  <c r="E406" i="4" a="1"/>
  <c r="E406" i="4" s="1"/>
  <c r="F405" i="4" a="1"/>
  <c r="F405" i="4"/>
  <c r="E405" i="4" a="1"/>
  <c r="E405" i="4" s="1"/>
  <c r="F404" i="4" a="1"/>
  <c r="F404" i="4" s="1"/>
  <c r="E404" i="4" a="1"/>
  <c r="E404" i="4" s="1"/>
  <c r="F403" i="4" a="1"/>
  <c r="F403" i="4" s="1"/>
  <c r="E403" i="4" a="1"/>
  <c r="E403" i="4" s="1"/>
  <c r="F399" i="4" a="1"/>
  <c r="F399" i="4" s="1"/>
  <c r="E399" i="4" a="1"/>
  <c r="E399" i="4" s="1"/>
  <c r="F398" i="4" a="1"/>
  <c r="F398" i="4" s="1"/>
  <c r="E398" i="4" a="1"/>
  <c r="E398" i="4" s="1"/>
  <c r="F397" i="4" a="1"/>
  <c r="F397" i="4" s="1"/>
  <c r="E397" i="4" a="1"/>
  <c r="E397" i="4" s="1"/>
  <c r="F396" i="4" a="1"/>
  <c r="F396" i="4" s="1"/>
  <c r="E396" i="4" a="1"/>
  <c r="E396" i="4" s="1"/>
  <c r="F395" i="4" a="1"/>
  <c r="F395" i="4" s="1"/>
  <c r="E395" i="4" a="1"/>
  <c r="E395" i="4" s="1"/>
  <c r="F394" i="4" a="1"/>
  <c r="F394" i="4" s="1"/>
  <c r="E394" i="4" a="1"/>
  <c r="E394" i="4" s="1"/>
  <c r="F393" i="4" a="1"/>
  <c r="F393" i="4" s="1"/>
  <c r="E393" i="4" a="1"/>
  <c r="E393" i="4" s="1"/>
  <c r="F389" i="4" a="1"/>
  <c r="F389" i="4" s="1"/>
  <c r="E389" i="4" a="1"/>
  <c r="E389" i="4" s="1"/>
  <c r="F388" i="4" a="1"/>
  <c r="F388" i="4" s="1"/>
  <c r="E388" i="4" a="1"/>
  <c r="E388" i="4" s="1"/>
  <c r="F387" i="4" a="1"/>
  <c r="F387" i="4" s="1"/>
  <c r="E387" i="4" a="1"/>
  <c r="E387" i="4" s="1"/>
  <c r="F386" i="4" a="1"/>
  <c r="F386" i="4" s="1"/>
  <c r="E386" i="4" a="1"/>
  <c r="E386" i="4" s="1"/>
  <c r="F385" i="4" a="1"/>
  <c r="F385" i="4" s="1"/>
  <c r="E385" i="4" a="1"/>
  <c r="E385" i="4" s="1"/>
  <c r="F384" i="4" a="1"/>
  <c r="F384" i="4" s="1"/>
  <c r="E384" i="4" a="1"/>
  <c r="E384" i="4" s="1"/>
  <c r="F383" i="4" a="1"/>
  <c r="F383" i="4" s="1"/>
  <c r="E383" i="4" a="1"/>
  <c r="E383" i="4" s="1"/>
  <c r="E363" i="4" a="1"/>
  <c r="E363" i="4" s="1"/>
  <c r="F379" i="4" a="1"/>
  <c r="F379" i="4" s="1"/>
  <c r="E379" i="4" a="1"/>
  <c r="E379" i="4" s="1"/>
  <c r="F378" i="4" a="1"/>
  <c r="F378" i="4" s="1"/>
  <c r="E378" i="4" a="1"/>
  <c r="E378" i="4" s="1"/>
  <c r="F377" i="4" a="1"/>
  <c r="F377" i="4" s="1"/>
  <c r="E377" i="4" a="1"/>
  <c r="E377" i="4" s="1"/>
  <c r="F376" i="4" a="1"/>
  <c r="F376" i="4" s="1"/>
  <c r="E376" i="4" a="1"/>
  <c r="E376" i="4" s="1"/>
  <c r="F375" i="4" a="1"/>
  <c r="F375" i="4" s="1"/>
  <c r="E375" i="4" a="1"/>
  <c r="E375" i="4" s="1"/>
  <c r="F374" i="4" a="1"/>
  <c r="F374" i="4" s="1"/>
  <c r="E374" i="4" a="1"/>
  <c r="E374" i="4" s="1"/>
  <c r="F373" i="4" a="1"/>
  <c r="F373" i="4" s="1"/>
  <c r="E373" i="4" a="1"/>
  <c r="E373" i="4" s="1"/>
  <c r="F369" i="4" a="1"/>
  <c r="F369" i="4" s="1"/>
  <c r="E369" i="4" a="1"/>
  <c r="E369" i="4" s="1"/>
  <c r="F368" i="4" a="1"/>
  <c r="F368" i="4" s="1"/>
  <c r="E368" i="4" a="1"/>
  <c r="E368" i="4" s="1"/>
  <c r="F367" i="4" a="1"/>
  <c r="F367" i="4" s="1"/>
  <c r="E367" i="4" a="1"/>
  <c r="E367" i="4" s="1"/>
  <c r="F366" i="4" a="1"/>
  <c r="F366" i="4" s="1"/>
  <c r="E366" i="4" a="1"/>
  <c r="E366" i="4" s="1"/>
  <c r="F365" i="4" a="1"/>
  <c r="F365" i="4" s="1"/>
  <c r="E365" i="4" a="1"/>
  <c r="E365" i="4" s="1"/>
  <c r="F364" i="4" a="1"/>
  <c r="F364" i="4" s="1"/>
  <c r="E364" i="4" a="1"/>
  <c r="E364" i="4" s="1"/>
  <c r="F363" i="4" a="1"/>
  <c r="F363" i="4" s="1"/>
  <c r="F359" i="4" a="1"/>
  <c r="F359" i="4" s="1"/>
  <c r="E359" i="4" a="1"/>
  <c r="E359" i="4" s="1"/>
  <c r="F358" i="4" a="1"/>
  <c r="F358" i="4" s="1"/>
  <c r="E358" i="4" a="1"/>
  <c r="E358" i="4" s="1"/>
  <c r="F357" i="4" a="1"/>
  <c r="F357" i="4" s="1"/>
  <c r="E357" i="4" a="1"/>
  <c r="E357" i="4" s="1"/>
  <c r="F356" i="4" a="1"/>
  <c r="F356" i="4" s="1"/>
  <c r="E356" i="4" a="1"/>
  <c r="E356" i="4" s="1"/>
  <c r="F355" i="4" a="1"/>
  <c r="F355" i="4" s="1"/>
  <c r="E355" i="4" a="1"/>
  <c r="E355" i="4" s="1"/>
  <c r="F354" i="4" a="1"/>
  <c r="F354" i="4" s="1"/>
  <c r="E354" i="4" a="1"/>
  <c r="E354" i="4" s="1"/>
  <c r="F353" i="4" a="1"/>
  <c r="F353" i="4" s="1"/>
  <c r="E353" i="4" a="1"/>
  <c r="E353" i="4" s="1"/>
  <c r="F349" i="4" a="1"/>
  <c r="F349" i="4" s="1"/>
  <c r="E349" i="4" a="1"/>
  <c r="E349" i="4" s="1"/>
  <c r="F348" i="4" a="1"/>
  <c r="F348" i="4" s="1"/>
  <c r="E348" i="4" a="1"/>
  <c r="E348" i="4" s="1"/>
  <c r="F347" i="4" a="1"/>
  <c r="F347" i="4" s="1"/>
  <c r="E347" i="4" a="1"/>
  <c r="E347" i="4" s="1"/>
  <c r="F346" i="4" a="1"/>
  <c r="F346" i="4" s="1"/>
  <c r="E346" i="4" a="1"/>
  <c r="E346" i="4" s="1"/>
  <c r="F345" i="4" a="1"/>
  <c r="F345" i="4" s="1"/>
  <c r="E345" i="4" a="1"/>
  <c r="E345" i="4" s="1"/>
  <c r="F344" i="4" a="1"/>
  <c r="F344" i="4" s="1"/>
  <c r="E344" i="4" a="1"/>
  <c r="E344" i="4" s="1"/>
  <c r="F343" i="4" a="1"/>
  <c r="F343" i="4" s="1"/>
  <c r="E343" i="4" a="1"/>
  <c r="E343" i="4" s="1"/>
  <c r="F339" i="4" a="1"/>
  <c r="F339" i="4" s="1"/>
  <c r="E339" i="4" a="1"/>
  <c r="E339" i="4" s="1"/>
  <c r="F338" i="4" a="1"/>
  <c r="F338" i="4" s="1"/>
  <c r="E338" i="4" a="1"/>
  <c r="E338" i="4" s="1"/>
  <c r="F337" i="4" a="1"/>
  <c r="F337" i="4" s="1"/>
  <c r="E337" i="4" a="1"/>
  <c r="E337" i="4" s="1"/>
  <c r="F336" i="4" a="1"/>
  <c r="F336" i="4" s="1"/>
  <c r="E336" i="4" a="1"/>
  <c r="E336" i="4" s="1"/>
  <c r="F335" i="4" a="1"/>
  <c r="F335" i="4" s="1"/>
  <c r="E335" i="4" a="1"/>
  <c r="E335" i="4" s="1"/>
  <c r="F334" i="4" a="1"/>
  <c r="F334" i="4" s="1"/>
  <c r="E334" i="4" a="1"/>
  <c r="E334" i="4" s="1"/>
  <c r="F333" i="4" a="1"/>
  <c r="F333" i="4" s="1"/>
  <c r="E333" i="4" a="1"/>
  <c r="E333" i="4" s="1"/>
  <c r="E313" i="4" a="1"/>
  <c r="E313" i="4" s="1"/>
  <c r="F329" i="4" a="1"/>
  <c r="F329" i="4" s="1"/>
  <c r="E329" i="4" a="1"/>
  <c r="E329" i="4" s="1"/>
  <c r="F328" i="4" a="1"/>
  <c r="F328" i="4" s="1"/>
  <c r="E328" i="4" a="1"/>
  <c r="E328" i="4" s="1"/>
  <c r="F327" i="4" a="1"/>
  <c r="F327" i="4" s="1"/>
  <c r="E327" i="4" a="1"/>
  <c r="E327" i="4" s="1"/>
  <c r="F326" i="4" a="1"/>
  <c r="F326" i="4" s="1"/>
  <c r="E326" i="4" a="1"/>
  <c r="E326" i="4" s="1"/>
  <c r="F325" i="4" a="1"/>
  <c r="F325" i="4" s="1"/>
  <c r="E325" i="4" a="1"/>
  <c r="E325" i="4" s="1"/>
  <c r="F324" i="4" a="1"/>
  <c r="F324" i="4" s="1"/>
  <c r="E324" i="4" a="1"/>
  <c r="E324" i="4" s="1"/>
  <c r="F323" i="4" a="1"/>
  <c r="F323" i="4" s="1"/>
  <c r="E323" i="4" a="1"/>
  <c r="E323" i="4" s="1"/>
  <c r="F319" i="4" a="1"/>
  <c r="F319" i="4" s="1"/>
  <c r="E319" i="4" a="1"/>
  <c r="E319" i="4" s="1"/>
  <c r="F318" i="4" a="1"/>
  <c r="F318" i="4" s="1"/>
  <c r="E318" i="4" a="1"/>
  <c r="E318" i="4" s="1"/>
  <c r="F317" i="4" a="1"/>
  <c r="F317" i="4" s="1"/>
  <c r="E317" i="4" a="1"/>
  <c r="E317" i="4" s="1"/>
  <c r="F316" i="4" a="1"/>
  <c r="F316" i="4" s="1"/>
  <c r="E316" i="4" a="1"/>
  <c r="E316" i="4" s="1"/>
  <c r="F315" i="4" a="1"/>
  <c r="F315" i="4" s="1"/>
  <c r="E315" i="4" a="1"/>
  <c r="E315" i="4" s="1"/>
  <c r="F314" i="4" a="1"/>
  <c r="F314" i="4" s="1"/>
  <c r="E314" i="4" a="1"/>
  <c r="E314" i="4" s="1"/>
  <c r="F313" i="4" a="1"/>
  <c r="F313" i="4" s="1"/>
  <c r="E306" i="4" a="1"/>
  <c r="E306" i="4" s="1"/>
  <c r="E305" i="4" a="1"/>
  <c r="E305" i="4" s="1"/>
  <c r="F309" i="4" a="1"/>
  <c r="F309" i="4" s="1"/>
  <c r="E309" i="4" a="1"/>
  <c r="E309" i="4" s="1"/>
  <c r="F308" i="4" a="1"/>
  <c r="F308" i="4" s="1"/>
  <c r="E308" i="4" a="1"/>
  <c r="E308" i="4" s="1"/>
  <c r="F307" i="4" a="1"/>
  <c r="F307" i="4" s="1"/>
  <c r="E307" i="4" a="1"/>
  <c r="E307" i="4" s="1"/>
  <c r="F306" i="4" a="1"/>
  <c r="F306" i="4" s="1"/>
  <c r="F305" i="4" a="1"/>
  <c r="F305" i="4" s="1"/>
  <c r="F304" i="4" a="1"/>
  <c r="F304" i="4" s="1"/>
  <c r="E304" i="4" a="1"/>
  <c r="E304" i="4" s="1"/>
  <c r="F303" i="4" a="1"/>
  <c r="F303" i="4" s="1"/>
  <c r="E303" i="4" a="1"/>
  <c r="E303" i="4" s="1"/>
  <c r="F299" i="4" a="1"/>
  <c r="F299" i="4" s="1"/>
  <c r="E299" i="4" a="1"/>
  <c r="E299" i="4" s="1"/>
  <c r="F298" i="4" a="1"/>
  <c r="F298" i="4" s="1"/>
  <c r="E298" i="4" a="1"/>
  <c r="E298" i="4" s="1"/>
  <c r="F297" i="4" a="1"/>
  <c r="F297" i="4" s="1"/>
  <c r="E297" i="4" a="1"/>
  <c r="E297" i="4" s="1"/>
  <c r="F296" i="4" a="1"/>
  <c r="F296" i="4" s="1"/>
  <c r="E296" i="4" a="1"/>
  <c r="E296" i="4" s="1"/>
  <c r="F295" i="4" a="1"/>
  <c r="F295" i="4" s="1"/>
  <c r="E295" i="4" a="1"/>
  <c r="E295" i="4" s="1"/>
  <c r="F294" i="4" a="1"/>
  <c r="F294" i="4" s="1"/>
  <c r="E294" i="4" a="1"/>
  <c r="E294" i="4" s="1"/>
  <c r="F293" i="4" a="1"/>
  <c r="F293" i="4" s="1"/>
  <c r="E293" i="4" a="1"/>
  <c r="E293" i="4" s="1"/>
  <c r="F292" i="4" a="1"/>
  <c r="F292" i="4" s="1"/>
  <c r="E292" i="4" a="1"/>
  <c r="E292" i="4" s="1"/>
  <c r="F289" i="4" a="1"/>
  <c r="F289" i="4" s="1"/>
  <c r="E289" i="4" a="1"/>
  <c r="E289" i="4" s="1"/>
  <c r="F288" i="4" a="1"/>
  <c r="F288" i="4" s="1"/>
  <c r="E288" i="4" a="1"/>
  <c r="E288" i="4" s="1"/>
  <c r="F287" i="4" a="1"/>
  <c r="F287" i="4" s="1"/>
  <c r="E287" i="4" a="1"/>
  <c r="E287" i="4" s="1"/>
  <c r="F286" i="4" a="1"/>
  <c r="F286" i="4" s="1"/>
  <c r="E286" i="4" a="1"/>
  <c r="E286" i="4" s="1"/>
  <c r="F285" i="4" a="1"/>
  <c r="F285" i="4" s="1"/>
  <c r="E285" i="4" a="1"/>
  <c r="E285" i="4" s="1"/>
  <c r="F284" i="4" a="1"/>
  <c r="F284" i="4" s="1"/>
  <c r="E284" i="4" a="1"/>
  <c r="E284" i="4" s="1"/>
  <c r="F283" i="4" a="1"/>
  <c r="F283" i="4" s="1"/>
  <c r="E283" i="4" a="1"/>
  <c r="E283" i="4" s="1"/>
  <c r="F282" i="4" a="1"/>
  <c r="F282" i="4" s="1"/>
  <c r="E282" i="4" a="1"/>
  <c r="E282" i="4" s="1"/>
  <c r="F279" i="4" a="1"/>
  <c r="F279" i="4" s="1"/>
  <c r="E279" i="4" a="1"/>
  <c r="E279" i="4" s="1"/>
  <c r="F278" i="4" a="1"/>
  <c r="F278" i="4" s="1"/>
  <c r="E278" i="4" a="1"/>
  <c r="E278" i="4" s="1"/>
  <c r="F277" i="4" a="1"/>
  <c r="F277" i="4" s="1"/>
  <c r="E277" i="4" a="1"/>
  <c r="E277" i="4" s="1"/>
  <c r="F276" i="4" a="1"/>
  <c r="F276" i="4" s="1"/>
  <c r="E276" i="4" a="1"/>
  <c r="E276" i="4" s="1"/>
  <c r="F275" i="4" a="1"/>
  <c r="F275" i="4" s="1"/>
  <c r="E275" i="4" a="1"/>
  <c r="E275" i="4" s="1"/>
  <c r="F274" i="4" a="1"/>
  <c r="F274" i="4" s="1"/>
  <c r="E274" i="4" a="1"/>
  <c r="E274" i="4" s="1"/>
  <c r="F273" i="4" a="1"/>
  <c r="F273" i="4" s="1"/>
  <c r="E273" i="4" a="1"/>
  <c r="E273" i="4" s="1"/>
  <c r="F272" i="4" a="1"/>
  <c r="F272" i="4" s="1"/>
  <c r="E272" i="4" a="1"/>
  <c r="E272" i="4" s="1"/>
  <c r="F269" i="4" a="1"/>
  <c r="F269" i="4" s="1"/>
  <c r="E269" i="4" a="1"/>
  <c r="E269" i="4" s="1"/>
  <c r="F268" i="4" a="1"/>
  <c r="F268" i="4" s="1"/>
  <c r="E268" i="4" a="1"/>
  <c r="E268" i="4" s="1"/>
  <c r="F267" i="4" a="1"/>
  <c r="F267" i="4" s="1"/>
  <c r="E267" i="4" a="1"/>
  <c r="E267" i="4" s="1"/>
  <c r="F266" i="4" a="1"/>
  <c r="F266" i="4" s="1"/>
  <c r="E266" i="4" a="1"/>
  <c r="E266" i="4" s="1"/>
  <c r="F265" i="4" a="1"/>
  <c r="F265" i="4" s="1"/>
  <c r="E265" i="4" a="1"/>
  <c r="E265" i="4" s="1"/>
  <c r="F264" i="4" a="1"/>
  <c r="F264" i="4" s="1"/>
  <c r="E264" i="4" a="1"/>
  <c r="E264" i="4" s="1"/>
  <c r="F263" i="4" a="1"/>
  <c r="F263" i="4" s="1"/>
  <c r="E263" i="4" a="1"/>
  <c r="E263" i="4" s="1"/>
  <c r="F262" i="4" a="1"/>
  <c r="F262" i="4" s="1"/>
  <c r="E262" i="4" a="1"/>
  <c r="E262" i="4" s="1"/>
  <c r="F259" i="4" a="1"/>
  <c r="F259" i="4" s="1"/>
  <c r="E259" i="4" a="1"/>
  <c r="E259" i="4" s="1"/>
  <c r="F258" i="4" a="1"/>
  <c r="F258" i="4" s="1"/>
  <c r="E258" i="4" a="1"/>
  <c r="E258" i="4" s="1"/>
  <c r="F257" i="4" a="1"/>
  <c r="F257" i="4" s="1"/>
  <c r="E257" i="4" a="1"/>
  <c r="E257" i="4" s="1"/>
  <c r="F256" i="4" a="1"/>
  <c r="F256" i="4" s="1"/>
  <c r="E256" i="4" a="1"/>
  <c r="E256" i="4" s="1"/>
  <c r="F255" i="4" a="1"/>
  <c r="F255" i="4" s="1"/>
  <c r="E255" i="4" a="1"/>
  <c r="E255" i="4" s="1"/>
  <c r="F254" i="4" a="1"/>
  <c r="F254" i="4" s="1"/>
  <c r="E254" i="4" a="1"/>
  <c r="E254" i="4" s="1"/>
  <c r="F253" i="4" a="1"/>
  <c r="F253" i="4" s="1"/>
  <c r="E253" i="4" a="1"/>
  <c r="E253" i="4" s="1"/>
  <c r="F252" i="4" a="1"/>
  <c r="F252" i="4" s="1"/>
  <c r="E252" i="4" a="1"/>
  <c r="E252" i="4" s="1"/>
  <c r="F249" i="4" a="1"/>
  <c r="F249" i="4" s="1"/>
  <c r="E249" i="4" a="1"/>
  <c r="E249" i="4" s="1"/>
  <c r="F248" i="4" a="1"/>
  <c r="F248" i="4" s="1"/>
  <c r="E248" i="4" a="1"/>
  <c r="E248" i="4" s="1"/>
  <c r="F247" i="4" a="1"/>
  <c r="F247" i="4" s="1"/>
  <c r="E247" i="4" a="1"/>
  <c r="E247" i="4" s="1"/>
  <c r="F246" i="4" a="1"/>
  <c r="F246" i="4" s="1"/>
  <c r="E246" i="4" a="1"/>
  <c r="E246" i="4" s="1"/>
  <c r="F245" i="4" a="1"/>
  <c r="F245" i="4" s="1"/>
  <c r="E245" i="4" a="1"/>
  <c r="E245" i="4" s="1"/>
  <c r="F244" i="4" a="1"/>
  <c r="F244" i="4" s="1"/>
  <c r="E244" i="4" a="1"/>
  <c r="E244" i="4" s="1"/>
  <c r="F243" i="4" a="1"/>
  <c r="F243" i="4" s="1"/>
  <c r="E243" i="4" a="1"/>
  <c r="E243" i="4" s="1"/>
  <c r="F242" i="4" a="1"/>
  <c r="F242" i="4" s="1"/>
  <c r="E242" i="4" a="1"/>
  <c r="E242" i="4" s="1"/>
  <c r="F239" i="4" a="1"/>
  <c r="F239" i="4" s="1"/>
  <c r="E239" i="4" a="1"/>
  <c r="E239" i="4" s="1"/>
  <c r="F238" i="4" a="1"/>
  <c r="F238" i="4" s="1"/>
  <c r="E238" i="4" a="1"/>
  <c r="E238" i="4" s="1"/>
  <c r="F237" i="4" a="1"/>
  <c r="F237" i="4" s="1"/>
  <c r="E237" i="4" a="1"/>
  <c r="E237" i="4" s="1"/>
  <c r="F236" i="4" a="1"/>
  <c r="F236" i="4" s="1"/>
  <c r="E236" i="4" a="1"/>
  <c r="E236" i="4" s="1"/>
  <c r="F235" i="4" a="1"/>
  <c r="F235" i="4" s="1"/>
  <c r="E235" i="4" a="1"/>
  <c r="E235" i="4" s="1"/>
  <c r="F234" i="4" a="1"/>
  <c r="F234" i="4" s="1"/>
  <c r="E234" i="4" a="1"/>
  <c r="E234" i="4" s="1"/>
  <c r="F233" i="4" a="1"/>
  <c r="F233" i="4" s="1"/>
  <c r="E233" i="4" a="1"/>
  <c r="E233" i="4" s="1"/>
  <c r="F232" i="4" a="1"/>
  <c r="F232" i="4" s="1"/>
  <c r="E232" i="4" a="1"/>
  <c r="E232" i="4" s="1"/>
  <c r="F229" i="4" a="1"/>
  <c r="F229" i="4" s="1"/>
  <c r="E229" i="4" a="1"/>
  <c r="E229" i="4" s="1"/>
  <c r="F228" i="4" a="1"/>
  <c r="F228" i="4" s="1"/>
  <c r="E228" i="4" a="1"/>
  <c r="E228" i="4" s="1"/>
  <c r="F227" i="4" a="1"/>
  <c r="F227" i="4" s="1"/>
  <c r="E227" i="4" a="1"/>
  <c r="E227" i="4" s="1"/>
  <c r="F226" i="4" a="1"/>
  <c r="F226" i="4" s="1"/>
  <c r="E226" i="4" a="1"/>
  <c r="E226" i="4" s="1"/>
  <c r="F225" i="4" a="1"/>
  <c r="F225" i="4" s="1"/>
  <c r="E225" i="4" a="1"/>
  <c r="E225" i="4" s="1"/>
  <c r="F224" i="4" a="1"/>
  <c r="F224" i="4" s="1"/>
  <c r="E224" i="4" a="1"/>
  <c r="E224" i="4" s="1"/>
  <c r="F223" i="4" a="1"/>
  <c r="F223" i="4" s="1"/>
  <c r="E223" i="4" a="1"/>
  <c r="E223" i="4" s="1"/>
  <c r="F222" i="4" a="1"/>
  <c r="F222" i="4" s="1"/>
  <c r="E222" i="4" a="1"/>
  <c r="E222" i="4" s="1"/>
  <c r="F219" i="4" a="1"/>
  <c r="F219" i="4" s="1"/>
  <c r="E219" i="4" a="1"/>
  <c r="E219" i="4" s="1"/>
  <c r="F218" i="4" a="1"/>
  <c r="F218" i="4" s="1"/>
  <c r="E218" i="4" a="1"/>
  <c r="E218" i="4" s="1"/>
  <c r="F217" i="4" a="1"/>
  <c r="F217" i="4" s="1"/>
  <c r="E217" i="4" a="1"/>
  <c r="E217" i="4" s="1"/>
  <c r="F216" i="4" a="1"/>
  <c r="F216" i="4" s="1"/>
  <c r="E216" i="4" a="1"/>
  <c r="E216" i="4" s="1"/>
  <c r="F215" i="4" a="1"/>
  <c r="F215" i="4" s="1"/>
  <c r="E215" i="4" a="1"/>
  <c r="E215" i="4" s="1"/>
  <c r="F214" i="4" a="1"/>
  <c r="F214" i="4" s="1"/>
  <c r="E214" i="4" a="1"/>
  <c r="E214" i="4" s="1"/>
  <c r="F213" i="4" a="1"/>
  <c r="F213" i="4" s="1"/>
  <c r="E213" i="4" a="1"/>
  <c r="E213" i="4" s="1"/>
  <c r="F212" i="4" a="1"/>
  <c r="F212" i="4" s="1"/>
  <c r="E212" i="4" a="1"/>
  <c r="E212" i="4" s="1"/>
  <c r="F209" i="4" a="1"/>
  <c r="F209" i="4" s="1"/>
  <c r="E209" i="4" a="1"/>
  <c r="E209" i="4" s="1"/>
  <c r="F208" i="4" a="1"/>
  <c r="F208" i="4" s="1"/>
  <c r="E208" i="4" a="1"/>
  <c r="E208" i="4" s="1"/>
  <c r="F207" i="4" a="1"/>
  <c r="F207" i="4" s="1"/>
  <c r="E207" i="4" a="1"/>
  <c r="E207" i="4" s="1"/>
  <c r="F206" i="4" a="1"/>
  <c r="F206" i="4" s="1"/>
  <c r="E206" i="4" a="1"/>
  <c r="E206" i="4" s="1"/>
  <c r="F205" i="4" a="1"/>
  <c r="F205" i="4" s="1"/>
  <c r="E205" i="4" a="1"/>
  <c r="E205" i="4" s="1"/>
  <c r="F204" i="4" a="1"/>
  <c r="F204" i="4" s="1"/>
  <c r="E204" i="4" a="1"/>
  <c r="E204" i="4" s="1"/>
  <c r="F203" i="4" a="1"/>
  <c r="F203" i="4" s="1"/>
  <c r="E203" i="4" a="1"/>
  <c r="E203" i="4" s="1"/>
  <c r="F202" i="4" a="1"/>
  <c r="F202" i="4" s="1"/>
  <c r="E202" i="4" a="1"/>
  <c r="E202" i="4" s="1"/>
  <c r="F199" i="4" a="1"/>
  <c r="F199" i="4" s="1"/>
  <c r="E199" i="4" a="1"/>
  <c r="E199" i="4" s="1"/>
  <c r="F198" i="4" a="1"/>
  <c r="F198" i="4" s="1"/>
  <c r="E198" i="4" a="1"/>
  <c r="E198" i="4" s="1"/>
  <c r="F197" i="4" a="1"/>
  <c r="F197" i="4" s="1"/>
  <c r="E197" i="4" a="1"/>
  <c r="E197" i="4" s="1"/>
  <c r="F196" i="4" a="1"/>
  <c r="F196" i="4" s="1"/>
  <c r="E196" i="4" a="1"/>
  <c r="E196" i="4" s="1"/>
  <c r="F195" i="4" a="1"/>
  <c r="F195" i="4" s="1"/>
  <c r="E195" i="4" a="1"/>
  <c r="E195" i="4" s="1"/>
  <c r="F194" i="4" a="1"/>
  <c r="F194" i="4" s="1"/>
  <c r="E194" i="4" a="1"/>
  <c r="E194" i="4" s="1"/>
  <c r="F193" i="4" a="1"/>
  <c r="F193" i="4" s="1"/>
  <c r="E193" i="4" a="1"/>
  <c r="E193" i="4" s="1"/>
  <c r="F192" i="4" a="1"/>
  <c r="F192" i="4" s="1"/>
  <c r="E192" i="4" a="1"/>
  <c r="E192" i="4" s="1"/>
  <c r="F189" i="4" a="1"/>
  <c r="F189" i="4" s="1"/>
  <c r="E189" i="4" a="1"/>
  <c r="E189" i="4" s="1"/>
  <c r="F188" i="4" a="1"/>
  <c r="F188" i="4" s="1"/>
  <c r="E188" i="4" a="1"/>
  <c r="E188" i="4" s="1"/>
  <c r="F187" i="4" a="1"/>
  <c r="F187" i="4" s="1"/>
  <c r="E187" i="4" a="1"/>
  <c r="E187" i="4" s="1"/>
  <c r="F186" i="4" a="1"/>
  <c r="F186" i="4" s="1"/>
  <c r="E186" i="4" a="1"/>
  <c r="E186" i="4" s="1"/>
  <c r="F185" i="4" a="1"/>
  <c r="F185" i="4" s="1"/>
  <c r="E185" i="4" a="1"/>
  <c r="E185" i="4" s="1"/>
  <c r="F184" i="4" a="1"/>
  <c r="F184" i="4" s="1"/>
  <c r="E184" i="4" a="1"/>
  <c r="E184" i="4" s="1"/>
  <c r="F183" i="4" a="1"/>
  <c r="F183" i="4" s="1"/>
  <c r="E183" i="4" a="1"/>
  <c r="E183" i="4" s="1"/>
  <c r="F182" i="4" a="1"/>
  <c r="F182" i="4" s="1"/>
  <c r="E182" i="4" a="1"/>
  <c r="E182" i="4" s="1"/>
  <c r="E170" i="4" a="1"/>
  <c r="E170" i="4" s="1"/>
  <c r="F170" i="4" a="1"/>
  <c r="F170" i="4" s="1"/>
  <c r="E171" i="4" a="1"/>
  <c r="E171" i="4" s="1"/>
  <c r="F171" i="4" a="1"/>
  <c r="F171" i="4" s="1"/>
  <c r="E172" i="4" a="1"/>
  <c r="E172" i="4" s="1"/>
  <c r="F172" i="4" a="1"/>
  <c r="F172" i="4" s="1"/>
  <c r="E173" i="4" a="1"/>
  <c r="E173" i="4" s="1"/>
  <c r="F173" i="4" a="1"/>
  <c r="F173" i="4" s="1"/>
  <c r="E174" i="4" a="1"/>
  <c r="E174" i="4" s="1"/>
  <c r="F174" i="4" a="1"/>
  <c r="F174" i="4" s="1"/>
  <c r="E175" i="4" a="1"/>
  <c r="E175" i="4" s="1"/>
  <c r="F175" i="4" a="1"/>
  <c r="F175" i="4" s="1"/>
  <c r="E176" i="4" a="1"/>
  <c r="E176" i="4" s="1"/>
  <c r="F176" i="4" a="1"/>
  <c r="F176" i="4" s="1"/>
  <c r="E177" i="4" a="1"/>
  <c r="E177" i="4" s="1"/>
  <c r="F177" i="4" a="1"/>
  <c r="F177" i="4" s="1"/>
  <c r="E178" i="4" a="1"/>
  <c r="E178" i="4" s="1"/>
  <c r="F178" i="4" a="1"/>
  <c r="F178" i="4" s="1"/>
  <c r="E179" i="4" a="1"/>
  <c r="E179" i="4" s="1"/>
  <c r="F179" i="4" a="1"/>
  <c r="F179" i="4" s="1"/>
  <c r="E180" i="4" a="1"/>
  <c r="E180" i="4" s="1"/>
  <c r="F180" i="4" a="1"/>
  <c r="F180" i="4" s="1"/>
  <c r="E181" i="4" a="1"/>
  <c r="E181" i="4" s="1"/>
  <c r="F181" i="4" a="1"/>
  <c r="F181" i="4" s="1"/>
  <c r="E160" i="4" a="1"/>
  <c r="E160" i="4" s="1"/>
  <c r="F160" i="4" a="1"/>
  <c r="F160" i="4" s="1"/>
  <c r="E161" i="4" a="1"/>
  <c r="E161" i="4" s="1"/>
  <c r="F161" i="4" a="1"/>
  <c r="F161" i="4" s="1"/>
  <c r="E162" i="4" a="1"/>
  <c r="E162" i="4" s="1"/>
  <c r="F162" i="4" a="1"/>
  <c r="F162" i="4" s="1"/>
  <c r="E163" i="4" a="1"/>
  <c r="E163" i="4" s="1"/>
  <c r="F163" i="4" a="1"/>
  <c r="F163" i="4" s="1"/>
  <c r="E164" i="4" a="1"/>
  <c r="E164" i="4" s="1"/>
  <c r="F164" i="4" a="1"/>
  <c r="F164" i="4" s="1"/>
  <c r="E165" i="4" a="1"/>
  <c r="E165" i="4" s="1"/>
  <c r="F165" i="4" a="1"/>
  <c r="F165" i="4" s="1"/>
  <c r="E166" i="4" a="1"/>
  <c r="E166" i="4" s="1"/>
  <c r="F166" i="4" a="1"/>
  <c r="F166" i="4" s="1"/>
  <c r="E167" i="4" a="1"/>
  <c r="E167" i="4" s="1"/>
  <c r="F167" i="4" a="1"/>
  <c r="F167" i="4" s="1"/>
  <c r="E168" i="4" a="1"/>
  <c r="E168" i="4" s="1"/>
  <c r="F168" i="4" a="1"/>
  <c r="F168" i="4" s="1"/>
  <c r="E169" i="4" a="1"/>
  <c r="E169" i="4" s="1"/>
  <c r="F169" i="4" a="1"/>
  <c r="F169" i="4" s="1"/>
  <c r="E150" i="4" a="1"/>
  <c r="E150" i="4" s="1"/>
  <c r="F150" i="4" a="1"/>
  <c r="F150" i="4" s="1"/>
  <c r="E151" i="4" a="1"/>
  <c r="E151" i="4" s="1"/>
  <c r="F151" i="4" a="1"/>
  <c r="F151" i="4" s="1"/>
  <c r="E152" i="4" a="1"/>
  <c r="E152" i="4" s="1"/>
  <c r="F152" i="4" a="1"/>
  <c r="F152" i="4" s="1"/>
  <c r="E153" i="4" a="1"/>
  <c r="E153" i="4" s="1"/>
  <c r="F153" i="4" a="1"/>
  <c r="F153" i="4" s="1"/>
  <c r="E154" i="4" a="1"/>
  <c r="E154" i="4" s="1"/>
  <c r="F154" i="4" a="1"/>
  <c r="F154" i="4" s="1"/>
  <c r="E155" i="4" a="1"/>
  <c r="E155" i="4" s="1"/>
  <c r="F155" i="4" a="1"/>
  <c r="F155" i="4" s="1"/>
  <c r="E156" i="4" a="1"/>
  <c r="E156" i="4" s="1"/>
  <c r="F156" i="4" a="1"/>
  <c r="F156" i="4" s="1"/>
  <c r="E157" i="4" a="1"/>
  <c r="E157" i="4" s="1"/>
  <c r="F157" i="4" a="1"/>
  <c r="F157" i="4" s="1"/>
  <c r="E158" i="4" a="1"/>
  <c r="E158" i="4" s="1"/>
  <c r="F158" i="4" a="1"/>
  <c r="F158" i="4" s="1"/>
  <c r="E159" i="4" a="1"/>
  <c r="E159" i="4" s="1"/>
  <c r="F159" i="4" a="1"/>
  <c r="F159" i="4" s="1"/>
  <c r="E140" i="4" a="1"/>
  <c r="E140" i="4" s="1"/>
  <c r="F140" i="4" a="1"/>
  <c r="F140" i="4" s="1"/>
  <c r="E141" i="4" a="1"/>
  <c r="E141" i="4" s="1"/>
  <c r="F141" i="4" a="1"/>
  <c r="F141" i="4" s="1"/>
  <c r="E142" i="4" a="1"/>
  <c r="E142" i="4" s="1"/>
  <c r="F142" i="4" a="1"/>
  <c r="F142" i="4" s="1"/>
  <c r="E143" i="4" a="1"/>
  <c r="E143" i="4" s="1"/>
  <c r="F143" i="4" a="1"/>
  <c r="F143" i="4" s="1"/>
  <c r="E144" i="4" a="1"/>
  <c r="E144" i="4" s="1"/>
  <c r="F144" i="4" a="1"/>
  <c r="F144" i="4" s="1"/>
  <c r="E145" i="4" a="1"/>
  <c r="E145" i="4" s="1"/>
  <c r="F145" i="4" a="1"/>
  <c r="F145" i="4" s="1"/>
  <c r="E146" i="4" a="1"/>
  <c r="E146" i="4" s="1"/>
  <c r="F146" i="4" a="1"/>
  <c r="F146" i="4" s="1"/>
  <c r="E147" i="4" a="1"/>
  <c r="E147" i="4" s="1"/>
  <c r="F147" i="4" a="1"/>
  <c r="F147" i="4" s="1"/>
  <c r="E148" i="4" a="1"/>
  <c r="E148" i="4" s="1"/>
  <c r="F148" i="4" a="1"/>
  <c r="F148" i="4" s="1"/>
  <c r="E149" i="4" a="1"/>
  <c r="E149" i="4" s="1"/>
  <c r="F149" i="4" a="1"/>
  <c r="F149" i="4" s="1"/>
  <c r="E130" i="4" a="1"/>
  <c r="E130" i="4" s="1"/>
  <c r="F130" i="4" a="1"/>
  <c r="F130" i="4" s="1"/>
  <c r="E131" i="4" a="1"/>
  <c r="E131" i="4" s="1"/>
  <c r="F131" i="4" a="1"/>
  <c r="F131" i="4" s="1"/>
  <c r="E132" i="4" a="1"/>
  <c r="E132" i="4" s="1"/>
  <c r="F132" i="4" a="1"/>
  <c r="F132" i="4" s="1"/>
  <c r="E133" i="4" a="1"/>
  <c r="E133" i="4" s="1"/>
  <c r="F133" i="4" a="1"/>
  <c r="F133" i="4" s="1"/>
  <c r="E134" i="4" a="1"/>
  <c r="E134" i="4" s="1"/>
  <c r="F134" i="4" a="1"/>
  <c r="F134" i="4" s="1"/>
  <c r="E135" i="4" a="1"/>
  <c r="E135" i="4" s="1"/>
  <c r="F135" i="4" a="1"/>
  <c r="F135" i="4" s="1"/>
  <c r="E136" i="4" a="1"/>
  <c r="E136" i="4" s="1"/>
  <c r="F136" i="4" a="1"/>
  <c r="F136" i="4" s="1"/>
  <c r="E137" i="4" a="1"/>
  <c r="E137" i="4" s="1"/>
  <c r="F137" i="4" a="1"/>
  <c r="F137" i="4" s="1"/>
  <c r="E138" i="4" a="1"/>
  <c r="E138" i="4" s="1"/>
  <c r="F138" i="4" a="1"/>
  <c r="F138" i="4" s="1"/>
  <c r="E139" i="4" a="1"/>
  <c r="E139" i="4" s="1"/>
  <c r="F139" i="4" a="1"/>
  <c r="F139" i="4" s="1"/>
  <c r="E116" i="4" a="1"/>
  <c r="E116" i="4" s="1"/>
  <c r="F116" i="4" a="1"/>
  <c r="F116" i="4" s="1"/>
  <c r="E117" i="4" a="1"/>
  <c r="E117" i="4" s="1"/>
  <c r="F117" i="4" a="1"/>
  <c r="F117" i="4" s="1"/>
  <c r="E118" i="4" a="1"/>
  <c r="E118" i="4" s="1"/>
  <c r="F118" i="4" a="1"/>
  <c r="F118" i="4" s="1"/>
  <c r="E119" i="4" a="1"/>
  <c r="E119" i="4" s="1"/>
  <c r="F119" i="4" a="1"/>
  <c r="F119" i="4" s="1"/>
  <c r="E120" i="4" a="1"/>
  <c r="E120" i="4" s="1"/>
  <c r="F120" i="4" a="1"/>
  <c r="F120" i="4" s="1"/>
  <c r="E121" i="4" a="1"/>
  <c r="E121" i="4" s="1"/>
  <c r="F121" i="4" a="1"/>
  <c r="F121" i="4" s="1"/>
  <c r="E122" i="4" a="1"/>
  <c r="E122" i="4" s="1"/>
  <c r="F122" i="4" a="1"/>
  <c r="F122" i="4" s="1"/>
  <c r="E123" i="4" a="1"/>
  <c r="E123" i="4" s="1"/>
  <c r="F123" i="4" a="1"/>
  <c r="F123" i="4" s="1"/>
  <c r="E124" i="4" a="1"/>
  <c r="E124" i="4" s="1"/>
  <c r="F124" i="4" a="1"/>
  <c r="F124" i="4" s="1"/>
  <c r="E125" i="4" a="1"/>
  <c r="E125" i="4" s="1"/>
  <c r="F125" i="4" a="1"/>
  <c r="F125" i="4" s="1"/>
  <c r="E126" i="4" a="1"/>
  <c r="E126" i="4" s="1"/>
  <c r="F126" i="4" a="1"/>
  <c r="F126" i="4" s="1"/>
  <c r="E127" i="4" a="1"/>
  <c r="E127" i="4" s="1"/>
  <c r="F127" i="4" a="1"/>
  <c r="F127" i="4" s="1"/>
  <c r="E128" i="4" a="1"/>
  <c r="E128" i="4" s="1"/>
  <c r="F128" i="4" a="1"/>
  <c r="F128" i="4" s="1"/>
  <c r="E129" i="4" a="1"/>
  <c r="E129" i="4" s="1"/>
  <c r="F129" i="4" a="1"/>
  <c r="F129" i="4" s="1"/>
  <c r="E110" i="4" a="1"/>
  <c r="E110" i="4" s="1"/>
  <c r="F110" i="4" a="1"/>
  <c r="F110" i="4" s="1"/>
  <c r="E111" i="4" a="1"/>
  <c r="E111" i="4" s="1"/>
  <c r="F111" i="4" a="1"/>
  <c r="F111" i="4" s="1"/>
  <c r="E112" i="4" a="1"/>
  <c r="E112" i="4" s="1"/>
  <c r="F112" i="4" a="1"/>
  <c r="F112" i="4" s="1"/>
  <c r="E113" i="4" a="1"/>
  <c r="E113" i="4" s="1"/>
  <c r="F113" i="4" a="1"/>
  <c r="F113" i="4" s="1"/>
  <c r="E114" i="4" a="1"/>
  <c r="E114" i="4" s="1"/>
  <c r="F114" i="4" a="1"/>
  <c r="F114" i="4" s="1"/>
  <c r="E115" i="4" a="1"/>
  <c r="E115" i="4" s="1"/>
  <c r="F115" i="4" a="1"/>
  <c r="F115" i="4" s="1"/>
  <c r="E96" i="4" a="1"/>
  <c r="E96" i="4" s="1"/>
  <c r="F96" i="4" a="1"/>
  <c r="F96" i="4" s="1"/>
  <c r="E97" i="4" a="1"/>
  <c r="E97" i="4" s="1"/>
  <c r="F97" i="4" a="1"/>
  <c r="F97" i="4" s="1"/>
  <c r="E98" i="4" a="1"/>
  <c r="E98" i="4" s="1"/>
  <c r="F98" i="4" a="1"/>
  <c r="F98" i="4" s="1"/>
  <c r="E99" i="4" a="1"/>
  <c r="E99" i="4" s="1"/>
  <c r="F99" i="4" a="1"/>
  <c r="F99" i="4" s="1"/>
  <c r="E100" i="4" a="1"/>
  <c r="E100" i="4" s="1"/>
  <c r="F100" i="4" a="1"/>
  <c r="F100" i="4" s="1"/>
  <c r="E101" i="4" a="1"/>
  <c r="E101" i="4" s="1"/>
  <c r="F101" i="4" a="1"/>
  <c r="F101" i="4" s="1"/>
  <c r="E102" i="4" a="1"/>
  <c r="E102" i="4" s="1"/>
  <c r="F102" i="4" a="1"/>
  <c r="F102" i="4" s="1"/>
  <c r="E103" i="4" a="1"/>
  <c r="E103" i="4" s="1"/>
  <c r="F103" i="4" a="1"/>
  <c r="F103" i="4" s="1"/>
  <c r="E104" i="4" a="1"/>
  <c r="E104" i="4" s="1"/>
  <c r="F104" i="4" a="1"/>
  <c r="F104" i="4" s="1"/>
  <c r="E105" i="4" a="1"/>
  <c r="E105" i="4" s="1"/>
  <c r="F105" i="4" a="1"/>
  <c r="F105" i="4" s="1"/>
  <c r="E106" i="4" a="1"/>
  <c r="E106" i="4" s="1"/>
  <c r="F106" i="4" a="1"/>
  <c r="F106" i="4" s="1"/>
  <c r="E107" i="4" a="1"/>
  <c r="E107" i="4" s="1"/>
  <c r="F107" i="4" a="1"/>
  <c r="F107" i="4" s="1"/>
  <c r="E108" i="4" a="1"/>
  <c r="E108" i="4" s="1"/>
  <c r="F108" i="4" a="1"/>
  <c r="F108" i="4" s="1"/>
  <c r="E109" i="4" a="1"/>
  <c r="E109" i="4" s="1"/>
  <c r="F109" i="4" a="1"/>
  <c r="F109" i="4" s="1"/>
  <c r="E90" i="4" a="1"/>
  <c r="E90" i="4" s="1"/>
  <c r="F90" i="4" a="1"/>
  <c r="F90" i="4" s="1"/>
  <c r="E91" i="4" a="1"/>
  <c r="E91" i="4" s="1"/>
  <c r="F91" i="4" a="1"/>
  <c r="F91" i="4" s="1"/>
  <c r="E92" i="4" a="1"/>
  <c r="E92" i="4" s="1"/>
  <c r="F92" i="4" a="1"/>
  <c r="F92" i="4" s="1"/>
  <c r="E93" i="4" a="1"/>
  <c r="E93" i="4" s="1"/>
  <c r="F93" i="4" a="1"/>
  <c r="F93" i="4" s="1"/>
  <c r="E94" i="4" a="1"/>
  <c r="E94" i="4" s="1"/>
  <c r="F94" i="4" a="1"/>
  <c r="F94" i="4" s="1"/>
  <c r="E95" i="4" a="1"/>
  <c r="E95" i="4" s="1"/>
  <c r="F95" i="4" a="1"/>
  <c r="F95" i="4" s="1"/>
  <c r="E76" i="4" a="1"/>
  <c r="E76" i="4" s="1"/>
  <c r="F76" i="4" a="1"/>
  <c r="F76" i="4" s="1"/>
  <c r="E77" i="4" a="1"/>
  <c r="E77" i="4" s="1"/>
  <c r="F77" i="4" a="1"/>
  <c r="F77" i="4" s="1"/>
  <c r="E78" i="4" a="1"/>
  <c r="E78" i="4" s="1"/>
  <c r="F78" i="4" a="1"/>
  <c r="F78" i="4" s="1"/>
  <c r="E79" i="4" a="1"/>
  <c r="E79" i="4" s="1"/>
  <c r="F79" i="4" a="1"/>
  <c r="F79" i="4" s="1"/>
  <c r="E80" i="4" a="1"/>
  <c r="E80" i="4" s="1"/>
  <c r="F80" i="4" a="1"/>
  <c r="F80" i="4" s="1"/>
  <c r="E81" i="4" a="1"/>
  <c r="E81" i="4" s="1"/>
  <c r="F81" i="4" a="1"/>
  <c r="F81" i="4" s="1"/>
  <c r="E82" i="4" a="1"/>
  <c r="E82" i="4" s="1"/>
  <c r="F82" i="4" a="1"/>
  <c r="F82" i="4" s="1"/>
  <c r="E83" i="4" a="1"/>
  <c r="E83" i="4" s="1"/>
  <c r="F83" i="4" a="1"/>
  <c r="F83" i="4" s="1"/>
  <c r="E84" i="4" a="1"/>
  <c r="E84" i="4" s="1"/>
  <c r="F84" i="4" a="1"/>
  <c r="F84" i="4" s="1"/>
  <c r="E85" i="4" a="1"/>
  <c r="E85" i="4" s="1"/>
  <c r="F85" i="4" a="1"/>
  <c r="F85" i="4" s="1"/>
  <c r="E86" i="4" a="1"/>
  <c r="E86" i="4" s="1"/>
  <c r="F86" i="4" a="1"/>
  <c r="F86" i="4" s="1"/>
  <c r="E87" i="4" a="1"/>
  <c r="E87" i="4" s="1"/>
  <c r="F87" i="4" a="1"/>
  <c r="F87" i="4" s="1"/>
  <c r="E88" i="4" a="1"/>
  <c r="E88" i="4" s="1"/>
  <c r="F88" i="4" a="1"/>
  <c r="F88" i="4" s="1"/>
  <c r="E89" i="4" a="1"/>
  <c r="E89" i="4" s="1"/>
  <c r="F89" i="4" a="1"/>
  <c r="F89" i="4" s="1"/>
  <c r="E70" i="4" a="1"/>
  <c r="E70" i="4" s="1"/>
  <c r="F70" i="4" a="1"/>
  <c r="F70" i="4" s="1"/>
  <c r="E71" i="4" a="1"/>
  <c r="E71" i="4" s="1"/>
  <c r="F71" i="4" a="1"/>
  <c r="F71" i="4" s="1"/>
  <c r="E72" i="4" a="1"/>
  <c r="E72" i="4" s="1"/>
  <c r="F72" i="4" a="1"/>
  <c r="F72" i="4" s="1"/>
  <c r="E73" i="4" a="1"/>
  <c r="E73" i="4" s="1"/>
  <c r="F73" i="4" a="1"/>
  <c r="F73" i="4" s="1"/>
  <c r="E74" i="4" a="1"/>
  <c r="E74" i="4" s="1"/>
  <c r="F74" i="4" a="1"/>
  <c r="F74" i="4" s="1"/>
  <c r="E75" i="4" a="1"/>
  <c r="E75" i="4" s="1"/>
  <c r="F75" i="4" a="1"/>
  <c r="F75" i="4" s="1"/>
  <c r="E66" i="4" a="1"/>
  <c r="E66" i="4" s="1"/>
  <c r="F66" i="4" a="1"/>
  <c r="F66" i="4" s="1"/>
  <c r="E67" i="4" a="1"/>
  <c r="E67" i="4" s="1"/>
  <c r="F67" i="4" a="1"/>
  <c r="F67" i="4" s="1"/>
  <c r="E68" i="4" a="1"/>
  <c r="E68" i="4" s="1"/>
  <c r="F68" i="4" a="1"/>
  <c r="F68" i="4" s="1"/>
  <c r="E69" i="4" a="1"/>
  <c r="E69" i="4" s="1"/>
  <c r="F69" i="4" a="1"/>
  <c r="F69" i="4" s="1"/>
  <c r="E40" i="4" a="1"/>
  <c r="E40" i="4" s="1"/>
  <c r="F40" i="4" a="1"/>
  <c r="F40" i="4" s="1"/>
  <c r="E41" i="4" a="1"/>
  <c r="E41" i="4" s="1"/>
  <c r="F41" i="4" a="1"/>
  <c r="F41" i="4" s="1"/>
  <c r="E42" i="4" a="1"/>
  <c r="E42" i="4" s="1"/>
  <c r="F42" i="4" a="1"/>
  <c r="F42" i="4" s="1"/>
  <c r="E43" i="4" a="1"/>
  <c r="E43" i="4" s="1"/>
  <c r="F43" i="4" a="1"/>
  <c r="F43" i="4" s="1"/>
  <c r="E44" i="4" a="1"/>
  <c r="E44" i="4" s="1"/>
  <c r="F44" i="4" a="1"/>
  <c r="F44" i="4" s="1"/>
  <c r="E45" i="4" a="1"/>
  <c r="E45" i="4" s="1"/>
  <c r="F45" i="4" a="1"/>
  <c r="F45" i="4" s="1"/>
  <c r="E46" i="4" a="1"/>
  <c r="E46" i="4" s="1"/>
  <c r="F46" i="4" a="1"/>
  <c r="F46" i="4" s="1"/>
  <c r="E47" i="4" a="1"/>
  <c r="E47" i="4" s="1"/>
  <c r="F47" i="4" a="1"/>
  <c r="F47" i="4" s="1"/>
  <c r="E48" i="4" a="1"/>
  <c r="E48" i="4" s="1"/>
  <c r="F48" i="4" a="1"/>
  <c r="F48" i="4" s="1"/>
  <c r="E49" i="4" a="1"/>
  <c r="E49" i="4" s="1"/>
  <c r="F49" i="4" a="1"/>
  <c r="F49" i="4" s="1"/>
  <c r="E50" i="4" a="1"/>
  <c r="E50" i="4" s="1"/>
  <c r="F50" i="4" a="1"/>
  <c r="F50" i="4" s="1"/>
  <c r="E51" i="4" a="1"/>
  <c r="E51" i="4" s="1"/>
  <c r="F51" i="4" a="1"/>
  <c r="F51" i="4" s="1"/>
  <c r="E52" i="4" a="1"/>
  <c r="E52" i="4" s="1"/>
  <c r="F52" i="4" a="1"/>
  <c r="F52" i="4" s="1"/>
  <c r="E53" i="4" a="1"/>
  <c r="E53" i="4" s="1"/>
  <c r="F53" i="4" a="1"/>
  <c r="F53" i="4" s="1"/>
  <c r="E54" i="4" a="1"/>
  <c r="E54" i="4" s="1"/>
  <c r="F54" i="4" a="1"/>
  <c r="F54" i="4" s="1"/>
  <c r="E55" i="4" a="1"/>
  <c r="E55" i="4" s="1"/>
  <c r="F55" i="4" a="1"/>
  <c r="F55" i="4" s="1"/>
  <c r="E56" i="4" a="1"/>
  <c r="E56" i="4" s="1"/>
  <c r="F56" i="4" a="1"/>
  <c r="F56" i="4" s="1"/>
  <c r="E57" i="4" a="1"/>
  <c r="E57" i="4" s="1"/>
  <c r="F57" i="4" a="1"/>
  <c r="F57" i="4" s="1"/>
  <c r="E58" i="4" a="1"/>
  <c r="E58" i="4" s="1"/>
  <c r="F58" i="4" a="1"/>
  <c r="F58" i="4" s="1"/>
  <c r="E59" i="4" a="1"/>
  <c r="E59" i="4" s="1"/>
  <c r="F59" i="4" a="1"/>
  <c r="F59" i="4" s="1"/>
  <c r="E60" i="4" a="1"/>
  <c r="E60" i="4" s="1"/>
  <c r="F60" i="4" a="1"/>
  <c r="F60" i="4" s="1"/>
  <c r="E61" i="4" a="1"/>
  <c r="E61" i="4" s="1"/>
  <c r="F61" i="4" a="1"/>
  <c r="F61" i="4" s="1"/>
  <c r="E62" i="4" a="1"/>
  <c r="E62" i="4" s="1"/>
  <c r="F62" i="4" a="1"/>
  <c r="F62" i="4" s="1"/>
  <c r="E63" i="4" a="1"/>
  <c r="E63" i="4" s="1"/>
  <c r="F63" i="4" a="1"/>
  <c r="F63" i="4" s="1"/>
  <c r="E64" i="4" a="1"/>
  <c r="E64" i="4" s="1"/>
  <c r="F64" i="4" a="1"/>
  <c r="F64" i="4" s="1"/>
  <c r="E65" i="4" a="1"/>
  <c r="E65" i="4" s="1"/>
  <c r="F65" i="4" a="1"/>
  <c r="F65" i="4" s="1"/>
  <c r="F4" i="4" a="1"/>
  <c r="F4" i="4" s="1"/>
  <c r="E5" i="4" a="1"/>
  <c r="E5" i="4" s="1"/>
  <c r="F5" i="4" a="1"/>
  <c r="F5" i="4" s="1"/>
  <c r="E6" i="4" a="1"/>
  <c r="E6" i="4" s="1"/>
  <c r="F6" i="4" a="1"/>
  <c r="F6" i="4" s="1"/>
  <c r="E7" i="4" a="1"/>
  <c r="E7" i="4" s="1"/>
  <c r="F7" i="4" a="1"/>
  <c r="F7" i="4" s="1"/>
  <c r="E8" i="4" a="1"/>
  <c r="E8" i="4" s="1"/>
  <c r="F8" i="4" a="1"/>
  <c r="F8" i="4" s="1"/>
  <c r="E9" i="4" a="1"/>
  <c r="E9" i="4" s="1"/>
  <c r="F9" i="4" a="1"/>
  <c r="F9" i="4" s="1"/>
  <c r="E10" i="4" a="1"/>
  <c r="E10" i="4" s="1"/>
  <c r="F10" i="4" a="1"/>
  <c r="F10" i="4" s="1"/>
  <c r="E11" i="4" a="1"/>
  <c r="E11" i="4" s="1"/>
  <c r="F11" i="4" a="1"/>
  <c r="F11" i="4" s="1"/>
  <c r="E12" i="4" a="1"/>
  <c r="E12" i="4" s="1"/>
  <c r="F12" i="4" a="1"/>
  <c r="F12" i="4" s="1"/>
  <c r="E13" i="4" a="1"/>
  <c r="E13" i="4" s="1"/>
  <c r="F13" i="4" a="1"/>
  <c r="F13" i="4" s="1"/>
  <c r="E14" i="4" a="1"/>
  <c r="E14" i="4" s="1"/>
  <c r="F14" i="4" a="1"/>
  <c r="F14" i="4" s="1"/>
  <c r="E15" i="4" a="1"/>
  <c r="E15" i="4" s="1"/>
  <c r="F15" i="4" a="1"/>
  <c r="F15" i="4" s="1"/>
  <c r="E16" i="4" a="1"/>
  <c r="E16" i="4" s="1"/>
  <c r="F16" i="4" a="1"/>
  <c r="F16" i="4" s="1"/>
  <c r="E17" i="4" a="1"/>
  <c r="E17" i="4" s="1"/>
  <c r="F17" i="4" a="1"/>
  <c r="F17" i="4" s="1"/>
  <c r="E18" i="4" a="1"/>
  <c r="E18" i="4" s="1"/>
  <c r="F18" i="4" a="1"/>
  <c r="F18" i="4" s="1"/>
  <c r="E19" i="4" a="1"/>
  <c r="E19" i="4" s="1"/>
  <c r="F19" i="4" a="1"/>
  <c r="F19" i="4" s="1"/>
  <c r="E20" i="4" a="1"/>
  <c r="E20" i="4" s="1"/>
  <c r="F20" i="4" a="1"/>
  <c r="F20" i="4" s="1"/>
  <c r="E21" i="4" a="1"/>
  <c r="E21" i="4" s="1"/>
  <c r="F21" i="4" a="1"/>
  <c r="F21" i="4" s="1"/>
  <c r="E22" i="4" a="1"/>
  <c r="E22" i="4" s="1"/>
  <c r="F22" i="4" a="1"/>
  <c r="F22" i="4" s="1"/>
  <c r="E23" i="4" a="1"/>
  <c r="E23" i="4" s="1"/>
  <c r="F23" i="4" a="1"/>
  <c r="F23" i="4" s="1"/>
  <c r="E24" i="4" a="1"/>
  <c r="E24" i="4" s="1"/>
  <c r="F24" i="4" a="1"/>
  <c r="F24" i="4" s="1"/>
  <c r="E25" i="4" a="1"/>
  <c r="E25" i="4" s="1"/>
  <c r="F25" i="4" a="1"/>
  <c r="F25" i="4" s="1"/>
  <c r="E26" i="4" a="1"/>
  <c r="E26" i="4" s="1"/>
  <c r="F26" i="4" a="1"/>
  <c r="F26" i="4" s="1"/>
  <c r="E27" i="4" a="1"/>
  <c r="E27" i="4" s="1"/>
  <c r="F27" i="4" a="1"/>
  <c r="F27" i="4" s="1"/>
  <c r="E28" i="4" a="1"/>
  <c r="E28" i="4" s="1"/>
  <c r="F28" i="4" a="1"/>
  <c r="F28" i="4" s="1"/>
  <c r="E29" i="4" a="1"/>
  <c r="E29" i="4" s="1"/>
  <c r="F29" i="4" a="1"/>
  <c r="F29" i="4" s="1"/>
  <c r="E30" i="4" a="1"/>
  <c r="E30" i="4" s="1"/>
  <c r="F30" i="4" a="1"/>
  <c r="F30" i="4" s="1"/>
  <c r="E32" i="4" a="1"/>
  <c r="E32" i="4" s="1"/>
  <c r="F32" i="4" a="1"/>
  <c r="F32" i="4" s="1"/>
  <c r="E33" i="4" a="1"/>
  <c r="E33" i="4" s="1"/>
  <c r="F33" i="4" a="1"/>
  <c r="F33" i="4" s="1"/>
  <c r="E34" i="4" a="1"/>
  <c r="E34" i="4" s="1"/>
  <c r="F34" i="4" a="1"/>
  <c r="F34" i="4" s="1"/>
  <c r="E35" i="4" a="1"/>
  <c r="E35" i="4" s="1"/>
  <c r="F35" i="4" a="1"/>
  <c r="F35" i="4" s="1"/>
  <c r="E36" i="4" a="1"/>
  <c r="E36" i="4" s="1"/>
  <c r="F36" i="4" a="1"/>
  <c r="F36" i="4" s="1"/>
  <c r="E37" i="4" a="1"/>
  <c r="E37" i="4" s="1"/>
  <c r="F37" i="4" a="1"/>
  <c r="F37" i="4" s="1"/>
  <c r="E38" i="4" a="1"/>
  <c r="E38" i="4" s="1"/>
  <c r="F38" i="4" a="1"/>
  <c r="F38" i="4" s="1"/>
  <c r="E39" i="4" a="1"/>
  <c r="E39" i="4" s="1"/>
  <c r="F39" i="4" a="1"/>
  <c r="F39" i="4" s="1"/>
  <c r="F3" i="4" a="1"/>
  <c r="F3" i="4" s="1"/>
  <c r="E3" i="4" a="1"/>
  <c r="E3" i="4" s="1"/>
  <c r="L62" i="8"/>
  <c r="K55" i="8"/>
  <c r="B2" i="8" a="1"/>
  <c r="B2" i="8" s="1"/>
  <c r="B3" i="8" a="1"/>
  <c r="B3" i="8" s="1"/>
  <c r="B4" i="8" a="1"/>
  <c r="B4" i="8" s="1"/>
  <c r="B5" i="8" a="1"/>
  <c r="B5" i="8" s="1"/>
  <c r="B6" i="8" a="1"/>
  <c r="B6" i="8" s="1"/>
  <c r="B7" i="8" a="1"/>
  <c r="B7" i="8" s="1"/>
  <c r="B8" i="8" a="1"/>
  <c r="B8" i="8" s="1"/>
  <c r="B9" i="8" a="1"/>
  <c r="B9" i="8" s="1"/>
  <c r="B10" i="8" a="1"/>
  <c r="B10" i="8" s="1"/>
  <c r="B11" i="8" a="1"/>
  <c r="B11" i="8" s="1"/>
  <c r="B12" i="8" a="1"/>
  <c r="B12" i="8" s="1"/>
  <c r="B13" i="8" a="1"/>
  <c r="B13" i="8" s="1"/>
  <c r="B14" i="8" a="1"/>
  <c r="B14" i="8" s="1"/>
  <c r="B15" i="8" a="1"/>
  <c r="B15" i="8" s="1"/>
  <c r="B16" i="8" a="1"/>
  <c r="B16" i="8" s="1"/>
  <c r="B17" i="8" a="1"/>
  <c r="B17" i="8" s="1"/>
  <c r="B18" i="8" a="1"/>
  <c r="B18" i="8" s="1"/>
  <c r="B19" i="8" a="1"/>
  <c r="B19" i="8" s="1"/>
  <c r="B20" i="8" a="1"/>
  <c r="B20" i="8" s="1"/>
  <c r="B21" i="8" a="1"/>
  <c r="B21" i="8" s="1"/>
  <c r="B22" i="8" a="1"/>
  <c r="B22" i="8" s="1"/>
  <c r="B23" i="8" a="1"/>
  <c r="B23" i="8" s="1"/>
  <c r="B24" i="8" a="1"/>
  <c r="B24" i="8" s="1"/>
  <c r="B25" i="8" a="1"/>
  <c r="B25" i="8" s="1"/>
  <c r="B26" i="8" a="1"/>
  <c r="B26" i="8" s="1"/>
  <c r="B27" i="8" a="1"/>
  <c r="B27" i="8" s="1"/>
  <c r="B28" i="8" a="1"/>
  <c r="B28" i="8" s="1"/>
  <c r="B29" i="8" a="1"/>
  <c r="B29" i="8" s="1"/>
  <c r="B30" i="8" a="1"/>
  <c r="B30" i="8" s="1"/>
  <c r="B31" i="8" a="1"/>
  <c r="B31" i="8" s="1"/>
  <c r="B32" i="8" a="1"/>
  <c r="B32" i="8" s="1"/>
  <c r="B33" i="8" a="1"/>
  <c r="B33" i="8" s="1"/>
  <c r="B34" i="8" a="1"/>
  <c r="B34" i="8" s="1"/>
  <c r="B35" i="8" a="1"/>
  <c r="B35" i="8" s="1"/>
  <c r="B36" i="8" a="1"/>
  <c r="B36" i="8" s="1"/>
  <c r="B37" i="8" a="1"/>
  <c r="B37" i="8" s="1"/>
  <c r="B38" i="8" a="1"/>
  <c r="B38" i="8" s="1"/>
  <c r="B39" i="8" a="1"/>
  <c r="B39" i="8" s="1"/>
  <c r="B40" i="8" a="1"/>
  <c r="B40" i="8" s="1"/>
  <c r="B41" i="8" a="1"/>
  <c r="B41" i="8" s="1"/>
  <c r="B42" i="8" a="1"/>
  <c r="B42" i="8" s="1"/>
  <c r="B43" i="8" a="1"/>
  <c r="B43" i="8" s="1"/>
  <c r="B44" i="8" a="1"/>
  <c r="B44" i="8" s="1"/>
  <c r="B45" i="8" a="1"/>
  <c r="B45" i="8" s="1"/>
  <c r="B46" i="8" a="1"/>
  <c r="B46" i="8" s="1"/>
  <c r="B47" i="8" a="1"/>
  <c r="B47" i="8" s="1"/>
  <c r="B48" i="8" a="1"/>
  <c r="B48" i="8" s="1"/>
  <c r="B49" i="8" a="1"/>
  <c r="B49" i="8" s="1"/>
  <c r="B50" i="8" a="1"/>
  <c r="B50" i="8" s="1"/>
  <c r="B51" i="8" a="1"/>
  <c r="B51" i="8" s="1"/>
  <c r="B52" i="8" a="1"/>
  <c r="B52" i="8" s="1"/>
  <c r="B53" i="8" a="1"/>
  <c r="B53" i="8" s="1"/>
  <c r="B54" i="8" a="1"/>
  <c r="B54" i="8" s="1"/>
  <c r="B55" i="8" a="1"/>
  <c r="B55" i="8" s="1"/>
  <c r="B56" i="8" a="1"/>
  <c r="B56" i="8" s="1"/>
  <c r="B57" i="8" a="1"/>
  <c r="B57" i="8" s="1"/>
  <c r="B58" i="8" a="1"/>
  <c r="B58" i="8" s="1"/>
  <c r="B59" i="8" a="1"/>
  <c r="B59" i="8" s="1"/>
  <c r="B60" i="8" a="1"/>
  <c r="B60" i="8" s="1"/>
  <c r="B61" i="8" a="1"/>
  <c r="B61" i="8" s="1"/>
  <c r="B62" i="8" a="1"/>
  <c r="B62" i="8" s="1"/>
  <c r="B63" i="8" a="1"/>
  <c r="B63" i="8" s="1"/>
  <c r="B64" i="8" a="1"/>
  <c r="B64" i="8" s="1"/>
  <c r="F3" i="3"/>
  <c r="F4" i="3"/>
  <c r="F5" i="3"/>
  <c r="F6" i="3"/>
  <c r="F7" i="3"/>
  <c r="F2" i="3"/>
  <c r="K3" i="8"/>
  <c r="L3" i="8"/>
  <c r="M3" i="8"/>
  <c r="N3" i="8"/>
  <c r="O3" i="8"/>
  <c r="P3" i="8"/>
  <c r="Q3" i="8"/>
  <c r="R3" i="8"/>
  <c r="K4" i="8"/>
  <c r="L4" i="8"/>
  <c r="M4" i="8"/>
  <c r="N4" i="8"/>
  <c r="O4" i="8"/>
  <c r="P4" i="8"/>
  <c r="Q4" i="8"/>
  <c r="R4" i="8"/>
  <c r="K5" i="8"/>
  <c r="L5" i="8"/>
  <c r="M5" i="8"/>
  <c r="N5" i="8"/>
  <c r="O5" i="8"/>
  <c r="P5" i="8"/>
  <c r="Q5" i="8"/>
  <c r="R5" i="8"/>
  <c r="K6" i="8"/>
  <c r="L6" i="8"/>
  <c r="M6" i="8"/>
  <c r="N6" i="8"/>
  <c r="O6" i="8"/>
  <c r="P6" i="8"/>
  <c r="Q6" i="8"/>
  <c r="R6" i="8"/>
  <c r="K7" i="8"/>
  <c r="L7" i="8"/>
  <c r="M7" i="8"/>
  <c r="N7" i="8"/>
  <c r="O7" i="8"/>
  <c r="P7" i="8"/>
  <c r="Q7" i="8"/>
  <c r="R7" i="8"/>
  <c r="K8" i="8"/>
  <c r="L8" i="8"/>
  <c r="M8" i="8"/>
  <c r="N8" i="8"/>
  <c r="O8" i="8"/>
  <c r="P8" i="8"/>
  <c r="Q8" i="8"/>
  <c r="R8" i="8"/>
  <c r="K9" i="8"/>
  <c r="L9" i="8"/>
  <c r="M9" i="8"/>
  <c r="N9" i="8"/>
  <c r="O9" i="8"/>
  <c r="P9" i="8"/>
  <c r="Q9" i="8"/>
  <c r="R9" i="8"/>
  <c r="K10" i="8"/>
  <c r="L10" i="8"/>
  <c r="M10" i="8"/>
  <c r="N10" i="8"/>
  <c r="O10" i="8"/>
  <c r="P10" i="8"/>
  <c r="Q10" i="8"/>
  <c r="R10" i="8"/>
  <c r="K11" i="8"/>
  <c r="L11" i="8"/>
  <c r="M11" i="8"/>
  <c r="N11" i="8"/>
  <c r="O11" i="8"/>
  <c r="P11" i="8"/>
  <c r="Q11" i="8"/>
  <c r="R11" i="8"/>
  <c r="K12" i="8"/>
  <c r="L12" i="8"/>
  <c r="M12" i="8"/>
  <c r="N12" i="8"/>
  <c r="O12" i="8"/>
  <c r="P12" i="8"/>
  <c r="Q12" i="8"/>
  <c r="R12" i="8"/>
  <c r="K13" i="8"/>
  <c r="L13" i="8"/>
  <c r="M13" i="8"/>
  <c r="N13" i="8"/>
  <c r="O13" i="8"/>
  <c r="P13" i="8"/>
  <c r="Q13" i="8"/>
  <c r="R13" i="8"/>
  <c r="K14" i="8"/>
  <c r="L14" i="8"/>
  <c r="M14" i="8"/>
  <c r="N14" i="8"/>
  <c r="O14" i="8"/>
  <c r="P14" i="8"/>
  <c r="Q14" i="8"/>
  <c r="R14" i="8"/>
  <c r="K15" i="8"/>
  <c r="L15" i="8"/>
  <c r="M15" i="8"/>
  <c r="N15" i="8"/>
  <c r="O15" i="8"/>
  <c r="P15" i="8"/>
  <c r="Q15" i="8"/>
  <c r="R15" i="8"/>
  <c r="K16" i="8"/>
  <c r="L16" i="8"/>
  <c r="M16" i="8"/>
  <c r="N16" i="8"/>
  <c r="O16" i="8"/>
  <c r="P16" i="8"/>
  <c r="Q16" i="8"/>
  <c r="R16" i="8"/>
  <c r="K17" i="8"/>
  <c r="L17" i="8"/>
  <c r="M17" i="8"/>
  <c r="N17" i="8"/>
  <c r="O17" i="8"/>
  <c r="P17" i="8"/>
  <c r="Q17" i="8"/>
  <c r="R17" i="8"/>
  <c r="K18" i="8"/>
  <c r="L18" i="8"/>
  <c r="M18" i="8"/>
  <c r="N18" i="8"/>
  <c r="O18" i="8"/>
  <c r="P18" i="8"/>
  <c r="Q18" i="8"/>
  <c r="R18" i="8"/>
  <c r="K19" i="8"/>
  <c r="L19" i="8"/>
  <c r="M19" i="8"/>
  <c r="N19" i="8"/>
  <c r="O19" i="8"/>
  <c r="P19" i="8"/>
  <c r="Q19" i="8"/>
  <c r="R19" i="8"/>
  <c r="K20" i="8"/>
  <c r="L20" i="8"/>
  <c r="M20" i="8"/>
  <c r="N20" i="8"/>
  <c r="O20" i="8"/>
  <c r="P20" i="8"/>
  <c r="Q20" i="8"/>
  <c r="R20" i="8"/>
  <c r="K21" i="8"/>
  <c r="L21" i="8"/>
  <c r="M21" i="8"/>
  <c r="N21" i="8"/>
  <c r="O21" i="8"/>
  <c r="P21" i="8"/>
  <c r="Q21" i="8"/>
  <c r="R21" i="8"/>
  <c r="K22" i="8"/>
  <c r="L22" i="8"/>
  <c r="M22" i="8"/>
  <c r="N22" i="8"/>
  <c r="O22" i="8"/>
  <c r="P22" i="8"/>
  <c r="Q22" i="8"/>
  <c r="R22" i="8"/>
  <c r="K23" i="8"/>
  <c r="L23" i="8"/>
  <c r="M23" i="8"/>
  <c r="N23" i="8"/>
  <c r="O23" i="8"/>
  <c r="P23" i="8"/>
  <c r="Q23" i="8"/>
  <c r="R23" i="8"/>
  <c r="K24" i="8"/>
  <c r="L24" i="8"/>
  <c r="M24" i="8"/>
  <c r="N24" i="8"/>
  <c r="O24" i="8"/>
  <c r="P24" i="8"/>
  <c r="Q24" i="8"/>
  <c r="R24" i="8"/>
  <c r="K25" i="8"/>
  <c r="L25" i="8"/>
  <c r="M25" i="8"/>
  <c r="N25" i="8"/>
  <c r="O25" i="8"/>
  <c r="P25" i="8"/>
  <c r="Q25" i="8"/>
  <c r="R25" i="8"/>
  <c r="K26" i="8"/>
  <c r="L26" i="8"/>
  <c r="M26" i="8"/>
  <c r="N26" i="8"/>
  <c r="O26" i="8"/>
  <c r="P26" i="8"/>
  <c r="Q26" i="8"/>
  <c r="R26" i="8"/>
  <c r="K27" i="8"/>
  <c r="L27" i="8"/>
  <c r="M27" i="8"/>
  <c r="N27" i="8"/>
  <c r="O27" i="8"/>
  <c r="P27" i="8"/>
  <c r="Q27" i="8"/>
  <c r="R27" i="8"/>
  <c r="K28" i="8"/>
  <c r="L28" i="8"/>
  <c r="M28" i="8"/>
  <c r="N28" i="8"/>
  <c r="O28" i="8"/>
  <c r="P28" i="8"/>
  <c r="Q28" i="8"/>
  <c r="R28" i="8"/>
  <c r="K29" i="8"/>
  <c r="L29" i="8"/>
  <c r="M29" i="8"/>
  <c r="N29" i="8"/>
  <c r="O29" i="8"/>
  <c r="P29" i="8"/>
  <c r="Q29" i="8"/>
  <c r="R29" i="8"/>
  <c r="K30" i="8"/>
  <c r="L30" i="8"/>
  <c r="M30" i="8"/>
  <c r="N30" i="8"/>
  <c r="O30" i="8"/>
  <c r="P30" i="8"/>
  <c r="Q30" i="8"/>
  <c r="R30" i="8"/>
  <c r="K31" i="8"/>
  <c r="L31" i="8"/>
  <c r="M31" i="8"/>
  <c r="N31" i="8"/>
  <c r="O31" i="8"/>
  <c r="P31" i="8"/>
  <c r="Q31" i="8"/>
  <c r="R31" i="8"/>
  <c r="K32" i="8"/>
  <c r="L32" i="8"/>
  <c r="M32" i="8"/>
  <c r="N32" i="8"/>
  <c r="O32" i="8"/>
  <c r="P32" i="8"/>
  <c r="Q32" i="8"/>
  <c r="R32" i="8"/>
  <c r="K33" i="8"/>
  <c r="L33" i="8"/>
  <c r="M33" i="8"/>
  <c r="N33" i="8"/>
  <c r="O33" i="8"/>
  <c r="P33" i="8"/>
  <c r="Q33" i="8"/>
  <c r="R33" i="8"/>
  <c r="K34" i="8"/>
  <c r="L34" i="8"/>
  <c r="M34" i="8"/>
  <c r="N34" i="8"/>
  <c r="O34" i="8"/>
  <c r="P34" i="8"/>
  <c r="Q34" i="8"/>
  <c r="R34" i="8"/>
  <c r="K35" i="8"/>
  <c r="L35" i="8"/>
  <c r="M35" i="8"/>
  <c r="N35" i="8"/>
  <c r="O35" i="8"/>
  <c r="P35" i="8"/>
  <c r="Q35" i="8"/>
  <c r="R35" i="8"/>
  <c r="K36" i="8"/>
  <c r="L36" i="8"/>
  <c r="M36" i="8"/>
  <c r="N36" i="8"/>
  <c r="O36" i="8"/>
  <c r="P36" i="8"/>
  <c r="Q36" i="8"/>
  <c r="R36" i="8"/>
  <c r="K37" i="8"/>
  <c r="L37" i="8"/>
  <c r="M37" i="8"/>
  <c r="N37" i="8"/>
  <c r="O37" i="8"/>
  <c r="P37" i="8"/>
  <c r="Q37" i="8"/>
  <c r="R37" i="8"/>
  <c r="K38" i="8"/>
  <c r="L38" i="8"/>
  <c r="M38" i="8"/>
  <c r="N38" i="8"/>
  <c r="O38" i="8"/>
  <c r="P38" i="8"/>
  <c r="Q38" i="8"/>
  <c r="R38" i="8"/>
  <c r="K39" i="8"/>
  <c r="L39" i="8"/>
  <c r="M39" i="8"/>
  <c r="N39" i="8"/>
  <c r="O39" i="8"/>
  <c r="P39" i="8"/>
  <c r="Q39" i="8"/>
  <c r="R39" i="8"/>
  <c r="K40" i="8"/>
  <c r="L40" i="8"/>
  <c r="M40" i="8"/>
  <c r="N40" i="8"/>
  <c r="O40" i="8"/>
  <c r="P40" i="8"/>
  <c r="Q40" i="8"/>
  <c r="R40" i="8"/>
  <c r="K41" i="8"/>
  <c r="L41" i="8"/>
  <c r="M41" i="8"/>
  <c r="N41" i="8"/>
  <c r="O41" i="8"/>
  <c r="P41" i="8"/>
  <c r="Q41" i="8"/>
  <c r="R41" i="8"/>
  <c r="K42" i="8"/>
  <c r="L42" i="8"/>
  <c r="M42" i="8"/>
  <c r="N42" i="8"/>
  <c r="O42" i="8"/>
  <c r="P42" i="8"/>
  <c r="Q42" i="8"/>
  <c r="R42" i="8"/>
  <c r="K43" i="8"/>
  <c r="L43" i="8"/>
  <c r="M43" i="8"/>
  <c r="N43" i="8"/>
  <c r="O43" i="8"/>
  <c r="P43" i="8"/>
  <c r="Q43" i="8"/>
  <c r="R43" i="8"/>
  <c r="K44" i="8"/>
  <c r="L44" i="8"/>
  <c r="M44" i="8"/>
  <c r="N44" i="8"/>
  <c r="O44" i="8"/>
  <c r="P44" i="8"/>
  <c r="Q44" i="8"/>
  <c r="R44" i="8"/>
  <c r="K45" i="8"/>
  <c r="L45" i="8"/>
  <c r="M45" i="8"/>
  <c r="N45" i="8"/>
  <c r="O45" i="8"/>
  <c r="P45" i="8"/>
  <c r="Q45" i="8"/>
  <c r="R45" i="8"/>
  <c r="K46" i="8"/>
  <c r="L46" i="8"/>
  <c r="M46" i="8"/>
  <c r="N46" i="8"/>
  <c r="O46" i="8"/>
  <c r="P46" i="8"/>
  <c r="Q46" i="8"/>
  <c r="R46" i="8"/>
  <c r="K47" i="8"/>
  <c r="L47" i="8"/>
  <c r="M47" i="8"/>
  <c r="N47" i="8"/>
  <c r="O47" i="8"/>
  <c r="P47" i="8"/>
  <c r="Q47" i="8"/>
  <c r="R47" i="8"/>
  <c r="K48" i="8"/>
  <c r="L48" i="8"/>
  <c r="M48" i="8"/>
  <c r="N48" i="8"/>
  <c r="O48" i="8"/>
  <c r="P48" i="8"/>
  <c r="Q48" i="8"/>
  <c r="R48" i="8"/>
  <c r="K49" i="8"/>
  <c r="L49" i="8"/>
  <c r="M49" i="8"/>
  <c r="N49" i="8"/>
  <c r="O49" i="8"/>
  <c r="P49" i="8"/>
  <c r="Q49" i="8"/>
  <c r="R49" i="8"/>
  <c r="K50" i="8"/>
  <c r="L50" i="8"/>
  <c r="M50" i="8"/>
  <c r="N50" i="8"/>
  <c r="O50" i="8"/>
  <c r="P50" i="8"/>
  <c r="Q50" i="8"/>
  <c r="R50" i="8"/>
  <c r="K51" i="8"/>
  <c r="L51" i="8"/>
  <c r="M51" i="8"/>
  <c r="N51" i="8"/>
  <c r="O51" i="8"/>
  <c r="P51" i="8"/>
  <c r="Q51" i="8"/>
  <c r="R51" i="8"/>
  <c r="K52" i="8"/>
  <c r="L52" i="8"/>
  <c r="M52" i="8"/>
  <c r="N52" i="8"/>
  <c r="O52" i="8"/>
  <c r="P52" i="8"/>
  <c r="Q52" i="8"/>
  <c r="R52" i="8"/>
  <c r="K53" i="8"/>
  <c r="L53" i="8"/>
  <c r="M53" i="8"/>
  <c r="N53" i="8"/>
  <c r="O53" i="8"/>
  <c r="P53" i="8"/>
  <c r="Q53" i="8"/>
  <c r="R53" i="8"/>
  <c r="K54" i="8"/>
  <c r="L54" i="8"/>
  <c r="M54" i="8"/>
  <c r="N54" i="8"/>
  <c r="O54" i="8"/>
  <c r="P54" i="8"/>
  <c r="Q54" i="8"/>
  <c r="R54" i="8"/>
  <c r="L55" i="8"/>
  <c r="M55" i="8"/>
  <c r="N55" i="8"/>
  <c r="O55" i="8"/>
  <c r="P55" i="8"/>
  <c r="Q55" i="8"/>
  <c r="R55" i="8"/>
  <c r="K56" i="8"/>
  <c r="L56" i="8"/>
  <c r="M56" i="8"/>
  <c r="N56" i="8"/>
  <c r="O56" i="8"/>
  <c r="P56" i="8"/>
  <c r="Q56" i="8"/>
  <c r="R56" i="8"/>
  <c r="K57" i="8"/>
  <c r="L57" i="8"/>
  <c r="M57" i="8"/>
  <c r="N57" i="8"/>
  <c r="O57" i="8"/>
  <c r="P57" i="8"/>
  <c r="Q57" i="8"/>
  <c r="R57" i="8"/>
  <c r="K58" i="8"/>
  <c r="L58" i="8"/>
  <c r="M58" i="8"/>
  <c r="N58" i="8"/>
  <c r="O58" i="8"/>
  <c r="P58" i="8"/>
  <c r="Q58" i="8"/>
  <c r="R58" i="8"/>
  <c r="K59" i="8"/>
  <c r="L59" i="8"/>
  <c r="M59" i="8"/>
  <c r="N59" i="8"/>
  <c r="O59" i="8"/>
  <c r="P59" i="8"/>
  <c r="Q59" i="8"/>
  <c r="R59" i="8"/>
  <c r="K60" i="8"/>
  <c r="L60" i="8"/>
  <c r="M60" i="8"/>
  <c r="N60" i="8"/>
  <c r="O60" i="8"/>
  <c r="P60" i="8"/>
  <c r="Q60" i="8"/>
  <c r="R60" i="8"/>
  <c r="K61" i="8"/>
  <c r="L61" i="8"/>
  <c r="M61" i="8"/>
  <c r="N61" i="8"/>
  <c r="O61" i="8"/>
  <c r="P61" i="8"/>
  <c r="Q61" i="8"/>
  <c r="R61" i="8"/>
  <c r="K62" i="8"/>
  <c r="M62" i="8"/>
  <c r="N62" i="8"/>
  <c r="O62" i="8"/>
  <c r="P62" i="8"/>
  <c r="Q62" i="8"/>
  <c r="R62" i="8"/>
  <c r="K63" i="8"/>
  <c r="L63" i="8"/>
  <c r="M63" i="8"/>
  <c r="N63" i="8"/>
  <c r="O63" i="8"/>
  <c r="P63" i="8"/>
  <c r="Q63" i="8"/>
  <c r="R63" i="8"/>
  <c r="K64" i="8"/>
  <c r="L64" i="8"/>
  <c r="M64" i="8"/>
  <c r="N64" i="8"/>
  <c r="O64" i="8"/>
  <c r="P64" i="8"/>
  <c r="Q64" i="8"/>
  <c r="R64" i="8"/>
  <c r="L2" i="8"/>
  <c r="M2" i="8"/>
  <c r="N2" i="8"/>
  <c r="O2" i="8"/>
  <c r="P2" i="8"/>
  <c r="Q2" i="8"/>
  <c r="R2" i="8"/>
  <c r="K2" i="8"/>
  <c r="S62" i="8" l="1"/>
  <c r="S61" i="8"/>
  <c r="S60" i="8"/>
  <c r="S59" i="8"/>
  <c r="S58" i="8"/>
  <c r="S57" i="8"/>
  <c r="S56" i="8"/>
  <c r="S55" i="8"/>
  <c r="S64" i="8"/>
  <c r="S63" i="8"/>
  <c r="S2" i="8"/>
  <c r="S54" i="8"/>
  <c r="S53" i="8"/>
  <c r="S52" i="8"/>
  <c r="S51" i="8"/>
  <c r="S50" i="8"/>
  <c r="S49" i="8"/>
  <c r="S48" i="8"/>
  <c r="S47" i="8"/>
  <c r="S46" i="8"/>
  <c r="S45" i="8"/>
  <c r="S44" i="8"/>
  <c r="S43" i="8"/>
  <c r="S42" i="8"/>
  <c r="S41" i="8"/>
  <c r="S40" i="8"/>
  <c r="S39" i="8"/>
  <c r="S37" i="8"/>
  <c r="S36" i="8"/>
  <c r="S35" i="8"/>
  <c r="S34" i="8"/>
  <c r="S33" i="8"/>
  <c r="S32" i="8"/>
  <c r="S31" i="8"/>
  <c r="S30" i="8"/>
  <c r="S29" i="8"/>
  <c r="S28" i="8"/>
  <c r="S27" i="8"/>
  <c r="S26" i="8"/>
  <c r="S25" i="8"/>
  <c r="S24" i="8"/>
  <c r="S23" i="8"/>
  <c r="S22" i="8"/>
  <c r="S21" i="8"/>
  <c r="S20" i="8"/>
  <c r="S19" i="8"/>
  <c r="S18" i="8"/>
  <c r="S16" i="8"/>
  <c r="S15" i="8"/>
  <c r="S14" i="8"/>
  <c r="S13" i="8"/>
  <c r="S12" i="8"/>
  <c r="S11" i="8"/>
  <c r="S10" i="8"/>
  <c r="S9" i="8"/>
  <c r="S8" i="8"/>
  <c r="S7" i="8"/>
  <c r="S6" i="8"/>
  <c r="S5" i="8"/>
  <c r="S4" i="8"/>
  <c r="S3" i="8"/>
  <c r="S38" i="8"/>
  <c r="S17" i="8"/>
  <c r="D2" i="4" a="1"/>
  <c r="D2" i="4" s="1"/>
  <c r="H2" i="3"/>
  <c r="B8" i="3" s="1"/>
  <c r="D182" i="4" a="1"/>
  <c r="D182" i="4" s="1"/>
  <c r="D242" i="4" a="1"/>
  <c r="D242" i="4" s="1"/>
  <c r="D252" i="4" a="1"/>
  <c r="D252" i="4" s="1"/>
  <c r="D202" i="4" a="1"/>
  <c r="D202" i="4" s="1"/>
  <c r="D212" i="4" a="1"/>
  <c r="D212" i="4" s="1"/>
  <c r="D282" i="4" a="1"/>
  <c r="D282" i="4" s="1"/>
  <c r="D332" i="4" a="1"/>
  <c r="D332" i="4" s="1"/>
  <c r="D352" i="4" a="1"/>
  <c r="D352" i="4" s="1"/>
  <c r="D382" i="4" a="1"/>
  <c r="D382" i="4" s="1"/>
  <c r="D392" i="4" a="1"/>
  <c r="D392" i="4" s="1"/>
  <c r="D312" i="4" a="1"/>
  <c r="D312" i="4" s="1"/>
  <c r="D412" i="4" a="1"/>
  <c r="D412" i="4" s="1"/>
  <c r="D422" i="4" a="1"/>
  <c r="D422" i="4" s="1"/>
  <c r="D432" i="4" a="1"/>
  <c r="D432" i="4" s="1"/>
  <c r="D442" i="4"/>
  <c r="D302" i="4" a="1"/>
  <c r="D302" i="4" s="1"/>
  <c r="D122" i="4" a="1"/>
  <c r="D122" i="4" s="1"/>
  <c r="D92" i="4" a="1"/>
  <c r="D92" i="4" s="1"/>
  <c r="D112" i="4" a="1"/>
  <c r="D112" i="4" s="1"/>
  <c r="D142" i="4" a="1"/>
  <c r="D142" i="4" s="1"/>
  <c r="D152" i="4" a="1"/>
  <c r="D152" i="4" s="1"/>
  <c r="D162" i="4" a="1"/>
  <c r="D162" i="4" s="1"/>
  <c r="D172" i="4" a="1"/>
  <c r="D172" i="4" s="1"/>
  <c r="D362" i="4" a="1"/>
  <c r="D362" i="4" s="1"/>
  <c r="D452" i="4"/>
  <c r="D82" i="4" a="1"/>
  <c r="D82" i="4" s="1"/>
  <c r="D62" i="4" a="1"/>
  <c r="D62" i="4" s="1"/>
  <c r="D72" i="4" a="1"/>
  <c r="D72" i="4" s="1"/>
  <c r="D102" i="4" a="1"/>
  <c r="D102" i="4" s="1"/>
  <c r="D132" i="4" a="1"/>
  <c r="D132" i="4" s="1"/>
  <c r="D322" i="4" a="1"/>
  <c r="D322" i="4" s="1"/>
  <c r="D342" i="4" a="1"/>
  <c r="D342" i="4" s="1"/>
  <c r="D462" i="4"/>
  <c r="D472" i="4"/>
  <c r="D12" i="4" a="1"/>
  <c r="D12" i="4" s="1"/>
  <c r="D22" i="4" a="1"/>
  <c r="D22" i="4" s="1"/>
  <c r="D32" i="4" a="1"/>
  <c r="D32" i="4" s="1"/>
  <c r="D52" i="4" a="1"/>
  <c r="D52" i="4" s="1"/>
  <c r="D42" i="4" a="1"/>
  <c r="D42" i="4" s="1"/>
  <c r="D192" i="4" a="1"/>
  <c r="D192" i="4" s="1"/>
  <c r="D222" i="4" a="1"/>
  <c r="D222" i="4" s="1"/>
  <c r="D232" i="4" a="1"/>
  <c r="D232" i="4" s="1"/>
  <c r="D262" i="4" a="1"/>
  <c r="D262" i="4" s="1"/>
  <c r="D272" i="4" a="1"/>
  <c r="D272" i="4" s="1"/>
  <c r="D292" i="4" a="1"/>
  <c r="D292" i="4" s="1"/>
  <c r="D372" i="4" a="1"/>
  <c r="D372" i="4" s="1"/>
  <c r="D402" i="4" a="1"/>
  <c r="D402" i="4" s="1"/>
  <c r="B10"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<sst xmlns="http://schemas.openxmlformats.org/spreadsheetml/2006/main" count="901" uniqueCount="179">
  <si>
    <t>Item Name</t>
  </si>
  <si>
    <t>Camera?</t>
  </si>
  <si>
    <t>Module?</t>
  </si>
  <si>
    <t>Network?</t>
  </si>
  <si>
    <t>Storage?</t>
  </si>
  <si>
    <t>Power?</t>
  </si>
  <si>
    <t>Solar Panel?</t>
  </si>
  <si>
    <t>Reolink RLC</t>
  </si>
  <si>
    <t>Vivotek HTV</t>
  </si>
  <si>
    <t>Reolink Go</t>
  </si>
  <si>
    <t>Hikvision DS</t>
  </si>
  <si>
    <t>RSPi 4B</t>
  </si>
  <si>
    <t>UDOO Bolt</t>
  </si>
  <si>
    <t>LattePanda</t>
  </si>
  <si>
    <t>Mob_GiffGaff_USB</t>
  </si>
  <si>
    <t>Mob_GIffGaff_PiHat</t>
  </si>
  <si>
    <t>12V_Battery_and_Case</t>
  </si>
  <si>
    <t>RS Solar Panel Unit</t>
  </si>
  <si>
    <t>Fudaa_LSPIV</t>
  </si>
  <si>
    <t>KLT-IV</t>
  </si>
  <si>
    <t>y</t>
  </si>
  <si>
    <t>Konnect Sat. Unl</t>
  </si>
  <si>
    <t>Konnect Sat. Lmt</t>
  </si>
  <si>
    <t>Trigger?</t>
  </si>
  <si>
    <t>MaxSonar</t>
  </si>
  <si>
    <t>Question Number</t>
  </si>
  <si>
    <t>Subject</t>
  </si>
  <si>
    <t>Option 1</t>
  </si>
  <si>
    <t>Option 2</t>
  </si>
  <si>
    <t>Power</t>
  </si>
  <si>
    <t>Mains</t>
  </si>
  <si>
    <t>Battery</t>
  </si>
  <si>
    <t>Yes</t>
  </si>
  <si>
    <t>No</t>
  </si>
  <si>
    <t>Low</t>
  </si>
  <si>
    <t>High</t>
  </si>
  <si>
    <t>High Only</t>
  </si>
  <si>
    <t>Any</t>
  </si>
  <si>
    <t>&lt;10m</t>
  </si>
  <si>
    <t>10m+</t>
  </si>
  <si>
    <t>Binary</t>
  </si>
  <si>
    <t>Concat</t>
  </si>
  <si>
    <t>Camera</t>
  </si>
  <si>
    <t>Module</t>
  </si>
  <si>
    <t>Network</t>
  </si>
  <si>
    <t>Storage</t>
  </si>
  <si>
    <t>Solar</t>
  </si>
  <si>
    <t>Trigger</t>
  </si>
  <si>
    <t>Iris + MaxSonar</t>
  </si>
  <si>
    <t>000000</t>
  </si>
  <si>
    <t>100000</t>
  </si>
  <si>
    <t>110000</t>
  </si>
  <si>
    <t>111000</t>
  </si>
  <si>
    <t>111100</t>
  </si>
  <si>
    <t>111110</t>
  </si>
  <si>
    <t>111111</t>
  </si>
  <si>
    <t>010000</t>
  </si>
  <si>
    <t>010100</t>
  </si>
  <si>
    <t>010110</t>
  </si>
  <si>
    <t>010111</t>
  </si>
  <si>
    <t>000011</t>
  </si>
  <si>
    <t>010011</t>
  </si>
  <si>
    <t>011011</t>
  </si>
  <si>
    <t>011000</t>
  </si>
  <si>
    <t>011100</t>
  </si>
  <si>
    <t>011110</t>
  </si>
  <si>
    <t>011111</t>
  </si>
  <si>
    <t>101000</t>
  </si>
  <si>
    <t>100001</t>
  </si>
  <si>
    <t>101001</t>
  </si>
  <si>
    <t>101101</t>
  </si>
  <si>
    <t>101100</t>
  </si>
  <si>
    <t>101110</t>
  </si>
  <si>
    <t>101111</t>
  </si>
  <si>
    <t>110010</t>
  </si>
  <si>
    <t>110100</t>
  </si>
  <si>
    <t>110011</t>
  </si>
  <si>
    <t>110101</t>
  </si>
  <si>
    <t>110110</t>
  </si>
  <si>
    <t>110111</t>
  </si>
  <si>
    <t>111001</t>
  </si>
  <si>
    <t>111010</t>
  </si>
  <si>
    <t>111011</t>
  </si>
  <si>
    <t>111101</t>
  </si>
  <si>
    <t>Item</t>
  </si>
  <si>
    <t>Num</t>
  </si>
  <si>
    <t>List</t>
  </si>
  <si>
    <t>Item name</t>
  </si>
  <si>
    <t>price</t>
  </si>
  <si>
    <t>000001</t>
  </si>
  <si>
    <t>000010</t>
  </si>
  <si>
    <t>000111</t>
  </si>
  <si>
    <t>001111</t>
  </si>
  <si>
    <t>000110</t>
  </si>
  <si>
    <t>000100</t>
  </si>
  <si>
    <t>000101</t>
  </si>
  <si>
    <t>001000</t>
  </si>
  <si>
    <t>001001</t>
  </si>
  <si>
    <t>001010</t>
  </si>
  <si>
    <t>001011</t>
  </si>
  <si>
    <t>001100</t>
  </si>
  <si>
    <t>001101</t>
  </si>
  <si>
    <t>001110</t>
  </si>
  <si>
    <t>Column1</t>
  </si>
  <si>
    <t>Column2</t>
  </si>
  <si>
    <t>Column3</t>
  </si>
  <si>
    <t>Equipment</t>
  </si>
  <si>
    <t>100010</t>
  </si>
  <si>
    <t>100011</t>
  </si>
  <si>
    <t>100100</t>
  </si>
  <si>
    <t>100101</t>
  </si>
  <si>
    <t>100110</t>
  </si>
  <si>
    <t>100111</t>
  </si>
  <si>
    <t>101010</t>
  </si>
  <si>
    <t>101011</t>
  </si>
  <si>
    <t>010001</t>
  </si>
  <si>
    <t>010010</t>
  </si>
  <si>
    <t>010101</t>
  </si>
  <si>
    <t>011001</t>
  </si>
  <si>
    <t>011101</t>
  </si>
  <si>
    <t>Column4</t>
  </si>
  <si>
    <t>Column5</t>
  </si>
  <si>
    <t>Column6</t>
  </si>
  <si>
    <t>Column7</t>
  </si>
  <si>
    <t>Column8</t>
  </si>
  <si>
    <t>Column72</t>
  </si>
  <si>
    <t>Column73</t>
  </si>
  <si>
    <t>Column74</t>
  </si>
  <si>
    <t>Column75</t>
  </si>
  <si>
    <t>Column76</t>
  </si>
  <si>
    <t>Column77</t>
  </si>
  <si>
    <t>Column78</t>
  </si>
  <si>
    <t>Column79</t>
  </si>
  <si>
    <t>Column80</t>
  </si>
  <si>
    <t>Total Cost:</t>
  </si>
  <si>
    <t>Power supply available</t>
  </si>
  <si>
    <t>Mobile internet available?</t>
  </si>
  <si>
    <t>Accessibility to site</t>
  </si>
  <si>
    <t>Flow to monitor</t>
  </si>
  <si>
    <t>Channel width (approx.)</t>
  </si>
  <si>
    <t>Process the data on-site?</t>
  </si>
  <si>
    <t>Equipment Needs:</t>
  </si>
  <si>
    <t>Reolink RLC-523WA - 5MP PTZ WiFi Camera with Person/Vehicle Detection</t>
  </si>
  <si>
    <t>URL</t>
  </si>
  <si>
    <t>Estimated Price</t>
  </si>
  <si>
    <t>Vivotek FD9368-HTV</t>
  </si>
  <si>
    <t>FD9368-HTV – 2MP – Fixed Dome Network Camera :: VIVOTEK ::</t>
  </si>
  <si>
    <t>ReoLink RLC-523WA</t>
  </si>
  <si>
    <t>Reolink Go - Wire-Free 4G-LTE Mobile Security Camera</t>
  </si>
  <si>
    <t>HIKVISION DS-2CD2647G2-LZS</t>
  </si>
  <si>
    <t>DS-2CD2647G2-LZS | Pro Series with ColorVu | Hikvision</t>
  </si>
  <si>
    <t>Raspberry Pi 4 Model B | The Pi Hut</t>
  </si>
  <si>
    <t>UDOO BOLT V8 | UDOO Shop</t>
  </si>
  <si>
    <t>DFR0543 DFRobot | Mouser United Kingdom</t>
  </si>
  <si>
    <t>Satellite internet packages for home | konnect Europe</t>
  </si>
  <si>
    <t xml:space="preserve">SIM7600G-H 4G USB Dongle | The Pi Hut    </t>
  </si>
  <si>
    <t>https://www.giffgaff.com/sim-only-deals/25pound-goodybag</t>
  </si>
  <si>
    <t>Raspberry Pi 4G/LTE Modem Kit - Sixfab</t>
  </si>
  <si>
    <t xml:space="preserve">https://www.giffgaff.com/sim-only-deals/25pound-goodybag </t>
  </si>
  <si>
    <t>WD Green 240GB 2.5" SSD | The Pi Hut</t>
  </si>
  <si>
    <t>SSD to USB 3.0 Cable for Raspberry Pi | The Pi Hut</t>
  </si>
  <si>
    <t>User Specific</t>
  </si>
  <si>
    <t>RS PRO 20W Polycrystalline solar panel | RS Components (rs-online.com)</t>
  </si>
  <si>
    <t>MB7586 SCXL-MaxSonar-WRLT | (maxbotix.com)</t>
  </si>
  <si>
    <t>RSPi 4B_SSDUnit</t>
  </si>
  <si>
    <t>Your chosen set-up:</t>
  </si>
  <si>
    <t>https://reolink.com/product/rlc-523wa/</t>
  </si>
  <si>
    <t>https://www.vivotek.com/fd9368-htv</t>
  </si>
  <si>
    <t>https://reolink.com/product/reolink-go/</t>
  </si>
  <si>
    <t>https://www.hikvision.com/en/products/IP-Products/Network-Cameras/colorvu-series/ds-2cd2647g2-lzs/</t>
  </si>
  <si>
    <t>https://thepihut.com/products/raspberry-pi-4-model-b</t>
  </si>
  <si>
    <t>https://shop.udoo.org/en_eu/udoo-bolt-v8.html</t>
  </si>
  <si>
    <t>https://www.mouser.co.uk/ProductDetail/DFRobot/DFR0543?qs=sGAEpiMZZMtTz4c6chlxkDfAvxRwNyzNMFfwzYMkEuIUBveNfvwNkA%3D%3D</t>
  </si>
  <si>
    <t>https://europe.konnect.com/en-GB?gclid=CjwKCAjwkvWKBhB4EiwA-GHjFqxVR88Az0LSV1P8g94lXu1b4rN-dGDzBR5uOYmV4_trD-cqA_dRkRoCl4MQAvD_BwE</t>
  </si>
  <si>
    <t>https://sixfab.com/product/raspberry-pi-4g-lte-modem-kit/</t>
  </si>
  <si>
    <t>https://thepihut.com/collections/raspberry-pi-ssd-storage/products/wd-green-240gb-2-5-ssd</t>
  </si>
  <si>
    <t>https://thepihut.com/collections/raspberry-pi-ssd-storage/products/ssd-to-usb-3-0-cable-for-raspberry-pi</t>
  </si>
  <si>
    <t>https://www.maxbotix.com/Ultrasonic_Sensors/MB7586.htm</t>
  </si>
  <si>
    <t>Options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</si>
</sst>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5" x14ac:knownFonts="1">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u/>
      <sz val="11"/>
      <color theme="10"/>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9" tint="0.79998168889431442"/>
        <bgColor indexed="64"/>
      </patternFill>
    </fill>
  </fills>
  <borders count="7">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style="thin">
        <color theme="4" tint="0.39997558519241921"/>
      </left>
      <right/>
      <top/>
      <bottom style="thin">
        <color theme="4" tint="0.39997558519241921"/>
      </bottom>
      <diagonal/>
    </border>
  </borders>
  <cellStyleXfs count="2">
    <xf numFmtId="0" fontId="0" fillId="0" borderId="0"/>
    <xf numFmtId="0" fontId="4" fillId="0" borderId="0" applyNumberFormat="0" applyFill="0" applyBorder="0" applyAlignment="0" applyProtection="0"/>
  </cellStyleXfs>
  <cellXfs count="33">
    <xf numFmtId="0" fontId="0" fillId="0" borderId="0" xfId="0"/>
    <xf numFmtId="164" fontId="0" fillId="0" borderId="0" xfId="0" applyNumberFormat="1"/>
    <xf numFmtId="49" fontId="0" fillId="0" borderId="0" xfId="0" applyNumberFormat="1"/>
    <xf numFmtId="0" fontId="1" fillId="2" borderId="1" xfId="0" applyFont="1" applyFill="1" applyBorder="1"/>
    <xf numFmtId="0" fontId="1" fillId="2" borderId="3" xfId="0" applyFont="1" applyFill="1" applyBorder="1"/>
    <xf numFmtId="0" fontId="0" fillId="3" borderId="2" xfId="0" applyFont="1" applyFill="1" applyBorder="1"/>
    <xf numFmtId="0" fontId="0" fillId="0" borderId="1" xfId="0" applyFont="1" applyBorder="1"/>
    <xf numFmtId="0" fontId="0" fillId="0" borderId="2" xfId="0" applyFont="1" applyBorder="1"/>
    <xf numFmtId="0" fontId="0" fillId="0" borderId="3" xfId="0" applyFont="1" applyBorder="1"/>
    <xf numFmtId="0" fontId="0" fillId="3" borderId="1" xfId="0" applyFont="1" applyFill="1" applyBorder="1"/>
    <xf numFmtId="0" fontId="0" fillId="3" borderId="4" xfId="0" applyFont="1" applyFill="1" applyBorder="1"/>
    <xf numFmtId="49" fontId="0" fillId="0" borderId="6" xfId="0" applyNumberFormat="1" applyFont="1" applyBorder="1"/>
    <xf numFmtId="0" fontId="0" fillId="0" borderId="0" xfId="0" applyNumberFormat="1"/>
    <xf numFmtId="0" fontId="0" fillId="0" borderId="0" xfId="0" applyAlignment="1">
      <alignment horizontal="center"/>
    </xf>
    <xf numFmtId="49" fontId="0" fillId="0" borderId="4" xfId="0" applyNumberFormat="1" applyFont="1" applyBorder="1"/>
    <xf numFmtId="0" fontId="0" fillId="0" borderId="0" xfId="0" applyAlignment="1">
      <alignment horizontal="left"/>
    </xf>
    <xf numFmtId="0" fontId="0" fillId="0" borderId="4" xfId="0" applyFont="1" applyBorder="1" applyAlignment="1">
      <alignment horizontal="center"/>
    </xf>
    <xf numFmtId="164" fontId="0" fillId="3" borderId="2" xfId="0" applyNumberFormat="1" applyFont="1" applyFill="1" applyBorder="1"/>
    <xf numFmtId="164" fontId="0" fillId="0" borderId="2" xfId="0" applyNumberFormat="1" applyFont="1" applyBorder="1"/>
    <xf numFmtId="164" fontId="0" fillId="3" borderId="4" xfId="0" applyNumberFormat="1" applyFont="1" applyFill="1" applyBorder="1"/>
    <xf numFmtId="0" fontId="0" fillId="0" borderId="5" xfId="0" applyFont="1" applyBorder="1"/>
    <xf numFmtId="164" fontId="0" fillId="0" borderId="5" xfId="0" applyNumberFormat="1" applyFont="1" applyBorder="1"/>
    <xf numFmtId="0" fontId="0" fillId="0" borderId="0" xfId="0" applyNumberFormat="1" applyAlignment="1">
      <alignment horizontal="center"/>
    </xf>
    <xf numFmtId="0" fontId="2" fillId="4" borderId="0" xfId="0" applyFont="1" applyFill="1"/>
    <xf numFmtId="0" fontId="2" fillId="4" borderId="0" xfId="0" applyFont="1" applyFill="1" applyAlignment="1">
      <alignment horizontal="center"/>
    </xf>
    <xf numFmtId="164" fontId="2" fillId="4" borderId="0" xfId="0" applyNumberFormat="1" applyFont="1" applyFill="1" applyAlignment="1">
      <alignment horizontal="center"/>
    </xf>
    <xf numFmtId="0" fontId="4" fillId="0" borderId="0" xfId="1"/>
    <xf numFmtId="0" fontId="0" fillId="3" borderId="2" xfId="0" applyFont="1" applyFill="1" applyBorder="1" applyAlignment="1">
      <alignment horizontal="center"/>
    </xf>
    <xf numFmtId="0" fontId="0" fillId="4" borderId="0" xfId="0" applyFill="1"/>
    <xf numFmtId="0" fontId="0" fillId="4" borderId="0" xfId="0" applyFill="1" applyAlignment="1">
      <alignment horizontal="center"/>
    </xf>
    <xf numFmtId="164" fontId="1" fillId="2" borderId="2" xfId="0" applyNumberFormat="1" applyFont="1" applyFill="1" applyBorder="1"/>
    <xf numFmtId="0" fontId="4" fillId="3" borderId="3" xfId="1" applyFont="1" applyFill="1" applyBorder="1"/>
    <xf numFmtId="0" fontId="4" fillId="0" borderId="3" xfId="1" applyFont="1" applyBorder="1"/>
  </cellXfs>
  <cellStyles count="2">
    <cellStyle name="Hyperlink" xfId="1" builtinId="8"/>
    <cellStyle name="Normal" xfId="0" builtinId="0"/>
  </cellStyles>
  <dxfs count="33">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quot;£&quot;#,##0.0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bottom style="thin">
          <color theme="4" tint="0.39997558519241921"/>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dxf>
    <dxf>
      <border outline="0">
        <bottom style="thin">
          <color theme="4" tint="0.39997558519241921"/>
        </bottom>
      </border>
    </dxf>
    <dxf>
      <numFmt numFmtId="164" formatCode="&quot;£&quot;#,##0.00"/>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114300</xdr:colOff>
      <xdr:row>11</xdr:row>
      <xdr:rowOff>19050</xdr:rowOff>
    </xdr:from>
    <xdr:to>
      <xdr:col>8</xdr:col>
      <xdr:colOff>19050</xdr:colOff>
      <xdr:row>25</xdr:row>
      <xdr:rowOff>28575</xdr:rowOff>
    </xdr:to>
    <xdr:sp macro="" textlink="">
      <xdr:nvSpPr>
        <xdr:cNvPr id="2" name="TextBox 1">
          <a:extLst>
            <a:ext uri="{FF2B5EF4-FFF2-40B4-BE49-F238E27FC236}">
              <a16:creationId xmlns:a16="http://schemas.microsoft.com/office/drawing/2014/main" id="{96611D29-1149-41C7-AA92-CB0D4183E142}"/>
            </a:ext>
          </a:extLst>
        </xdr:cNvPr>
        <xdr:cNvSpPr txBox="1"/>
      </xdr:nvSpPr>
      <xdr:spPr>
        <a:xfrm>
          <a:off x="114300" y="2114550"/>
          <a:ext cx="8705850" cy="2676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This spreadsheet provides</a:t>
          </a:r>
          <a:r>
            <a:rPr lang="en-GB" sz="1100" baseline="0"/>
            <a:t> a GENERIC equipment list that has the capability to cover a majority of sites.  The most impactful changes to make are the power supply, mobile internet, and processing data on-site. Sometimes, changing an option does not alter the equipment request, as many of the set-ups are capable of performing well  in various situations. </a:t>
          </a:r>
        </a:p>
        <a:p>
          <a:r>
            <a:rPr lang="en-GB" sz="1100" baseline="0"/>
            <a:t>In general, the UDOO Bolt V8 single board computer is only required when in-situ processing is wanted. Secondly, in-situ processing is only advised if mains power is available. There are in-situ processing methods using compressed software (see OTV and the "at the edge" research papers), however, for early phases of installing image velocimetry, it isn't advised. The channel width alters the choice of camera, as well as the power supply. Useage of an automated level sensor is required for choosing which flows to monitor. For this, I have suggested a MaxSesonsor ultrasonic level sensor, but it is understood that deeplearning software and the cameras installed can also be used to determine river height, something which can be looked further into for advanced users. Mobile internet replacement is usually replaced by satellite internet, which can be expensive, but the only alternative will be manually collecting data, which is not always feasible when accessibility is low. </a:t>
          </a:r>
          <a:endParaRPr lang="en-GB"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F48368D-65D6-4C69-B8F6-26894A6EA347}" name="Table5" displayName="Table5" ref="A1:E7" totalsRowShown="0" headerRowDxfId="9" dataDxfId="8">
  <autoFilter ref="A1:E7" xr:uid="{CF48368D-65D6-4C69-B8F6-26894A6EA347}"/>
  <tableColumns count="5">
    <tableColumn id="1" xr3:uid="{36F7210C-33A8-4E39-96EA-638DFCF93F90}" name="Question Number" dataDxfId="7"/>
    <tableColumn id="2" xr3:uid="{4A48C68D-E951-4C86-9A52-F933779835CF}" name="Subject" dataDxfId="6"/>
    <tableColumn id="3" xr3:uid="{9D3597D0-11E9-417C-8C74-43C892C93D0D}" name="Option 1" dataDxfId="5"/>
    <tableColumn id="4" xr3:uid="{3F91741E-0A78-4B5E-BAAC-33FA0698B034}" name="Option 2" dataDxfId="4"/>
    <tableColumn id="5" xr3:uid="{81071768-48AC-40C5-9055-DE705918AC17}" name="Options" dataDxfId="3"/>
  </tableColumns>
  <tableStyleInfo name="TableStyleMedium2" showFirstColumn="0"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A7E55A7-7FF7-40C0-9BA0-780DADD2439D}" name="Table6" displayName="Table6" ref="A1:J19" totalsRowShown="0">
  <autoFilter ref="A1:J19" xr:uid="{CA7E55A7-7FF7-40C0-9BA0-780DADD2439D}"/>
  <tableColumns count="10">
    <tableColumn id="2" xr3:uid="{8390AFCC-6A26-4A83-9FDB-B441A1B1BA50}" name="Item Name"/>
    <tableColumn id="3" xr3:uid="{D83757AE-7E57-4555-8B3D-D5912761DACE}" name="Camera?"/>
    <tableColumn id="4" xr3:uid="{41B25411-6895-4DA8-BE08-1191D7286651}" name="Module?"/>
    <tableColumn id="5" xr3:uid="{585FBD10-BD35-4809-9B68-1205D0213501}" name="Network?"/>
    <tableColumn id="6" xr3:uid="{F6FA4F3E-0F43-40F9-8C0B-4E98D81D1FC5}" name="Storage?"/>
    <tableColumn id="7" xr3:uid="{FE24709D-29DB-42B8-BFDB-84A34CB1C777}" name="Power?"/>
    <tableColumn id="8" xr3:uid="{A3CA0FF8-81F2-4255-90BB-3B8B2ACAD989}" name="Solar Panel?"/>
    <tableColumn id="10" xr3:uid="{7A98A194-A2B9-477D-A955-BB579EA83E92}" name="Trigger?"/>
    <tableColumn id="11" xr3:uid="{08DEF30F-B7BB-4844-B437-99EAC1929F53}" name="Estimated Price" dataDxfId="31"/>
    <tableColumn id="12" xr3:uid="{E37076A7-2DAB-4AF8-BB13-9A8EA5FB054B}" name="URL"/>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C3F4163-23B1-4234-B65E-6C45C62106EC}" name="Table7" displayName="Table7" ref="A22:B40" totalsRowShown="0" headerRowBorderDxfId="18" tableBorderDxfId="19" totalsRowBorderDxfId="17">
  <autoFilter ref="A22:B40" xr:uid="{8C3F4163-23B1-4234-B65E-6C45C62106EC}"/>
  <tableColumns count="2">
    <tableColumn id="1" xr3:uid="{6AE5F735-1378-4E17-82E2-725F3BCA6B04}" name="Column1" dataDxfId="16"/>
    <tableColumn id="2" xr3:uid="{1503328B-869C-4AC6-8384-D59BCF50EDA6}" name="Column2" dataDxfId="15"/>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DF8A25-BF1F-423A-92CF-CDA7B02F910F}" name="Table1" displayName="Table1" ref="A1:F479" totalsRowShown="0">
  <autoFilter ref="A1:F479" xr:uid="{E3DF8A25-BF1F-423A-92CF-CDA7B02F910F}"/>
  <tableColumns count="6">
    <tableColumn id="1" xr3:uid="{0A1DD66D-7867-4578-8D14-2BFD6FBDA503}" name="Binary"/>
    <tableColumn id="2" xr3:uid="{1DAEF10C-694B-47D8-8D78-AF01446D3766}" name="Item" dataDxfId="32"/>
    <tableColumn id="3" xr3:uid="{8270C6BC-2B72-414F-852D-5C0E75DFD5C2}" name="Num"/>
    <tableColumn id="4" xr3:uid="{B0349422-FF31-4A20-9F99-CFE267585BB9}" name="List"/>
    <tableColumn id="5" xr3:uid="{56EEC351-611F-4EAE-900F-E5FEB5F7572C}" name="Item name">
      <calculatedColumnFormula array="1">IF(C2&lt;&gt;0,INDEX(ItemDatabase!$A$2:$A$19,Choice!C2),"")</calculatedColumnFormula>
    </tableColumn>
    <tableColumn id="6" xr3:uid="{7D94785D-94CE-431B-9757-2AEBC1F74DD0}" name="price">
      <calculatedColumnFormula array="1">IF(C2&lt;&gt;0,INDEX(ItemDatabase!$I$2:$I$19,Choice!C2),"")</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8C2542F-A40B-4833-917A-4DB46C7F38BC}" name="Table4" displayName="Table4" ref="A1:S64" totalsRowShown="0" tableBorderDxfId="30">
  <autoFilter ref="A1:S64" xr:uid="{08C2542F-A40B-4833-917A-4DB46C7F38BC}"/>
  <tableColumns count="19">
    <tableColumn id="1" xr3:uid="{2FD71657-1BEA-461F-8E8C-721162A93E0A}" name="Binary" dataDxfId="29"/>
    <tableColumn id="11" xr3:uid="{E83DC176-23F2-4369-8802-3C3E6A7A6988}" name="Column8" dataDxfId="2">
      <calculatedColumnFormula array="1">_xlfn.CONCAT(Table4[[#This Row],[Equipment]:[Column7]]&amp;"-+-")</calculatedColumnFormula>
    </tableColumn>
    <tableColumn id="3" xr3:uid="{DF0839AB-8EB8-4479-B44C-D24BF06B253C}" name="Equipment" dataDxfId="0"/>
    <tableColumn id="4" xr3:uid="{4FD6A404-2F6D-4F7C-AF2A-3E0D64A3BC2F}" name="Column1" dataDxfId="1"/>
    <tableColumn id="5" xr3:uid="{091F9407-D24B-4A10-A0D3-6D2005F27FCF}" name="Column2" dataDxfId="28"/>
    <tableColumn id="6" xr3:uid="{F87F8D1C-57E6-4114-96C9-62AFFEBECF25}" name="Column3" dataDxfId="27"/>
    <tableColumn id="7" xr3:uid="{87A56081-1138-4DB7-B604-C85570A6996E}" name="Column4" dataDxfId="26"/>
    <tableColumn id="8" xr3:uid="{04CE1FAB-972B-4196-BD5D-9E9240D8799C}" name="Column5" dataDxfId="25"/>
    <tableColumn id="9" xr3:uid="{1F5C84B6-EF59-4EA7-B289-DA2615557DF6}" name="Column6" dataDxfId="24"/>
    <tableColumn id="10" xr3:uid="{BC629277-B883-45B3-AA78-956D9432572D}" name="Column7"/>
    <tableColumn id="20" xr3:uid="{75A56F7C-95DC-4457-83D1-892EE4E21EB2}" name="Column72" dataDxfId="11">
      <calculatedColumnFormula>IF(Table4[[#This Row],[Equipment]]&lt;&gt;0,VLOOKUP(Table4[[#This Row],[Equipment]],Table7[],2,FALSE),0)</calculatedColumnFormula>
    </tableColumn>
    <tableColumn id="21" xr3:uid="{3136E448-7CDC-4E07-BA8E-8AC5E14506F1}" name="Column73" dataDxfId="23">
      <calculatedColumnFormula>IF(Table4[[#This Row],[Column1]]&lt;&gt;0,VLOOKUP(Table4[[#This Row],[Column1]],Table7[],2,FALSE),0)</calculatedColumnFormula>
    </tableColumn>
    <tableColumn id="22" xr3:uid="{25A2BD30-40CF-48B9-86DE-92FF9F263183}" name="Column74" dataDxfId="22">
      <calculatedColumnFormula>IF(Table4[[#This Row],[Column2]]&lt;&gt;0,VLOOKUP(Table4[[#This Row],[Column2]],Table7[],2,FALSE),0)</calculatedColumnFormula>
    </tableColumn>
    <tableColumn id="23" xr3:uid="{0C3FC33E-7AB2-4E64-B5C2-F559B8019BB0}" name="Column75" dataDxfId="21">
      <calculatedColumnFormula>IF(Table4[[#This Row],[Column3]]&lt;&gt;0,VLOOKUP(Table4[[#This Row],[Column3]],Table7[],2,FALSE),0)</calculatedColumnFormula>
    </tableColumn>
    <tableColumn id="24" xr3:uid="{E04FA7B3-D06E-4AC5-94CC-16F97E51DF9C}" name="Column76" dataDxfId="20">
      <calculatedColumnFormula>IF(Table4[[#This Row],[Column4]]&lt;&gt;0,VLOOKUP(Table4[[#This Row],[Column4]],Table7[],2,FALSE),0)</calculatedColumnFormula>
    </tableColumn>
    <tableColumn id="25" xr3:uid="{20E5F726-1F28-48E2-822D-B6722C67F13B}" name="Column77" dataDxfId="13">
      <calculatedColumnFormula>IF(Table4[[#This Row],[Column5]]&lt;&gt;0,VLOOKUP(Table4[[#This Row],[Column5]],Table7[],2,FALSE),0)</calculatedColumnFormula>
    </tableColumn>
    <tableColumn id="26" xr3:uid="{2030581E-2169-4A04-93DC-126FBFD32107}" name="Column78" dataDxfId="12">
      <calculatedColumnFormula>IF(Table4[[#This Row],[Column6]]&lt;&gt;0,VLOOKUP(Table4[[#This Row],[Column6]],Table7[],2,FALSE),0)</calculatedColumnFormula>
    </tableColumn>
    <tableColumn id="27" xr3:uid="{7DB256E0-21AA-4A84-B036-4D6E93EA557A}" name="Column79" dataDxfId="14">
      <calculatedColumnFormula>IF(Table4[[#This Row],[Column7]]&lt;&gt;0,VLOOKUP(Table4[[#This Row],[Column7]],Table7[],2,FALSE),0)</calculatedColumnFormula>
    </tableColumn>
    <tableColumn id="28" xr3:uid="{B5EF6F5C-9C75-43F4-9F9E-4BB678DE889C}" name="Column80" dataDxfId="10">
      <calculatedColumnFormula>SUM(Table4[[#This Row],[Column72]:[Column79]])</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europe.konnect.com/en-GB?gclid=CjwKCAjwkvWKBhB4EiwA-GHjFqxVR88Az0LSV1P8g94lXu1b4rN-dGDzBR5uOYmV4_trD-cqA_dRkRoCl4MQAvD_BwE" TargetMode="External"/><Relationship Id="rId13" Type="http://schemas.openxmlformats.org/officeDocument/2006/relationships/hyperlink" Target="https://thepihut.com/collections/raspberry-pi-ssd-storage/products/wd-green-240gb-2-5-ssd" TargetMode="External"/><Relationship Id="rId18" Type="http://schemas.openxmlformats.org/officeDocument/2006/relationships/hyperlink" Target="https://thepihut.com/products/sim7600g-h-4g-usb-dongle?variant=40340442185923&amp;currency=GBP&amp;utm_medium=product_sync&amp;utm_source=google&amp;utm_content=sag_organic&amp;utm_campaign=sag_organic&amp;gclid=CjwKCAjwkvWKBhB4EiwA-GHjFtqNytn0XzAdMW_fBXJzLopGDk8005GDMV1qopZw_0NvkZJGZWEmxhoC_DEQAvD_BwE" TargetMode="External"/><Relationship Id="rId3" Type="http://schemas.openxmlformats.org/officeDocument/2006/relationships/hyperlink" Target="https://reolink.com/product/reolink-go/" TargetMode="External"/><Relationship Id="rId21" Type="http://schemas.openxmlformats.org/officeDocument/2006/relationships/table" Target="../tables/table2.xml"/><Relationship Id="rId7" Type="http://schemas.openxmlformats.org/officeDocument/2006/relationships/hyperlink" Target="https://www.mouser.co.uk/ProductDetail/DFRobot/DFR0543?qs=sGAEpiMZZMtTz4c6chlxkDfAvxRwNyzNMFfwzYMkEuIUBveNfvwNkA%3D%3D" TargetMode="External"/><Relationship Id="rId12" Type="http://schemas.openxmlformats.org/officeDocument/2006/relationships/hyperlink" Target="https://www.giffgaff.com/sim-only-deals/25pound-goodybag" TargetMode="External"/><Relationship Id="rId17" Type="http://schemas.openxmlformats.org/officeDocument/2006/relationships/hyperlink" Target="https://www.giffgaff.com/sim-only-deals/25pound-goodybag" TargetMode="External"/><Relationship Id="rId2" Type="http://schemas.openxmlformats.org/officeDocument/2006/relationships/hyperlink" Target="https://www.vivotek.com/fd9368-htv" TargetMode="External"/><Relationship Id="rId16" Type="http://schemas.openxmlformats.org/officeDocument/2006/relationships/hyperlink" Target="https://www.maxbotix.com/Ultrasonic_Sensors/MB7586.htm" TargetMode="External"/><Relationship Id="rId20" Type="http://schemas.openxmlformats.org/officeDocument/2006/relationships/printerSettings" Target="../printerSettings/printerSettings1.bin"/><Relationship Id="rId1" Type="http://schemas.openxmlformats.org/officeDocument/2006/relationships/hyperlink" Target="https://reolink.com/product/rlc-523wa/" TargetMode="External"/><Relationship Id="rId6" Type="http://schemas.openxmlformats.org/officeDocument/2006/relationships/hyperlink" Target="https://shop.udoo.org/en_eu/udoo-bolt-v8.html" TargetMode="External"/><Relationship Id="rId11" Type="http://schemas.openxmlformats.org/officeDocument/2006/relationships/hyperlink" Target="https://sixfab.com/product/raspberry-pi-4g-lte-modem-kit/" TargetMode="External"/><Relationship Id="rId5" Type="http://schemas.openxmlformats.org/officeDocument/2006/relationships/hyperlink" Target="https://thepihut.com/products/raspberry-pi-4-model-b" TargetMode="External"/><Relationship Id="rId15" Type="http://schemas.openxmlformats.org/officeDocument/2006/relationships/hyperlink" Target="https://uk.rs-online.com/web/p/solar-panels/9148457/?cm_mmc=UK-PLA-DS3A-_-google-_-CSS_UK_EN_Power_Supplies_%26_Transformers_Whoop-_-Solar+Panels_Whoop-_-9148457&amp;matchtype=&amp;aud-828361747427:pla-475805508670&amp;gclid=CjwKCAjwkvWKBhB4EiwA-GHjFg4nNAEJbl1bZPj3oo8EB0uyBj9hOCm6DBBUCrItc0CfmI1lFiYpLBoCoGMQAvD_BwE&amp;gclsrc=aw.ds" TargetMode="External"/><Relationship Id="rId10" Type="http://schemas.openxmlformats.org/officeDocument/2006/relationships/hyperlink" Target="https://thepihut.com/products/sim7600g-h-4g-usb-dongle?variant=40340442185923&amp;currency=GBP&amp;utm_medium=product_sync&amp;utm_source=google&amp;utm_content=sag_organic&amp;utm_campaign=sag_organic&amp;gclid=CjwKCAjwkvWKBhB4EiwA-GHjFtqNytn0XzAdMW_fBXJzLopGDk8005GDMV1qopZw_0NvkZJGZWEmxhoC_DEQAvD_BwE" TargetMode="External"/><Relationship Id="rId19" Type="http://schemas.openxmlformats.org/officeDocument/2006/relationships/hyperlink" Target="https://uk.rs-online.com/web/p/solar-panels/9148457/?cm_mmc=UK-PLA-DS3A-_-google-_-CSS_UK_EN_Power_Supplies_%26_Transformers_Whoop-_-Solar+Panels_Whoop-_-9148457&amp;matchtype=&amp;aud-828361747427:pla-475805508670&amp;gclid=CjwKCAjwkvWKBhB4EiwA-GHjFg4nNAEJbl1bZPj3oo8EB0uyBj9hOCm6DBBUCrItc0CfmI1lFiYpLBoCoGMQAvD_BwE&amp;gclsrc=aw.ds" TargetMode="External"/><Relationship Id="rId4" Type="http://schemas.openxmlformats.org/officeDocument/2006/relationships/hyperlink" Target="https://www.hikvision.com/en/products/IP-Products/Network-Cameras/colorvu-series/ds-2cd2647g2-lzs/" TargetMode="External"/><Relationship Id="rId9" Type="http://schemas.openxmlformats.org/officeDocument/2006/relationships/hyperlink" Target="https://europe.konnect.com/en-GB?gclid=CjwKCAjwkvWKBhB4EiwA-GHjFqxVR88Az0LSV1P8g94lXu1b4rN-dGDzBR5uOYmV4_trD-cqA_dRkRoCl4MQAvD_BwE" TargetMode="External"/><Relationship Id="rId14" Type="http://schemas.openxmlformats.org/officeDocument/2006/relationships/hyperlink" Target="https://thepihut.com/collections/raspberry-pi-ssd-storage/products/ssd-to-usb-3-0-cable-for-raspberry-pi" TargetMode="External"/><Relationship Id="rId22" Type="http://schemas.openxmlformats.org/officeDocument/2006/relationships/table" Target="../tables/table3.xm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CDE82-C560-4C21-9F0E-2DA0C9D808B9}">
  <dimension ref="A1:H10"/>
  <sheetViews>
    <sheetView tabSelected="1" workbookViewId="0">
      <selection activeCell="B4" sqref="B4"/>
    </sheetView>
  </sheetViews>
  <sheetFormatPr defaultRowHeight="15" x14ac:dyDescent="0.25"/>
  <cols>
    <col min="1" max="1" width="19.28515625" bestFit="1" customWidth="1"/>
    <col min="2" max="2" width="63.7109375" customWidth="1"/>
    <col min="3" max="3" width="17.5703125" hidden="1" customWidth="1"/>
    <col min="4" max="4" width="17.42578125" hidden="1" customWidth="1"/>
    <col min="5" max="5" width="49" customWidth="1"/>
    <col min="6" max="8" width="9.140625" hidden="1" customWidth="1"/>
  </cols>
  <sheetData>
    <row r="1" spans="1:8" x14ac:dyDescent="0.25">
      <c r="A1" s="15" t="s">
        <v>25</v>
      </c>
      <c r="B1" s="15" t="s">
        <v>26</v>
      </c>
      <c r="C1" s="15" t="s">
        <v>27</v>
      </c>
      <c r="D1" s="15" t="s">
        <v>28</v>
      </c>
      <c r="E1" s="15" t="s">
        <v>178</v>
      </c>
      <c r="F1" t="s">
        <v>40</v>
      </c>
      <c r="H1" t="s">
        <v>41</v>
      </c>
    </row>
    <row r="2" spans="1:8" x14ac:dyDescent="0.25">
      <c r="A2" s="15">
        <v>1</v>
      </c>
      <c r="B2" s="15" t="s">
        <v>135</v>
      </c>
      <c r="C2" s="15" t="s">
        <v>30</v>
      </c>
      <c r="D2" s="15" t="s">
        <v>31</v>
      </c>
      <c r="E2" s="15" t="s">
        <v>31</v>
      </c>
      <c r="F2">
        <f>IF(E2=Table5[[#This Row],[Option 1]],1,0)</f>
        <v>0</v>
      </c>
      <c r="H2" t="str">
        <f>_xlfn.CONCAT(F2:F7)</f>
        <v>000011</v>
      </c>
    </row>
    <row r="3" spans="1:8" x14ac:dyDescent="0.25">
      <c r="A3" s="15">
        <v>2</v>
      </c>
      <c r="B3" s="15" t="s">
        <v>136</v>
      </c>
      <c r="C3" s="15" t="s">
        <v>33</v>
      </c>
      <c r="D3" s="15" t="s">
        <v>32</v>
      </c>
      <c r="E3" s="15" t="s">
        <v>32</v>
      </c>
      <c r="F3">
        <f>IF(E3=Table5[[#This Row],[Option 1]],1,0)</f>
        <v>0</v>
      </c>
    </row>
    <row r="4" spans="1:8" x14ac:dyDescent="0.25">
      <c r="A4" s="15">
        <v>3</v>
      </c>
      <c r="B4" s="15" t="s">
        <v>137</v>
      </c>
      <c r="C4" s="15" t="s">
        <v>34</v>
      </c>
      <c r="D4" s="15" t="s">
        <v>35</v>
      </c>
      <c r="E4" s="15" t="s">
        <v>35</v>
      </c>
      <c r="F4">
        <f>IF(E4=Table5[[#This Row],[Option 1]],1,0)</f>
        <v>0</v>
      </c>
    </row>
    <row r="5" spans="1:8" x14ac:dyDescent="0.25">
      <c r="A5" s="15">
        <v>4</v>
      </c>
      <c r="B5" s="15" t="s">
        <v>138</v>
      </c>
      <c r="C5" s="15" t="s">
        <v>36</v>
      </c>
      <c r="D5" s="15" t="s">
        <v>37</v>
      </c>
      <c r="E5" s="15" t="s">
        <v>37</v>
      </c>
      <c r="F5">
        <f>IF(E5=Table5[[#This Row],[Option 1]],1,0)</f>
        <v>0</v>
      </c>
    </row>
    <row r="6" spans="1:8" x14ac:dyDescent="0.25">
      <c r="A6" s="15">
        <v>5</v>
      </c>
      <c r="B6" s="15" t="s">
        <v>139</v>
      </c>
      <c r="C6" s="15" t="s">
        <v>38</v>
      </c>
      <c r="D6" s="15" t="s">
        <v>39</v>
      </c>
      <c r="E6" s="15" t="s">
        <v>38</v>
      </c>
      <c r="F6">
        <f>IF(E6=Table5[[#This Row],[Option 1]],1,0)</f>
        <v>1</v>
      </c>
    </row>
    <row r="7" spans="1:8" x14ac:dyDescent="0.25">
      <c r="A7" s="15">
        <v>6</v>
      </c>
      <c r="B7" s="15" t="s">
        <v>140</v>
      </c>
      <c r="C7" s="15" t="s">
        <v>33</v>
      </c>
      <c r="D7" s="15" t="s">
        <v>32</v>
      </c>
      <c r="E7" s="15" t="s">
        <v>33</v>
      </c>
      <c r="F7">
        <f>IF(E7=Table5[[#This Row],[Option 1]],1,0)</f>
        <v>1</v>
      </c>
    </row>
    <row r="8" spans="1:8" x14ac:dyDescent="0.25">
      <c r="A8" s="23" t="s">
        <v>141</v>
      </c>
      <c r="B8" s="24" t="str">
        <f>VLOOKUP(H2,Table4[#All],2)</f>
        <v>Hikvision DS-+-RSPi 4B-+-Mob_GIffGaff_PiHat-+--+-12V_Battery_and_Case-+-RS Solar Panel Unit-+--+--+-</v>
      </c>
      <c r="C8" s="24"/>
      <c r="D8" s="24"/>
      <c r="E8" s="24"/>
    </row>
    <row r="9" spans="1:8" x14ac:dyDescent="0.25">
      <c r="A9" s="23"/>
      <c r="B9" s="23"/>
      <c r="C9" s="23"/>
      <c r="D9" s="23"/>
      <c r="E9" s="23"/>
    </row>
    <row r="10" spans="1:8" x14ac:dyDescent="0.25">
      <c r="A10" s="23" t="s">
        <v>134</v>
      </c>
      <c r="B10" s="25">
        <f>VLOOKUP(H2,ListandPrices!A2:S64,19)</f>
        <v>1104.3699999999999</v>
      </c>
      <c r="C10" s="25"/>
      <c r="D10" s="25"/>
      <c r="E10" s="25"/>
    </row>
  </sheetData>
  <mergeCells count="2">
    <mergeCell ref="B8:E8"/>
    <mergeCell ref="B10:E10"/>
  </mergeCells>
  <phoneticPr fontId="3" type="noConversion"/>
  <dataValidations count="6">
    <dataValidation type="list" showInputMessage="1" showErrorMessage="1" sqref="E2" xr:uid="{93088542-B5D2-477F-9514-2B792C0BC608}">
      <formula1>$C$2:$D$2</formula1>
    </dataValidation>
    <dataValidation type="list" showInputMessage="1" showErrorMessage="1" sqref="E3" xr:uid="{4C0AF94D-2E78-4568-9C9B-9AD775105A2E}">
      <formula1>$C$3:$D$3</formula1>
    </dataValidation>
    <dataValidation type="list" showInputMessage="1" showErrorMessage="1" sqref="E4" xr:uid="{064734E1-E972-418E-93CF-27645D0829AE}">
      <formula1>$C$4:$D$4</formula1>
    </dataValidation>
    <dataValidation type="list" showInputMessage="1" showErrorMessage="1" sqref="E5" xr:uid="{5A8D6FF7-57C0-4701-9488-485A093A0612}">
      <formula1>$C$5:$D$5</formula1>
    </dataValidation>
    <dataValidation type="list" showInputMessage="1" showErrorMessage="1" sqref="E6" xr:uid="{1BF7CCBE-01D1-4457-A418-56C65ECA7197}">
      <formula1>$C$6:$D$6</formula1>
    </dataValidation>
    <dataValidation type="list" showInputMessage="1" showErrorMessage="1" sqref="E7" xr:uid="{812584B8-F702-4882-AA3D-3E453CF3A175}">
      <formula1>$C$7:$D$7</formula1>
    </dataValidation>
  </dataValidations>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8E657-CD8C-49BD-85ED-F08700E47DAE}">
  <dimension ref="A1:J69"/>
  <sheetViews>
    <sheetView workbookViewId="0">
      <selection activeCell="C47" sqref="C47"/>
    </sheetView>
  </sheetViews>
  <sheetFormatPr defaultRowHeight="15" x14ac:dyDescent="0.25"/>
  <cols>
    <col min="1" max="1" width="27.5703125" bestFit="1" customWidth="1"/>
    <col min="2" max="2" width="11" customWidth="1"/>
    <col min="3" max="3" width="11.140625" customWidth="1"/>
    <col min="4" max="4" width="11.85546875" customWidth="1"/>
    <col min="5" max="5" width="10.85546875" customWidth="1"/>
    <col min="6" max="6" width="9.85546875" customWidth="1"/>
    <col min="7" max="7" width="14" customWidth="1"/>
    <col min="8" max="8" width="10.28515625" customWidth="1"/>
    <col min="9" max="9" width="17.140625" style="1" bestFit="1" customWidth="1"/>
    <col min="10" max="10" width="96.5703125" bestFit="1" customWidth="1"/>
  </cols>
  <sheetData>
    <row r="1" spans="1:10" x14ac:dyDescent="0.25">
      <c r="A1" t="s">
        <v>0</v>
      </c>
      <c r="B1" t="s">
        <v>1</v>
      </c>
      <c r="C1" t="s">
        <v>2</v>
      </c>
      <c r="D1" t="s">
        <v>3</v>
      </c>
      <c r="E1" t="s">
        <v>4</v>
      </c>
      <c r="F1" t="s">
        <v>5</v>
      </c>
      <c r="G1" t="s">
        <v>6</v>
      </c>
      <c r="H1" t="s">
        <v>23</v>
      </c>
      <c r="I1" s="1" t="s">
        <v>144</v>
      </c>
      <c r="J1" t="s">
        <v>143</v>
      </c>
    </row>
    <row r="2" spans="1:10" x14ac:dyDescent="0.25">
      <c r="A2" t="s">
        <v>147</v>
      </c>
      <c r="B2" t="s">
        <v>20</v>
      </c>
      <c r="I2" s="1">
        <v>205.59</v>
      </c>
      <c r="J2" s="26" t="s">
        <v>142</v>
      </c>
    </row>
    <row r="3" spans="1:10" x14ac:dyDescent="0.25">
      <c r="A3" t="s">
        <v>145</v>
      </c>
      <c r="B3" t="s">
        <v>20</v>
      </c>
      <c r="I3" s="1">
        <v>200.4</v>
      </c>
      <c r="J3" s="26" t="s">
        <v>146</v>
      </c>
    </row>
    <row r="4" spans="1:10" x14ac:dyDescent="0.25">
      <c r="A4" t="s">
        <v>9</v>
      </c>
      <c r="B4" t="s">
        <v>20</v>
      </c>
      <c r="I4" s="1">
        <v>173.73</v>
      </c>
      <c r="J4" s="26" t="s">
        <v>148</v>
      </c>
    </row>
    <row r="5" spans="1:10" x14ac:dyDescent="0.25">
      <c r="A5" t="s">
        <v>149</v>
      </c>
      <c r="B5" t="s">
        <v>20</v>
      </c>
      <c r="I5" s="1">
        <v>370</v>
      </c>
      <c r="J5" s="26" t="s">
        <v>150</v>
      </c>
    </row>
    <row r="6" spans="1:10" x14ac:dyDescent="0.25">
      <c r="A6" t="s">
        <v>11</v>
      </c>
      <c r="C6" t="s">
        <v>20</v>
      </c>
      <c r="I6" s="1">
        <v>54</v>
      </c>
      <c r="J6" s="26" t="s">
        <v>151</v>
      </c>
    </row>
    <row r="7" spans="1:10" x14ac:dyDescent="0.25">
      <c r="A7" t="s">
        <v>12</v>
      </c>
      <c r="C7" t="s">
        <v>20</v>
      </c>
      <c r="I7" s="1">
        <v>339.91</v>
      </c>
      <c r="J7" s="26" t="s">
        <v>152</v>
      </c>
    </row>
    <row r="8" spans="1:10" x14ac:dyDescent="0.25">
      <c r="A8" t="s">
        <v>13</v>
      </c>
      <c r="C8" t="s">
        <v>20</v>
      </c>
      <c r="I8" s="1">
        <v>181.93</v>
      </c>
      <c r="J8" s="26" t="s">
        <v>153</v>
      </c>
    </row>
    <row r="9" spans="1:10" x14ac:dyDescent="0.25">
      <c r="A9" t="s">
        <v>22</v>
      </c>
      <c r="D9" t="s">
        <v>20</v>
      </c>
      <c r="I9" s="1">
        <v>408.88</v>
      </c>
      <c r="J9" s="26" t="s">
        <v>154</v>
      </c>
    </row>
    <row r="10" spans="1:10" x14ac:dyDescent="0.25">
      <c r="A10" t="s">
        <v>21</v>
      </c>
      <c r="D10" t="s">
        <v>20</v>
      </c>
      <c r="I10" s="1">
        <v>840</v>
      </c>
      <c r="J10" s="26" t="s">
        <v>154</v>
      </c>
    </row>
    <row r="11" spans="1:10" x14ac:dyDescent="0.25">
      <c r="A11" t="s">
        <v>14</v>
      </c>
      <c r="D11" t="s">
        <v>20</v>
      </c>
      <c r="I11" s="1">
        <v>356.2</v>
      </c>
      <c r="J11" s="26" t="s">
        <v>155</v>
      </c>
    </row>
    <row r="12" spans="1:10" x14ac:dyDescent="0.25">
      <c r="J12" s="26" t="s">
        <v>156</v>
      </c>
    </row>
    <row r="13" spans="1:10" x14ac:dyDescent="0.25">
      <c r="A13" t="s">
        <v>15</v>
      </c>
      <c r="D13" t="s">
        <v>20</v>
      </c>
      <c r="I13" s="1">
        <v>380.37</v>
      </c>
      <c r="J13" s="26" t="s">
        <v>157</v>
      </c>
    </row>
    <row r="14" spans="1:10" x14ac:dyDescent="0.25">
      <c r="J14" s="26" t="s">
        <v>158</v>
      </c>
    </row>
    <row r="15" spans="1:10" x14ac:dyDescent="0.25">
      <c r="A15" t="s">
        <v>164</v>
      </c>
      <c r="E15" t="s">
        <v>20</v>
      </c>
      <c r="I15" s="1">
        <v>43</v>
      </c>
      <c r="J15" s="26" t="s">
        <v>159</v>
      </c>
    </row>
    <row r="16" spans="1:10" x14ac:dyDescent="0.25">
      <c r="J16" s="26" t="s">
        <v>160</v>
      </c>
    </row>
    <row r="17" spans="1:10" x14ac:dyDescent="0.25">
      <c r="A17" t="s">
        <v>16</v>
      </c>
      <c r="F17" t="s">
        <v>20</v>
      </c>
      <c r="I17" s="1">
        <v>200</v>
      </c>
      <c r="J17" t="s">
        <v>161</v>
      </c>
    </row>
    <row r="18" spans="1:10" x14ac:dyDescent="0.25">
      <c r="A18" t="s">
        <v>17</v>
      </c>
      <c r="G18" t="s">
        <v>20</v>
      </c>
      <c r="I18" s="1">
        <v>100</v>
      </c>
      <c r="J18" s="26" t="s">
        <v>162</v>
      </c>
    </row>
    <row r="19" spans="1:10" x14ac:dyDescent="0.25">
      <c r="A19" t="s">
        <v>24</v>
      </c>
      <c r="H19" t="s">
        <v>20</v>
      </c>
      <c r="I19" s="1">
        <v>222</v>
      </c>
      <c r="J19" s="26" t="s">
        <v>163</v>
      </c>
    </row>
    <row r="21" spans="1:10" hidden="1" x14ac:dyDescent="0.25"/>
    <row r="22" spans="1:10" hidden="1" x14ac:dyDescent="0.25">
      <c r="A22" s="10" t="s">
        <v>103</v>
      </c>
      <c r="B22" s="19" t="s">
        <v>104</v>
      </c>
    </row>
    <row r="23" spans="1:10" hidden="1" x14ac:dyDescent="0.25">
      <c r="A23" s="5" t="s">
        <v>7</v>
      </c>
      <c r="B23" s="17">
        <v>205.59</v>
      </c>
    </row>
    <row r="24" spans="1:10" hidden="1" x14ac:dyDescent="0.25">
      <c r="A24" s="7" t="s">
        <v>8</v>
      </c>
      <c r="B24" s="18">
        <v>200.4</v>
      </c>
    </row>
    <row r="25" spans="1:10" hidden="1" x14ac:dyDescent="0.25">
      <c r="A25" s="5" t="s">
        <v>9</v>
      </c>
      <c r="B25" s="17">
        <v>173.73</v>
      </c>
    </row>
    <row r="26" spans="1:10" hidden="1" x14ac:dyDescent="0.25">
      <c r="A26" s="7" t="s">
        <v>10</v>
      </c>
      <c r="B26" s="18">
        <v>370</v>
      </c>
    </row>
    <row r="27" spans="1:10" hidden="1" x14ac:dyDescent="0.25">
      <c r="A27" s="5" t="s">
        <v>11</v>
      </c>
      <c r="B27" s="17">
        <v>54</v>
      </c>
    </row>
    <row r="28" spans="1:10" hidden="1" x14ac:dyDescent="0.25">
      <c r="A28" s="7" t="s">
        <v>12</v>
      </c>
      <c r="B28" s="18">
        <v>339.91</v>
      </c>
    </row>
    <row r="29" spans="1:10" hidden="1" x14ac:dyDescent="0.25">
      <c r="A29" s="5" t="s">
        <v>13</v>
      </c>
      <c r="B29" s="17">
        <v>181.93</v>
      </c>
    </row>
    <row r="30" spans="1:10" hidden="1" x14ac:dyDescent="0.25">
      <c r="A30" s="7" t="s">
        <v>22</v>
      </c>
      <c r="B30" s="18">
        <v>408.88</v>
      </c>
    </row>
    <row r="31" spans="1:10" hidden="1" x14ac:dyDescent="0.25">
      <c r="A31" s="5" t="s">
        <v>21</v>
      </c>
      <c r="B31" s="17">
        <v>840</v>
      </c>
    </row>
    <row r="32" spans="1:10" hidden="1" x14ac:dyDescent="0.25">
      <c r="A32" s="7" t="s">
        <v>14</v>
      </c>
      <c r="B32" s="18">
        <v>356.2</v>
      </c>
    </row>
    <row r="33" spans="1:10" hidden="1" x14ac:dyDescent="0.25">
      <c r="A33" s="5" t="s">
        <v>15</v>
      </c>
      <c r="B33" s="17">
        <v>380.37</v>
      </c>
    </row>
    <row r="34" spans="1:10" hidden="1" x14ac:dyDescent="0.25">
      <c r="A34" t="s">
        <v>164</v>
      </c>
      <c r="B34" s="18">
        <v>43</v>
      </c>
    </row>
    <row r="35" spans="1:10" hidden="1" x14ac:dyDescent="0.25">
      <c r="A35" s="5" t="s">
        <v>16</v>
      </c>
      <c r="B35" s="17">
        <v>200</v>
      </c>
    </row>
    <row r="36" spans="1:10" hidden="1" x14ac:dyDescent="0.25">
      <c r="A36" s="7" t="s">
        <v>17</v>
      </c>
      <c r="B36" s="18">
        <v>100</v>
      </c>
    </row>
    <row r="37" spans="1:10" hidden="1" x14ac:dyDescent="0.25">
      <c r="A37" s="5" t="s">
        <v>18</v>
      </c>
      <c r="B37" s="17">
        <v>0</v>
      </c>
    </row>
    <row r="38" spans="1:10" hidden="1" x14ac:dyDescent="0.25">
      <c r="A38" s="7" t="s">
        <v>19</v>
      </c>
      <c r="B38" s="18">
        <v>0</v>
      </c>
    </row>
    <row r="39" spans="1:10" hidden="1" x14ac:dyDescent="0.25">
      <c r="A39" s="5" t="s">
        <v>24</v>
      </c>
      <c r="B39" s="17">
        <v>222</v>
      </c>
    </row>
    <row r="40" spans="1:10" hidden="1" x14ac:dyDescent="0.25">
      <c r="A40" s="20" t="s">
        <v>48</v>
      </c>
      <c r="B40" s="21">
        <v>222</v>
      </c>
    </row>
    <row r="41" spans="1:10" ht="27.75" hidden="1" customHeight="1" x14ac:dyDescent="0.25"/>
    <row r="44" spans="1:10" x14ac:dyDescent="0.25">
      <c r="A44" s="28" t="s">
        <v>165</v>
      </c>
      <c r="B44" s="29" t="str">
        <f>DecisionTree!B8</f>
        <v>Hikvision DS-+-RSPi 4B-+-Mob_GIffGaff_PiHat-+--+-12V_Battery_and_Case-+-RS Solar Panel Unit-+--+--+-</v>
      </c>
      <c r="C44" s="29"/>
      <c r="D44" s="29"/>
      <c r="E44" s="29"/>
      <c r="F44" s="29"/>
      <c r="G44" s="29"/>
      <c r="H44" s="29"/>
      <c r="I44" s="29"/>
      <c r="J44" s="29"/>
    </row>
    <row r="49" spans="1:3" hidden="1" x14ac:dyDescent="0.25"/>
    <row r="50" spans="1:3" hidden="1" x14ac:dyDescent="0.25">
      <c r="A50" s="3" t="s">
        <v>0</v>
      </c>
      <c r="B50" s="30" t="s">
        <v>144</v>
      </c>
      <c r="C50" s="4" t="s">
        <v>143</v>
      </c>
    </row>
    <row r="51" spans="1:3" hidden="1" x14ac:dyDescent="0.25">
      <c r="A51" s="9" t="s">
        <v>147</v>
      </c>
      <c r="B51" s="17">
        <v>205.59</v>
      </c>
      <c r="C51" s="31" t="s">
        <v>166</v>
      </c>
    </row>
    <row r="52" spans="1:3" hidden="1" x14ac:dyDescent="0.25">
      <c r="A52" s="6" t="s">
        <v>145</v>
      </c>
      <c r="B52" s="18">
        <v>200.4</v>
      </c>
      <c r="C52" s="32" t="s">
        <v>167</v>
      </c>
    </row>
    <row r="53" spans="1:3" hidden="1" x14ac:dyDescent="0.25">
      <c r="A53" s="9" t="s">
        <v>9</v>
      </c>
      <c r="B53" s="17">
        <v>173.73</v>
      </c>
      <c r="C53" s="31" t="s">
        <v>168</v>
      </c>
    </row>
    <row r="54" spans="1:3" hidden="1" x14ac:dyDescent="0.25">
      <c r="A54" s="6" t="s">
        <v>149</v>
      </c>
      <c r="B54" s="18">
        <v>370</v>
      </c>
      <c r="C54" s="32" t="s">
        <v>169</v>
      </c>
    </row>
    <row r="55" spans="1:3" hidden="1" x14ac:dyDescent="0.25">
      <c r="A55" s="9" t="s">
        <v>11</v>
      </c>
      <c r="B55" s="17">
        <v>54</v>
      </c>
      <c r="C55" s="31" t="s">
        <v>170</v>
      </c>
    </row>
    <row r="56" spans="1:3" hidden="1" x14ac:dyDescent="0.25">
      <c r="A56" s="6" t="s">
        <v>12</v>
      </c>
      <c r="B56" s="18">
        <v>339.91</v>
      </c>
      <c r="C56" s="32" t="s">
        <v>171</v>
      </c>
    </row>
    <row r="57" spans="1:3" hidden="1" x14ac:dyDescent="0.25">
      <c r="A57" s="9" t="s">
        <v>13</v>
      </c>
      <c r="B57" s="17">
        <v>181.93</v>
      </c>
      <c r="C57" s="31" t="s">
        <v>172</v>
      </c>
    </row>
    <row r="58" spans="1:3" hidden="1" x14ac:dyDescent="0.25">
      <c r="A58" s="6" t="s">
        <v>22</v>
      </c>
      <c r="B58" s="18">
        <v>408.88</v>
      </c>
      <c r="C58" s="32" t="s">
        <v>173</v>
      </c>
    </row>
    <row r="59" spans="1:3" hidden="1" x14ac:dyDescent="0.25">
      <c r="A59" s="9" t="s">
        <v>21</v>
      </c>
      <c r="B59" s="17">
        <v>840</v>
      </c>
      <c r="C59" s="31" t="s">
        <v>173</v>
      </c>
    </row>
    <row r="60" spans="1:3" hidden="1" x14ac:dyDescent="0.25">
      <c r="A60" s="6" t="s">
        <v>14</v>
      </c>
      <c r="B60" s="18">
        <v>356.2</v>
      </c>
      <c r="C60" s="32" t="s">
        <v>155</v>
      </c>
    </row>
    <row r="61" spans="1:3" hidden="1" x14ac:dyDescent="0.25">
      <c r="A61" s="9"/>
      <c r="B61" s="17"/>
      <c r="C61" s="31" t="s">
        <v>156</v>
      </c>
    </row>
    <row r="62" spans="1:3" hidden="1" x14ac:dyDescent="0.25">
      <c r="A62" s="6" t="s">
        <v>15</v>
      </c>
      <c r="B62" s="18">
        <v>380.37</v>
      </c>
      <c r="C62" s="32" t="s">
        <v>174</v>
      </c>
    </row>
    <row r="63" spans="1:3" hidden="1" x14ac:dyDescent="0.25">
      <c r="A63" s="9"/>
      <c r="B63" s="17"/>
      <c r="C63" s="31" t="s">
        <v>158</v>
      </c>
    </row>
    <row r="64" spans="1:3" hidden="1" x14ac:dyDescent="0.25">
      <c r="A64" s="6" t="s">
        <v>164</v>
      </c>
      <c r="B64" s="18">
        <v>43</v>
      </c>
      <c r="C64" s="32" t="s">
        <v>175</v>
      </c>
    </row>
    <row r="65" spans="1:3" hidden="1" x14ac:dyDescent="0.25">
      <c r="A65" s="9"/>
      <c r="B65" s="17"/>
      <c r="C65" s="31" t="s">
        <v>176</v>
      </c>
    </row>
    <row r="66" spans="1:3" hidden="1" x14ac:dyDescent="0.25">
      <c r="A66" s="6" t="s">
        <v>16</v>
      </c>
      <c r="B66" s="18">
        <v>200</v>
      </c>
      <c r="C66" s="8" t="s">
        <v>161</v>
      </c>
    </row>
    <row r="67" spans="1:3" hidden="1" x14ac:dyDescent="0.25">
      <c r="A67" s="9" t="s">
        <v>17</v>
      </c>
      <c r="B67" s="17">
        <v>100</v>
      </c>
      <c r="C67" s="31" t="s">
        <v>162</v>
      </c>
    </row>
    <row r="68" spans="1:3" hidden="1" x14ac:dyDescent="0.25">
      <c r="A68" s="6" t="s">
        <v>24</v>
      </c>
      <c r="B68" s="18">
        <v>222</v>
      </c>
      <c r="C68" s="32" t="s">
        <v>177</v>
      </c>
    </row>
    <row r="69" spans="1:3" hidden="1" x14ac:dyDescent="0.25"/>
  </sheetData>
  <mergeCells count="1">
    <mergeCell ref="B44:J44"/>
  </mergeCells>
  <hyperlinks>
    <hyperlink ref="J2" r:id="rId1" display="https://reolink.com/product/rlc-523wa/" xr:uid="{B1C56AA8-11B7-4BEB-B771-9EB507D1F62A}"/>
    <hyperlink ref="J3" r:id="rId2" display="https://www.vivotek.com/fd9368-htv" xr:uid="{75095EAA-F4A6-49EA-9A92-E32828E5A808}"/>
    <hyperlink ref="J4" r:id="rId3" display="https://reolink.com/product/reolink-go/" xr:uid="{9647FBC6-35FF-43E5-AF9B-61A11C5F69A7}"/>
    <hyperlink ref="J5" r:id="rId4" display="https://www.hikvision.com/en/products/IP-Products/Network-Cameras/colorvu-series/ds-2cd2647g2-lzs/" xr:uid="{661C50AF-6247-4E68-AEC2-620636881B1F}"/>
    <hyperlink ref="J6" r:id="rId5" display="https://thepihut.com/products/raspberry-pi-4-model-b" xr:uid="{674C237B-27D5-4B8A-9157-CAE785708A4F}"/>
    <hyperlink ref="J7" r:id="rId6" display="https://shop.udoo.org/en_eu/udoo-bolt-v8.html" xr:uid="{5F9001EE-1F55-49EC-8857-7A74A817B397}"/>
    <hyperlink ref="J8" r:id="rId7" display="https://www.mouser.co.uk/ProductDetail/DFRobot/DFR0543?qs=sGAEpiMZZMtTz4c6chlxkDfAvxRwNyzNMFfwzYMkEuIUBveNfvwNkA%3D%3D" xr:uid="{1119B75F-2F49-40EC-B8B2-640A01C4994A}"/>
    <hyperlink ref="J9" r:id="rId8" display="https://europe.konnect.com/en-GB?gclid=CjwKCAjwkvWKBhB4EiwA-GHjFqxVR88Az0LSV1P8g94lXu1b4rN-dGDzBR5uOYmV4_trD-cqA_dRkRoCl4MQAvD_BwE" xr:uid="{668279CD-0835-47E5-AAED-EAE6D2478348}"/>
    <hyperlink ref="J10" r:id="rId9" display="https://europe.konnect.com/en-GB?gclid=CjwKCAjwkvWKBhB4EiwA-GHjFqxVR88Az0LSV1P8g94lXu1b4rN-dGDzBR5uOYmV4_trD-cqA_dRkRoCl4MQAvD_BwE" xr:uid="{10741AB1-0F92-4ECF-A121-1779B19C7813}"/>
    <hyperlink ref="J11" r:id="rId10" display="https://thepihut.com/products/sim7600g-h-4g-usb-dongle?variant=40340442185923&amp;currency=GBP&amp;utm_medium=product_sync&amp;utm_source=google&amp;utm_content=sag_organic&amp;utm_campaign=sag_organic&amp;gclid=CjwKCAjwkvWKBhB4EiwA-GHjFtqNytn0XzAdMW_fBXJzLopGDk8005GDMV1qopZw_0NvkZJGZWEmxhoC_DEQAvD_BwE" xr:uid="{3B1AA758-00DB-469D-940D-CB1BBDEB2BDE}"/>
    <hyperlink ref="J13" r:id="rId11" display="https://sixfab.com/product/raspberry-pi-4g-lte-modem-kit/" xr:uid="{DB2BE61D-0159-424F-A2EC-AE2FE86113A1}"/>
    <hyperlink ref="J14" r:id="rId12" xr:uid="{48839D9D-F1BF-4001-9DEA-086133AF10F2}"/>
    <hyperlink ref="J15" r:id="rId13" display="https://thepihut.com/collections/raspberry-pi-ssd-storage/products/wd-green-240gb-2-5-ssd" xr:uid="{94BD5813-9130-4959-87F8-098CD79D8CA0}"/>
    <hyperlink ref="J16" r:id="rId14" display="https://thepihut.com/collections/raspberry-pi-ssd-storage/products/ssd-to-usb-3-0-cable-for-raspberry-pi" xr:uid="{FA159C0A-C864-4002-8290-C06EBB07D04D}"/>
    <hyperlink ref="J18" r:id="rId15" display="https://uk.rs-online.com/web/p/solar-panels/9148457/?cm_mmc=UK-PLA-DS3A-_-google-_-CSS_UK_EN_Power_Supplies_%26_Transformers_Whoop-_-Solar+Panels_Whoop-_-9148457&amp;matchtype=&amp;aud-828361747427:pla-475805508670&amp;gclid=CjwKCAjwkvWKBhB4EiwA-GHjFg4nNAEJbl1bZPj3oo8EB0uyBj9hOCm6DBBUCrItc0CfmI1lFiYpLBoCoGMQAvD_BwE&amp;gclsrc=aw.ds" xr:uid="{460E0B0F-3D2E-43BD-AAD2-5CA8BB01910A}"/>
    <hyperlink ref="J19" r:id="rId16" display="https://www.maxbotix.com/Ultrasonic_Sensors/MB7586.htm" xr:uid="{4A520330-EA25-47F3-8A56-A8F166336E8F}"/>
    <hyperlink ref="C63" r:id="rId17" xr:uid="{D00851F9-10E9-4ACC-97EB-A61818BA10D4}"/>
    <hyperlink ref="C60" r:id="rId18" display="https://thepihut.com/products/sim7600g-h-4g-usb-dongle?variant=40340442185923&amp;currency=GBP&amp;utm_medium=product_sync&amp;utm_source=google&amp;utm_content=sag_organic&amp;utm_campaign=sag_organic&amp;gclid=CjwKCAjwkvWKBhB4EiwA-GHjFtqNytn0XzAdMW_fBXJzLopGDk8005GDMV1qopZw_0NvkZJGZWEmxhoC_DEQAvD_BwE" xr:uid="{10390072-E4B6-4329-9044-88794801ECA9}"/>
    <hyperlink ref="C67" r:id="rId19" display="https://uk.rs-online.com/web/p/solar-panels/9148457/?cm_mmc=UK-PLA-DS3A-_-google-_-CSS_UK_EN_Power_Supplies_%26_Transformers_Whoop-_-Solar+Panels_Whoop-_-9148457&amp;matchtype=&amp;aud-828361747427:pla-475805508670&amp;gclid=CjwKCAjwkvWKBhB4EiwA-GHjFg4nNAEJbl1bZPj3oo8EB0uyBj9hOCm6DBBUCrItc0CfmI1lFiYpLBoCoGMQAvD_BwE&amp;gclsrc=aw.ds" xr:uid="{43BD92AB-BAF2-4647-B3EE-1AB322C381DB}"/>
  </hyperlinks>
  <pageMargins left="0.7" right="0.7" top="0.75" bottom="0.75" header="0.3" footer="0.3"/>
  <pageSetup paperSize="9" orientation="portrait" r:id="rId20"/>
  <tableParts count="2">
    <tablePart r:id="rId21"/>
    <tablePart r:id="rId2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60340-05B0-4A45-91A3-4E418483E24E}">
  <dimension ref="A1:F479"/>
  <sheetViews>
    <sheetView workbookViewId="0">
      <selection activeCell="D39" sqref="D39"/>
    </sheetView>
  </sheetViews>
  <sheetFormatPr defaultRowHeight="15" x14ac:dyDescent="0.25"/>
  <cols>
    <col min="2" max="2" width="9.140625" style="2"/>
    <col min="4" max="4" width="74.85546875" bestFit="1" customWidth="1"/>
    <col min="5" max="5" width="21.5703125" bestFit="1" customWidth="1"/>
  </cols>
  <sheetData>
    <row r="1" spans="1:6" x14ac:dyDescent="0.25">
      <c r="A1" t="s">
        <v>40</v>
      </c>
      <c r="B1" s="2" t="s">
        <v>84</v>
      </c>
      <c r="C1" t="s">
        <v>85</v>
      </c>
      <c r="D1" t="s">
        <v>86</v>
      </c>
      <c r="E1" t="s">
        <v>87</v>
      </c>
      <c r="F1" t="s">
        <v>88</v>
      </c>
    </row>
    <row r="2" spans="1:6" x14ac:dyDescent="0.25">
      <c r="A2" s="2" t="s">
        <v>55</v>
      </c>
      <c r="D2" t="str" cm="1">
        <f t="array" ref="D2">_xlfn.CONCAT((E3:E9)&amp;",")</f>
        <v>ReoLink RLC-523WA,LattePanda,Konnect Sat. Lmt,,,,RS Solar Panel Unit,</v>
      </c>
    </row>
    <row r="3" spans="1:6" x14ac:dyDescent="0.25">
      <c r="B3" s="2" t="s">
        <v>42</v>
      </c>
      <c r="C3">
        <v>1</v>
      </c>
      <c r="E3" t="str" cm="1">
        <f t="array" ref="E3">IF(C3&lt;&gt;0,INDEX(ItemDatabase!$A$2:$A$19,Choice!C3),"")</f>
        <v>ReoLink RLC-523WA</v>
      </c>
      <c r="F3" cm="1">
        <f t="array" ref="F3">IF(C3&lt;&gt;0,INDEX(ItemDatabase!$I$2:$I$19,Choice!C3),"")</f>
        <v>205.59</v>
      </c>
    </row>
    <row r="4" spans="1:6" x14ac:dyDescent="0.25">
      <c r="B4" s="2" t="s">
        <v>43</v>
      </c>
      <c r="C4">
        <v>7</v>
      </c>
      <c r="E4" t="str" cm="1">
        <f t="array" ref="E4">IF(C4&lt;&gt;0,INDEX(ItemDatabase!$A$2:$A$19,Choice!C4),"")</f>
        <v>LattePanda</v>
      </c>
      <c r="F4" cm="1">
        <f t="array" ref="F4">IF(C4&lt;&gt;0,INDEX(ItemDatabase!$I$2:$I$19,Choice!C4),"")</f>
        <v>181.93</v>
      </c>
    </row>
    <row r="5" spans="1:6" x14ac:dyDescent="0.25">
      <c r="B5" s="2" t="s">
        <v>44</v>
      </c>
      <c r="C5">
        <v>8</v>
      </c>
      <c r="E5" t="str" cm="1">
        <f t="array" ref="E5">IF(C5&lt;&gt;0,INDEX(ItemDatabase!$A$2:$A$19,Choice!C5),"")</f>
        <v>Konnect Sat. Lmt</v>
      </c>
      <c r="F5" cm="1">
        <f t="array" ref="F5">IF(C5&lt;&gt;0,INDEX(ItemDatabase!$I$2:$I$19,Choice!C5),"")</f>
        <v>408.88</v>
      </c>
    </row>
    <row r="6" spans="1:6" x14ac:dyDescent="0.25">
      <c r="B6" s="2" t="s">
        <v>45</v>
      </c>
      <c r="C6">
        <v>0</v>
      </c>
      <c r="E6" t="str" cm="1">
        <f t="array" ref="E6">IF(C6&lt;&gt;0,INDEX(ItemDatabase!$A$2:$A$19,Choice!C6),"")</f>
        <v/>
      </c>
      <c r="F6" t="str" cm="1">
        <f t="array" ref="F6">IF(C6&lt;&gt;0,INDEX(ItemDatabase!$I$2:$I$19,Choice!C6),"")</f>
        <v/>
      </c>
    </row>
    <row r="7" spans="1:6" x14ac:dyDescent="0.25">
      <c r="B7" s="2" t="s">
        <v>29</v>
      </c>
      <c r="C7">
        <v>0</v>
      </c>
      <c r="E7" t="str" cm="1">
        <f t="array" ref="E7">IF(C7&lt;&gt;0,INDEX(ItemDatabase!$A$2:$A$19,Choice!C7),"")</f>
        <v/>
      </c>
      <c r="F7" t="str" cm="1">
        <f t="array" ref="F7">IF(C7&lt;&gt;0,INDEX(ItemDatabase!$I$2:$I$19,Choice!C7),"")</f>
        <v/>
      </c>
    </row>
    <row r="8" spans="1:6" x14ac:dyDescent="0.25">
      <c r="B8" s="2" t="s">
        <v>46</v>
      </c>
      <c r="C8">
        <v>0</v>
      </c>
      <c r="E8" t="str" cm="1">
        <f t="array" ref="E8">IF(C8&lt;&gt;0,INDEX(ItemDatabase!$A$2:$A$19,Choice!C8),"")</f>
        <v/>
      </c>
      <c r="F8" t="str" cm="1">
        <f t="array" ref="F8">IF(C8&lt;&gt;0,INDEX(ItemDatabase!$I$2:$I$19,Choice!C8),"")</f>
        <v/>
      </c>
    </row>
    <row r="9" spans="1:6" x14ac:dyDescent="0.25">
      <c r="B9" s="2" t="s">
        <v>47</v>
      </c>
      <c r="C9">
        <v>17</v>
      </c>
      <c r="E9" t="str" cm="1">
        <f t="array" ref="E9">IF(C9&lt;&gt;0,INDEX(ItemDatabase!$A$2:$A$19,Choice!C9),"")</f>
        <v>RS Solar Panel Unit</v>
      </c>
      <c r="F9" cm="1">
        <f t="array" ref="F9">IF(C9&lt;&gt;0,INDEX(ItemDatabase!$I$2:$I$19,Choice!C9),"")</f>
        <v>100</v>
      </c>
    </row>
    <row r="10" spans="1:6" x14ac:dyDescent="0.25">
      <c r="E10" t="str" cm="1">
        <f t="array" ref="E10">IF(C10&lt;&gt;0,INDEX(ItemDatabase!$A$2:$A$19,Choice!C10),"")</f>
        <v/>
      </c>
      <c r="F10" t="str" cm="1">
        <f t="array" ref="F10">IF(C10&lt;&gt;0,INDEX(ItemDatabase!$I$2:$I$19,Choice!C10),"")</f>
        <v/>
      </c>
    </row>
    <row r="11" spans="1:6" x14ac:dyDescent="0.25">
      <c r="E11" t="str" cm="1">
        <f t="array" ref="E11">IF(C11&lt;&gt;0,INDEX(ItemDatabase!$A$2:$A$19,Choice!C11),"")</f>
        <v/>
      </c>
      <c r="F11" t="str" cm="1">
        <f t="array" ref="F11">IF(C11&lt;&gt;0,INDEX(ItemDatabase!$I$2:$I$19,Choice!C11),"")</f>
        <v/>
      </c>
    </row>
    <row r="12" spans="1:6" x14ac:dyDescent="0.25">
      <c r="A12" s="2" t="s">
        <v>54</v>
      </c>
      <c r="D12" t="str" cm="1">
        <f t="array" ref="D12">_xlfn.CONCAT((E13:E19)&amp;",")</f>
        <v>ReoLink RLC-523WA,UDOO Bolt,Konnect Sat. Lmt,,,,RS Solar Panel Unit,</v>
      </c>
      <c r="E12" t="str" cm="1">
        <f t="array" ref="E12">IF(C12&lt;&gt;0,INDEX(ItemDatabase!$A$2:$A$19,Choice!C12),"")</f>
        <v/>
      </c>
      <c r="F12" t="str" cm="1">
        <f t="array" ref="F12">IF(C12&lt;&gt;0,INDEX(ItemDatabase!$I$2:$I$19,Choice!C12),"")</f>
        <v/>
      </c>
    </row>
    <row r="13" spans="1:6" x14ac:dyDescent="0.25">
      <c r="B13" s="2" t="s">
        <v>42</v>
      </c>
      <c r="C13">
        <v>1</v>
      </c>
      <c r="E13" t="str" cm="1">
        <f t="array" ref="E13">IF(C13&lt;&gt;0,INDEX(ItemDatabase!$A$2:$A$19,Choice!C13),"")</f>
        <v>ReoLink RLC-523WA</v>
      </c>
      <c r="F13" cm="1">
        <f t="array" ref="F13">IF(C13&lt;&gt;0,INDEX(ItemDatabase!$I$2:$I$19,Choice!C13),"")</f>
        <v>205.59</v>
      </c>
    </row>
    <row r="14" spans="1:6" x14ac:dyDescent="0.25">
      <c r="B14" s="2" t="s">
        <v>43</v>
      </c>
      <c r="C14">
        <v>6</v>
      </c>
      <c r="E14" t="str" cm="1">
        <f t="array" ref="E14">IF(C14&lt;&gt;0,INDEX(ItemDatabase!$A$2:$A$19,Choice!C14),"")</f>
        <v>UDOO Bolt</v>
      </c>
      <c r="F14" cm="1">
        <f t="array" ref="F14">IF(C14&lt;&gt;0,INDEX(ItemDatabase!$I$2:$I$19,Choice!C14),"")</f>
        <v>339.91</v>
      </c>
    </row>
    <row r="15" spans="1:6" x14ac:dyDescent="0.25">
      <c r="B15" s="2" t="s">
        <v>44</v>
      </c>
      <c r="C15">
        <v>8</v>
      </c>
      <c r="E15" t="str" cm="1">
        <f t="array" ref="E15">IF(C15&lt;&gt;0,INDEX(ItemDatabase!$A$2:$A$19,Choice!C15),"")</f>
        <v>Konnect Sat. Lmt</v>
      </c>
      <c r="F15" cm="1">
        <f t="array" ref="F15">IF(C15&lt;&gt;0,INDEX(ItemDatabase!$I$2:$I$19,Choice!C15),"")</f>
        <v>408.88</v>
      </c>
    </row>
    <row r="16" spans="1:6" x14ac:dyDescent="0.25">
      <c r="B16" s="2" t="s">
        <v>45</v>
      </c>
      <c r="C16">
        <v>0</v>
      </c>
      <c r="E16" t="str" cm="1">
        <f t="array" ref="E16">IF(C16&lt;&gt;0,INDEX(ItemDatabase!$A$2:$A$19,Choice!C16),"")</f>
        <v/>
      </c>
      <c r="F16" t="str" cm="1">
        <f t="array" ref="F16">IF(C16&lt;&gt;0,INDEX(ItemDatabase!$I$2:$I$19,Choice!C16),"")</f>
        <v/>
      </c>
    </row>
    <row r="17" spans="1:6" x14ac:dyDescent="0.25">
      <c r="B17" s="2" t="s">
        <v>29</v>
      </c>
      <c r="C17">
        <v>0</v>
      </c>
      <c r="E17" t="str" cm="1">
        <f t="array" ref="E17">IF(C17&lt;&gt;0,INDEX(ItemDatabase!$A$2:$A$19,Choice!C17),"")</f>
        <v/>
      </c>
      <c r="F17" t="str" cm="1">
        <f t="array" ref="F17">IF(C17&lt;&gt;0,INDEX(ItemDatabase!$I$2:$I$19,Choice!C17),"")</f>
        <v/>
      </c>
    </row>
    <row r="18" spans="1:6" x14ac:dyDescent="0.25">
      <c r="B18" s="2" t="s">
        <v>46</v>
      </c>
      <c r="C18">
        <v>0</v>
      </c>
      <c r="E18" t="str" cm="1">
        <f t="array" ref="E18">IF(C18&lt;&gt;0,INDEX(ItemDatabase!$A$2:$A$19,Choice!C18),"")</f>
        <v/>
      </c>
      <c r="F18" t="str" cm="1">
        <f t="array" ref="F18">IF(C18&lt;&gt;0,INDEX(ItemDatabase!$I$2:$I$19,Choice!C18),"")</f>
        <v/>
      </c>
    </row>
    <row r="19" spans="1:6" x14ac:dyDescent="0.25">
      <c r="B19" s="2" t="s">
        <v>47</v>
      </c>
      <c r="C19">
        <v>17</v>
      </c>
      <c r="E19" t="str" cm="1">
        <f t="array" ref="E19">IF(C19&lt;&gt;0,INDEX(ItemDatabase!$A$2:$A$19,Choice!C19),"")</f>
        <v>RS Solar Panel Unit</v>
      </c>
      <c r="F19" cm="1">
        <f t="array" ref="F19">IF(C19&lt;&gt;0,INDEX(ItemDatabase!$I$2:$I$19,Choice!C19),"")</f>
        <v>100</v>
      </c>
    </row>
    <row r="20" spans="1:6" x14ac:dyDescent="0.25">
      <c r="E20" t="str" cm="1">
        <f t="array" ref="E20">IF(C20&lt;&gt;0,INDEX(ItemDatabase!$A$2:$A$19,Choice!C20),"")</f>
        <v/>
      </c>
      <c r="F20" t="str" cm="1">
        <f t="array" ref="F20">IF(C20&lt;&gt;0,INDEX(ItemDatabase!$I$2:$I$19,Choice!C20),"")</f>
        <v/>
      </c>
    </row>
    <row r="21" spans="1:6" x14ac:dyDescent="0.25">
      <c r="E21" t="str" cm="1">
        <f t="array" ref="E21">IF(C21&lt;&gt;0,INDEX(ItemDatabase!$A$2:$A$19,Choice!C21),"")</f>
        <v/>
      </c>
      <c r="F21" t="str" cm="1">
        <f t="array" ref="F21">IF(C21&lt;&gt;0,INDEX(ItemDatabase!$I$2:$I$19,Choice!C21),"")</f>
        <v/>
      </c>
    </row>
    <row r="22" spans="1:6" x14ac:dyDescent="0.25">
      <c r="A22" s="2" t="s">
        <v>83</v>
      </c>
      <c r="D22" t="str" cm="1">
        <f t="array" ref="D22">_xlfn.CONCAT((E23:E29)&amp;",")</f>
        <v>ReoLink RLC-523WA,LattePanda,Konnect Sat. Lmt,,,,RS Solar Panel Unit,</v>
      </c>
      <c r="E22" t="str" cm="1">
        <f t="array" ref="E22">IF(C22&lt;&gt;0,INDEX(ItemDatabase!$A$2:$A$19,Choice!C22),"")</f>
        <v/>
      </c>
      <c r="F22" t="str" cm="1">
        <f t="array" ref="F22">IF(C22&lt;&gt;0,INDEX(ItemDatabase!$I$2:$I$19,Choice!C22),"")</f>
        <v/>
      </c>
    </row>
    <row r="23" spans="1:6" x14ac:dyDescent="0.25">
      <c r="B23" s="2" t="s">
        <v>42</v>
      </c>
      <c r="C23">
        <v>1</v>
      </c>
      <c r="E23" t="str" cm="1">
        <f t="array" ref="E23">IF(C23&lt;&gt;0,INDEX(ItemDatabase!$A$2:$A$19,Choice!C23),"")</f>
        <v>ReoLink RLC-523WA</v>
      </c>
      <c r="F23" cm="1">
        <f t="array" ref="F23">IF(C23&lt;&gt;0,INDEX(ItemDatabase!$I$2:$I$19,Choice!C23),"")</f>
        <v>205.59</v>
      </c>
    </row>
    <row r="24" spans="1:6" x14ac:dyDescent="0.25">
      <c r="B24" s="2" t="s">
        <v>43</v>
      </c>
      <c r="C24">
        <v>7</v>
      </c>
      <c r="E24" t="str" cm="1">
        <f t="array" ref="E24">IF(C24&lt;&gt;0,INDEX(ItemDatabase!$A$2:$A$19,Choice!C24),"")</f>
        <v>LattePanda</v>
      </c>
      <c r="F24" cm="1">
        <f t="array" ref="F24">IF(C24&lt;&gt;0,INDEX(ItemDatabase!$I$2:$I$19,Choice!C24),"")</f>
        <v>181.93</v>
      </c>
    </row>
    <row r="25" spans="1:6" x14ac:dyDescent="0.25">
      <c r="B25" s="2" t="s">
        <v>44</v>
      </c>
      <c r="C25">
        <v>8</v>
      </c>
      <c r="E25" t="str" cm="1">
        <f t="array" ref="E25">IF(C25&lt;&gt;0,INDEX(ItemDatabase!$A$2:$A$19,Choice!C25),"")</f>
        <v>Konnect Sat. Lmt</v>
      </c>
      <c r="F25" cm="1">
        <f t="array" ref="F25">IF(C25&lt;&gt;0,INDEX(ItemDatabase!$I$2:$I$19,Choice!C25),"")</f>
        <v>408.88</v>
      </c>
    </row>
    <row r="26" spans="1:6" x14ac:dyDescent="0.25">
      <c r="B26" s="2" t="s">
        <v>45</v>
      </c>
      <c r="C26">
        <v>0</v>
      </c>
      <c r="E26" t="str" cm="1">
        <f t="array" ref="E26">IF(C26&lt;&gt;0,INDEX(ItemDatabase!$A$2:$A$19,Choice!C26),"")</f>
        <v/>
      </c>
      <c r="F26" t="str" cm="1">
        <f t="array" ref="F26">IF(C26&lt;&gt;0,INDEX(ItemDatabase!$I$2:$I$19,Choice!C26),"")</f>
        <v/>
      </c>
    </row>
    <row r="27" spans="1:6" x14ac:dyDescent="0.25">
      <c r="B27" s="2" t="s">
        <v>29</v>
      </c>
      <c r="C27">
        <v>0</v>
      </c>
      <c r="E27" t="str" cm="1">
        <f t="array" ref="E27">IF(C27&lt;&gt;0,INDEX(ItemDatabase!$A$2:$A$19,Choice!C27),"")</f>
        <v/>
      </c>
      <c r="F27" t="str" cm="1">
        <f t="array" ref="F27">IF(C27&lt;&gt;0,INDEX(ItemDatabase!$I$2:$I$19,Choice!C27),"")</f>
        <v/>
      </c>
    </row>
    <row r="28" spans="1:6" x14ac:dyDescent="0.25">
      <c r="B28" s="2" t="s">
        <v>46</v>
      </c>
      <c r="C28">
        <v>0</v>
      </c>
      <c r="E28" t="str" cm="1">
        <f t="array" ref="E28">IF(C28&lt;&gt;0,INDEX(ItemDatabase!$A$2:$A$19,Choice!C28),"")</f>
        <v/>
      </c>
      <c r="F28" t="str" cm="1">
        <f t="array" ref="F28">IF(C28&lt;&gt;0,INDEX(ItemDatabase!$I$2:$I$19,Choice!C28),"")</f>
        <v/>
      </c>
    </row>
    <row r="29" spans="1:6" x14ac:dyDescent="0.25">
      <c r="B29" s="2" t="s">
        <v>47</v>
      </c>
      <c r="C29">
        <v>17</v>
      </c>
      <c r="E29" t="str" cm="1">
        <f t="array" ref="E29">IF(C29&lt;&gt;0,INDEX(ItemDatabase!$A$2:$A$19,Choice!C29),"")</f>
        <v>RS Solar Panel Unit</v>
      </c>
      <c r="F29" cm="1">
        <f t="array" ref="F29">IF(C29&lt;&gt;0,INDEX(ItemDatabase!$I$2:$I$19,Choice!C29),"")</f>
        <v>100</v>
      </c>
    </row>
    <row r="30" spans="1:6" x14ac:dyDescent="0.25">
      <c r="E30" t="str" cm="1">
        <f t="array" ref="E30">IF(C30&lt;&gt;0,INDEX(ItemDatabase!$A$2:$A$19,Choice!C30),"")</f>
        <v/>
      </c>
      <c r="F30" t="str" cm="1">
        <f t="array" ref="F30">IF(C30&lt;&gt;0,INDEX(ItemDatabase!$I$2:$I$19,Choice!C30),"")</f>
        <v/>
      </c>
    </row>
    <row r="32" spans="1:6" x14ac:dyDescent="0.25">
      <c r="A32" s="2" t="s">
        <v>53</v>
      </c>
      <c r="D32" t="str" cm="1">
        <f t="array" ref="D32">_xlfn.CONCAT((E33:E39)&amp;",")</f>
        <v>ReoLink RLC-523WA,UDOO Bolt,Konnect Sat. Lmt,,,,RS Solar Panel Unit,</v>
      </c>
      <c r="E32" t="str" cm="1">
        <f t="array" ref="E32">IF(C32&lt;&gt;0,INDEX(ItemDatabase!$A$2:$A$19,Choice!C32),"")</f>
        <v/>
      </c>
      <c r="F32" t="str" cm="1">
        <f t="array" ref="F32">IF(C32&lt;&gt;0,INDEX(ItemDatabase!$I$2:$I$19,Choice!C32),"")</f>
        <v/>
      </c>
    </row>
    <row r="33" spans="1:6" x14ac:dyDescent="0.25">
      <c r="B33" s="2" t="s">
        <v>42</v>
      </c>
      <c r="C33">
        <v>1</v>
      </c>
      <c r="E33" t="str" cm="1">
        <f t="array" ref="E33">IF(C33&lt;&gt;0,INDEX(ItemDatabase!$A$2:$A$19,Choice!C33),"")</f>
        <v>ReoLink RLC-523WA</v>
      </c>
      <c r="F33" cm="1">
        <f t="array" ref="F33">IF(C33&lt;&gt;0,INDEX(ItemDatabase!$I$2:$I$19,Choice!C33),"")</f>
        <v>205.59</v>
      </c>
    </row>
    <row r="34" spans="1:6" x14ac:dyDescent="0.25">
      <c r="B34" s="2" t="s">
        <v>43</v>
      </c>
      <c r="C34">
        <v>6</v>
      </c>
      <c r="E34" t="str" cm="1">
        <f t="array" ref="E34">IF(C34&lt;&gt;0,INDEX(ItemDatabase!$A$2:$A$19,Choice!C34),"")</f>
        <v>UDOO Bolt</v>
      </c>
      <c r="F34" cm="1">
        <f t="array" ref="F34">IF(C34&lt;&gt;0,INDEX(ItemDatabase!$I$2:$I$19,Choice!C34),"")</f>
        <v>339.91</v>
      </c>
    </row>
    <row r="35" spans="1:6" x14ac:dyDescent="0.25">
      <c r="B35" s="2" t="s">
        <v>44</v>
      </c>
      <c r="C35">
        <v>8</v>
      </c>
      <c r="E35" t="str" cm="1">
        <f t="array" ref="E35">IF(C35&lt;&gt;0,INDEX(ItemDatabase!$A$2:$A$19,Choice!C35),"")</f>
        <v>Konnect Sat. Lmt</v>
      </c>
      <c r="F35" cm="1">
        <f t="array" ref="F35">IF(C35&lt;&gt;0,INDEX(ItemDatabase!$I$2:$I$19,Choice!C35),"")</f>
        <v>408.88</v>
      </c>
    </row>
    <row r="36" spans="1:6" x14ac:dyDescent="0.25">
      <c r="B36" s="2" t="s">
        <v>45</v>
      </c>
      <c r="C36">
        <v>0</v>
      </c>
      <c r="E36" t="str" cm="1">
        <f t="array" ref="E36">IF(C36&lt;&gt;0,INDEX(ItemDatabase!$A$2:$A$19,Choice!C36),"")</f>
        <v/>
      </c>
      <c r="F36" t="str" cm="1">
        <f t="array" ref="F36">IF(C36&lt;&gt;0,INDEX(ItemDatabase!$I$2:$I$19,Choice!C36),"")</f>
        <v/>
      </c>
    </row>
    <row r="37" spans="1:6" x14ac:dyDescent="0.25">
      <c r="B37" s="2" t="s">
        <v>29</v>
      </c>
      <c r="C37">
        <v>0</v>
      </c>
      <c r="E37" t="str" cm="1">
        <f t="array" ref="E37">IF(C37&lt;&gt;0,INDEX(ItemDatabase!$A$2:$A$19,Choice!C37),"")</f>
        <v/>
      </c>
      <c r="F37" t="str" cm="1">
        <f t="array" ref="F37">IF(C37&lt;&gt;0,INDEX(ItemDatabase!$I$2:$I$19,Choice!C37),"")</f>
        <v/>
      </c>
    </row>
    <row r="38" spans="1:6" x14ac:dyDescent="0.25">
      <c r="B38" s="2" t="s">
        <v>46</v>
      </c>
      <c r="C38">
        <v>0</v>
      </c>
      <c r="E38" t="str" cm="1">
        <f t="array" ref="E38">IF(C38&lt;&gt;0,INDEX(ItemDatabase!$A$2:$A$19,Choice!C38),"")</f>
        <v/>
      </c>
      <c r="F38" t="str" cm="1">
        <f t="array" ref="F38">IF(C38&lt;&gt;0,INDEX(ItemDatabase!$I$2:$I$19,Choice!C38),"")</f>
        <v/>
      </c>
    </row>
    <row r="39" spans="1:6" x14ac:dyDescent="0.25">
      <c r="B39" s="2" t="s">
        <v>47</v>
      </c>
      <c r="C39">
        <v>17</v>
      </c>
      <c r="E39" t="str" cm="1">
        <f t="array" ref="E39">IF(C39&lt;&gt;0,INDEX(ItemDatabase!$A$2:$A$19,Choice!C39),"")</f>
        <v>RS Solar Panel Unit</v>
      </c>
      <c r="F39" cm="1">
        <f t="array" ref="F39">IF(C39&lt;&gt;0,INDEX(ItemDatabase!$I$2:$I$19,Choice!C39),"")</f>
        <v>100</v>
      </c>
    </row>
    <row r="40" spans="1:6" x14ac:dyDescent="0.25">
      <c r="E40" t="str" cm="1">
        <f t="array" ref="E40">IF(C40&lt;&gt;0,INDEX(ItemDatabase!$A$2:$A$19,Choice!C40),"")</f>
        <v/>
      </c>
      <c r="F40" t="str" cm="1">
        <f t="array" ref="F40">IF(C40&lt;&gt;0,INDEX(ItemDatabase!$I$2:$I$19,Choice!C40),"")</f>
        <v/>
      </c>
    </row>
    <row r="41" spans="1:6" x14ac:dyDescent="0.25">
      <c r="E41" t="str" cm="1">
        <f t="array" ref="E41">IF(C41&lt;&gt;0,INDEX(ItemDatabase!$A$2:$A$19,Choice!C41),"")</f>
        <v/>
      </c>
      <c r="F41" t="str" cm="1">
        <f t="array" ref="F41">IF(C41&lt;&gt;0,INDEX(ItemDatabase!$I$2:$I$19,Choice!C41),"")</f>
        <v/>
      </c>
    </row>
    <row r="42" spans="1:6" x14ac:dyDescent="0.25">
      <c r="A42" s="2" t="s">
        <v>82</v>
      </c>
      <c r="D42" t="str" cm="1">
        <f t="array" ref="D42">_xlfn.CONCAT((E43:E49)&amp;",")</f>
        <v>ReoLink RLC-523WA,UDOO Bolt,Konnect Sat. Unl,,,,,</v>
      </c>
      <c r="E42" t="str" cm="1">
        <f t="array" ref="E42">IF(C42&lt;&gt;0,INDEX(ItemDatabase!$A$2:$A$19,Choice!C42),"")</f>
        <v/>
      </c>
      <c r="F42" t="str" cm="1">
        <f t="array" ref="F42">IF(C42&lt;&gt;0,INDEX(ItemDatabase!$I$2:$I$19,Choice!C42),"")</f>
        <v/>
      </c>
    </row>
    <row r="43" spans="1:6" x14ac:dyDescent="0.25">
      <c r="B43" s="2" t="s">
        <v>42</v>
      </c>
      <c r="C43">
        <v>1</v>
      </c>
      <c r="E43" t="str" cm="1">
        <f t="array" ref="E43">IF(C43&lt;&gt;0,INDEX(ItemDatabase!$A$2:$A$19,Choice!C43),"")</f>
        <v>ReoLink RLC-523WA</v>
      </c>
      <c r="F43" cm="1">
        <f t="array" ref="F43">IF(C43&lt;&gt;0,INDEX(ItemDatabase!$I$2:$I$19,Choice!C43),"")</f>
        <v>205.59</v>
      </c>
    </row>
    <row r="44" spans="1:6" x14ac:dyDescent="0.25">
      <c r="B44" s="2" t="s">
        <v>43</v>
      </c>
      <c r="C44">
        <v>6</v>
      </c>
      <c r="E44" t="str" cm="1">
        <f t="array" ref="E44">IF(C44&lt;&gt;0,INDEX(ItemDatabase!$A$2:$A$19,Choice!C44),"")</f>
        <v>UDOO Bolt</v>
      </c>
      <c r="F44" cm="1">
        <f t="array" ref="F44">IF(C44&lt;&gt;0,INDEX(ItemDatabase!$I$2:$I$19,Choice!C44),"")</f>
        <v>339.91</v>
      </c>
    </row>
    <row r="45" spans="1:6" x14ac:dyDescent="0.25">
      <c r="B45" s="2" t="s">
        <v>44</v>
      </c>
      <c r="C45">
        <v>9</v>
      </c>
      <c r="E45" t="str" cm="1">
        <f t="array" ref="E45">IF(C45&lt;&gt;0,INDEX(ItemDatabase!$A$2:$A$19,Choice!C45),"")</f>
        <v>Konnect Sat. Unl</v>
      </c>
      <c r="F45" cm="1">
        <f t="array" ref="F45">IF(C45&lt;&gt;0,INDEX(ItemDatabase!$I$2:$I$19,Choice!C45),"")</f>
        <v>840</v>
      </c>
    </row>
    <row r="46" spans="1:6" x14ac:dyDescent="0.25">
      <c r="B46" s="2" t="s">
        <v>45</v>
      </c>
      <c r="C46">
        <v>0</v>
      </c>
      <c r="E46" t="str" cm="1">
        <f t="array" ref="E46">IF(C46&lt;&gt;0,INDEX(ItemDatabase!$A$2:$A$19,Choice!C46),"")</f>
        <v/>
      </c>
      <c r="F46" t="str" cm="1">
        <f t="array" ref="F46">IF(C46&lt;&gt;0,INDEX(ItemDatabase!$I$2:$I$19,Choice!C46),"")</f>
        <v/>
      </c>
    </row>
    <row r="47" spans="1:6" x14ac:dyDescent="0.25">
      <c r="B47" s="2" t="s">
        <v>29</v>
      </c>
      <c r="C47">
        <v>0</v>
      </c>
      <c r="E47" t="str" cm="1">
        <f t="array" ref="E47">IF(C47&lt;&gt;0,INDEX(ItemDatabase!$A$2:$A$19,Choice!C47),"")</f>
        <v/>
      </c>
      <c r="F47" t="str" cm="1">
        <f t="array" ref="F47">IF(C47&lt;&gt;0,INDEX(ItemDatabase!$I$2:$I$19,Choice!C47),"")</f>
        <v/>
      </c>
    </row>
    <row r="48" spans="1:6" x14ac:dyDescent="0.25">
      <c r="B48" s="2" t="s">
        <v>46</v>
      </c>
      <c r="C48">
        <v>0</v>
      </c>
      <c r="E48" t="str" cm="1">
        <f t="array" ref="E48">IF(C48&lt;&gt;0,INDEX(ItemDatabase!$A$2:$A$19,Choice!C48),"")</f>
        <v/>
      </c>
      <c r="F48" t="str" cm="1">
        <f t="array" ref="F48">IF(C48&lt;&gt;0,INDEX(ItemDatabase!$I$2:$I$19,Choice!C48),"")</f>
        <v/>
      </c>
    </row>
    <row r="49" spans="1:6" x14ac:dyDescent="0.25">
      <c r="B49" s="2" t="s">
        <v>47</v>
      </c>
      <c r="C49">
        <v>0</v>
      </c>
      <c r="E49" t="str" cm="1">
        <f t="array" ref="E49">IF(C49&lt;&gt;0,INDEX(ItemDatabase!$A$2:$A$19,Choice!C49),"")</f>
        <v/>
      </c>
      <c r="F49" t="str" cm="1">
        <f t="array" ref="F49">IF(C49&lt;&gt;0,INDEX(ItemDatabase!$I$2:$I$19,Choice!C49),"")</f>
        <v/>
      </c>
    </row>
    <row r="50" spans="1:6" x14ac:dyDescent="0.25">
      <c r="E50" t="str" cm="1">
        <f t="array" ref="E50">IF(C50&lt;&gt;0,INDEX(ItemDatabase!$A$2:$A$19,Choice!C50),"")</f>
        <v/>
      </c>
      <c r="F50" t="str" cm="1">
        <f t="array" ref="F50">IF(C50&lt;&gt;0,INDEX(ItemDatabase!$I$2:$I$19,Choice!C50),"")</f>
        <v/>
      </c>
    </row>
    <row r="51" spans="1:6" x14ac:dyDescent="0.25">
      <c r="E51" t="str" cm="1">
        <f t="array" ref="E51">IF(C51&lt;&gt;0,INDEX(ItemDatabase!$A$2:$A$19,Choice!C51),"")</f>
        <v/>
      </c>
      <c r="F51" t="str" cm="1">
        <f t="array" ref="F51">IF(C51&lt;&gt;0,INDEX(ItemDatabase!$I$2:$I$19,Choice!C51),"")</f>
        <v/>
      </c>
    </row>
    <row r="52" spans="1:6" x14ac:dyDescent="0.25">
      <c r="A52" s="2" t="s">
        <v>81</v>
      </c>
      <c r="D52" t="str" cm="1">
        <f t="array" ref="D52">_xlfn.CONCAT((E53:E59)&amp;",")</f>
        <v>ReoLink RLC-523WA,LattePanda,Konnect Sat. Lmt,,,,,</v>
      </c>
      <c r="E52" t="str" cm="1">
        <f t="array" ref="E52">IF(C52&lt;&gt;0,INDEX(ItemDatabase!$A$2:$A$19,Choice!C52),"")</f>
        <v/>
      </c>
      <c r="F52" t="str" cm="1">
        <f t="array" ref="F52">IF(C52&lt;&gt;0,INDEX(ItemDatabase!$I$2:$I$19,Choice!C52),"")</f>
        <v/>
      </c>
    </row>
    <row r="53" spans="1:6" x14ac:dyDescent="0.25">
      <c r="B53" s="2" t="s">
        <v>42</v>
      </c>
      <c r="C53">
        <v>1</v>
      </c>
      <c r="E53" t="str" cm="1">
        <f t="array" ref="E53">IF(C53&lt;&gt;0,INDEX(ItemDatabase!$A$2:$A$19,Choice!C53),"")</f>
        <v>ReoLink RLC-523WA</v>
      </c>
      <c r="F53" cm="1">
        <f t="array" ref="F53">IF(C53&lt;&gt;0,INDEX(ItemDatabase!$I$2:$I$19,Choice!C53),"")</f>
        <v>205.59</v>
      </c>
    </row>
    <row r="54" spans="1:6" x14ac:dyDescent="0.25">
      <c r="B54" s="2" t="s">
        <v>43</v>
      </c>
      <c r="C54">
        <v>7</v>
      </c>
      <c r="E54" t="str" cm="1">
        <f t="array" ref="E54">IF(C54&lt;&gt;0,INDEX(ItemDatabase!$A$2:$A$19,Choice!C54),"")</f>
        <v>LattePanda</v>
      </c>
      <c r="F54" cm="1">
        <f t="array" ref="F54">IF(C54&lt;&gt;0,INDEX(ItemDatabase!$I$2:$I$19,Choice!C54),"")</f>
        <v>181.93</v>
      </c>
    </row>
    <row r="55" spans="1:6" x14ac:dyDescent="0.25">
      <c r="B55" s="2" t="s">
        <v>44</v>
      </c>
      <c r="C55">
        <v>8</v>
      </c>
      <c r="E55" t="str" cm="1">
        <f t="array" ref="E55">IF(C55&lt;&gt;0,INDEX(ItemDatabase!$A$2:$A$19,Choice!C55),"")</f>
        <v>Konnect Sat. Lmt</v>
      </c>
      <c r="F55" cm="1">
        <f t="array" ref="F55">IF(C55&lt;&gt;0,INDEX(ItemDatabase!$I$2:$I$19,Choice!C55),"")</f>
        <v>408.88</v>
      </c>
    </row>
    <row r="56" spans="1:6" x14ac:dyDescent="0.25">
      <c r="B56" s="2" t="s">
        <v>45</v>
      </c>
      <c r="C56">
        <v>0</v>
      </c>
      <c r="E56" t="str" cm="1">
        <f t="array" ref="E56">IF(C56&lt;&gt;0,INDEX(ItemDatabase!$A$2:$A$19,Choice!C56),"")</f>
        <v/>
      </c>
      <c r="F56" t="str" cm="1">
        <f t="array" ref="F56">IF(C56&lt;&gt;0,INDEX(ItemDatabase!$I$2:$I$19,Choice!C56),"")</f>
        <v/>
      </c>
    </row>
    <row r="57" spans="1:6" x14ac:dyDescent="0.25">
      <c r="B57" s="2" t="s">
        <v>29</v>
      </c>
      <c r="C57">
        <v>0</v>
      </c>
      <c r="E57" t="str" cm="1">
        <f t="array" ref="E57">IF(C57&lt;&gt;0,INDEX(ItemDatabase!$A$2:$A$19,Choice!C57),"")</f>
        <v/>
      </c>
      <c r="F57" t="str" cm="1">
        <f t="array" ref="F57">IF(C57&lt;&gt;0,INDEX(ItemDatabase!$I$2:$I$19,Choice!C57),"")</f>
        <v/>
      </c>
    </row>
    <row r="58" spans="1:6" x14ac:dyDescent="0.25">
      <c r="B58" s="2" t="s">
        <v>46</v>
      </c>
      <c r="C58">
        <v>0</v>
      </c>
      <c r="E58" t="str" cm="1">
        <f t="array" ref="E58">IF(C58&lt;&gt;0,INDEX(ItemDatabase!$A$2:$A$19,Choice!C58),"")</f>
        <v/>
      </c>
      <c r="F58" t="str" cm="1">
        <f t="array" ref="F58">IF(C58&lt;&gt;0,INDEX(ItemDatabase!$I$2:$I$19,Choice!C58),"")</f>
        <v/>
      </c>
    </row>
    <row r="59" spans="1:6" x14ac:dyDescent="0.25">
      <c r="B59" s="2" t="s">
        <v>47</v>
      </c>
      <c r="C59">
        <v>0</v>
      </c>
      <c r="E59" t="str" cm="1">
        <f t="array" ref="E59">IF(C59&lt;&gt;0,INDEX(ItemDatabase!$A$2:$A$19,Choice!C59),"")</f>
        <v/>
      </c>
      <c r="F59" t="str" cm="1">
        <f t="array" ref="F59">IF(C59&lt;&gt;0,INDEX(ItemDatabase!$I$2:$I$19,Choice!C59),"")</f>
        <v/>
      </c>
    </row>
    <row r="60" spans="1:6" x14ac:dyDescent="0.25">
      <c r="E60" t="str" cm="1">
        <f t="array" ref="E60">IF(C60&lt;&gt;0,INDEX(ItemDatabase!$A$2:$A$19,Choice!C60),"")</f>
        <v/>
      </c>
      <c r="F60" t="str" cm="1">
        <f t="array" ref="F60">IF(C60&lt;&gt;0,INDEX(ItemDatabase!$I$2:$I$19,Choice!C60),"")</f>
        <v/>
      </c>
    </row>
    <row r="61" spans="1:6" x14ac:dyDescent="0.25">
      <c r="E61" t="str" cm="1">
        <f t="array" ref="E61">IF(C61&lt;&gt;0,INDEX(ItemDatabase!$A$2:$A$19,Choice!C61),"")</f>
        <v/>
      </c>
      <c r="F61" t="str" cm="1">
        <f t="array" ref="F61">IF(C61&lt;&gt;0,INDEX(ItemDatabase!$I$2:$I$19,Choice!C61),"")</f>
        <v/>
      </c>
    </row>
    <row r="62" spans="1:6" x14ac:dyDescent="0.25">
      <c r="A62" s="2" t="s">
        <v>80</v>
      </c>
      <c r="D62" t="str" cm="1">
        <f t="array" ref="D62">_xlfn.CONCAT((E63:E69)&amp;",")</f>
        <v>ReoLink RLC-523WA,LattePanda,Konnect Sat. Unl,,,,,</v>
      </c>
      <c r="E62" t="str" cm="1">
        <f t="array" ref="E62">IF(C62&lt;&gt;0,INDEX(ItemDatabase!$A$2:$A$19,Choice!C62),"")</f>
        <v/>
      </c>
      <c r="F62" t="str" cm="1">
        <f t="array" ref="F62">IF(C62&lt;&gt;0,INDEX(ItemDatabase!$I$2:$I$19,Choice!C62),"")</f>
        <v/>
      </c>
    </row>
    <row r="63" spans="1:6" x14ac:dyDescent="0.25">
      <c r="B63" s="2" t="s">
        <v>42</v>
      </c>
      <c r="C63">
        <v>1</v>
      </c>
      <c r="E63" t="str" cm="1">
        <f t="array" ref="E63">IF(C63&lt;&gt;0,INDEX(ItemDatabase!$A$2:$A$19,Choice!C63),"")</f>
        <v>ReoLink RLC-523WA</v>
      </c>
      <c r="F63" cm="1">
        <f t="array" ref="F63">IF(C63&lt;&gt;0,INDEX(ItemDatabase!$I$2:$I$19,Choice!C63),"")</f>
        <v>205.59</v>
      </c>
    </row>
    <row r="64" spans="1:6" x14ac:dyDescent="0.25">
      <c r="B64" s="2" t="s">
        <v>43</v>
      </c>
      <c r="C64">
        <v>7</v>
      </c>
      <c r="E64" t="str" cm="1">
        <f t="array" ref="E64">IF(C64&lt;&gt;0,INDEX(ItemDatabase!$A$2:$A$19,Choice!C64),"")</f>
        <v>LattePanda</v>
      </c>
      <c r="F64" cm="1">
        <f t="array" ref="F64">IF(C64&lt;&gt;0,INDEX(ItemDatabase!$I$2:$I$19,Choice!C64),"")</f>
        <v>181.93</v>
      </c>
    </row>
    <row r="65" spans="1:6" x14ac:dyDescent="0.25">
      <c r="B65" s="2" t="s">
        <v>44</v>
      </c>
      <c r="C65">
        <v>9</v>
      </c>
      <c r="E65" t="str" cm="1">
        <f t="array" ref="E65">IF(C65&lt;&gt;0,INDEX(ItemDatabase!$A$2:$A$19,Choice!C65),"")</f>
        <v>Konnect Sat. Unl</v>
      </c>
      <c r="F65" cm="1">
        <f t="array" ref="F65">IF(C65&lt;&gt;0,INDEX(ItemDatabase!$I$2:$I$19,Choice!C65),"")</f>
        <v>840</v>
      </c>
    </row>
    <row r="66" spans="1:6" x14ac:dyDescent="0.25">
      <c r="B66" s="2" t="s">
        <v>45</v>
      </c>
      <c r="C66">
        <v>0</v>
      </c>
      <c r="E66" t="str" cm="1">
        <f t="array" ref="E66">IF(C66&lt;&gt;0,INDEX(ItemDatabase!$A$2:$A$19,Choice!C66),"")</f>
        <v/>
      </c>
      <c r="F66" t="str" cm="1">
        <f t="array" ref="F66">IF(C66&lt;&gt;0,INDEX(ItemDatabase!$I$2:$I$19,Choice!C66),"")</f>
        <v/>
      </c>
    </row>
    <row r="67" spans="1:6" x14ac:dyDescent="0.25">
      <c r="B67" s="2" t="s">
        <v>29</v>
      </c>
      <c r="C67">
        <v>0</v>
      </c>
      <c r="E67" t="str" cm="1">
        <f t="array" ref="E67">IF(C67&lt;&gt;0,INDEX(ItemDatabase!$A$2:$A$19,Choice!C67),"")</f>
        <v/>
      </c>
      <c r="F67" t="str" cm="1">
        <f t="array" ref="F67">IF(C67&lt;&gt;0,INDEX(ItemDatabase!$I$2:$I$19,Choice!C67),"")</f>
        <v/>
      </c>
    </row>
    <row r="68" spans="1:6" x14ac:dyDescent="0.25">
      <c r="B68" s="2" t="s">
        <v>46</v>
      </c>
      <c r="C68">
        <v>0</v>
      </c>
      <c r="E68" t="str" cm="1">
        <f t="array" ref="E68">IF(C68&lt;&gt;0,INDEX(ItemDatabase!$A$2:$A$19,Choice!C68),"")</f>
        <v/>
      </c>
      <c r="F68" t="str" cm="1">
        <f t="array" ref="F68">IF(C68&lt;&gt;0,INDEX(ItemDatabase!$I$2:$I$19,Choice!C68),"")</f>
        <v/>
      </c>
    </row>
    <row r="69" spans="1:6" x14ac:dyDescent="0.25">
      <c r="B69" s="2" t="s">
        <v>47</v>
      </c>
      <c r="C69">
        <v>0</v>
      </c>
      <c r="E69" t="str" cm="1">
        <f t="array" ref="E69">IF(C69&lt;&gt;0,INDEX(ItemDatabase!$A$2:$A$19,Choice!C69),"")</f>
        <v/>
      </c>
      <c r="F69" t="str" cm="1">
        <f t="array" ref="F69">IF(C69&lt;&gt;0,INDEX(ItemDatabase!$I$2:$I$19,Choice!C69),"")</f>
        <v/>
      </c>
    </row>
    <row r="70" spans="1:6" x14ac:dyDescent="0.25">
      <c r="E70" t="str" cm="1">
        <f t="array" ref="E70">IF(C70&lt;&gt;0,INDEX(ItemDatabase!$A$2:$A$19,Choice!C70),"")</f>
        <v/>
      </c>
      <c r="F70" t="str" cm="1">
        <f t="array" ref="F70">IF(C70&lt;&gt;0,INDEX(ItemDatabase!$I$2:$I$19,Choice!C70),"")</f>
        <v/>
      </c>
    </row>
    <row r="71" spans="1:6" x14ac:dyDescent="0.25">
      <c r="E71" t="str" cm="1">
        <f t="array" ref="E71">IF(C71&lt;&gt;0,INDEX(ItemDatabase!$A$2:$A$19,Choice!C71),"")</f>
        <v/>
      </c>
      <c r="F71" t="str" cm="1">
        <f t="array" ref="F71">IF(C71&lt;&gt;0,INDEX(ItemDatabase!$I$2:$I$19,Choice!C71),"")</f>
        <v/>
      </c>
    </row>
    <row r="72" spans="1:6" x14ac:dyDescent="0.25">
      <c r="A72" s="2" t="s">
        <v>52</v>
      </c>
      <c r="D72" t="str" cm="1">
        <f t="array" ref="D72">_xlfn.CONCAT((E73:E79)&amp;",")</f>
        <v>ReoLink RLC-523WA,UDOO Bolt,Konnect Sat. Lmt,,,,,</v>
      </c>
      <c r="E72" t="str" cm="1">
        <f t="array" ref="E72">IF(C72&lt;&gt;0,INDEX(ItemDatabase!$A$2:$A$19,Choice!C72),"")</f>
        <v/>
      </c>
      <c r="F72" t="str" cm="1">
        <f t="array" ref="F72">IF(C72&lt;&gt;0,INDEX(ItemDatabase!$I$2:$I$19,Choice!C72),"")</f>
        <v/>
      </c>
    </row>
    <row r="73" spans="1:6" x14ac:dyDescent="0.25">
      <c r="B73" s="2" t="s">
        <v>42</v>
      </c>
      <c r="C73">
        <v>1</v>
      </c>
      <c r="E73" t="str" cm="1">
        <f t="array" ref="E73">IF(C73&lt;&gt;0,INDEX(ItemDatabase!$A$2:$A$19,Choice!C73),"")</f>
        <v>ReoLink RLC-523WA</v>
      </c>
      <c r="F73" cm="1">
        <f t="array" ref="F73">IF(C73&lt;&gt;0,INDEX(ItemDatabase!$I$2:$I$19,Choice!C73),"")</f>
        <v>205.59</v>
      </c>
    </row>
    <row r="74" spans="1:6" x14ac:dyDescent="0.25">
      <c r="B74" s="2" t="s">
        <v>43</v>
      </c>
      <c r="C74">
        <v>6</v>
      </c>
      <c r="E74" t="str" cm="1">
        <f t="array" ref="E74">IF(C74&lt;&gt;0,INDEX(ItemDatabase!$A$2:$A$19,Choice!C74),"")</f>
        <v>UDOO Bolt</v>
      </c>
      <c r="F74" cm="1">
        <f t="array" ref="F74">IF(C74&lt;&gt;0,INDEX(ItemDatabase!$I$2:$I$19,Choice!C74),"")</f>
        <v>339.91</v>
      </c>
    </row>
    <row r="75" spans="1:6" x14ac:dyDescent="0.25">
      <c r="B75" s="2" t="s">
        <v>44</v>
      </c>
      <c r="C75">
        <v>8</v>
      </c>
      <c r="E75" t="str" cm="1">
        <f t="array" ref="E75">IF(C75&lt;&gt;0,INDEX(ItemDatabase!$A$2:$A$19,Choice!C75),"")</f>
        <v>Konnect Sat. Lmt</v>
      </c>
      <c r="F75" cm="1">
        <f t="array" ref="F75">IF(C75&lt;&gt;0,INDEX(ItemDatabase!$I$2:$I$19,Choice!C75),"")</f>
        <v>408.88</v>
      </c>
    </row>
    <row r="76" spans="1:6" x14ac:dyDescent="0.25">
      <c r="B76" s="2" t="s">
        <v>45</v>
      </c>
      <c r="C76">
        <v>0</v>
      </c>
      <c r="E76" t="str" cm="1">
        <f t="array" ref="E76">IF(C76&lt;&gt;0,INDEX(ItemDatabase!$A$2:$A$19,Choice!C76),"")</f>
        <v/>
      </c>
      <c r="F76" t="str" cm="1">
        <f t="array" ref="F76">IF(C76&lt;&gt;0,INDEX(ItemDatabase!$I$2:$I$19,Choice!C76),"")</f>
        <v/>
      </c>
    </row>
    <row r="77" spans="1:6" x14ac:dyDescent="0.25">
      <c r="B77" s="2" t="s">
        <v>29</v>
      </c>
      <c r="C77">
        <v>0</v>
      </c>
      <c r="E77" t="str" cm="1">
        <f t="array" ref="E77">IF(C77&lt;&gt;0,INDEX(ItemDatabase!$A$2:$A$19,Choice!C77),"")</f>
        <v/>
      </c>
      <c r="F77" t="str" cm="1">
        <f t="array" ref="F77">IF(C77&lt;&gt;0,INDEX(ItemDatabase!$I$2:$I$19,Choice!C77),"")</f>
        <v/>
      </c>
    </row>
    <row r="78" spans="1:6" x14ac:dyDescent="0.25">
      <c r="B78" s="2" t="s">
        <v>46</v>
      </c>
      <c r="C78">
        <v>0</v>
      </c>
      <c r="E78" t="str" cm="1">
        <f t="array" ref="E78">IF(C78&lt;&gt;0,INDEX(ItemDatabase!$A$2:$A$19,Choice!C78),"")</f>
        <v/>
      </c>
      <c r="F78" t="str" cm="1">
        <f t="array" ref="F78">IF(C78&lt;&gt;0,INDEX(ItemDatabase!$I$2:$I$19,Choice!C78),"")</f>
        <v/>
      </c>
    </row>
    <row r="79" spans="1:6" x14ac:dyDescent="0.25">
      <c r="B79" s="2" t="s">
        <v>47</v>
      </c>
      <c r="C79">
        <v>0</v>
      </c>
      <c r="E79" t="str" cm="1">
        <f t="array" ref="E79">IF(C79&lt;&gt;0,INDEX(ItemDatabase!$A$2:$A$19,Choice!C79),"")</f>
        <v/>
      </c>
      <c r="F79" t="str" cm="1">
        <f t="array" ref="F79">IF(C79&lt;&gt;0,INDEX(ItemDatabase!$I$2:$I$19,Choice!C79),"")</f>
        <v/>
      </c>
    </row>
    <row r="80" spans="1:6" x14ac:dyDescent="0.25">
      <c r="E80" t="str" cm="1">
        <f t="array" ref="E80">IF(C80&lt;&gt;0,INDEX(ItemDatabase!$A$2:$A$19,Choice!C80),"")</f>
        <v/>
      </c>
      <c r="F80" t="str" cm="1">
        <f t="array" ref="F80">IF(C80&lt;&gt;0,INDEX(ItemDatabase!$I$2:$I$19,Choice!C80),"")</f>
        <v/>
      </c>
    </row>
    <row r="81" spans="1:6" x14ac:dyDescent="0.25">
      <c r="E81" t="str" cm="1">
        <f t="array" ref="E81">IF(C81&lt;&gt;0,INDEX(ItemDatabase!$A$2:$A$19,Choice!C81),"")</f>
        <v/>
      </c>
      <c r="F81" t="str" cm="1">
        <f t="array" ref="F81">IF(C81&lt;&gt;0,INDEX(ItemDatabase!$I$2:$I$19,Choice!C81),"")</f>
        <v/>
      </c>
    </row>
    <row r="82" spans="1:6" x14ac:dyDescent="0.25">
      <c r="A82" s="2" t="s">
        <v>79</v>
      </c>
      <c r="D82" t="str" cm="1">
        <f t="array" ref="D82">_xlfn.CONCAT((E83:E89)&amp;",")</f>
        <v>ReoLink RLC-523WA,LattePanda,Konnect Sat. Lmt,,,,RS Solar Panel Unit,</v>
      </c>
      <c r="E82" t="str" cm="1">
        <f t="array" ref="E82">IF(C82&lt;&gt;0,INDEX(ItemDatabase!$A$2:$A$19,Choice!C82),"")</f>
        <v/>
      </c>
      <c r="F82" t="str" cm="1">
        <f t="array" ref="F82">IF(C82&lt;&gt;0,INDEX(ItemDatabase!$I$2:$I$19,Choice!C82),"")</f>
        <v/>
      </c>
    </row>
    <row r="83" spans="1:6" x14ac:dyDescent="0.25">
      <c r="B83" s="2" t="s">
        <v>42</v>
      </c>
      <c r="C83">
        <v>1</v>
      </c>
      <c r="E83" t="str" cm="1">
        <f t="array" ref="E83">IF(C83&lt;&gt;0,INDEX(ItemDatabase!$A$2:$A$19,Choice!C83),"")</f>
        <v>ReoLink RLC-523WA</v>
      </c>
      <c r="F83" cm="1">
        <f t="array" ref="F83">IF(C83&lt;&gt;0,INDEX(ItemDatabase!$I$2:$I$19,Choice!C83),"")</f>
        <v>205.59</v>
      </c>
    </row>
    <row r="84" spans="1:6" x14ac:dyDescent="0.25">
      <c r="B84" s="2" t="s">
        <v>43</v>
      </c>
      <c r="C84">
        <v>7</v>
      </c>
      <c r="E84" t="str" cm="1">
        <f t="array" ref="E84">IF(C84&lt;&gt;0,INDEX(ItemDatabase!$A$2:$A$19,Choice!C84),"")</f>
        <v>LattePanda</v>
      </c>
      <c r="F84" cm="1">
        <f t="array" ref="F84">IF(C84&lt;&gt;0,INDEX(ItemDatabase!$I$2:$I$19,Choice!C84),"")</f>
        <v>181.93</v>
      </c>
    </row>
    <row r="85" spans="1:6" x14ac:dyDescent="0.25">
      <c r="B85" s="2" t="s">
        <v>44</v>
      </c>
      <c r="C85">
        <v>8</v>
      </c>
      <c r="E85" t="str" cm="1">
        <f t="array" ref="E85">IF(C85&lt;&gt;0,INDEX(ItemDatabase!$A$2:$A$19,Choice!C85),"")</f>
        <v>Konnect Sat. Lmt</v>
      </c>
      <c r="F85" cm="1">
        <f t="array" ref="F85">IF(C85&lt;&gt;0,INDEX(ItemDatabase!$I$2:$I$19,Choice!C85),"")</f>
        <v>408.88</v>
      </c>
    </row>
    <row r="86" spans="1:6" x14ac:dyDescent="0.25">
      <c r="B86" s="2" t="s">
        <v>45</v>
      </c>
      <c r="C86">
        <v>0</v>
      </c>
      <c r="E86" t="str" cm="1">
        <f t="array" ref="E86">IF(C86&lt;&gt;0,INDEX(ItemDatabase!$A$2:$A$19,Choice!C86),"")</f>
        <v/>
      </c>
      <c r="F86" t="str" cm="1">
        <f t="array" ref="F86">IF(C86&lt;&gt;0,INDEX(ItemDatabase!$I$2:$I$19,Choice!C86),"")</f>
        <v/>
      </c>
    </row>
    <row r="87" spans="1:6" x14ac:dyDescent="0.25">
      <c r="B87" s="2" t="s">
        <v>29</v>
      </c>
      <c r="C87">
        <v>0</v>
      </c>
      <c r="E87" t="str" cm="1">
        <f t="array" ref="E87">IF(C87&lt;&gt;0,INDEX(ItemDatabase!$A$2:$A$19,Choice!C87),"")</f>
        <v/>
      </c>
      <c r="F87" t="str" cm="1">
        <f t="array" ref="F87">IF(C87&lt;&gt;0,INDEX(ItemDatabase!$I$2:$I$19,Choice!C87),"")</f>
        <v/>
      </c>
    </row>
    <row r="88" spans="1:6" x14ac:dyDescent="0.25">
      <c r="B88" s="2" t="s">
        <v>46</v>
      </c>
      <c r="C88">
        <v>0</v>
      </c>
      <c r="E88" t="str" cm="1">
        <f t="array" ref="E88">IF(C88&lt;&gt;0,INDEX(ItemDatabase!$A$2:$A$19,Choice!C88),"")</f>
        <v/>
      </c>
      <c r="F88" t="str" cm="1">
        <f t="array" ref="F88">IF(C88&lt;&gt;0,INDEX(ItemDatabase!$I$2:$I$19,Choice!C88),"")</f>
        <v/>
      </c>
    </row>
    <row r="89" spans="1:6" x14ac:dyDescent="0.25">
      <c r="B89" s="2" t="s">
        <v>47</v>
      </c>
      <c r="C89">
        <v>17</v>
      </c>
      <c r="E89" t="str" cm="1">
        <f t="array" ref="E89">IF(C89&lt;&gt;0,INDEX(ItemDatabase!$A$2:$A$19,Choice!C89),"")</f>
        <v>RS Solar Panel Unit</v>
      </c>
      <c r="F89" cm="1">
        <f t="array" ref="F89">IF(C89&lt;&gt;0,INDEX(ItemDatabase!$I$2:$I$19,Choice!C89),"")</f>
        <v>100</v>
      </c>
    </row>
    <row r="90" spans="1:6" x14ac:dyDescent="0.25">
      <c r="E90" t="str" cm="1">
        <f t="array" ref="E90">IF(C90&lt;&gt;0,INDEX(ItemDatabase!$A$2:$A$19,Choice!C90),"")</f>
        <v/>
      </c>
      <c r="F90" t="str" cm="1">
        <f t="array" ref="F90">IF(C90&lt;&gt;0,INDEX(ItemDatabase!$I$2:$I$19,Choice!C90),"")</f>
        <v/>
      </c>
    </row>
    <row r="91" spans="1:6" x14ac:dyDescent="0.25">
      <c r="E91" t="str" cm="1">
        <f t="array" ref="E91">IF(C91&lt;&gt;0,INDEX(ItemDatabase!$A$2:$A$19,Choice!C91),"")</f>
        <v/>
      </c>
      <c r="F91" t="str" cm="1">
        <f t="array" ref="F91">IF(C91&lt;&gt;0,INDEX(ItemDatabase!$I$2:$I$19,Choice!C91),"")</f>
        <v/>
      </c>
    </row>
    <row r="92" spans="1:6" x14ac:dyDescent="0.25">
      <c r="A92" s="2" t="s">
        <v>78</v>
      </c>
      <c r="D92" t="str" cm="1">
        <f t="array" ref="D92">_xlfn.CONCAT((E93:E99)&amp;",")</f>
        <v>ReoLink RLC-523WA,UDOO Bolt,Konnect Sat. Lmt,,,,RS Solar Panel Unit,</v>
      </c>
      <c r="E92" t="str" cm="1">
        <f t="array" ref="E92">IF(C92&lt;&gt;0,INDEX(ItemDatabase!$A$2:$A$19,Choice!C92),"")</f>
        <v/>
      </c>
      <c r="F92" t="str" cm="1">
        <f t="array" ref="F92">IF(C92&lt;&gt;0,INDEX(ItemDatabase!$I$2:$I$19,Choice!C92),"")</f>
        <v/>
      </c>
    </row>
    <row r="93" spans="1:6" x14ac:dyDescent="0.25">
      <c r="B93" s="2" t="s">
        <v>42</v>
      </c>
      <c r="C93">
        <v>1</v>
      </c>
      <c r="E93" t="str" cm="1">
        <f t="array" ref="E93">IF(C93&lt;&gt;0,INDEX(ItemDatabase!$A$2:$A$19,Choice!C93),"")</f>
        <v>ReoLink RLC-523WA</v>
      </c>
      <c r="F93" cm="1">
        <f t="array" ref="F93">IF(C93&lt;&gt;0,INDEX(ItemDatabase!$I$2:$I$19,Choice!C93),"")</f>
        <v>205.59</v>
      </c>
    </row>
    <row r="94" spans="1:6" x14ac:dyDescent="0.25">
      <c r="B94" s="2" t="s">
        <v>43</v>
      </c>
      <c r="C94">
        <v>6</v>
      </c>
      <c r="E94" t="str" cm="1">
        <f t="array" ref="E94">IF(C94&lt;&gt;0,INDEX(ItemDatabase!$A$2:$A$19,Choice!C94),"")</f>
        <v>UDOO Bolt</v>
      </c>
      <c r="F94" cm="1">
        <f t="array" ref="F94">IF(C94&lt;&gt;0,INDEX(ItemDatabase!$I$2:$I$19,Choice!C94),"")</f>
        <v>339.91</v>
      </c>
    </row>
    <row r="95" spans="1:6" x14ac:dyDescent="0.25">
      <c r="B95" s="2" t="s">
        <v>44</v>
      </c>
      <c r="C95">
        <v>8</v>
      </c>
      <c r="E95" t="str" cm="1">
        <f t="array" ref="E95">IF(C95&lt;&gt;0,INDEX(ItemDatabase!$A$2:$A$19,Choice!C95),"")</f>
        <v>Konnect Sat. Lmt</v>
      </c>
      <c r="F95" cm="1">
        <f t="array" ref="F95">IF(C95&lt;&gt;0,INDEX(ItemDatabase!$I$2:$I$19,Choice!C95),"")</f>
        <v>408.88</v>
      </c>
    </row>
    <row r="96" spans="1:6" x14ac:dyDescent="0.25">
      <c r="B96" s="2" t="s">
        <v>45</v>
      </c>
      <c r="C96">
        <v>0</v>
      </c>
      <c r="E96" t="str" cm="1">
        <f t="array" ref="E96">IF(C96&lt;&gt;0,INDEX(ItemDatabase!$A$2:$A$19,Choice!C96),"")</f>
        <v/>
      </c>
      <c r="F96" t="str" cm="1">
        <f t="array" ref="F96">IF(C96&lt;&gt;0,INDEX(ItemDatabase!$I$2:$I$19,Choice!C96),"")</f>
        <v/>
      </c>
    </row>
    <row r="97" spans="1:6" x14ac:dyDescent="0.25">
      <c r="B97" s="2" t="s">
        <v>29</v>
      </c>
      <c r="C97">
        <v>0</v>
      </c>
      <c r="E97" t="str" cm="1">
        <f t="array" ref="E97">IF(C97&lt;&gt;0,INDEX(ItemDatabase!$A$2:$A$19,Choice!C97),"")</f>
        <v/>
      </c>
      <c r="F97" t="str" cm="1">
        <f t="array" ref="F97">IF(C97&lt;&gt;0,INDEX(ItemDatabase!$I$2:$I$19,Choice!C97),"")</f>
        <v/>
      </c>
    </row>
    <row r="98" spans="1:6" x14ac:dyDescent="0.25">
      <c r="B98" s="2" t="s">
        <v>46</v>
      </c>
      <c r="C98">
        <v>0</v>
      </c>
      <c r="E98" t="str" cm="1">
        <f t="array" ref="E98">IF(C98&lt;&gt;0,INDEX(ItemDatabase!$A$2:$A$19,Choice!C98),"")</f>
        <v/>
      </c>
      <c r="F98" t="str" cm="1">
        <f t="array" ref="F98">IF(C98&lt;&gt;0,INDEX(ItemDatabase!$I$2:$I$19,Choice!C98),"")</f>
        <v/>
      </c>
    </row>
    <row r="99" spans="1:6" x14ac:dyDescent="0.25">
      <c r="B99" s="2" t="s">
        <v>47</v>
      </c>
      <c r="C99">
        <v>17</v>
      </c>
      <c r="E99" t="str" cm="1">
        <f t="array" ref="E99">IF(C99&lt;&gt;0,INDEX(ItemDatabase!$A$2:$A$19,Choice!C99),"")</f>
        <v>RS Solar Panel Unit</v>
      </c>
      <c r="F99" cm="1">
        <f t="array" ref="F99">IF(C99&lt;&gt;0,INDEX(ItemDatabase!$I$2:$I$19,Choice!C99),"")</f>
        <v>100</v>
      </c>
    </row>
    <row r="100" spans="1:6" x14ac:dyDescent="0.25">
      <c r="E100" t="str" cm="1">
        <f t="array" ref="E100">IF(C100&lt;&gt;0,INDEX(ItemDatabase!$A$2:$A$19,Choice!C100),"")</f>
        <v/>
      </c>
      <c r="F100" t="str" cm="1">
        <f t="array" ref="F100">IF(C100&lt;&gt;0,INDEX(ItemDatabase!$I$2:$I$19,Choice!C100),"")</f>
        <v/>
      </c>
    </row>
    <row r="101" spans="1:6" x14ac:dyDescent="0.25">
      <c r="E101" t="str" cm="1">
        <f t="array" ref="E101">IF(C101&lt;&gt;0,INDEX(ItemDatabase!$A$2:$A$19,Choice!C101),"")</f>
        <v/>
      </c>
      <c r="F101" t="str" cm="1">
        <f t="array" ref="F101">IF(C101&lt;&gt;0,INDEX(ItemDatabase!$I$2:$I$19,Choice!C101),"")</f>
        <v/>
      </c>
    </row>
    <row r="102" spans="1:6" x14ac:dyDescent="0.25">
      <c r="A102" s="2" t="s">
        <v>77</v>
      </c>
      <c r="D102" t="str" cm="1">
        <f t="array" ref="D102">_xlfn.CONCAT((E103:E109)&amp;",")</f>
        <v>ReoLink RLC-523WA,LattePanda,Konnect Sat. Lmt,,,,RS Solar Panel Unit,</v>
      </c>
      <c r="E102" t="str" cm="1">
        <f t="array" ref="E102">IF(C102&lt;&gt;0,INDEX(ItemDatabase!$A$2:$A$19,Choice!C102),"")</f>
        <v/>
      </c>
      <c r="F102" t="str" cm="1">
        <f t="array" ref="F102">IF(C102&lt;&gt;0,INDEX(ItemDatabase!$I$2:$I$19,Choice!C102),"")</f>
        <v/>
      </c>
    </row>
    <row r="103" spans="1:6" x14ac:dyDescent="0.25">
      <c r="B103" s="2" t="s">
        <v>42</v>
      </c>
      <c r="C103">
        <v>1</v>
      </c>
      <c r="E103" t="str" cm="1">
        <f t="array" ref="E103">IF(C103&lt;&gt;0,INDEX(ItemDatabase!$A$2:$A$19,Choice!C103),"")</f>
        <v>ReoLink RLC-523WA</v>
      </c>
      <c r="F103" cm="1">
        <f t="array" ref="F103">IF(C103&lt;&gt;0,INDEX(ItemDatabase!$I$2:$I$19,Choice!C103),"")</f>
        <v>205.59</v>
      </c>
    </row>
    <row r="104" spans="1:6" x14ac:dyDescent="0.25">
      <c r="B104" s="2" t="s">
        <v>43</v>
      </c>
      <c r="C104">
        <v>7</v>
      </c>
      <c r="E104" t="str" cm="1">
        <f t="array" ref="E104">IF(C104&lt;&gt;0,INDEX(ItemDatabase!$A$2:$A$19,Choice!C104),"")</f>
        <v>LattePanda</v>
      </c>
      <c r="F104" cm="1">
        <f t="array" ref="F104">IF(C104&lt;&gt;0,INDEX(ItemDatabase!$I$2:$I$19,Choice!C104),"")</f>
        <v>181.93</v>
      </c>
    </row>
    <row r="105" spans="1:6" x14ac:dyDescent="0.25">
      <c r="B105" s="2" t="s">
        <v>44</v>
      </c>
      <c r="C105">
        <v>8</v>
      </c>
      <c r="E105" t="str" cm="1">
        <f t="array" ref="E105">IF(C105&lt;&gt;0,INDEX(ItemDatabase!$A$2:$A$19,Choice!C105),"")</f>
        <v>Konnect Sat. Lmt</v>
      </c>
      <c r="F105" cm="1">
        <f t="array" ref="F105">IF(C105&lt;&gt;0,INDEX(ItemDatabase!$I$2:$I$19,Choice!C105),"")</f>
        <v>408.88</v>
      </c>
    </row>
    <row r="106" spans="1:6" x14ac:dyDescent="0.25">
      <c r="B106" s="2" t="s">
        <v>45</v>
      </c>
      <c r="C106">
        <v>0</v>
      </c>
      <c r="E106" t="str" cm="1">
        <f t="array" ref="E106">IF(C106&lt;&gt;0,INDEX(ItemDatabase!$A$2:$A$19,Choice!C106),"")</f>
        <v/>
      </c>
      <c r="F106" t="str" cm="1">
        <f t="array" ref="F106">IF(C106&lt;&gt;0,INDEX(ItemDatabase!$I$2:$I$19,Choice!C106),"")</f>
        <v/>
      </c>
    </row>
    <row r="107" spans="1:6" x14ac:dyDescent="0.25">
      <c r="B107" s="2" t="s">
        <v>29</v>
      </c>
      <c r="C107">
        <v>0</v>
      </c>
      <c r="E107" t="str" cm="1">
        <f t="array" ref="E107">IF(C107&lt;&gt;0,INDEX(ItemDatabase!$A$2:$A$19,Choice!C107),"")</f>
        <v/>
      </c>
      <c r="F107" t="str" cm="1">
        <f t="array" ref="F107">IF(C107&lt;&gt;0,INDEX(ItemDatabase!$I$2:$I$19,Choice!C107),"")</f>
        <v/>
      </c>
    </row>
    <row r="108" spans="1:6" x14ac:dyDescent="0.25">
      <c r="B108" s="2" t="s">
        <v>46</v>
      </c>
      <c r="C108">
        <v>0</v>
      </c>
      <c r="E108" t="str" cm="1">
        <f t="array" ref="E108">IF(C108&lt;&gt;0,INDEX(ItemDatabase!$A$2:$A$19,Choice!C108),"")</f>
        <v/>
      </c>
      <c r="F108" t="str" cm="1">
        <f t="array" ref="F108">IF(C108&lt;&gt;0,INDEX(ItemDatabase!$I$2:$I$19,Choice!C108),"")</f>
        <v/>
      </c>
    </row>
    <row r="109" spans="1:6" x14ac:dyDescent="0.25">
      <c r="B109" s="2" t="s">
        <v>47</v>
      </c>
      <c r="C109">
        <v>17</v>
      </c>
      <c r="E109" t="str" cm="1">
        <f t="array" ref="E109">IF(C109&lt;&gt;0,INDEX(ItemDatabase!$A$2:$A$19,Choice!C109),"")</f>
        <v>RS Solar Panel Unit</v>
      </c>
      <c r="F109" cm="1">
        <f t="array" ref="F109">IF(C109&lt;&gt;0,INDEX(ItemDatabase!$I$2:$I$19,Choice!C109),"")</f>
        <v>100</v>
      </c>
    </row>
    <row r="110" spans="1:6" x14ac:dyDescent="0.25">
      <c r="E110" t="str" cm="1">
        <f t="array" ref="E110">IF(C110&lt;&gt;0,INDEX(ItemDatabase!$A$2:$A$19,Choice!C110),"")</f>
        <v/>
      </c>
      <c r="F110" t="str" cm="1">
        <f t="array" ref="F110">IF(C110&lt;&gt;0,INDEX(ItemDatabase!$I$2:$I$19,Choice!C110),"")</f>
        <v/>
      </c>
    </row>
    <row r="111" spans="1:6" x14ac:dyDescent="0.25">
      <c r="E111" t="str" cm="1">
        <f t="array" ref="E111">IF(C111&lt;&gt;0,INDEX(ItemDatabase!$A$2:$A$19,Choice!C111),"")</f>
        <v/>
      </c>
      <c r="F111" t="str" cm="1">
        <f t="array" ref="F111">IF(C111&lt;&gt;0,INDEX(ItemDatabase!$I$2:$I$19,Choice!C111),"")</f>
        <v/>
      </c>
    </row>
    <row r="112" spans="1:6" x14ac:dyDescent="0.25">
      <c r="A112" s="2" t="s">
        <v>76</v>
      </c>
      <c r="D112" t="str" cm="1">
        <f t="array" ref="D112">_xlfn.CONCAT((E113:E119)&amp;",")</f>
        <v>ReoLink RLC-523WA,LattePanda,Konnect Sat. Unl,,,,,</v>
      </c>
      <c r="E112" t="str" cm="1">
        <f t="array" ref="E112">IF(C112&lt;&gt;0,INDEX(ItemDatabase!$A$2:$A$19,Choice!C112),"")</f>
        <v/>
      </c>
      <c r="F112" t="str" cm="1">
        <f t="array" ref="F112">IF(C112&lt;&gt;0,INDEX(ItemDatabase!$I$2:$I$19,Choice!C112),"")</f>
        <v/>
      </c>
    </row>
    <row r="113" spans="1:6" x14ac:dyDescent="0.25">
      <c r="B113" s="2" t="s">
        <v>42</v>
      </c>
      <c r="C113">
        <v>1</v>
      </c>
      <c r="E113" t="str" cm="1">
        <f t="array" ref="E113">IF(C113&lt;&gt;0,INDEX(ItemDatabase!$A$2:$A$19,Choice!C113),"")</f>
        <v>ReoLink RLC-523WA</v>
      </c>
      <c r="F113" cm="1">
        <f t="array" ref="F113">IF(C113&lt;&gt;0,INDEX(ItemDatabase!$I$2:$I$19,Choice!C113),"")</f>
        <v>205.59</v>
      </c>
    </row>
    <row r="114" spans="1:6" x14ac:dyDescent="0.25">
      <c r="B114" s="2" t="s">
        <v>43</v>
      </c>
      <c r="C114">
        <v>7</v>
      </c>
      <c r="E114" t="str" cm="1">
        <f t="array" ref="E114">IF(C114&lt;&gt;0,INDEX(ItemDatabase!$A$2:$A$19,Choice!C114),"")</f>
        <v>LattePanda</v>
      </c>
      <c r="F114" cm="1">
        <f t="array" ref="F114">IF(C114&lt;&gt;0,INDEX(ItemDatabase!$I$2:$I$19,Choice!C114),"")</f>
        <v>181.93</v>
      </c>
    </row>
    <row r="115" spans="1:6" x14ac:dyDescent="0.25">
      <c r="B115" s="2" t="s">
        <v>44</v>
      </c>
      <c r="C115">
        <v>9</v>
      </c>
      <c r="E115" t="str" cm="1">
        <f t="array" ref="E115">IF(C115&lt;&gt;0,INDEX(ItemDatabase!$A$2:$A$19,Choice!C115),"")</f>
        <v>Konnect Sat. Unl</v>
      </c>
      <c r="F115" cm="1">
        <f t="array" ref="F115">IF(C115&lt;&gt;0,INDEX(ItemDatabase!$I$2:$I$19,Choice!C115),"")</f>
        <v>840</v>
      </c>
    </row>
    <row r="116" spans="1:6" x14ac:dyDescent="0.25">
      <c r="B116" s="2" t="s">
        <v>45</v>
      </c>
      <c r="C116">
        <v>0</v>
      </c>
      <c r="E116" t="str" cm="1">
        <f t="array" ref="E116">IF(C116&lt;&gt;0,INDEX(ItemDatabase!$A$2:$A$19,Choice!C116),"")</f>
        <v/>
      </c>
      <c r="F116" t="str" cm="1">
        <f t="array" ref="F116">IF(C116&lt;&gt;0,INDEX(ItemDatabase!$I$2:$I$19,Choice!C116),"")</f>
        <v/>
      </c>
    </row>
    <row r="117" spans="1:6" x14ac:dyDescent="0.25">
      <c r="B117" s="2" t="s">
        <v>29</v>
      </c>
      <c r="C117">
        <v>0</v>
      </c>
      <c r="E117" t="str" cm="1">
        <f t="array" ref="E117">IF(C117&lt;&gt;0,INDEX(ItemDatabase!$A$2:$A$19,Choice!C117),"")</f>
        <v/>
      </c>
      <c r="F117" t="str" cm="1">
        <f t="array" ref="F117">IF(C117&lt;&gt;0,INDEX(ItemDatabase!$I$2:$I$19,Choice!C117),"")</f>
        <v/>
      </c>
    </row>
    <row r="118" spans="1:6" x14ac:dyDescent="0.25">
      <c r="B118" s="2" t="s">
        <v>46</v>
      </c>
      <c r="C118">
        <v>0</v>
      </c>
      <c r="E118" t="str" cm="1">
        <f t="array" ref="E118">IF(C118&lt;&gt;0,INDEX(ItemDatabase!$A$2:$A$19,Choice!C118),"")</f>
        <v/>
      </c>
      <c r="F118" t="str" cm="1">
        <f t="array" ref="F118">IF(C118&lt;&gt;0,INDEX(ItemDatabase!$I$2:$I$19,Choice!C118),"")</f>
        <v/>
      </c>
    </row>
    <row r="119" spans="1:6" x14ac:dyDescent="0.25">
      <c r="B119" s="2" t="s">
        <v>47</v>
      </c>
      <c r="C119">
        <v>0</v>
      </c>
      <c r="E119" t="str" cm="1">
        <f t="array" ref="E119">IF(C119&lt;&gt;0,INDEX(ItemDatabase!$A$2:$A$19,Choice!C119),"")</f>
        <v/>
      </c>
      <c r="F119" t="str" cm="1">
        <f t="array" ref="F119">IF(C119&lt;&gt;0,INDEX(ItemDatabase!$I$2:$I$19,Choice!C119),"")</f>
        <v/>
      </c>
    </row>
    <row r="120" spans="1:6" x14ac:dyDescent="0.25">
      <c r="E120" t="str" cm="1">
        <f t="array" ref="E120">IF(C120&lt;&gt;0,INDEX(ItemDatabase!$A$2:$A$19,Choice!C120),"")</f>
        <v/>
      </c>
      <c r="F120" t="str" cm="1">
        <f t="array" ref="F120">IF(C120&lt;&gt;0,INDEX(ItemDatabase!$I$2:$I$19,Choice!C120),"")</f>
        <v/>
      </c>
    </row>
    <row r="121" spans="1:6" x14ac:dyDescent="0.25">
      <c r="E121" t="str" cm="1">
        <f t="array" ref="E121">IF(C121&lt;&gt;0,INDEX(ItemDatabase!$A$2:$A$19,Choice!C121),"")</f>
        <v/>
      </c>
      <c r="F121" t="str" cm="1">
        <f t="array" ref="F121">IF(C121&lt;&gt;0,INDEX(ItemDatabase!$I$2:$I$19,Choice!C121),"")</f>
        <v/>
      </c>
    </row>
    <row r="122" spans="1:6" x14ac:dyDescent="0.25">
      <c r="A122" s="2" t="s">
        <v>75</v>
      </c>
      <c r="D122" t="str" cm="1">
        <f t="array" ref="D122">_xlfn.CONCAT((E123:E129)&amp;",")</f>
        <v>Vivotek FD9368-HTV,UDOO Bolt,Konnect Sat. Lmt,,,,RS Solar Panel Unit,</v>
      </c>
      <c r="E122" t="str" cm="1">
        <f t="array" ref="E122">IF(C122&lt;&gt;0,INDEX(ItemDatabase!$A$2:$A$19,Choice!C122),"")</f>
        <v/>
      </c>
      <c r="F122" t="str" cm="1">
        <f t="array" ref="F122">IF(C122&lt;&gt;0,INDEX(ItemDatabase!$I$2:$I$19,Choice!C122),"")</f>
        <v/>
      </c>
    </row>
    <row r="123" spans="1:6" x14ac:dyDescent="0.25">
      <c r="B123" s="2" t="s">
        <v>42</v>
      </c>
      <c r="C123">
        <v>2</v>
      </c>
      <c r="E123" t="str" cm="1">
        <f t="array" ref="E123">IF(C123&lt;&gt;0,INDEX(ItemDatabase!$A$2:$A$19,Choice!C123),"")</f>
        <v>Vivotek FD9368-HTV</v>
      </c>
      <c r="F123" cm="1">
        <f t="array" ref="F123">IF(C123&lt;&gt;0,INDEX(ItemDatabase!$I$2:$I$19,Choice!C123),"")</f>
        <v>200.4</v>
      </c>
    </row>
    <row r="124" spans="1:6" x14ac:dyDescent="0.25">
      <c r="B124" s="2" t="s">
        <v>43</v>
      </c>
      <c r="C124">
        <v>6</v>
      </c>
      <c r="E124" t="str" cm="1">
        <f t="array" ref="E124">IF(C124&lt;&gt;0,INDEX(ItemDatabase!$A$2:$A$19,Choice!C124),"")</f>
        <v>UDOO Bolt</v>
      </c>
      <c r="F124" cm="1">
        <f t="array" ref="F124">IF(C124&lt;&gt;0,INDEX(ItemDatabase!$I$2:$I$19,Choice!C124),"")</f>
        <v>339.91</v>
      </c>
    </row>
    <row r="125" spans="1:6" x14ac:dyDescent="0.25">
      <c r="B125" s="2" t="s">
        <v>44</v>
      </c>
      <c r="C125">
        <v>8</v>
      </c>
      <c r="E125" t="str" cm="1">
        <f t="array" ref="E125">IF(C125&lt;&gt;0,INDEX(ItemDatabase!$A$2:$A$19,Choice!C125),"")</f>
        <v>Konnect Sat. Lmt</v>
      </c>
      <c r="F125" cm="1">
        <f t="array" ref="F125">IF(C125&lt;&gt;0,INDEX(ItemDatabase!$I$2:$I$19,Choice!C125),"")</f>
        <v>408.88</v>
      </c>
    </row>
    <row r="126" spans="1:6" x14ac:dyDescent="0.25">
      <c r="B126" s="2" t="s">
        <v>45</v>
      </c>
      <c r="C126">
        <v>0</v>
      </c>
      <c r="E126" t="str" cm="1">
        <f t="array" ref="E126">IF(C126&lt;&gt;0,INDEX(ItemDatabase!$A$2:$A$19,Choice!C126),"")</f>
        <v/>
      </c>
      <c r="F126" t="str" cm="1">
        <f t="array" ref="F126">IF(C126&lt;&gt;0,INDEX(ItemDatabase!$I$2:$I$19,Choice!C126),"")</f>
        <v/>
      </c>
    </row>
    <row r="127" spans="1:6" x14ac:dyDescent="0.25">
      <c r="B127" s="2" t="s">
        <v>29</v>
      </c>
      <c r="C127">
        <v>0</v>
      </c>
      <c r="E127" t="str" cm="1">
        <f t="array" ref="E127">IF(C127&lt;&gt;0,INDEX(ItemDatabase!$A$2:$A$19,Choice!C127),"")</f>
        <v/>
      </c>
      <c r="F127" t="str" cm="1">
        <f t="array" ref="F127">IF(C127&lt;&gt;0,INDEX(ItemDatabase!$I$2:$I$19,Choice!C127),"")</f>
        <v/>
      </c>
    </row>
    <row r="128" spans="1:6" x14ac:dyDescent="0.25">
      <c r="B128" s="2" t="s">
        <v>46</v>
      </c>
      <c r="C128">
        <v>0</v>
      </c>
      <c r="E128" t="str" cm="1">
        <f t="array" ref="E128">IF(C128&lt;&gt;0,INDEX(ItemDatabase!$A$2:$A$19,Choice!C128),"")</f>
        <v/>
      </c>
      <c r="F128" t="str" cm="1">
        <f t="array" ref="F128">IF(C128&lt;&gt;0,INDEX(ItemDatabase!$I$2:$I$19,Choice!C128),"")</f>
        <v/>
      </c>
    </row>
    <row r="129" spans="1:6" x14ac:dyDescent="0.25">
      <c r="B129" s="2" t="s">
        <v>47</v>
      </c>
      <c r="C129">
        <v>17</v>
      </c>
      <c r="E129" t="str" cm="1">
        <f t="array" ref="E129">IF(C129&lt;&gt;0,INDEX(ItemDatabase!$A$2:$A$19,Choice!C129),"")</f>
        <v>RS Solar Panel Unit</v>
      </c>
      <c r="F129" cm="1">
        <f t="array" ref="F129">IF(C129&lt;&gt;0,INDEX(ItemDatabase!$I$2:$I$19,Choice!C129),"")</f>
        <v>100</v>
      </c>
    </row>
    <row r="130" spans="1:6" x14ac:dyDescent="0.25">
      <c r="E130" t="str" cm="1">
        <f t="array" ref="E130">IF(C130&lt;&gt;0,INDEX(ItemDatabase!$A$2:$A$19,Choice!C130),"")</f>
        <v/>
      </c>
      <c r="F130" t="str" cm="1">
        <f t="array" ref="F130">IF(C130&lt;&gt;0,INDEX(ItemDatabase!$I$2:$I$19,Choice!C130),"")</f>
        <v/>
      </c>
    </row>
    <row r="131" spans="1:6" x14ac:dyDescent="0.25">
      <c r="E131" t="str" cm="1">
        <f t="array" ref="E131">IF(C131&lt;&gt;0,INDEX(ItemDatabase!$A$2:$A$19,Choice!C131),"")</f>
        <v/>
      </c>
      <c r="F131" t="str" cm="1">
        <f t="array" ref="F131">IF(C131&lt;&gt;0,INDEX(ItemDatabase!$I$2:$I$19,Choice!C131),"")</f>
        <v/>
      </c>
    </row>
    <row r="132" spans="1:6" x14ac:dyDescent="0.25">
      <c r="A132" s="2" t="s">
        <v>74</v>
      </c>
      <c r="D132" t="str" cm="1">
        <f t="array" ref="D132">_xlfn.CONCAT((E133:E139)&amp;",")</f>
        <v>Vivotek FD9368-HTV,UDOO Bolt,Konnect Sat. Lmt,,,,RS Solar Panel Unit,</v>
      </c>
      <c r="E132" t="str" cm="1">
        <f t="array" ref="E132">IF(C132&lt;&gt;0,INDEX(ItemDatabase!$A$2:$A$19,Choice!C132),"")</f>
        <v/>
      </c>
      <c r="F132" t="str" cm="1">
        <f t="array" ref="F132">IF(C132&lt;&gt;0,INDEX(ItemDatabase!$I$2:$I$19,Choice!C132),"")</f>
        <v/>
      </c>
    </row>
    <row r="133" spans="1:6" x14ac:dyDescent="0.25">
      <c r="B133" s="2" t="s">
        <v>42</v>
      </c>
      <c r="C133">
        <v>2</v>
      </c>
      <c r="E133" t="str" cm="1">
        <f t="array" ref="E133">IF(C133&lt;&gt;0,INDEX(ItemDatabase!$A$2:$A$19,Choice!C133),"")</f>
        <v>Vivotek FD9368-HTV</v>
      </c>
      <c r="F133" cm="1">
        <f t="array" ref="F133">IF(C133&lt;&gt;0,INDEX(ItemDatabase!$I$2:$I$19,Choice!C133),"")</f>
        <v>200.4</v>
      </c>
    </row>
    <row r="134" spans="1:6" x14ac:dyDescent="0.25">
      <c r="B134" s="2" t="s">
        <v>43</v>
      </c>
      <c r="C134">
        <v>6</v>
      </c>
      <c r="E134" t="str" cm="1">
        <f t="array" ref="E134">IF(C134&lt;&gt;0,INDEX(ItemDatabase!$A$2:$A$19,Choice!C134),"")</f>
        <v>UDOO Bolt</v>
      </c>
      <c r="F134" cm="1">
        <f t="array" ref="F134">IF(C134&lt;&gt;0,INDEX(ItemDatabase!$I$2:$I$19,Choice!C134),"")</f>
        <v>339.91</v>
      </c>
    </row>
    <row r="135" spans="1:6" x14ac:dyDescent="0.25">
      <c r="B135" s="2" t="s">
        <v>44</v>
      </c>
      <c r="C135">
        <v>8</v>
      </c>
      <c r="E135" t="str" cm="1">
        <f t="array" ref="E135">IF(C135&lt;&gt;0,INDEX(ItemDatabase!$A$2:$A$19,Choice!C135),"")</f>
        <v>Konnect Sat. Lmt</v>
      </c>
      <c r="F135" cm="1">
        <f t="array" ref="F135">IF(C135&lt;&gt;0,INDEX(ItemDatabase!$I$2:$I$19,Choice!C135),"")</f>
        <v>408.88</v>
      </c>
    </row>
    <row r="136" spans="1:6" x14ac:dyDescent="0.25">
      <c r="B136" s="2" t="s">
        <v>45</v>
      </c>
      <c r="C136">
        <v>0</v>
      </c>
      <c r="E136" t="str" cm="1">
        <f t="array" ref="E136">IF(C136&lt;&gt;0,INDEX(ItemDatabase!$A$2:$A$19,Choice!C136),"")</f>
        <v/>
      </c>
      <c r="F136" t="str" cm="1">
        <f t="array" ref="F136">IF(C136&lt;&gt;0,INDEX(ItemDatabase!$I$2:$I$19,Choice!C136),"")</f>
        <v/>
      </c>
    </row>
    <row r="137" spans="1:6" x14ac:dyDescent="0.25">
      <c r="B137" s="2" t="s">
        <v>29</v>
      </c>
      <c r="C137">
        <v>0</v>
      </c>
      <c r="E137" t="str" cm="1">
        <f t="array" ref="E137">IF(C137&lt;&gt;0,INDEX(ItemDatabase!$A$2:$A$19,Choice!C137),"")</f>
        <v/>
      </c>
      <c r="F137" t="str" cm="1">
        <f t="array" ref="F137">IF(C137&lt;&gt;0,INDEX(ItemDatabase!$I$2:$I$19,Choice!C137),"")</f>
        <v/>
      </c>
    </row>
    <row r="138" spans="1:6" x14ac:dyDescent="0.25">
      <c r="B138" s="2" t="s">
        <v>46</v>
      </c>
      <c r="C138">
        <v>0</v>
      </c>
      <c r="E138" t="str" cm="1">
        <f t="array" ref="E138">IF(C138&lt;&gt;0,INDEX(ItemDatabase!$A$2:$A$19,Choice!C138),"")</f>
        <v/>
      </c>
      <c r="F138" t="str" cm="1">
        <f t="array" ref="F138">IF(C138&lt;&gt;0,INDEX(ItemDatabase!$I$2:$I$19,Choice!C138),"")</f>
        <v/>
      </c>
    </row>
    <row r="139" spans="1:6" x14ac:dyDescent="0.25">
      <c r="B139" s="2" t="s">
        <v>47</v>
      </c>
      <c r="C139">
        <v>17</v>
      </c>
      <c r="E139" t="str" cm="1">
        <f t="array" ref="E139">IF(C139&lt;&gt;0,INDEX(ItemDatabase!$A$2:$A$19,Choice!C139),"")</f>
        <v>RS Solar Panel Unit</v>
      </c>
      <c r="F139" cm="1">
        <f t="array" ref="F139">IF(C139&lt;&gt;0,INDEX(ItemDatabase!$I$2:$I$19,Choice!C139),"")</f>
        <v>100</v>
      </c>
    </row>
    <row r="140" spans="1:6" x14ac:dyDescent="0.25">
      <c r="E140" t="str" cm="1">
        <f t="array" ref="E140">IF(C140&lt;&gt;0,INDEX(ItemDatabase!$A$2:$A$19,Choice!C140),"")</f>
        <v/>
      </c>
      <c r="F140" t="str" cm="1">
        <f t="array" ref="F140">IF(C140&lt;&gt;0,INDEX(ItemDatabase!$I$2:$I$19,Choice!C140),"")</f>
        <v/>
      </c>
    </row>
    <row r="141" spans="1:6" x14ac:dyDescent="0.25">
      <c r="E141" t="str" cm="1">
        <f t="array" ref="E141">IF(C141&lt;&gt;0,INDEX(ItemDatabase!$A$2:$A$19,Choice!C141),"")</f>
        <v/>
      </c>
      <c r="F141" t="str" cm="1">
        <f t="array" ref="F141">IF(C141&lt;&gt;0,INDEX(ItemDatabase!$I$2:$I$19,Choice!C141),"")</f>
        <v/>
      </c>
    </row>
    <row r="142" spans="1:6" x14ac:dyDescent="0.25">
      <c r="A142" s="2" t="s">
        <v>51</v>
      </c>
      <c r="D142" t="str" cm="1">
        <f t="array" ref="D142">_xlfn.CONCAT((E143:E149)&amp;",")</f>
        <v>Vivotek FD9368-HTV,UDOO Bolt,Konnect Sat. Lmt,,,,RS Solar Panel Unit,</v>
      </c>
      <c r="E142" t="str" cm="1">
        <f t="array" ref="E142">IF(C142&lt;&gt;0,INDEX(ItemDatabase!$A$2:$A$19,Choice!C142),"")</f>
        <v/>
      </c>
      <c r="F142" t="str" cm="1">
        <f t="array" ref="F142">IF(C142&lt;&gt;0,INDEX(ItemDatabase!$I$2:$I$19,Choice!C142),"")</f>
        <v/>
      </c>
    </row>
    <row r="143" spans="1:6" x14ac:dyDescent="0.25">
      <c r="B143" s="2" t="s">
        <v>42</v>
      </c>
      <c r="C143">
        <v>2</v>
      </c>
      <c r="E143" t="str" cm="1">
        <f t="array" ref="E143">IF(C143&lt;&gt;0,INDEX(ItemDatabase!$A$2:$A$19,Choice!C143),"")</f>
        <v>Vivotek FD9368-HTV</v>
      </c>
      <c r="F143" cm="1">
        <f t="array" ref="F143">IF(C143&lt;&gt;0,INDEX(ItemDatabase!$I$2:$I$19,Choice!C143),"")</f>
        <v>200.4</v>
      </c>
    </row>
    <row r="144" spans="1:6" x14ac:dyDescent="0.25">
      <c r="B144" s="2" t="s">
        <v>43</v>
      </c>
      <c r="C144">
        <v>6</v>
      </c>
      <c r="E144" t="str" cm="1">
        <f t="array" ref="E144">IF(C144&lt;&gt;0,INDEX(ItemDatabase!$A$2:$A$19,Choice!C144),"")</f>
        <v>UDOO Bolt</v>
      </c>
      <c r="F144" cm="1">
        <f t="array" ref="F144">IF(C144&lt;&gt;0,INDEX(ItemDatabase!$I$2:$I$19,Choice!C144),"")</f>
        <v>339.91</v>
      </c>
    </row>
    <row r="145" spans="1:6" x14ac:dyDescent="0.25">
      <c r="B145" s="2" t="s">
        <v>44</v>
      </c>
      <c r="C145">
        <v>8</v>
      </c>
      <c r="E145" t="str" cm="1">
        <f t="array" ref="E145">IF(C145&lt;&gt;0,INDEX(ItemDatabase!$A$2:$A$19,Choice!C145),"")</f>
        <v>Konnect Sat. Lmt</v>
      </c>
      <c r="F145" cm="1">
        <f t="array" ref="F145">IF(C145&lt;&gt;0,INDEX(ItemDatabase!$I$2:$I$19,Choice!C145),"")</f>
        <v>408.88</v>
      </c>
    </row>
    <row r="146" spans="1:6" x14ac:dyDescent="0.25">
      <c r="B146" s="2" t="s">
        <v>45</v>
      </c>
      <c r="C146">
        <v>0</v>
      </c>
      <c r="E146" t="str" cm="1">
        <f t="array" ref="E146">IF(C146&lt;&gt;0,INDEX(ItemDatabase!$A$2:$A$19,Choice!C146),"")</f>
        <v/>
      </c>
      <c r="F146" t="str" cm="1">
        <f t="array" ref="F146">IF(C146&lt;&gt;0,INDEX(ItemDatabase!$I$2:$I$19,Choice!C146),"")</f>
        <v/>
      </c>
    </row>
    <row r="147" spans="1:6" x14ac:dyDescent="0.25">
      <c r="B147" s="2" t="s">
        <v>29</v>
      </c>
      <c r="C147">
        <v>0</v>
      </c>
      <c r="E147" t="str" cm="1">
        <f t="array" ref="E147">IF(C147&lt;&gt;0,INDEX(ItemDatabase!$A$2:$A$19,Choice!C147),"")</f>
        <v/>
      </c>
      <c r="F147" t="str" cm="1">
        <f t="array" ref="F147">IF(C147&lt;&gt;0,INDEX(ItemDatabase!$I$2:$I$19,Choice!C147),"")</f>
        <v/>
      </c>
    </row>
    <row r="148" spans="1:6" x14ac:dyDescent="0.25">
      <c r="B148" s="2" t="s">
        <v>46</v>
      </c>
      <c r="C148">
        <v>0</v>
      </c>
      <c r="E148" t="str" cm="1">
        <f t="array" ref="E148">IF(C148&lt;&gt;0,INDEX(ItemDatabase!$A$2:$A$19,Choice!C148),"")</f>
        <v/>
      </c>
      <c r="F148" t="str" cm="1">
        <f t="array" ref="F148">IF(C148&lt;&gt;0,INDEX(ItemDatabase!$I$2:$I$19,Choice!C148),"")</f>
        <v/>
      </c>
    </row>
    <row r="149" spans="1:6" x14ac:dyDescent="0.25">
      <c r="B149" s="2" t="s">
        <v>47</v>
      </c>
      <c r="C149">
        <v>17</v>
      </c>
      <c r="E149" t="str" cm="1">
        <f t="array" ref="E149">IF(C149&lt;&gt;0,INDEX(ItemDatabase!$A$2:$A$19,Choice!C149),"")</f>
        <v>RS Solar Panel Unit</v>
      </c>
      <c r="F149" cm="1">
        <f t="array" ref="F149">IF(C149&lt;&gt;0,INDEX(ItemDatabase!$I$2:$I$19,Choice!C149),"")</f>
        <v>100</v>
      </c>
    </row>
    <row r="150" spans="1:6" x14ac:dyDescent="0.25">
      <c r="E150" t="str" cm="1">
        <f t="array" ref="E150">IF(C150&lt;&gt;0,INDEX(ItemDatabase!$A$2:$A$19,Choice!C150),"")</f>
        <v/>
      </c>
      <c r="F150" t="str" cm="1">
        <f t="array" ref="F150">IF(C150&lt;&gt;0,INDEX(ItemDatabase!$I$2:$I$19,Choice!C150),"")</f>
        <v/>
      </c>
    </row>
    <row r="151" spans="1:6" x14ac:dyDescent="0.25">
      <c r="E151" t="str" cm="1">
        <f t="array" ref="E151">IF(C151&lt;&gt;0,INDEX(ItemDatabase!$A$2:$A$19,Choice!C151),"")</f>
        <v/>
      </c>
      <c r="F151" t="str" cm="1">
        <f t="array" ref="F151">IF(C151&lt;&gt;0,INDEX(ItemDatabase!$I$2:$I$19,Choice!C151),"")</f>
        <v/>
      </c>
    </row>
    <row r="152" spans="1:6" x14ac:dyDescent="0.25">
      <c r="A152" s="2" t="s">
        <v>73</v>
      </c>
      <c r="D152" t="str" cm="1">
        <f t="array" ref="D152">_xlfn.CONCAT((E153:E159)&amp;",")</f>
        <v>Vivotek FD9368-HTV,LattePanda,Mob_GiffGaff_USB,,,,RS Solar Panel Unit,</v>
      </c>
      <c r="E152" t="str" cm="1">
        <f t="array" ref="E152">IF(C152&lt;&gt;0,INDEX(ItemDatabase!$A$2:$A$19,Choice!C152),"")</f>
        <v/>
      </c>
      <c r="F152" t="str" cm="1">
        <f t="array" ref="F152">IF(C152&lt;&gt;0,INDEX(ItemDatabase!$I$2:$I$19,Choice!C152),"")</f>
        <v/>
      </c>
    </row>
    <row r="153" spans="1:6" x14ac:dyDescent="0.25">
      <c r="B153" s="2" t="s">
        <v>42</v>
      </c>
      <c r="C153">
        <v>2</v>
      </c>
      <c r="E153" t="str" cm="1">
        <f t="array" ref="E153">IF(C153&lt;&gt;0,INDEX(ItemDatabase!$A$2:$A$19,Choice!C153),"")</f>
        <v>Vivotek FD9368-HTV</v>
      </c>
      <c r="F153" cm="1">
        <f t="array" ref="F153">IF(C153&lt;&gt;0,INDEX(ItemDatabase!$I$2:$I$19,Choice!C153),"")</f>
        <v>200.4</v>
      </c>
    </row>
    <row r="154" spans="1:6" x14ac:dyDescent="0.25">
      <c r="B154" s="2" t="s">
        <v>43</v>
      </c>
      <c r="C154">
        <v>7</v>
      </c>
      <c r="E154" t="str" cm="1">
        <f t="array" ref="E154">IF(C154&lt;&gt;0,INDEX(ItemDatabase!$A$2:$A$19,Choice!C154),"")</f>
        <v>LattePanda</v>
      </c>
      <c r="F154" cm="1">
        <f t="array" ref="F154">IF(C154&lt;&gt;0,INDEX(ItemDatabase!$I$2:$I$19,Choice!C154),"")</f>
        <v>181.93</v>
      </c>
    </row>
    <row r="155" spans="1:6" x14ac:dyDescent="0.25">
      <c r="B155" s="2" t="s">
        <v>44</v>
      </c>
      <c r="C155">
        <v>10</v>
      </c>
      <c r="E155" t="str" cm="1">
        <f t="array" ref="E155">IF(C155&lt;&gt;0,INDEX(ItemDatabase!$A$2:$A$19,Choice!C155),"")</f>
        <v>Mob_GiffGaff_USB</v>
      </c>
      <c r="F155" cm="1">
        <f t="array" ref="F155">IF(C155&lt;&gt;0,INDEX(ItemDatabase!$I$2:$I$19,Choice!C155),"")</f>
        <v>356.2</v>
      </c>
    </row>
    <row r="156" spans="1:6" x14ac:dyDescent="0.25">
      <c r="B156" s="2" t="s">
        <v>45</v>
      </c>
      <c r="C156">
        <v>0</v>
      </c>
      <c r="E156" t="str" cm="1">
        <f t="array" ref="E156">IF(C156&lt;&gt;0,INDEX(ItemDatabase!$A$2:$A$19,Choice!C156),"")</f>
        <v/>
      </c>
      <c r="F156" t="str" cm="1">
        <f t="array" ref="F156">IF(C156&lt;&gt;0,INDEX(ItemDatabase!$I$2:$I$19,Choice!C156),"")</f>
        <v/>
      </c>
    </row>
    <row r="157" spans="1:6" x14ac:dyDescent="0.25">
      <c r="B157" s="2" t="s">
        <v>29</v>
      </c>
      <c r="C157">
        <v>0</v>
      </c>
      <c r="E157" t="str" cm="1">
        <f t="array" ref="E157">IF(C157&lt;&gt;0,INDEX(ItemDatabase!$A$2:$A$19,Choice!C157),"")</f>
        <v/>
      </c>
      <c r="F157" t="str" cm="1">
        <f t="array" ref="F157">IF(C157&lt;&gt;0,INDEX(ItemDatabase!$I$2:$I$19,Choice!C157),"")</f>
        <v/>
      </c>
    </row>
    <row r="158" spans="1:6" x14ac:dyDescent="0.25">
      <c r="B158" s="2" t="s">
        <v>46</v>
      </c>
      <c r="C158">
        <v>0</v>
      </c>
      <c r="E158" t="str" cm="1">
        <f t="array" ref="E158">IF(C158&lt;&gt;0,INDEX(ItemDatabase!$A$2:$A$19,Choice!C158),"")</f>
        <v/>
      </c>
      <c r="F158" t="str" cm="1">
        <f t="array" ref="F158">IF(C158&lt;&gt;0,INDEX(ItemDatabase!$I$2:$I$19,Choice!C158),"")</f>
        <v/>
      </c>
    </row>
    <row r="159" spans="1:6" x14ac:dyDescent="0.25">
      <c r="B159" s="2" t="s">
        <v>47</v>
      </c>
      <c r="C159">
        <v>17</v>
      </c>
      <c r="E159" t="str" cm="1">
        <f t="array" ref="E159">IF(C159&lt;&gt;0,INDEX(ItemDatabase!$A$2:$A$19,Choice!C159),"")</f>
        <v>RS Solar Panel Unit</v>
      </c>
      <c r="F159" cm="1">
        <f t="array" ref="F159">IF(C159&lt;&gt;0,INDEX(ItemDatabase!$I$2:$I$19,Choice!C159),"")</f>
        <v>100</v>
      </c>
    </row>
    <row r="160" spans="1:6" x14ac:dyDescent="0.25">
      <c r="E160" t="str" cm="1">
        <f t="array" ref="E160">IF(C160&lt;&gt;0,INDEX(ItemDatabase!$A$2:$A$19,Choice!C160),"")</f>
        <v/>
      </c>
      <c r="F160" t="str" cm="1">
        <f t="array" ref="F160">IF(C160&lt;&gt;0,INDEX(ItemDatabase!$I$2:$I$19,Choice!C160),"")</f>
        <v/>
      </c>
    </row>
    <row r="161" spans="1:6" x14ac:dyDescent="0.25">
      <c r="E161" t="str" cm="1">
        <f t="array" ref="E161">IF(C161&lt;&gt;0,INDEX(ItemDatabase!$A$2:$A$19,Choice!C161),"")</f>
        <v/>
      </c>
      <c r="F161" t="str" cm="1">
        <f t="array" ref="F161">IF(C161&lt;&gt;0,INDEX(ItemDatabase!$I$2:$I$19,Choice!C161),"")</f>
        <v/>
      </c>
    </row>
    <row r="162" spans="1:6" x14ac:dyDescent="0.25">
      <c r="A162" s="2" t="s">
        <v>72</v>
      </c>
      <c r="D162" t="str" cm="1">
        <f t="array" ref="D162">_xlfn.CONCAT((E163:E169)&amp;",")</f>
        <v>Vivotek FD9368-HTV,UDOO Bolt,Mob_GiffGaff_USB,,,,RS Solar Panel Unit,</v>
      </c>
      <c r="E162" t="str" cm="1">
        <f t="array" ref="E162">IF(C162&lt;&gt;0,INDEX(ItemDatabase!$A$2:$A$19,Choice!C162),"")</f>
        <v/>
      </c>
      <c r="F162" t="str" cm="1">
        <f t="array" ref="F162">IF(C162&lt;&gt;0,INDEX(ItemDatabase!$I$2:$I$19,Choice!C162),"")</f>
        <v/>
      </c>
    </row>
    <row r="163" spans="1:6" x14ac:dyDescent="0.25">
      <c r="B163" s="2" t="s">
        <v>42</v>
      </c>
      <c r="C163">
        <v>2</v>
      </c>
      <c r="E163" t="str" cm="1">
        <f t="array" ref="E163">IF(C163&lt;&gt;0,INDEX(ItemDatabase!$A$2:$A$19,Choice!C163),"")</f>
        <v>Vivotek FD9368-HTV</v>
      </c>
      <c r="F163" cm="1">
        <f t="array" ref="F163">IF(C163&lt;&gt;0,INDEX(ItemDatabase!$I$2:$I$19,Choice!C163),"")</f>
        <v>200.4</v>
      </c>
    </row>
    <row r="164" spans="1:6" x14ac:dyDescent="0.25">
      <c r="B164" s="2" t="s">
        <v>43</v>
      </c>
      <c r="C164">
        <v>6</v>
      </c>
      <c r="E164" t="str" cm="1">
        <f t="array" ref="E164">IF(C164&lt;&gt;0,INDEX(ItemDatabase!$A$2:$A$19,Choice!C164),"")</f>
        <v>UDOO Bolt</v>
      </c>
      <c r="F164" cm="1">
        <f t="array" ref="F164">IF(C164&lt;&gt;0,INDEX(ItemDatabase!$I$2:$I$19,Choice!C164),"")</f>
        <v>339.91</v>
      </c>
    </row>
    <row r="165" spans="1:6" x14ac:dyDescent="0.25">
      <c r="B165" s="2" t="s">
        <v>44</v>
      </c>
      <c r="C165">
        <v>10</v>
      </c>
      <c r="E165" t="str" cm="1">
        <f t="array" ref="E165">IF(C165&lt;&gt;0,INDEX(ItemDatabase!$A$2:$A$19,Choice!C165),"")</f>
        <v>Mob_GiffGaff_USB</v>
      </c>
      <c r="F165" cm="1">
        <f t="array" ref="F165">IF(C165&lt;&gt;0,INDEX(ItemDatabase!$I$2:$I$19,Choice!C165),"")</f>
        <v>356.2</v>
      </c>
    </row>
    <row r="166" spans="1:6" x14ac:dyDescent="0.25">
      <c r="B166" s="2" t="s">
        <v>45</v>
      </c>
      <c r="C166">
        <v>0</v>
      </c>
      <c r="E166" t="str" cm="1">
        <f t="array" ref="E166">IF(C166&lt;&gt;0,INDEX(ItemDatabase!$A$2:$A$19,Choice!C166),"")</f>
        <v/>
      </c>
      <c r="F166" t="str" cm="1">
        <f t="array" ref="F166">IF(C166&lt;&gt;0,INDEX(ItemDatabase!$I$2:$I$19,Choice!C166),"")</f>
        <v/>
      </c>
    </row>
    <row r="167" spans="1:6" x14ac:dyDescent="0.25">
      <c r="B167" s="2" t="s">
        <v>29</v>
      </c>
      <c r="C167">
        <v>0</v>
      </c>
      <c r="E167" t="str" cm="1">
        <f t="array" ref="E167">IF(C167&lt;&gt;0,INDEX(ItemDatabase!$A$2:$A$19,Choice!C167),"")</f>
        <v/>
      </c>
      <c r="F167" t="str" cm="1">
        <f t="array" ref="F167">IF(C167&lt;&gt;0,INDEX(ItemDatabase!$I$2:$I$19,Choice!C167),"")</f>
        <v/>
      </c>
    </row>
    <row r="168" spans="1:6" x14ac:dyDescent="0.25">
      <c r="B168" s="2" t="s">
        <v>46</v>
      </c>
      <c r="C168">
        <v>0</v>
      </c>
      <c r="E168" t="str" cm="1">
        <f t="array" ref="E168">IF(C168&lt;&gt;0,INDEX(ItemDatabase!$A$2:$A$19,Choice!C168),"")</f>
        <v/>
      </c>
      <c r="F168" t="str" cm="1">
        <f t="array" ref="F168">IF(C168&lt;&gt;0,INDEX(ItemDatabase!$I$2:$I$19,Choice!C168),"")</f>
        <v/>
      </c>
    </row>
    <row r="169" spans="1:6" x14ac:dyDescent="0.25">
      <c r="B169" s="2" t="s">
        <v>47</v>
      </c>
      <c r="C169">
        <v>17</v>
      </c>
      <c r="E169" t="str" cm="1">
        <f t="array" ref="E169">IF(C169&lt;&gt;0,INDEX(ItemDatabase!$A$2:$A$19,Choice!C169),"")</f>
        <v>RS Solar Panel Unit</v>
      </c>
      <c r="F169" cm="1">
        <f t="array" ref="F169">IF(C169&lt;&gt;0,INDEX(ItemDatabase!$I$2:$I$19,Choice!C169),"")</f>
        <v>100</v>
      </c>
    </row>
    <row r="170" spans="1:6" x14ac:dyDescent="0.25">
      <c r="E170" t="str" cm="1">
        <f t="array" ref="E170">IF(C170&lt;&gt;0,INDEX(ItemDatabase!$A$2:$A$19,Choice!C170),"")</f>
        <v/>
      </c>
      <c r="F170" t="str" cm="1">
        <f t="array" ref="F170">IF(C170&lt;&gt;0,INDEX(ItemDatabase!$I$2:$I$19,Choice!C170),"")</f>
        <v/>
      </c>
    </row>
    <row r="171" spans="1:6" x14ac:dyDescent="0.25">
      <c r="E171" t="str" cm="1">
        <f t="array" ref="E171">IF(C171&lt;&gt;0,INDEX(ItemDatabase!$A$2:$A$19,Choice!C171),"")</f>
        <v/>
      </c>
      <c r="F171" t="str" cm="1">
        <f t="array" ref="F171">IF(C171&lt;&gt;0,INDEX(ItemDatabase!$I$2:$I$19,Choice!C171),"")</f>
        <v/>
      </c>
    </row>
    <row r="172" spans="1:6" x14ac:dyDescent="0.25">
      <c r="A172" s="2" t="s">
        <v>71</v>
      </c>
      <c r="D172" t="str" cm="1">
        <f t="array" ref="D172">_xlfn.CONCAT((E173:E179)&amp;",")</f>
        <v>Vivotek FD9368-HTV,UDOO Bolt,Mob_GiffGaff_USB,,,,RS Solar Panel Unit,</v>
      </c>
      <c r="E172" t="str" cm="1">
        <f t="array" ref="E172">IF(C172&lt;&gt;0,INDEX(ItemDatabase!$A$2:$A$19,Choice!C172),"")</f>
        <v/>
      </c>
      <c r="F172" t="str" cm="1">
        <f t="array" ref="F172">IF(C172&lt;&gt;0,INDEX(ItemDatabase!$I$2:$I$19,Choice!C172),"")</f>
        <v/>
      </c>
    </row>
    <row r="173" spans="1:6" x14ac:dyDescent="0.25">
      <c r="B173" s="2" t="s">
        <v>42</v>
      </c>
      <c r="C173">
        <v>2</v>
      </c>
      <c r="E173" t="str" cm="1">
        <f t="array" ref="E173">IF(C173&lt;&gt;0,INDEX(ItemDatabase!$A$2:$A$19,Choice!C173),"")</f>
        <v>Vivotek FD9368-HTV</v>
      </c>
      <c r="F173" cm="1">
        <f t="array" ref="F173">IF(C173&lt;&gt;0,INDEX(ItemDatabase!$I$2:$I$19,Choice!C173),"")</f>
        <v>200.4</v>
      </c>
    </row>
    <row r="174" spans="1:6" x14ac:dyDescent="0.25">
      <c r="B174" s="2" t="s">
        <v>43</v>
      </c>
      <c r="C174">
        <v>6</v>
      </c>
      <c r="E174" t="str" cm="1">
        <f t="array" ref="E174">IF(C174&lt;&gt;0,INDEX(ItemDatabase!$A$2:$A$19,Choice!C174),"")</f>
        <v>UDOO Bolt</v>
      </c>
      <c r="F174" cm="1">
        <f t="array" ref="F174">IF(C174&lt;&gt;0,INDEX(ItemDatabase!$I$2:$I$19,Choice!C174),"")</f>
        <v>339.91</v>
      </c>
    </row>
    <row r="175" spans="1:6" x14ac:dyDescent="0.25">
      <c r="B175" s="2" t="s">
        <v>44</v>
      </c>
      <c r="C175">
        <v>10</v>
      </c>
      <c r="E175" t="str" cm="1">
        <f t="array" ref="E175">IF(C175&lt;&gt;0,INDEX(ItemDatabase!$A$2:$A$19,Choice!C175),"")</f>
        <v>Mob_GiffGaff_USB</v>
      </c>
      <c r="F175" cm="1">
        <f t="array" ref="F175">IF(C175&lt;&gt;0,INDEX(ItemDatabase!$I$2:$I$19,Choice!C175),"")</f>
        <v>356.2</v>
      </c>
    </row>
    <row r="176" spans="1:6" x14ac:dyDescent="0.25">
      <c r="B176" s="2" t="s">
        <v>45</v>
      </c>
      <c r="C176">
        <v>0</v>
      </c>
      <c r="E176" t="str" cm="1">
        <f t="array" ref="E176">IF(C176&lt;&gt;0,INDEX(ItemDatabase!$A$2:$A$19,Choice!C176),"")</f>
        <v/>
      </c>
      <c r="F176" t="str" cm="1">
        <f t="array" ref="F176">IF(C176&lt;&gt;0,INDEX(ItemDatabase!$I$2:$I$19,Choice!C176),"")</f>
        <v/>
      </c>
    </row>
    <row r="177" spans="1:6" x14ac:dyDescent="0.25">
      <c r="B177" s="2" t="s">
        <v>29</v>
      </c>
      <c r="C177">
        <v>0</v>
      </c>
      <c r="E177" t="str" cm="1">
        <f t="array" ref="E177">IF(C177&lt;&gt;0,INDEX(ItemDatabase!$A$2:$A$19,Choice!C177),"")</f>
        <v/>
      </c>
      <c r="F177" t="str" cm="1">
        <f t="array" ref="F177">IF(C177&lt;&gt;0,INDEX(ItemDatabase!$I$2:$I$19,Choice!C177),"")</f>
        <v/>
      </c>
    </row>
    <row r="178" spans="1:6" x14ac:dyDescent="0.25">
      <c r="B178" s="2" t="s">
        <v>46</v>
      </c>
      <c r="C178">
        <v>0</v>
      </c>
      <c r="E178" t="str" cm="1">
        <f t="array" ref="E178">IF(C178&lt;&gt;0,INDEX(ItemDatabase!$A$2:$A$19,Choice!C178),"")</f>
        <v/>
      </c>
      <c r="F178" t="str" cm="1">
        <f t="array" ref="F178">IF(C178&lt;&gt;0,INDEX(ItemDatabase!$I$2:$I$19,Choice!C178),"")</f>
        <v/>
      </c>
    </row>
    <row r="179" spans="1:6" x14ac:dyDescent="0.25">
      <c r="B179" s="2" t="s">
        <v>47</v>
      </c>
      <c r="C179">
        <v>17</v>
      </c>
      <c r="E179" t="str" cm="1">
        <f t="array" ref="E179">IF(C179&lt;&gt;0,INDEX(ItemDatabase!$A$2:$A$19,Choice!C179),"")</f>
        <v>RS Solar Panel Unit</v>
      </c>
      <c r="F179" cm="1">
        <f t="array" ref="F179">IF(C179&lt;&gt;0,INDEX(ItemDatabase!$I$2:$I$19,Choice!C179),"")</f>
        <v>100</v>
      </c>
    </row>
    <row r="180" spans="1:6" x14ac:dyDescent="0.25">
      <c r="E180" t="str" cm="1">
        <f t="array" ref="E180">IF(C180&lt;&gt;0,INDEX(ItemDatabase!$A$2:$A$19,Choice!C180),"")</f>
        <v/>
      </c>
      <c r="F180" t="str" cm="1">
        <f t="array" ref="F180">IF(C180&lt;&gt;0,INDEX(ItemDatabase!$I$2:$I$19,Choice!C180),"")</f>
        <v/>
      </c>
    </row>
    <row r="181" spans="1:6" x14ac:dyDescent="0.25">
      <c r="E181" t="str" cm="1">
        <f t="array" ref="E181">IF(C181&lt;&gt;0,INDEX(ItemDatabase!$A$2:$A$19,Choice!C181),"")</f>
        <v/>
      </c>
      <c r="F181" t="str" cm="1">
        <f t="array" ref="F181">IF(C181&lt;&gt;0,INDEX(ItemDatabase!$I$2:$I$19,Choice!C181),"")</f>
        <v/>
      </c>
    </row>
    <row r="182" spans="1:6" x14ac:dyDescent="0.25">
      <c r="A182" s="2" t="s">
        <v>67</v>
      </c>
      <c r="D182" t="str" cm="1">
        <f t="array" ref="D182">_xlfn.CONCAT((E183:E189)&amp;",")</f>
        <v>Vivotek FD9368-HTV,UDOO Bolt,Mob_GiffGaff_USB,,,,,</v>
      </c>
      <c r="E182" t="str" cm="1">
        <f t="array" ref="E182">IF(C182&lt;&gt;0,INDEX(ItemDatabase!$A$2:$A$19,Choice!C182),"")</f>
        <v/>
      </c>
      <c r="F182" t="str" cm="1">
        <f t="array" ref="F182">IF(C182&lt;&gt;0,INDEX(ItemDatabase!$I$2:$I$19,Choice!C182),"")</f>
        <v/>
      </c>
    </row>
    <row r="183" spans="1:6" x14ac:dyDescent="0.25">
      <c r="B183" s="2" t="s">
        <v>42</v>
      </c>
      <c r="C183">
        <v>2</v>
      </c>
      <c r="E183" t="str" cm="1">
        <f t="array" ref="E183">IF(C183&lt;&gt;0,INDEX(ItemDatabase!$A$2:$A$19,Choice!C183),"")</f>
        <v>Vivotek FD9368-HTV</v>
      </c>
      <c r="F183" cm="1">
        <f t="array" ref="F183">IF(C183&lt;&gt;0,INDEX(ItemDatabase!$I$2:$I$19,Choice!C183),"")</f>
        <v>200.4</v>
      </c>
    </row>
    <row r="184" spans="1:6" x14ac:dyDescent="0.25">
      <c r="B184" s="2" t="s">
        <v>43</v>
      </c>
      <c r="C184">
        <v>6</v>
      </c>
      <c r="E184" t="str" cm="1">
        <f t="array" ref="E184">IF(C184&lt;&gt;0,INDEX(ItemDatabase!$A$2:$A$19,Choice!C184),"")</f>
        <v>UDOO Bolt</v>
      </c>
      <c r="F184" cm="1">
        <f t="array" ref="F184">IF(C184&lt;&gt;0,INDEX(ItemDatabase!$I$2:$I$19,Choice!C184),"")</f>
        <v>339.91</v>
      </c>
    </row>
    <row r="185" spans="1:6" x14ac:dyDescent="0.25">
      <c r="B185" s="2" t="s">
        <v>44</v>
      </c>
      <c r="C185">
        <v>10</v>
      </c>
      <c r="E185" t="str" cm="1">
        <f t="array" ref="E185">IF(C185&lt;&gt;0,INDEX(ItemDatabase!$A$2:$A$19,Choice!C185),"")</f>
        <v>Mob_GiffGaff_USB</v>
      </c>
      <c r="F185" cm="1">
        <f t="array" ref="F185">IF(C185&lt;&gt;0,INDEX(ItemDatabase!$I$2:$I$19,Choice!C185),"")</f>
        <v>356.2</v>
      </c>
    </row>
    <row r="186" spans="1:6" x14ac:dyDescent="0.25">
      <c r="B186" s="2" t="s">
        <v>45</v>
      </c>
      <c r="C186">
        <v>0</v>
      </c>
      <c r="E186" t="str" cm="1">
        <f t="array" ref="E186">IF(C186&lt;&gt;0,INDEX(ItemDatabase!$A$2:$A$19,Choice!C186),"")</f>
        <v/>
      </c>
      <c r="F186" t="str" cm="1">
        <f t="array" ref="F186">IF(C186&lt;&gt;0,INDEX(ItemDatabase!$I$2:$I$19,Choice!C186),"")</f>
        <v/>
      </c>
    </row>
    <row r="187" spans="1:6" x14ac:dyDescent="0.25">
      <c r="B187" s="2" t="s">
        <v>29</v>
      </c>
      <c r="C187">
        <v>0</v>
      </c>
      <c r="E187" t="str" cm="1">
        <f t="array" ref="E187">IF(C187&lt;&gt;0,INDEX(ItemDatabase!$A$2:$A$19,Choice!C187),"")</f>
        <v/>
      </c>
      <c r="F187" t="str" cm="1">
        <f t="array" ref="F187">IF(C187&lt;&gt;0,INDEX(ItemDatabase!$I$2:$I$19,Choice!C187),"")</f>
        <v/>
      </c>
    </row>
    <row r="188" spans="1:6" x14ac:dyDescent="0.25">
      <c r="B188" s="2" t="s">
        <v>46</v>
      </c>
      <c r="C188">
        <v>0</v>
      </c>
      <c r="E188" t="str" cm="1">
        <f t="array" ref="E188">IF(C188&lt;&gt;0,INDEX(ItemDatabase!$A$2:$A$19,Choice!C188),"")</f>
        <v/>
      </c>
      <c r="F188" t="str" cm="1">
        <f t="array" ref="F188">IF(C188&lt;&gt;0,INDEX(ItemDatabase!$I$2:$I$19,Choice!C188),"")</f>
        <v/>
      </c>
    </row>
    <row r="189" spans="1:6" x14ac:dyDescent="0.25">
      <c r="B189" s="2" t="s">
        <v>47</v>
      </c>
      <c r="C189">
        <v>0</v>
      </c>
      <c r="E189" t="str" cm="1">
        <f t="array" ref="E189">IF(C189&lt;&gt;0,INDEX(ItemDatabase!$A$2:$A$19,Choice!C189),"")</f>
        <v/>
      </c>
      <c r="F189" t="str" cm="1">
        <f t="array" ref="F189">IF(C189&lt;&gt;0,INDEX(ItemDatabase!$I$2:$I$19,Choice!C189),"")</f>
        <v/>
      </c>
    </row>
    <row r="192" spans="1:6" x14ac:dyDescent="0.25">
      <c r="A192" s="2" t="s">
        <v>50</v>
      </c>
      <c r="D192" t="str" cm="1">
        <f t="array" ref="D192">_xlfn.CONCAT((E193:E199)&amp;",")</f>
        <v>Vivotek FD9368-HTV,UDOO Bolt,Mob_GiffGaff_USB,,,,,</v>
      </c>
      <c r="E192" t="str" cm="1">
        <f t="array" ref="E192">IF(C192&lt;&gt;0,INDEX(ItemDatabase!$A$2:$A$19,Choice!C192),"")</f>
        <v/>
      </c>
      <c r="F192" t="str" cm="1">
        <f t="array" ref="F192">IF(C192&lt;&gt;0,INDEX(ItemDatabase!$I$2:$I$19,Choice!C192),"")</f>
        <v/>
      </c>
    </row>
    <row r="193" spans="1:6" x14ac:dyDescent="0.25">
      <c r="B193" s="2" t="s">
        <v>42</v>
      </c>
      <c r="C193">
        <v>2</v>
      </c>
      <c r="E193" t="str" cm="1">
        <f t="array" ref="E193">IF(C193&lt;&gt;0,INDEX(ItemDatabase!$A$2:$A$19,Choice!C193),"")</f>
        <v>Vivotek FD9368-HTV</v>
      </c>
      <c r="F193" cm="1">
        <f t="array" ref="F193">IF(C193&lt;&gt;0,INDEX(ItemDatabase!$I$2:$I$19,Choice!C193),"")</f>
        <v>200.4</v>
      </c>
    </row>
    <row r="194" spans="1:6" x14ac:dyDescent="0.25">
      <c r="B194" s="2" t="s">
        <v>43</v>
      </c>
      <c r="C194">
        <v>6</v>
      </c>
      <c r="E194" t="str" cm="1">
        <f t="array" ref="E194">IF(C194&lt;&gt;0,INDEX(ItemDatabase!$A$2:$A$19,Choice!C194),"")</f>
        <v>UDOO Bolt</v>
      </c>
      <c r="F194" cm="1">
        <f t="array" ref="F194">IF(C194&lt;&gt;0,INDEX(ItemDatabase!$I$2:$I$19,Choice!C194),"")</f>
        <v>339.91</v>
      </c>
    </row>
    <row r="195" spans="1:6" x14ac:dyDescent="0.25">
      <c r="B195" s="2" t="s">
        <v>44</v>
      </c>
      <c r="C195">
        <v>10</v>
      </c>
      <c r="E195" t="str" cm="1">
        <f t="array" ref="E195">IF(C195&lt;&gt;0,INDEX(ItemDatabase!$A$2:$A$19,Choice!C195),"")</f>
        <v>Mob_GiffGaff_USB</v>
      </c>
      <c r="F195" cm="1">
        <f t="array" ref="F195">IF(C195&lt;&gt;0,INDEX(ItemDatabase!$I$2:$I$19,Choice!C195),"")</f>
        <v>356.2</v>
      </c>
    </row>
    <row r="196" spans="1:6" x14ac:dyDescent="0.25">
      <c r="B196" s="2" t="s">
        <v>45</v>
      </c>
      <c r="C196">
        <v>0</v>
      </c>
      <c r="E196" t="str" cm="1">
        <f t="array" ref="E196">IF(C196&lt;&gt;0,INDEX(ItemDatabase!$A$2:$A$19,Choice!C196),"")</f>
        <v/>
      </c>
      <c r="F196" t="str" cm="1">
        <f t="array" ref="F196">IF(C196&lt;&gt;0,INDEX(ItemDatabase!$I$2:$I$19,Choice!C196),"")</f>
        <v/>
      </c>
    </row>
    <row r="197" spans="1:6" x14ac:dyDescent="0.25">
      <c r="B197" s="2" t="s">
        <v>29</v>
      </c>
      <c r="C197">
        <v>0</v>
      </c>
      <c r="E197" t="str" cm="1">
        <f t="array" ref="E197">IF(C197&lt;&gt;0,INDEX(ItemDatabase!$A$2:$A$19,Choice!C197),"")</f>
        <v/>
      </c>
      <c r="F197" t="str" cm="1">
        <f t="array" ref="F197">IF(C197&lt;&gt;0,INDEX(ItemDatabase!$I$2:$I$19,Choice!C197),"")</f>
        <v/>
      </c>
    </row>
    <row r="198" spans="1:6" x14ac:dyDescent="0.25">
      <c r="B198" s="2" t="s">
        <v>46</v>
      </c>
      <c r="C198">
        <v>0</v>
      </c>
      <c r="E198" t="str" cm="1">
        <f t="array" ref="E198">IF(C198&lt;&gt;0,INDEX(ItemDatabase!$A$2:$A$19,Choice!C198),"")</f>
        <v/>
      </c>
      <c r="F198" t="str" cm="1">
        <f t="array" ref="F198">IF(C198&lt;&gt;0,INDEX(ItemDatabase!$I$2:$I$19,Choice!C198),"")</f>
        <v/>
      </c>
    </row>
    <row r="199" spans="1:6" x14ac:dyDescent="0.25">
      <c r="B199" s="2" t="s">
        <v>47</v>
      </c>
      <c r="C199">
        <v>0</v>
      </c>
      <c r="E199" t="str" cm="1">
        <f t="array" ref="E199">IF(C199&lt;&gt;0,INDEX(ItemDatabase!$A$2:$A$19,Choice!C199),"")</f>
        <v/>
      </c>
      <c r="F199" t="str" cm="1">
        <f t="array" ref="F199">IF(C199&lt;&gt;0,INDEX(ItemDatabase!$I$2:$I$19,Choice!C199),"")</f>
        <v/>
      </c>
    </row>
    <row r="202" spans="1:6" x14ac:dyDescent="0.25">
      <c r="A202" s="2" t="s">
        <v>70</v>
      </c>
      <c r="D202" t="str" cm="1">
        <f t="array" ref="D202">_xlfn.CONCAT((E203:E209)&amp;",")</f>
        <v>Vivotek FD9368-HTV,LattePanda,Mob_GiffGaff_USB,,,,RS Solar Panel Unit,</v>
      </c>
      <c r="E202" t="str" cm="1">
        <f t="array" ref="E202">IF(C202&lt;&gt;0,INDEX(ItemDatabase!$A$2:$A$19,Choice!C202),"")</f>
        <v/>
      </c>
      <c r="F202" t="str" cm="1">
        <f t="array" ref="F202">IF(C202&lt;&gt;0,INDEX(ItemDatabase!$I$2:$I$19,Choice!C202),"")</f>
        <v/>
      </c>
    </row>
    <row r="203" spans="1:6" x14ac:dyDescent="0.25">
      <c r="B203" s="2" t="s">
        <v>42</v>
      </c>
      <c r="C203">
        <v>2</v>
      </c>
      <c r="E203" t="str" cm="1">
        <f t="array" ref="E203">IF(C203&lt;&gt;0,INDEX(ItemDatabase!$A$2:$A$19,Choice!C203),"")</f>
        <v>Vivotek FD9368-HTV</v>
      </c>
      <c r="F203" cm="1">
        <f t="array" ref="F203">IF(C203&lt;&gt;0,INDEX(ItemDatabase!$I$2:$I$19,Choice!C203),"")</f>
        <v>200.4</v>
      </c>
    </row>
    <row r="204" spans="1:6" x14ac:dyDescent="0.25">
      <c r="B204" s="2" t="s">
        <v>43</v>
      </c>
      <c r="C204">
        <v>7</v>
      </c>
      <c r="E204" t="str" cm="1">
        <f t="array" ref="E204">IF(C204&lt;&gt;0,INDEX(ItemDatabase!$A$2:$A$19,Choice!C204),"")</f>
        <v>LattePanda</v>
      </c>
      <c r="F204" cm="1">
        <f t="array" ref="F204">IF(C204&lt;&gt;0,INDEX(ItemDatabase!$I$2:$I$19,Choice!C204),"")</f>
        <v>181.93</v>
      </c>
    </row>
    <row r="205" spans="1:6" x14ac:dyDescent="0.25">
      <c r="B205" s="2" t="s">
        <v>44</v>
      </c>
      <c r="C205">
        <v>10</v>
      </c>
      <c r="E205" t="str" cm="1">
        <f t="array" ref="E205">IF(C205&lt;&gt;0,INDEX(ItemDatabase!$A$2:$A$19,Choice!C205),"")</f>
        <v>Mob_GiffGaff_USB</v>
      </c>
      <c r="F205" cm="1">
        <f t="array" ref="F205">IF(C205&lt;&gt;0,INDEX(ItemDatabase!$I$2:$I$19,Choice!C205),"")</f>
        <v>356.2</v>
      </c>
    </row>
    <row r="206" spans="1:6" x14ac:dyDescent="0.25">
      <c r="B206" s="2" t="s">
        <v>45</v>
      </c>
      <c r="C206">
        <v>0</v>
      </c>
      <c r="E206" t="str" cm="1">
        <f t="array" ref="E206">IF(C206&lt;&gt;0,INDEX(ItemDatabase!$A$2:$A$19,Choice!C206),"")</f>
        <v/>
      </c>
      <c r="F206" t="str" cm="1">
        <f t="array" ref="F206">IF(C206&lt;&gt;0,INDEX(ItemDatabase!$I$2:$I$19,Choice!C206),"")</f>
        <v/>
      </c>
    </row>
    <row r="207" spans="1:6" x14ac:dyDescent="0.25">
      <c r="B207" s="2" t="s">
        <v>29</v>
      </c>
      <c r="C207">
        <v>0</v>
      </c>
      <c r="E207" t="str" cm="1">
        <f t="array" ref="E207">IF(C207&lt;&gt;0,INDEX(ItemDatabase!$A$2:$A$19,Choice!C207),"")</f>
        <v/>
      </c>
      <c r="F207" t="str" cm="1">
        <f t="array" ref="F207">IF(C207&lt;&gt;0,INDEX(ItemDatabase!$I$2:$I$19,Choice!C207),"")</f>
        <v/>
      </c>
    </row>
    <row r="208" spans="1:6" x14ac:dyDescent="0.25">
      <c r="B208" s="2" t="s">
        <v>46</v>
      </c>
      <c r="C208">
        <v>0</v>
      </c>
      <c r="E208" t="str" cm="1">
        <f t="array" ref="E208">IF(C208&lt;&gt;0,INDEX(ItemDatabase!$A$2:$A$19,Choice!C208),"")</f>
        <v/>
      </c>
      <c r="F208" t="str" cm="1">
        <f t="array" ref="F208">IF(C208&lt;&gt;0,INDEX(ItemDatabase!$I$2:$I$19,Choice!C208),"")</f>
        <v/>
      </c>
    </row>
    <row r="209" spans="1:6" x14ac:dyDescent="0.25">
      <c r="B209" s="2" t="s">
        <v>47</v>
      </c>
      <c r="C209">
        <v>17</v>
      </c>
      <c r="E209" t="str" cm="1">
        <f t="array" ref="E209">IF(C209&lt;&gt;0,INDEX(ItemDatabase!$A$2:$A$19,Choice!C209),"")</f>
        <v>RS Solar Panel Unit</v>
      </c>
      <c r="F209" cm="1">
        <f t="array" ref="F209">IF(C209&lt;&gt;0,INDEX(ItemDatabase!$I$2:$I$19,Choice!C209),"")</f>
        <v>100</v>
      </c>
    </row>
    <row r="212" spans="1:6" x14ac:dyDescent="0.25">
      <c r="A212" s="2" t="s">
        <v>69</v>
      </c>
      <c r="D212" t="str" cm="1">
        <f t="array" ref="D212">_xlfn.CONCAT((E213:E219)&amp;",")</f>
        <v>Vivotek FD9368-HTV,LattePanda,Mob_GiffGaff_USB,,,,,</v>
      </c>
      <c r="E212" t="str" cm="1">
        <f t="array" ref="E212">IF(C212&lt;&gt;0,INDEX(ItemDatabase!$A$2:$A$19,Choice!C212),"")</f>
        <v/>
      </c>
      <c r="F212" t="str" cm="1">
        <f t="array" ref="F212">IF(C212&lt;&gt;0,INDEX(ItemDatabase!$I$2:$I$19,Choice!C212),"")</f>
        <v/>
      </c>
    </row>
    <row r="213" spans="1:6" x14ac:dyDescent="0.25">
      <c r="B213" s="2" t="s">
        <v>42</v>
      </c>
      <c r="C213">
        <v>2</v>
      </c>
      <c r="E213" t="str" cm="1">
        <f t="array" ref="E213">IF(C213&lt;&gt;0,INDEX(ItemDatabase!$A$2:$A$19,Choice!C213),"")</f>
        <v>Vivotek FD9368-HTV</v>
      </c>
      <c r="F213" cm="1">
        <f t="array" ref="F213">IF(C213&lt;&gt;0,INDEX(ItemDatabase!$I$2:$I$19,Choice!C213),"")</f>
        <v>200.4</v>
      </c>
    </row>
    <row r="214" spans="1:6" x14ac:dyDescent="0.25">
      <c r="B214" s="2" t="s">
        <v>43</v>
      </c>
      <c r="C214">
        <v>7</v>
      </c>
      <c r="E214" t="str" cm="1">
        <f t="array" ref="E214">IF(C214&lt;&gt;0,INDEX(ItemDatabase!$A$2:$A$19,Choice!C214),"")</f>
        <v>LattePanda</v>
      </c>
      <c r="F214" cm="1">
        <f t="array" ref="F214">IF(C214&lt;&gt;0,INDEX(ItemDatabase!$I$2:$I$19,Choice!C214),"")</f>
        <v>181.93</v>
      </c>
    </row>
    <row r="215" spans="1:6" x14ac:dyDescent="0.25">
      <c r="B215" s="2" t="s">
        <v>44</v>
      </c>
      <c r="C215">
        <v>10</v>
      </c>
      <c r="E215" t="str" cm="1">
        <f t="array" ref="E215">IF(C215&lt;&gt;0,INDEX(ItemDatabase!$A$2:$A$19,Choice!C215),"")</f>
        <v>Mob_GiffGaff_USB</v>
      </c>
      <c r="F215" cm="1">
        <f t="array" ref="F215">IF(C215&lt;&gt;0,INDEX(ItemDatabase!$I$2:$I$19,Choice!C215),"")</f>
        <v>356.2</v>
      </c>
    </row>
    <row r="216" spans="1:6" x14ac:dyDescent="0.25">
      <c r="B216" s="2" t="s">
        <v>45</v>
      </c>
      <c r="C216">
        <v>0</v>
      </c>
      <c r="E216" t="str" cm="1">
        <f t="array" ref="E216">IF(C216&lt;&gt;0,INDEX(ItemDatabase!$A$2:$A$19,Choice!C216),"")</f>
        <v/>
      </c>
      <c r="F216" t="str" cm="1">
        <f t="array" ref="F216">IF(C216&lt;&gt;0,INDEX(ItemDatabase!$I$2:$I$19,Choice!C216),"")</f>
        <v/>
      </c>
    </row>
    <row r="217" spans="1:6" x14ac:dyDescent="0.25">
      <c r="B217" s="2" t="s">
        <v>29</v>
      </c>
      <c r="C217">
        <v>0</v>
      </c>
      <c r="E217" t="str" cm="1">
        <f t="array" ref="E217">IF(C217&lt;&gt;0,INDEX(ItemDatabase!$A$2:$A$19,Choice!C217),"")</f>
        <v/>
      </c>
      <c r="F217" t="str" cm="1">
        <f t="array" ref="F217">IF(C217&lt;&gt;0,INDEX(ItemDatabase!$I$2:$I$19,Choice!C217),"")</f>
        <v/>
      </c>
    </row>
    <row r="218" spans="1:6" x14ac:dyDescent="0.25">
      <c r="B218" s="2" t="s">
        <v>46</v>
      </c>
      <c r="C218">
        <v>0</v>
      </c>
      <c r="E218" t="str" cm="1">
        <f t="array" ref="E218">IF(C218&lt;&gt;0,INDEX(ItemDatabase!$A$2:$A$19,Choice!C218),"")</f>
        <v/>
      </c>
      <c r="F218" t="str" cm="1">
        <f t="array" ref="F218">IF(C218&lt;&gt;0,INDEX(ItemDatabase!$I$2:$I$19,Choice!C218),"")</f>
        <v/>
      </c>
    </row>
    <row r="219" spans="1:6" x14ac:dyDescent="0.25">
      <c r="B219" s="2" t="s">
        <v>47</v>
      </c>
      <c r="C219">
        <v>0</v>
      </c>
      <c r="E219" t="str" cm="1">
        <f t="array" ref="E219">IF(C219&lt;&gt;0,INDEX(ItemDatabase!$A$2:$A$19,Choice!C219),"")</f>
        <v/>
      </c>
      <c r="F219" t="str" cm="1">
        <f t="array" ref="F219">IF(C219&lt;&gt;0,INDEX(ItemDatabase!$I$2:$I$19,Choice!C219),"")</f>
        <v/>
      </c>
    </row>
    <row r="222" spans="1:6" x14ac:dyDescent="0.25">
      <c r="A222" s="2" t="s">
        <v>68</v>
      </c>
      <c r="D222" t="str" cm="1">
        <f t="array" ref="D222">_xlfn.CONCAT((E223:E229)&amp;",")</f>
        <v>Vivotek FD9368-HTV,LattePanda,Mob_GiffGaff_USB,,,,,</v>
      </c>
      <c r="E222" t="str" cm="1">
        <f t="array" ref="E222">IF(C222&lt;&gt;0,INDEX(ItemDatabase!$A$2:$A$19,Choice!C222),"")</f>
        <v/>
      </c>
      <c r="F222" t="str" cm="1">
        <f t="array" ref="F222">IF(C222&lt;&gt;0,INDEX(ItemDatabase!$I$2:$I$19,Choice!C222),"")</f>
        <v/>
      </c>
    </row>
    <row r="223" spans="1:6" x14ac:dyDescent="0.25">
      <c r="B223" s="2" t="s">
        <v>42</v>
      </c>
      <c r="C223">
        <v>2</v>
      </c>
      <c r="E223" t="str" cm="1">
        <f t="array" ref="E223">IF(C223&lt;&gt;0,INDEX(ItemDatabase!$A$2:$A$19,Choice!C223),"")</f>
        <v>Vivotek FD9368-HTV</v>
      </c>
      <c r="F223" cm="1">
        <f t="array" ref="F223">IF(C223&lt;&gt;0,INDEX(ItemDatabase!$I$2:$I$19,Choice!C223),"")</f>
        <v>200.4</v>
      </c>
    </row>
    <row r="224" spans="1:6" x14ac:dyDescent="0.25">
      <c r="B224" s="2" t="s">
        <v>43</v>
      </c>
      <c r="C224">
        <v>7</v>
      </c>
      <c r="E224" t="str" cm="1">
        <f t="array" ref="E224">IF(C224&lt;&gt;0,INDEX(ItemDatabase!$A$2:$A$19,Choice!C224),"")</f>
        <v>LattePanda</v>
      </c>
      <c r="F224" cm="1">
        <f t="array" ref="F224">IF(C224&lt;&gt;0,INDEX(ItemDatabase!$I$2:$I$19,Choice!C224),"")</f>
        <v>181.93</v>
      </c>
    </row>
    <row r="225" spans="1:6" x14ac:dyDescent="0.25">
      <c r="B225" s="2" t="s">
        <v>44</v>
      </c>
      <c r="C225">
        <v>10</v>
      </c>
      <c r="E225" t="str" cm="1">
        <f t="array" ref="E225">IF(C225&lt;&gt;0,INDEX(ItemDatabase!$A$2:$A$19,Choice!C225),"")</f>
        <v>Mob_GiffGaff_USB</v>
      </c>
      <c r="F225" cm="1">
        <f t="array" ref="F225">IF(C225&lt;&gt;0,INDEX(ItemDatabase!$I$2:$I$19,Choice!C225),"")</f>
        <v>356.2</v>
      </c>
    </row>
    <row r="226" spans="1:6" x14ac:dyDescent="0.25">
      <c r="B226" s="2" t="s">
        <v>45</v>
      </c>
      <c r="C226">
        <v>0</v>
      </c>
      <c r="E226" t="str" cm="1">
        <f t="array" ref="E226">IF(C226&lt;&gt;0,INDEX(ItemDatabase!$A$2:$A$19,Choice!C226),"")</f>
        <v/>
      </c>
      <c r="F226" t="str" cm="1">
        <f t="array" ref="F226">IF(C226&lt;&gt;0,INDEX(ItemDatabase!$I$2:$I$19,Choice!C226),"")</f>
        <v/>
      </c>
    </row>
    <row r="227" spans="1:6" x14ac:dyDescent="0.25">
      <c r="B227" s="2" t="s">
        <v>29</v>
      </c>
      <c r="C227">
        <v>0</v>
      </c>
      <c r="E227" t="str" cm="1">
        <f t="array" ref="E227">IF(C227&lt;&gt;0,INDEX(ItemDatabase!$A$2:$A$19,Choice!C227),"")</f>
        <v/>
      </c>
      <c r="F227" t="str" cm="1">
        <f t="array" ref="F227">IF(C227&lt;&gt;0,INDEX(ItemDatabase!$I$2:$I$19,Choice!C227),"")</f>
        <v/>
      </c>
    </row>
    <row r="228" spans="1:6" x14ac:dyDescent="0.25">
      <c r="B228" s="2" t="s">
        <v>46</v>
      </c>
      <c r="C228">
        <v>0</v>
      </c>
      <c r="E228" t="str" cm="1">
        <f t="array" ref="E228">IF(C228&lt;&gt;0,INDEX(ItemDatabase!$A$2:$A$19,Choice!C228),"")</f>
        <v/>
      </c>
      <c r="F228" t="str" cm="1">
        <f t="array" ref="F228">IF(C228&lt;&gt;0,INDEX(ItemDatabase!$I$2:$I$19,Choice!C228),"")</f>
        <v/>
      </c>
    </row>
    <row r="229" spans="1:6" x14ac:dyDescent="0.25">
      <c r="B229" s="2" t="s">
        <v>47</v>
      </c>
      <c r="C229">
        <v>0</v>
      </c>
      <c r="E229" t="str" cm="1">
        <f t="array" ref="E229">IF(C229&lt;&gt;0,INDEX(ItemDatabase!$A$2:$A$19,Choice!C229),"")</f>
        <v/>
      </c>
      <c r="F229" t="str" cm="1">
        <f t="array" ref="F229">IF(C229&lt;&gt;0,INDEX(ItemDatabase!$I$2:$I$19,Choice!C229),"")</f>
        <v/>
      </c>
    </row>
    <row r="232" spans="1:6" x14ac:dyDescent="0.25">
      <c r="A232" s="2" t="s">
        <v>67</v>
      </c>
      <c r="D232" t="str" cm="1">
        <f t="array" ref="D232">_xlfn.CONCAT((E233:E239)&amp;",")</f>
        <v>Vivotek FD9368-HTV,UDOO Bolt,Mob_GiffGaff_USB,,,,,</v>
      </c>
      <c r="E232" t="str" cm="1">
        <f t="array" ref="E232">IF(C232&lt;&gt;0,INDEX(ItemDatabase!$A$2:$A$19,Choice!C232),"")</f>
        <v/>
      </c>
      <c r="F232" t="str" cm="1">
        <f t="array" ref="F232">IF(C232&lt;&gt;0,INDEX(ItemDatabase!$I$2:$I$19,Choice!C232),"")</f>
        <v/>
      </c>
    </row>
    <row r="233" spans="1:6" x14ac:dyDescent="0.25">
      <c r="B233" s="2" t="s">
        <v>42</v>
      </c>
      <c r="C233">
        <v>2</v>
      </c>
      <c r="E233" t="str" cm="1">
        <f t="array" ref="E233">IF(C233&lt;&gt;0,INDEX(ItemDatabase!$A$2:$A$19,Choice!C233),"")</f>
        <v>Vivotek FD9368-HTV</v>
      </c>
      <c r="F233" cm="1">
        <f t="array" ref="F233">IF(C233&lt;&gt;0,INDEX(ItemDatabase!$I$2:$I$19,Choice!C233),"")</f>
        <v>200.4</v>
      </c>
    </row>
    <row r="234" spans="1:6" x14ac:dyDescent="0.25">
      <c r="B234" s="2" t="s">
        <v>43</v>
      </c>
      <c r="C234">
        <v>6</v>
      </c>
      <c r="E234" t="str" cm="1">
        <f t="array" ref="E234">IF(C234&lt;&gt;0,INDEX(ItemDatabase!$A$2:$A$19,Choice!C234),"")</f>
        <v>UDOO Bolt</v>
      </c>
      <c r="F234" cm="1">
        <f t="array" ref="F234">IF(C234&lt;&gt;0,INDEX(ItemDatabase!$I$2:$I$19,Choice!C234),"")</f>
        <v>339.91</v>
      </c>
    </row>
    <row r="235" spans="1:6" x14ac:dyDescent="0.25">
      <c r="B235" s="2" t="s">
        <v>44</v>
      </c>
      <c r="C235">
        <v>10</v>
      </c>
      <c r="E235" t="str" cm="1">
        <f t="array" ref="E235">IF(C235&lt;&gt;0,INDEX(ItemDatabase!$A$2:$A$19,Choice!C235),"")</f>
        <v>Mob_GiffGaff_USB</v>
      </c>
      <c r="F235" cm="1">
        <f t="array" ref="F235">IF(C235&lt;&gt;0,INDEX(ItemDatabase!$I$2:$I$19,Choice!C235),"")</f>
        <v>356.2</v>
      </c>
    </row>
    <row r="236" spans="1:6" x14ac:dyDescent="0.25">
      <c r="B236" s="2" t="s">
        <v>45</v>
      </c>
      <c r="C236">
        <v>0</v>
      </c>
      <c r="E236" t="str" cm="1">
        <f t="array" ref="E236">IF(C236&lt;&gt;0,INDEX(ItemDatabase!$A$2:$A$19,Choice!C236),"")</f>
        <v/>
      </c>
      <c r="F236" t="str" cm="1">
        <f t="array" ref="F236">IF(C236&lt;&gt;0,INDEX(ItemDatabase!$I$2:$I$19,Choice!C236),"")</f>
        <v/>
      </c>
    </row>
    <row r="237" spans="1:6" x14ac:dyDescent="0.25">
      <c r="B237" s="2" t="s">
        <v>29</v>
      </c>
      <c r="C237">
        <v>0</v>
      </c>
      <c r="E237" t="str" cm="1">
        <f t="array" ref="E237">IF(C237&lt;&gt;0,INDEX(ItemDatabase!$A$2:$A$19,Choice!C237),"")</f>
        <v/>
      </c>
      <c r="F237" t="str" cm="1">
        <f t="array" ref="F237">IF(C237&lt;&gt;0,INDEX(ItemDatabase!$I$2:$I$19,Choice!C237),"")</f>
        <v/>
      </c>
    </row>
    <row r="238" spans="1:6" x14ac:dyDescent="0.25">
      <c r="B238" s="2" t="s">
        <v>46</v>
      </c>
      <c r="C238">
        <v>0</v>
      </c>
      <c r="E238" t="str" cm="1">
        <f t="array" ref="E238">IF(C238&lt;&gt;0,INDEX(ItemDatabase!$A$2:$A$19,Choice!C238),"")</f>
        <v/>
      </c>
      <c r="F238" t="str" cm="1">
        <f t="array" ref="F238">IF(C238&lt;&gt;0,INDEX(ItemDatabase!$I$2:$I$19,Choice!C238),"")</f>
        <v/>
      </c>
    </row>
    <row r="239" spans="1:6" x14ac:dyDescent="0.25">
      <c r="B239" s="2" t="s">
        <v>47</v>
      </c>
      <c r="C239">
        <v>0</v>
      </c>
      <c r="E239" t="str" cm="1">
        <f t="array" ref="E239">IF(C239&lt;&gt;0,INDEX(ItemDatabase!$A$2:$A$19,Choice!C239),"")</f>
        <v/>
      </c>
      <c r="F239" t="str" cm="1">
        <f t="array" ref="F239">IF(C239&lt;&gt;0,INDEX(ItemDatabase!$I$2:$I$19,Choice!C239),"")</f>
        <v/>
      </c>
    </row>
    <row r="242" spans="1:6" x14ac:dyDescent="0.25">
      <c r="A242" s="2" t="s">
        <v>67</v>
      </c>
      <c r="D242" t="str" cm="1">
        <f t="array" ref="D242">_xlfn.CONCAT((E243:E249)&amp;",")</f>
        <v>Vivotek FD9368-HTV,UDOO Bolt,Mob_GiffGaff_USB,,,,,</v>
      </c>
      <c r="E242" t="str" cm="1">
        <f t="array" ref="E242">IF(C242&lt;&gt;0,INDEX(ItemDatabase!$A$2:$A$19,Choice!C242),"")</f>
        <v/>
      </c>
      <c r="F242" t="str" cm="1">
        <f t="array" ref="F242">IF(C242&lt;&gt;0,INDEX(ItemDatabase!$I$2:$I$19,Choice!C242),"")</f>
        <v/>
      </c>
    </row>
    <row r="243" spans="1:6" x14ac:dyDescent="0.25">
      <c r="B243" s="2" t="s">
        <v>42</v>
      </c>
      <c r="C243">
        <v>2</v>
      </c>
      <c r="E243" t="str" cm="1">
        <f t="array" ref="E243">IF(C243&lt;&gt;0,INDEX(ItemDatabase!$A$2:$A$19,Choice!C243),"")</f>
        <v>Vivotek FD9368-HTV</v>
      </c>
      <c r="F243" cm="1">
        <f t="array" ref="F243">IF(C243&lt;&gt;0,INDEX(ItemDatabase!$I$2:$I$19,Choice!C243),"")</f>
        <v>200.4</v>
      </c>
    </row>
    <row r="244" spans="1:6" x14ac:dyDescent="0.25">
      <c r="B244" s="2" t="s">
        <v>43</v>
      </c>
      <c r="C244">
        <v>6</v>
      </c>
      <c r="E244" t="str" cm="1">
        <f t="array" ref="E244">IF(C244&lt;&gt;0,INDEX(ItemDatabase!$A$2:$A$19,Choice!C244),"")</f>
        <v>UDOO Bolt</v>
      </c>
      <c r="F244" cm="1">
        <f t="array" ref="F244">IF(C244&lt;&gt;0,INDEX(ItemDatabase!$I$2:$I$19,Choice!C244),"")</f>
        <v>339.91</v>
      </c>
    </row>
    <row r="245" spans="1:6" x14ac:dyDescent="0.25">
      <c r="B245" s="2" t="s">
        <v>44</v>
      </c>
      <c r="C245">
        <v>10</v>
      </c>
      <c r="E245" t="str" cm="1">
        <f t="array" ref="E245">IF(C245&lt;&gt;0,INDEX(ItemDatabase!$A$2:$A$19,Choice!C245),"")</f>
        <v>Mob_GiffGaff_USB</v>
      </c>
      <c r="F245" cm="1">
        <f t="array" ref="F245">IF(C245&lt;&gt;0,INDEX(ItemDatabase!$I$2:$I$19,Choice!C245),"")</f>
        <v>356.2</v>
      </c>
    </row>
    <row r="246" spans="1:6" x14ac:dyDescent="0.25">
      <c r="B246" s="2" t="s">
        <v>45</v>
      </c>
      <c r="C246">
        <v>0</v>
      </c>
      <c r="E246" t="str" cm="1">
        <f t="array" ref="E246">IF(C246&lt;&gt;0,INDEX(ItemDatabase!$A$2:$A$19,Choice!C246),"")</f>
        <v/>
      </c>
      <c r="F246" t="str" cm="1">
        <f t="array" ref="F246">IF(C246&lt;&gt;0,INDEX(ItemDatabase!$I$2:$I$19,Choice!C246),"")</f>
        <v/>
      </c>
    </row>
    <row r="247" spans="1:6" x14ac:dyDescent="0.25">
      <c r="B247" s="2" t="s">
        <v>29</v>
      </c>
      <c r="C247">
        <v>0</v>
      </c>
      <c r="E247" t="str" cm="1">
        <f t="array" ref="E247">IF(C247&lt;&gt;0,INDEX(ItemDatabase!$A$2:$A$19,Choice!C247),"")</f>
        <v/>
      </c>
      <c r="F247" t="str" cm="1">
        <f t="array" ref="F247">IF(C247&lt;&gt;0,INDEX(ItemDatabase!$I$2:$I$19,Choice!C247),"")</f>
        <v/>
      </c>
    </row>
    <row r="248" spans="1:6" x14ac:dyDescent="0.25">
      <c r="B248" s="2" t="s">
        <v>46</v>
      </c>
      <c r="C248">
        <v>0</v>
      </c>
      <c r="E248" t="str" cm="1">
        <f t="array" ref="E248">IF(C248&lt;&gt;0,INDEX(ItemDatabase!$A$2:$A$19,Choice!C248),"")</f>
        <v/>
      </c>
      <c r="F248" t="str" cm="1">
        <f t="array" ref="F248">IF(C248&lt;&gt;0,INDEX(ItemDatabase!$I$2:$I$19,Choice!C248),"")</f>
        <v/>
      </c>
    </row>
    <row r="249" spans="1:6" x14ac:dyDescent="0.25">
      <c r="B249" s="2" t="s">
        <v>47</v>
      </c>
      <c r="C249">
        <v>0</v>
      </c>
      <c r="E249" t="str" cm="1">
        <f t="array" ref="E249">IF(C249&lt;&gt;0,INDEX(ItemDatabase!$A$2:$A$19,Choice!C249),"")</f>
        <v/>
      </c>
      <c r="F249" t="str" cm="1">
        <f t="array" ref="F249">IF(C249&lt;&gt;0,INDEX(ItemDatabase!$I$2:$I$19,Choice!C249),"")</f>
        <v/>
      </c>
    </row>
    <row r="252" spans="1:6" x14ac:dyDescent="0.25">
      <c r="A252" s="2" t="s">
        <v>66</v>
      </c>
      <c r="D252" t="str" cm="1">
        <f t="array" ref="D252">_xlfn.CONCAT((E253:E259)&amp;",")</f>
        <v>Reolink Go,RSPi 4B,,Mob_GIffGaff_PiHat,0,RSPi 4B_SSDUnit,MaxSonar,</v>
      </c>
      <c r="E252" t="str" cm="1">
        <f t="array" ref="E252">IF(C252&lt;&gt;0,INDEX(ItemDatabase!$A$2:$A$19,Choice!C252),"")</f>
        <v/>
      </c>
      <c r="F252" t="str" cm="1">
        <f t="array" ref="F252">IF(C252&lt;&gt;0,INDEX(ItemDatabase!$I$2:$I$19,Choice!C252),"")</f>
        <v/>
      </c>
    </row>
    <row r="253" spans="1:6" x14ac:dyDescent="0.25">
      <c r="B253" s="2" t="s">
        <v>42</v>
      </c>
      <c r="C253">
        <v>3</v>
      </c>
      <c r="E253" t="str" cm="1">
        <f t="array" ref="E253">IF(C253&lt;&gt;0,INDEX(ItemDatabase!$A$2:$A$19,Choice!C253),"")</f>
        <v>Reolink Go</v>
      </c>
      <c r="F253" cm="1">
        <f t="array" ref="F253">IF(C253&lt;&gt;0,INDEX(ItemDatabase!$I$2:$I$19,Choice!C253),"")</f>
        <v>173.73</v>
      </c>
    </row>
    <row r="254" spans="1:6" x14ac:dyDescent="0.25">
      <c r="B254" s="2" t="s">
        <v>43</v>
      </c>
      <c r="C254">
        <v>5</v>
      </c>
      <c r="E254" t="str" cm="1">
        <f t="array" ref="E254">IF(C254&lt;&gt;0,INDEX(ItemDatabase!$A$2:$A$19,Choice!C254),"")</f>
        <v>RSPi 4B</v>
      </c>
      <c r="F254" cm="1">
        <f t="array" ref="F254">IF(C254&lt;&gt;0,INDEX(ItemDatabase!$I$2:$I$19,Choice!C254),"")</f>
        <v>54</v>
      </c>
    </row>
    <row r="255" spans="1:6" x14ac:dyDescent="0.25">
      <c r="B255" s="2" t="s">
        <v>44</v>
      </c>
      <c r="C255">
        <v>0</v>
      </c>
      <c r="E255" t="str" cm="1">
        <f t="array" ref="E255">IF(C255&lt;&gt;0,INDEX(ItemDatabase!$A$2:$A$19,Choice!C255),"")</f>
        <v/>
      </c>
      <c r="F255" t="str" cm="1">
        <f t="array" ref="F255">IF(C255&lt;&gt;0,INDEX(ItemDatabase!$I$2:$I$19,Choice!C255),"")</f>
        <v/>
      </c>
    </row>
    <row r="256" spans="1:6" x14ac:dyDescent="0.25">
      <c r="B256" s="2" t="s">
        <v>45</v>
      </c>
      <c r="C256">
        <v>12</v>
      </c>
      <c r="E256" t="str" cm="1">
        <f t="array" ref="E256">IF(C256&lt;&gt;0,INDEX(ItemDatabase!$A$2:$A$19,Choice!C256),"")</f>
        <v>Mob_GIffGaff_PiHat</v>
      </c>
      <c r="F256" cm="1">
        <f t="array" ref="F256">IF(C256&lt;&gt;0,INDEX(ItemDatabase!$I$2:$I$19,Choice!C256),"")</f>
        <v>380.37</v>
      </c>
    </row>
    <row r="257" spans="1:6" x14ac:dyDescent="0.25">
      <c r="B257" s="2" t="s">
        <v>29</v>
      </c>
      <c r="C257">
        <v>13</v>
      </c>
      <c r="E257" cm="1">
        <f t="array" ref="E257">IF(C257&lt;&gt;0,INDEX(ItemDatabase!$A$2:$A$19,Choice!C257),"")</f>
        <v>0</v>
      </c>
      <c r="F257" cm="1">
        <f t="array" ref="F257">IF(C257&lt;&gt;0,INDEX(ItemDatabase!$I$2:$I$19,Choice!C257),"")</f>
        <v>0</v>
      </c>
    </row>
    <row r="258" spans="1:6" x14ac:dyDescent="0.25">
      <c r="B258" s="2" t="s">
        <v>46</v>
      </c>
      <c r="C258">
        <v>14</v>
      </c>
      <c r="E258" t="str" cm="1">
        <f t="array" ref="E258">IF(C258&lt;&gt;0,INDEX(ItemDatabase!$A$2:$A$19,Choice!C258),"")</f>
        <v>RSPi 4B_SSDUnit</v>
      </c>
      <c r="F258" cm="1">
        <f t="array" ref="F258">IF(C258&lt;&gt;0,INDEX(ItemDatabase!$I$2:$I$19,Choice!C258),"")</f>
        <v>43</v>
      </c>
    </row>
    <row r="259" spans="1:6" x14ac:dyDescent="0.25">
      <c r="B259" s="2" t="s">
        <v>47</v>
      </c>
      <c r="C259">
        <v>18</v>
      </c>
      <c r="E259" t="str" cm="1">
        <f t="array" ref="E259">IF(C259&lt;&gt;0,INDEX(ItemDatabase!$A$2:$A$19,Choice!C259),"")</f>
        <v>MaxSonar</v>
      </c>
      <c r="F259" cm="1">
        <f t="array" ref="F259">IF(C259&lt;&gt;0,INDEX(ItemDatabase!$I$2:$I$19,Choice!C259),"")</f>
        <v>222</v>
      </c>
    </row>
    <row r="262" spans="1:6" x14ac:dyDescent="0.25">
      <c r="A262" s="2" t="s">
        <v>65</v>
      </c>
      <c r="D262" t="str" cm="1">
        <f t="array" ref="D262">_xlfn.CONCAT((E263:E269)&amp;",")</f>
        <v>Reolink Go,RSPi 4B,,Mob_GIffGaff_PiHat,0,RSPi 4B_SSDUnit,MaxSonar,</v>
      </c>
      <c r="E262" t="str" cm="1">
        <f t="array" ref="E262">IF(C262&lt;&gt;0,INDEX(ItemDatabase!$A$2:$A$19,Choice!C262),"")</f>
        <v/>
      </c>
      <c r="F262" t="str" cm="1">
        <f t="array" ref="F262">IF(C262&lt;&gt;0,INDEX(ItemDatabase!$I$2:$I$19,Choice!C262),"")</f>
        <v/>
      </c>
    </row>
    <row r="263" spans="1:6" x14ac:dyDescent="0.25">
      <c r="B263" s="2" t="s">
        <v>42</v>
      </c>
      <c r="C263">
        <v>3</v>
      </c>
      <c r="E263" t="str" cm="1">
        <f t="array" ref="E263">IF(C263&lt;&gt;0,INDEX(ItemDatabase!$A$2:$A$19,Choice!C263),"")</f>
        <v>Reolink Go</v>
      </c>
      <c r="F263" cm="1">
        <f t="array" ref="F263">IF(C263&lt;&gt;0,INDEX(ItemDatabase!$I$2:$I$19,Choice!C263),"")</f>
        <v>173.73</v>
      </c>
    </row>
    <row r="264" spans="1:6" x14ac:dyDescent="0.25">
      <c r="B264" s="2" t="s">
        <v>43</v>
      </c>
      <c r="C264">
        <v>5</v>
      </c>
      <c r="E264" t="str" cm="1">
        <f t="array" ref="E264">IF(C264&lt;&gt;0,INDEX(ItemDatabase!$A$2:$A$19,Choice!C264),"")</f>
        <v>RSPi 4B</v>
      </c>
      <c r="F264" cm="1">
        <f t="array" ref="F264">IF(C264&lt;&gt;0,INDEX(ItemDatabase!$I$2:$I$19,Choice!C264),"")</f>
        <v>54</v>
      </c>
    </row>
    <row r="265" spans="1:6" x14ac:dyDescent="0.25">
      <c r="B265" s="2" t="s">
        <v>44</v>
      </c>
      <c r="C265">
        <v>0</v>
      </c>
      <c r="E265" t="str" cm="1">
        <f t="array" ref="E265">IF(C265&lt;&gt;0,INDEX(ItemDatabase!$A$2:$A$19,Choice!C265),"")</f>
        <v/>
      </c>
      <c r="F265" t="str" cm="1">
        <f t="array" ref="F265">IF(C265&lt;&gt;0,INDEX(ItemDatabase!$I$2:$I$19,Choice!C265),"")</f>
        <v/>
      </c>
    </row>
    <row r="266" spans="1:6" x14ac:dyDescent="0.25">
      <c r="B266" s="2" t="s">
        <v>45</v>
      </c>
      <c r="C266">
        <v>12</v>
      </c>
      <c r="E266" t="str" cm="1">
        <f t="array" ref="E266">IF(C266&lt;&gt;0,INDEX(ItemDatabase!$A$2:$A$19,Choice!C266),"")</f>
        <v>Mob_GIffGaff_PiHat</v>
      </c>
      <c r="F266" cm="1">
        <f t="array" ref="F266">IF(C266&lt;&gt;0,INDEX(ItemDatabase!$I$2:$I$19,Choice!C266),"")</f>
        <v>380.37</v>
      </c>
    </row>
    <row r="267" spans="1:6" x14ac:dyDescent="0.25">
      <c r="B267" s="2" t="s">
        <v>29</v>
      </c>
      <c r="C267">
        <v>13</v>
      </c>
      <c r="E267" cm="1">
        <f t="array" ref="E267">IF(C267&lt;&gt;0,INDEX(ItemDatabase!$A$2:$A$19,Choice!C267),"")</f>
        <v>0</v>
      </c>
      <c r="F267" cm="1">
        <f t="array" ref="F267">IF(C267&lt;&gt;0,INDEX(ItemDatabase!$I$2:$I$19,Choice!C267),"")</f>
        <v>0</v>
      </c>
    </row>
    <row r="268" spans="1:6" x14ac:dyDescent="0.25">
      <c r="B268" s="2" t="s">
        <v>46</v>
      </c>
      <c r="C268">
        <v>14</v>
      </c>
      <c r="E268" t="str" cm="1">
        <f t="array" ref="E268">IF(C268&lt;&gt;0,INDEX(ItemDatabase!$A$2:$A$19,Choice!C268),"")</f>
        <v>RSPi 4B_SSDUnit</v>
      </c>
      <c r="F268" cm="1">
        <f t="array" ref="F268">IF(C268&lt;&gt;0,INDEX(ItemDatabase!$I$2:$I$19,Choice!C268),"")</f>
        <v>43</v>
      </c>
    </row>
    <row r="269" spans="1:6" x14ac:dyDescent="0.25">
      <c r="B269" s="2" t="s">
        <v>47</v>
      </c>
      <c r="C269">
        <v>18</v>
      </c>
      <c r="E269" t="str" cm="1">
        <f t="array" ref="E269">IF(C269&lt;&gt;0,INDEX(ItemDatabase!$A$2:$A$19,Choice!C269),"")</f>
        <v>MaxSonar</v>
      </c>
      <c r="F269" cm="1">
        <f t="array" ref="F269">IF(C269&lt;&gt;0,INDEX(ItemDatabase!$I$2:$I$19,Choice!C269),"")</f>
        <v>222</v>
      </c>
    </row>
    <row r="272" spans="1:6" x14ac:dyDescent="0.25">
      <c r="A272" s="2" t="s">
        <v>64</v>
      </c>
      <c r="D272" t="str" cm="1">
        <f t="array" ref="D272">_xlfn.CONCAT((E273:E279)&amp;",")</f>
        <v>Vivotek FD9368-HTV,RSPi 4B,,Mob_GIffGaff_PiHat,0,RSPi 4B_SSDUnit,MaxSonar,</v>
      </c>
      <c r="E272" t="str" cm="1">
        <f t="array" ref="E272">IF(C272&lt;&gt;0,INDEX(ItemDatabase!$A$2:$A$19,Choice!C272),"")</f>
        <v/>
      </c>
      <c r="F272" t="str" cm="1">
        <f t="array" ref="F272">IF(C272&lt;&gt;0,INDEX(ItemDatabase!$I$2:$I$19,Choice!C272),"")</f>
        <v/>
      </c>
    </row>
    <row r="273" spans="1:6" x14ac:dyDescent="0.25">
      <c r="B273" s="2" t="s">
        <v>42</v>
      </c>
      <c r="C273">
        <v>2</v>
      </c>
      <c r="E273" t="str" cm="1">
        <f t="array" ref="E273">IF(C273&lt;&gt;0,INDEX(ItemDatabase!$A$2:$A$19,Choice!C273),"")</f>
        <v>Vivotek FD9368-HTV</v>
      </c>
      <c r="F273" cm="1">
        <f t="array" ref="F273">IF(C273&lt;&gt;0,INDEX(ItemDatabase!$I$2:$I$19,Choice!C273),"")</f>
        <v>200.4</v>
      </c>
    </row>
    <row r="274" spans="1:6" x14ac:dyDescent="0.25">
      <c r="B274" s="2" t="s">
        <v>43</v>
      </c>
      <c r="C274">
        <v>5</v>
      </c>
      <c r="E274" t="str" cm="1">
        <f t="array" ref="E274">IF(C274&lt;&gt;0,INDEX(ItemDatabase!$A$2:$A$19,Choice!C274),"")</f>
        <v>RSPi 4B</v>
      </c>
      <c r="F274" cm="1">
        <f t="array" ref="F274">IF(C274&lt;&gt;0,INDEX(ItemDatabase!$I$2:$I$19,Choice!C274),"")</f>
        <v>54</v>
      </c>
    </row>
    <row r="275" spans="1:6" x14ac:dyDescent="0.25">
      <c r="B275" s="2" t="s">
        <v>44</v>
      </c>
      <c r="C275">
        <v>0</v>
      </c>
      <c r="E275" t="str" cm="1">
        <f t="array" ref="E275">IF(C275&lt;&gt;0,INDEX(ItemDatabase!$A$2:$A$19,Choice!C275),"")</f>
        <v/>
      </c>
      <c r="F275" t="str" cm="1">
        <f t="array" ref="F275">IF(C275&lt;&gt;0,INDEX(ItemDatabase!$I$2:$I$19,Choice!C275),"")</f>
        <v/>
      </c>
    </row>
    <row r="276" spans="1:6" x14ac:dyDescent="0.25">
      <c r="B276" s="2" t="s">
        <v>45</v>
      </c>
      <c r="C276">
        <v>12</v>
      </c>
      <c r="E276" t="str" cm="1">
        <f t="array" ref="E276">IF(C276&lt;&gt;0,INDEX(ItemDatabase!$A$2:$A$19,Choice!C276),"")</f>
        <v>Mob_GIffGaff_PiHat</v>
      </c>
      <c r="F276" cm="1">
        <f t="array" ref="F276">IF(C276&lt;&gt;0,INDEX(ItemDatabase!$I$2:$I$19,Choice!C276),"")</f>
        <v>380.37</v>
      </c>
    </row>
    <row r="277" spans="1:6" x14ac:dyDescent="0.25">
      <c r="B277" s="2" t="s">
        <v>29</v>
      </c>
      <c r="C277">
        <v>13</v>
      </c>
      <c r="E277" cm="1">
        <f t="array" ref="E277">IF(C277&lt;&gt;0,INDEX(ItemDatabase!$A$2:$A$19,Choice!C277),"")</f>
        <v>0</v>
      </c>
      <c r="F277" cm="1">
        <f t="array" ref="F277">IF(C277&lt;&gt;0,INDEX(ItemDatabase!$I$2:$I$19,Choice!C277),"")</f>
        <v>0</v>
      </c>
    </row>
    <row r="278" spans="1:6" x14ac:dyDescent="0.25">
      <c r="B278" s="2" t="s">
        <v>46</v>
      </c>
      <c r="C278">
        <v>14</v>
      </c>
      <c r="E278" t="str" cm="1">
        <f t="array" ref="E278">IF(C278&lt;&gt;0,INDEX(ItemDatabase!$A$2:$A$19,Choice!C278),"")</f>
        <v>RSPi 4B_SSDUnit</v>
      </c>
      <c r="F278" cm="1">
        <f t="array" ref="F278">IF(C278&lt;&gt;0,INDEX(ItemDatabase!$I$2:$I$19,Choice!C278),"")</f>
        <v>43</v>
      </c>
    </row>
    <row r="279" spans="1:6" x14ac:dyDescent="0.25">
      <c r="B279" s="2" t="s">
        <v>47</v>
      </c>
      <c r="C279">
        <v>18</v>
      </c>
      <c r="E279" t="str" cm="1">
        <f t="array" ref="E279">IF(C279&lt;&gt;0,INDEX(ItemDatabase!$A$2:$A$19,Choice!C279),"")</f>
        <v>MaxSonar</v>
      </c>
      <c r="F279" cm="1">
        <f t="array" ref="F279">IF(C279&lt;&gt;0,INDEX(ItemDatabase!$I$2:$I$19,Choice!C279),"")</f>
        <v>222</v>
      </c>
    </row>
    <row r="282" spans="1:6" x14ac:dyDescent="0.25">
      <c r="A282" s="2" t="s">
        <v>63</v>
      </c>
      <c r="D282" t="str" cm="1">
        <f t="array" ref="D282">_xlfn.CONCAT((E283:E289)&amp;",")</f>
        <v>Vivotek FD9368-HTV,RSPi 4B,,Mob_GIffGaff_PiHat,0,RSPi 4B_SSDUnit,,</v>
      </c>
      <c r="E282" t="str" cm="1">
        <f t="array" ref="E282">IF(C282&lt;&gt;0,INDEX(ItemDatabase!$A$2:$A$19,Choice!C282),"")</f>
        <v/>
      </c>
      <c r="F282" t="str" cm="1">
        <f t="array" ref="F282">IF(C282&lt;&gt;0,INDEX(ItemDatabase!$I$2:$I$19,Choice!C282),"")</f>
        <v/>
      </c>
    </row>
    <row r="283" spans="1:6" x14ac:dyDescent="0.25">
      <c r="B283" s="2" t="s">
        <v>42</v>
      </c>
      <c r="C283">
        <v>2</v>
      </c>
      <c r="E283" t="str" cm="1">
        <f t="array" ref="E283">IF(C283&lt;&gt;0,INDEX(ItemDatabase!$A$2:$A$19,Choice!C283),"")</f>
        <v>Vivotek FD9368-HTV</v>
      </c>
      <c r="F283" cm="1">
        <f t="array" ref="F283">IF(C283&lt;&gt;0,INDEX(ItemDatabase!$I$2:$I$19,Choice!C283),"")</f>
        <v>200.4</v>
      </c>
    </row>
    <row r="284" spans="1:6" x14ac:dyDescent="0.25">
      <c r="B284" s="2" t="s">
        <v>43</v>
      </c>
      <c r="C284">
        <v>5</v>
      </c>
      <c r="E284" t="str" cm="1">
        <f t="array" ref="E284">IF(C284&lt;&gt;0,INDEX(ItemDatabase!$A$2:$A$19,Choice!C284),"")</f>
        <v>RSPi 4B</v>
      </c>
      <c r="F284" cm="1">
        <f t="array" ref="F284">IF(C284&lt;&gt;0,INDEX(ItemDatabase!$I$2:$I$19,Choice!C284),"")</f>
        <v>54</v>
      </c>
    </row>
    <row r="285" spans="1:6" x14ac:dyDescent="0.25">
      <c r="B285" s="2" t="s">
        <v>44</v>
      </c>
      <c r="C285">
        <v>0</v>
      </c>
      <c r="E285" t="str" cm="1">
        <f t="array" ref="E285">IF(C285&lt;&gt;0,INDEX(ItemDatabase!$A$2:$A$19,Choice!C285),"")</f>
        <v/>
      </c>
      <c r="F285" t="str" cm="1">
        <f t="array" ref="F285">IF(C285&lt;&gt;0,INDEX(ItemDatabase!$I$2:$I$19,Choice!C285),"")</f>
        <v/>
      </c>
    </row>
    <row r="286" spans="1:6" x14ac:dyDescent="0.25">
      <c r="B286" s="2" t="s">
        <v>45</v>
      </c>
      <c r="C286">
        <v>12</v>
      </c>
      <c r="E286" t="str" cm="1">
        <f t="array" ref="E286">IF(C286&lt;&gt;0,INDEX(ItemDatabase!$A$2:$A$19,Choice!C286),"")</f>
        <v>Mob_GIffGaff_PiHat</v>
      </c>
      <c r="F286" cm="1">
        <f t="array" ref="F286">IF(C286&lt;&gt;0,INDEX(ItemDatabase!$I$2:$I$19,Choice!C286),"")</f>
        <v>380.37</v>
      </c>
    </row>
    <row r="287" spans="1:6" x14ac:dyDescent="0.25">
      <c r="B287" s="2" t="s">
        <v>29</v>
      </c>
      <c r="C287">
        <v>13</v>
      </c>
      <c r="E287" cm="1">
        <f t="array" ref="E287">IF(C287&lt;&gt;0,INDEX(ItemDatabase!$A$2:$A$19,Choice!C287),"")</f>
        <v>0</v>
      </c>
      <c r="F287" cm="1">
        <f t="array" ref="F287">IF(C287&lt;&gt;0,INDEX(ItemDatabase!$I$2:$I$19,Choice!C287),"")</f>
        <v>0</v>
      </c>
    </row>
    <row r="288" spans="1:6" x14ac:dyDescent="0.25">
      <c r="B288" s="2" t="s">
        <v>46</v>
      </c>
      <c r="C288">
        <v>14</v>
      </c>
      <c r="E288" t="str" cm="1">
        <f t="array" ref="E288">IF(C288&lt;&gt;0,INDEX(ItemDatabase!$A$2:$A$19,Choice!C288),"")</f>
        <v>RSPi 4B_SSDUnit</v>
      </c>
      <c r="F288" cm="1">
        <f t="array" ref="F288">IF(C288&lt;&gt;0,INDEX(ItemDatabase!$I$2:$I$19,Choice!C288),"")</f>
        <v>43</v>
      </c>
    </row>
    <row r="289" spans="1:6" x14ac:dyDescent="0.25">
      <c r="B289" s="2" t="s">
        <v>47</v>
      </c>
      <c r="C289">
        <v>0</v>
      </c>
      <c r="E289" t="str" cm="1">
        <f t="array" ref="E289">IF(C289&lt;&gt;0,INDEX(ItemDatabase!$A$2:$A$19,Choice!C289),"")</f>
        <v/>
      </c>
      <c r="F289" t="str" cm="1">
        <f t="array" ref="F289">IF(C289&lt;&gt;0,INDEX(ItemDatabase!$I$2:$I$19,Choice!C289),"")</f>
        <v/>
      </c>
    </row>
    <row r="292" spans="1:6" x14ac:dyDescent="0.25">
      <c r="A292" s="2" t="s">
        <v>56</v>
      </c>
      <c r="D292" t="str" cm="1">
        <f t="array" ref="D292">_xlfn.CONCAT((E293:E299)&amp;",")</f>
        <v>HIKVISION DS-2CD2647G2-LZS,RSPi 4B,,Mob_GIffGaff_PiHat,0,RSPi 4B_SSDUnit,,</v>
      </c>
      <c r="E292" t="str" cm="1">
        <f t="array" ref="E292">IF(C292&lt;&gt;0,INDEX(ItemDatabase!$A$2:$A$19,Choice!C292),"")</f>
        <v/>
      </c>
      <c r="F292" t="str" cm="1">
        <f t="array" ref="F292">IF(C292&lt;&gt;0,INDEX(ItemDatabase!$I$2:$I$19,Choice!C292),"")</f>
        <v/>
      </c>
    </row>
    <row r="293" spans="1:6" x14ac:dyDescent="0.25">
      <c r="B293" s="2" t="s">
        <v>42</v>
      </c>
      <c r="C293">
        <v>4</v>
      </c>
      <c r="E293" t="str" cm="1">
        <f t="array" ref="E293">IF(C293&lt;&gt;0,INDEX(ItemDatabase!$A$2:$A$19,Choice!C293),"")</f>
        <v>HIKVISION DS-2CD2647G2-LZS</v>
      </c>
      <c r="F293" cm="1">
        <f t="array" ref="F293">IF(C293&lt;&gt;0,INDEX(ItemDatabase!$I$2:$I$19,Choice!C293),"")</f>
        <v>370</v>
      </c>
    </row>
    <row r="294" spans="1:6" x14ac:dyDescent="0.25">
      <c r="B294" s="2" t="s">
        <v>43</v>
      </c>
      <c r="C294">
        <v>5</v>
      </c>
      <c r="E294" t="str" cm="1">
        <f t="array" ref="E294">IF(C294&lt;&gt;0,INDEX(ItemDatabase!$A$2:$A$19,Choice!C294),"")</f>
        <v>RSPi 4B</v>
      </c>
      <c r="F294" cm="1">
        <f t="array" ref="F294">IF(C294&lt;&gt;0,INDEX(ItemDatabase!$I$2:$I$19,Choice!C294),"")</f>
        <v>54</v>
      </c>
    </row>
    <row r="295" spans="1:6" x14ac:dyDescent="0.25">
      <c r="B295" s="2" t="s">
        <v>44</v>
      </c>
      <c r="C295">
        <v>0</v>
      </c>
      <c r="E295" t="str" cm="1">
        <f t="array" ref="E295">IF(C295&lt;&gt;0,INDEX(ItemDatabase!$A$2:$A$19,Choice!C295),"")</f>
        <v/>
      </c>
      <c r="F295" t="str" cm="1">
        <f t="array" ref="F295">IF(C295&lt;&gt;0,INDEX(ItemDatabase!$I$2:$I$19,Choice!C295),"")</f>
        <v/>
      </c>
    </row>
    <row r="296" spans="1:6" x14ac:dyDescent="0.25">
      <c r="B296" s="2" t="s">
        <v>45</v>
      </c>
      <c r="C296">
        <v>12</v>
      </c>
      <c r="E296" t="str" cm="1">
        <f t="array" ref="E296">IF(C296&lt;&gt;0,INDEX(ItemDatabase!$A$2:$A$19,Choice!C296),"")</f>
        <v>Mob_GIffGaff_PiHat</v>
      </c>
      <c r="F296" cm="1">
        <f t="array" ref="F296">IF(C296&lt;&gt;0,INDEX(ItemDatabase!$I$2:$I$19,Choice!C296),"")</f>
        <v>380.37</v>
      </c>
    </row>
    <row r="297" spans="1:6" x14ac:dyDescent="0.25">
      <c r="B297" s="2" t="s">
        <v>29</v>
      </c>
      <c r="C297">
        <v>13</v>
      </c>
      <c r="E297" cm="1">
        <f t="array" ref="E297">IF(C297&lt;&gt;0,INDEX(ItemDatabase!$A$2:$A$19,Choice!C297),"")</f>
        <v>0</v>
      </c>
      <c r="F297" cm="1">
        <f t="array" ref="F297">IF(C297&lt;&gt;0,INDEX(ItemDatabase!$I$2:$I$19,Choice!C297),"")</f>
        <v>0</v>
      </c>
    </row>
    <row r="298" spans="1:6" x14ac:dyDescent="0.25">
      <c r="B298" s="2" t="s">
        <v>46</v>
      </c>
      <c r="C298">
        <v>14</v>
      </c>
      <c r="E298" t="str" cm="1">
        <f t="array" ref="E298">IF(C298&lt;&gt;0,INDEX(ItemDatabase!$A$2:$A$19,Choice!C298),"")</f>
        <v>RSPi 4B_SSDUnit</v>
      </c>
      <c r="F298" cm="1">
        <f t="array" ref="F298">IF(C298&lt;&gt;0,INDEX(ItemDatabase!$I$2:$I$19,Choice!C298),"")</f>
        <v>43</v>
      </c>
    </row>
    <row r="299" spans="1:6" x14ac:dyDescent="0.25">
      <c r="B299" s="2" t="s">
        <v>47</v>
      </c>
      <c r="C299">
        <v>0</v>
      </c>
      <c r="E299" t="str" cm="1">
        <f t="array" ref="E299">IF(C299&lt;&gt;0,INDEX(ItemDatabase!$A$2:$A$19,Choice!C299),"")</f>
        <v/>
      </c>
      <c r="F299" t="str" cm="1">
        <f t="array" ref="F299">IF(C299&lt;&gt;0,INDEX(ItemDatabase!$I$2:$I$19,Choice!C299),"")</f>
        <v/>
      </c>
    </row>
    <row r="302" spans="1:6" x14ac:dyDescent="0.25">
      <c r="A302" s="2" t="s">
        <v>49</v>
      </c>
      <c r="D302" t="str" cm="1">
        <f t="array" ref="D302">_xlfn.CONCAT((E303:E309)&amp;",")</f>
        <v>HIKVISION DS-2CD2647G2-LZS,RSPi 4B,0,,0,RSPi 4B_SSDUnit,,</v>
      </c>
    </row>
    <row r="303" spans="1:6" x14ac:dyDescent="0.25">
      <c r="B303" s="2" t="s">
        <v>42</v>
      </c>
      <c r="C303">
        <v>4</v>
      </c>
      <c r="E303" t="str" cm="1">
        <f t="array" ref="E303">IF(C303&lt;&gt;0,INDEX(ItemDatabase!$A$2:$A$19,Choice!C303),"")</f>
        <v>HIKVISION DS-2CD2647G2-LZS</v>
      </c>
      <c r="F303" cm="1">
        <f t="array" ref="F303">IF(C303&lt;&gt;0,INDEX(ItemDatabase!$I$2:$I$19,Choice!C303),"")</f>
        <v>370</v>
      </c>
    </row>
    <row r="304" spans="1:6" x14ac:dyDescent="0.25">
      <c r="B304" s="2" t="s">
        <v>43</v>
      </c>
      <c r="C304">
        <v>5</v>
      </c>
      <c r="E304" t="str" cm="1">
        <f t="array" ref="E304">IF(C304&lt;&gt;0,INDEX(ItemDatabase!$A$2:$A$19,Choice!C304),"")</f>
        <v>RSPi 4B</v>
      </c>
      <c r="F304" cm="1">
        <f t="array" ref="F304">IF(C304&lt;&gt;0,INDEX(ItemDatabase!$I$2:$I$19,Choice!C304),"")</f>
        <v>54</v>
      </c>
    </row>
    <row r="305" spans="1:6" x14ac:dyDescent="0.25">
      <c r="B305" s="2" t="s">
        <v>44</v>
      </c>
      <c r="C305">
        <v>11</v>
      </c>
      <c r="E305" cm="1">
        <f t="array" ref="E305">IF(C305&lt;&gt;0,INDEX(ItemDatabase!$A$2:$A$19,Choice!C305),"")</f>
        <v>0</v>
      </c>
      <c r="F305" cm="1">
        <f t="array" ref="F305">IF(C305&lt;&gt;0,INDEX(ItemDatabase!$I$2:$I$19,Choice!C305),"")</f>
        <v>0</v>
      </c>
    </row>
    <row r="306" spans="1:6" x14ac:dyDescent="0.25">
      <c r="B306" s="2" t="s">
        <v>45</v>
      </c>
      <c r="C306">
        <v>0</v>
      </c>
      <c r="E306" t="str" cm="1">
        <f t="array" ref="E306">IF(C306&lt;&gt;0,INDEX(ItemDatabase!$A$2:$A$19,Choice!C306),"")</f>
        <v/>
      </c>
      <c r="F306" t="str" cm="1">
        <f t="array" ref="F306">IF(C306&lt;&gt;0,INDEX(ItemDatabase!$I$2:$I$19,Choice!C306),"")</f>
        <v/>
      </c>
    </row>
    <row r="307" spans="1:6" x14ac:dyDescent="0.25">
      <c r="B307" s="2" t="s">
        <v>29</v>
      </c>
      <c r="C307">
        <v>13</v>
      </c>
      <c r="E307" cm="1">
        <f t="array" ref="E307">IF(C307&lt;&gt;0,INDEX(ItemDatabase!$A$2:$A$19,Choice!C307),"")</f>
        <v>0</v>
      </c>
      <c r="F307" cm="1">
        <f t="array" ref="F307">IF(C307&lt;&gt;0,INDEX(ItemDatabase!$I$2:$I$19,Choice!C307),"")</f>
        <v>0</v>
      </c>
    </row>
    <row r="308" spans="1:6" x14ac:dyDescent="0.25">
      <c r="B308" s="2" t="s">
        <v>46</v>
      </c>
      <c r="C308">
        <v>14</v>
      </c>
      <c r="E308" t="str" cm="1">
        <f t="array" ref="E308">IF(C308&lt;&gt;0,INDEX(ItemDatabase!$A$2:$A$19,Choice!C308),"")</f>
        <v>RSPi 4B_SSDUnit</v>
      </c>
      <c r="F308" cm="1">
        <f t="array" ref="F308">IF(C308&lt;&gt;0,INDEX(ItemDatabase!$I$2:$I$19,Choice!C308),"")</f>
        <v>43</v>
      </c>
    </row>
    <row r="309" spans="1:6" x14ac:dyDescent="0.25">
      <c r="B309" s="2" t="s">
        <v>47</v>
      </c>
      <c r="C309">
        <v>0</v>
      </c>
      <c r="E309" t="str" cm="1">
        <f t="array" ref="E309">IF(C309&lt;&gt;0,INDEX(ItemDatabase!$A$2:$A$19,Choice!C309),"")</f>
        <v/>
      </c>
      <c r="F309" t="str" cm="1">
        <f t="array" ref="F309">IF(C309&lt;&gt;0,INDEX(ItemDatabase!$I$2:$I$19,Choice!C309),"")</f>
        <v/>
      </c>
    </row>
    <row r="312" spans="1:6" x14ac:dyDescent="0.25">
      <c r="A312" s="2" t="s">
        <v>62</v>
      </c>
      <c r="D312" t="str" cm="1">
        <f t="array" ref="D312">_xlfn.CONCAT((E313:E319)&amp;",")</f>
        <v>Reolink Go,RSPi 4B,,Mob_GIffGaff_PiHat,0,RSPi 4B_SSDUnit,,</v>
      </c>
    </row>
    <row r="313" spans="1:6" x14ac:dyDescent="0.25">
      <c r="B313" s="2" t="s">
        <v>42</v>
      </c>
      <c r="C313">
        <v>3</v>
      </c>
      <c r="E313" t="str" cm="1">
        <f t="array" ref="E313">IF(C313&lt;&gt;0,INDEX(ItemDatabase!$A$2:$A$19,Choice!C313),"")</f>
        <v>Reolink Go</v>
      </c>
      <c r="F313" cm="1">
        <f t="array" ref="F313">IF(C313&lt;&gt;0,INDEX(ItemDatabase!$I$2:$I$19,Choice!C313),"")</f>
        <v>173.73</v>
      </c>
    </row>
    <row r="314" spans="1:6" x14ac:dyDescent="0.25">
      <c r="B314" s="2" t="s">
        <v>43</v>
      </c>
      <c r="C314">
        <v>5</v>
      </c>
      <c r="E314" t="str" cm="1">
        <f t="array" ref="E314">IF(C314&lt;&gt;0,INDEX(ItemDatabase!$A$2:$A$19,Choice!C314),"")</f>
        <v>RSPi 4B</v>
      </c>
      <c r="F314" cm="1">
        <f t="array" ref="F314">IF(C314&lt;&gt;0,INDEX(ItemDatabase!$I$2:$I$19,Choice!C314),"")</f>
        <v>54</v>
      </c>
    </row>
    <row r="315" spans="1:6" x14ac:dyDescent="0.25">
      <c r="B315" s="2" t="s">
        <v>44</v>
      </c>
      <c r="C315">
        <v>0</v>
      </c>
      <c r="E315" t="str" cm="1">
        <f t="array" ref="E315">IF(C315&lt;&gt;0,INDEX(ItemDatabase!$A$2:$A$19,Choice!C315),"")</f>
        <v/>
      </c>
      <c r="F315" t="str" cm="1">
        <f t="array" ref="F315">IF(C315&lt;&gt;0,INDEX(ItemDatabase!$I$2:$I$19,Choice!C315),"")</f>
        <v/>
      </c>
    </row>
    <row r="316" spans="1:6" x14ac:dyDescent="0.25">
      <c r="B316" s="2" t="s">
        <v>45</v>
      </c>
      <c r="C316">
        <v>12</v>
      </c>
      <c r="E316" t="str" cm="1">
        <f t="array" ref="E316">IF(C316&lt;&gt;0,INDEX(ItemDatabase!$A$2:$A$19,Choice!C316),"")</f>
        <v>Mob_GIffGaff_PiHat</v>
      </c>
      <c r="F316" cm="1">
        <f t="array" ref="F316">IF(C316&lt;&gt;0,INDEX(ItemDatabase!$I$2:$I$19,Choice!C316),"")</f>
        <v>380.37</v>
      </c>
    </row>
    <row r="317" spans="1:6" x14ac:dyDescent="0.25">
      <c r="B317" s="2" t="s">
        <v>29</v>
      </c>
      <c r="C317">
        <v>13</v>
      </c>
      <c r="E317" cm="1">
        <f t="array" ref="E317">IF(C317&lt;&gt;0,INDEX(ItemDatabase!$A$2:$A$19,Choice!C317),"")</f>
        <v>0</v>
      </c>
      <c r="F317" cm="1">
        <f t="array" ref="F317">IF(C317&lt;&gt;0,INDEX(ItemDatabase!$I$2:$I$19,Choice!C317),"")</f>
        <v>0</v>
      </c>
    </row>
    <row r="318" spans="1:6" x14ac:dyDescent="0.25">
      <c r="B318" s="2" t="s">
        <v>46</v>
      </c>
      <c r="C318">
        <v>14</v>
      </c>
      <c r="E318" t="str" cm="1">
        <f t="array" ref="E318">IF(C318&lt;&gt;0,INDEX(ItemDatabase!$A$2:$A$19,Choice!C318),"")</f>
        <v>RSPi 4B_SSDUnit</v>
      </c>
      <c r="F318" cm="1">
        <f t="array" ref="F318">IF(C318&lt;&gt;0,INDEX(ItemDatabase!$I$2:$I$19,Choice!C318),"")</f>
        <v>43</v>
      </c>
    </row>
    <row r="319" spans="1:6" x14ac:dyDescent="0.25">
      <c r="B319" s="2" t="s">
        <v>47</v>
      </c>
      <c r="C319">
        <v>0</v>
      </c>
      <c r="E319" t="str" cm="1">
        <f t="array" ref="E319">IF(C319&lt;&gt;0,INDEX(ItemDatabase!$A$2:$A$19,Choice!C319),"")</f>
        <v/>
      </c>
      <c r="F319" t="str" cm="1">
        <f t="array" ref="F319">IF(C319&lt;&gt;0,INDEX(ItemDatabase!$I$2:$I$19,Choice!C319),"")</f>
        <v/>
      </c>
    </row>
    <row r="322" spans="1:6" x14ac:dyDescent="0.25">
      <c r="A322" s="2" t="s">
        <v>61</v>
      </c>
      <c r="D322" t="str" cm="1">
        <f t="array" ref="D322">_xlfn.CONCAT((E323:E329)&amp;",")</f>
        <v>Vivotek FD9368-HTV,RSPi 4B,,Mob_GIffGaff_PiHat,0,RSPi 4B_SSDUnit,,</v>
      </c>
    </row>
    <row r="323" spans="1:6" x14ac:dyDescent="0.25">
      <c r="B323" s="2" t="s">
        <v>42</v>
      </c>
      <c r="C323">
        <v>2</v>
      </c>
      <c r="E323" t="str" cm="1">
        <f t="array" ref="E323">IF(C323&lt;&gt;0,INDEX(ItemDatabase!$A$2:$A$19,Choice!C323),"")</f>
        <v>Vivotek FD9368-HTV</v>
      </c>
      <c r="F323" cm="1">
        <f t="array" ref="F323">IF(C323&lt;&gt;0,INDEX(ItemDatabase!$I$2:$I$19,Choice!C323),"")</f>
        <v>200.4</v>
      </c>
    </row>
    <row r="324" spans="1:6" x14ac:dyDescent="0.25">
      <c r="B324" s="2" t="s">
        <v>43</v>
      </c>
      <c r="C324">
        <v>5</v>
      </c>
      <c r="E324" t="str" cm="1">
        <f t="array" ref="E324">IF(C324&lt;&gt;0,INDEX(ItemDatabase!$A$2:$A$19,Choice!C324),"")</f>
        <v>RSPi 4B</v>
      </c>
      <c r="F324" cm="1">
        <f t="array" ref="F324">IF(C324&lt;&gt;0,INDEX(ItemDatabase!$I$2:$I$19,Choice!C324),"")</f>
        <v>54</v>
      </c>
    </row>
    <row r="325" spans="1:6" x14ac:dyDescent="0.25">
      <c r="B325" s="2" t="s">
        <v>44</v>
      </c>
      <c r="C325">
        <v>0</v>
      </c>
      <c r="E325" t="str" cm="1">
        <f t="array" ref="E325">IF(C325&lt;&gt;0,INDEX(ItemDatabase!$A$2:$A$19,Choice!C325),"")</f>
        <v/>
      </c>
      <c r="F325" t="str" cm="1">
        <f t="array" ref="F325">IF(C325&lt;&gt;0,INDEX(ItemDatabase!$I$2:$I$19,Choice!C325),"")</f>
        <v/>
      </c>
    </row>
    <row r="326" spans="1:6" x14ac:dyDescent="0.25">
      <c r="B326" s="2" t="s">
        <v>45</v>
      </c>
      <c r="C326">
        <v>12</v>
      </c>
      <c r="E326" t="str" cm="1">
        <f t="array" ref="E326">IF(C326&lt;&gt;0,INDEX(ItemDatabase!$A$2:$A$19,Choice!C326),"")</f>
        <v>Mob_GIffGaff_PiHat</v>
      </c>
      <c r="F326" cm="1">
        <f t="array" ref="F326">IF(C326&lt;&gt;0,INDEX(ItemDatabase!$I$2:$I$19,Choice!C326),"")</f>
        <v>380.37</v>
      </c>
    </row>
    <row r="327" spans="1:6" x14ac:dyDescent="0.25">
      <c r="B327" s="2" t="s">
        <v>29</v>
      </c>
      <c r="C327">
        <v>13</v>
      </c>
      <c r="E327" cm="1">
        <f t="array" ref="E327">IF(C327&lt;&gt;0,INDEX(ItemDatabase!$A$2:$A$19,Choice!C327),"")</f>
        <v>0</v>
      </c>
      <c r="F327" cm="1">
        <f t="array" ref="F327">IF(C327&lt;&gt;0,INDEX(ItemDatabase!$I$2:$I$19,Choice!C327),"")</f>
        <v>0</v>
      </c>
    </row>
    <row r="328" spans="1:6" x14ac:dyDescent="0.25">
      <c r="B328" s="2" t="s">
        <v>46</v>
      </c>
      <c r="C328">
        <v>14</v>
      </c>
      <c r="E328" t="str" cm="1">
        <f t="array" ref="E328">IF(C328&lt;&gt;0,INDEX(ItemDatabase!$A$2:$A$19,Choice!C328),"")</f>
        <v>RSPi 4B_SSDUnit</v>
      </c>
      <c r="F328" cm="1">
        <f t="array" ref="F328">IF(C328&lt;&gt;0,INDEX(ItemDatabase!$I$2:$I$19,Choice!C328),"")</f>
        <v>43</v>
      </c>
    </row>
    <row r="329" spans="1:6" x14ac:dyDescent="0.25">
      <c r="B329" s="2" t="s">
        <v>47</v>
      </c>
      <c r="C329">
        <v>0</v>
      </c>
      <c r="E329" t="str" cm="1">
        <f t="array" ref="E329">IF(C329&lt;&gt;0,INDEX(ItemDatabase!$A$2:$A$19,Choice!C329),"")</f>
        <v/>
      </c>
      <c r="F329" t="str" cm="1">
        <f t="array" ref="F329">IF(C329&lt;&gt;0,INDEX(ItemDatabase!$I$2:$I$19,Choice!C329),"")</f>
        <v/>
      </c>
    </row>
    <row r="332" spans="1:6" x14ac:dyDescent="0.25">
      <c r="A332" s="2" t="s">
        <v>60</v>
      </c>
      <c r="D332" t="str" cm="1">
        <f t="array" ref="D332">_xlfn.CONCAT((E333:E339)&amp;",")</f>
        <v>Vivotek FD9368-HTV,RSPi 4B,0,,0,RSPi 4B_SSDUnit,,</v>
      </c>
    </row>
    <row r="333" spans="1:6" x14ac:dyDescent="0.25">
      <c r="B333" s="2" t="s">
        <v>42</v>
      </c>
      <c r="C333">
        <v>2</v>
      </c>
      <c r="E333" t="str" cm="1">
        <f t="array" ref="E333">IF(C333&lt;&gt;0,INDEX(ItemDatabase!$A$2:$A$19,Choice!C333),"")</f>
        <v>Vivotek FD9368-HTV</v>
      </c>
      <c r="F333" cm="1">
        <f t="array" ref="F333">IF(C333&lt;&gt;0,INDEX(ItemDatabase!$I$2:$I$19,Choice!C333),"")</f>
        <v>200.4</v>
      </c>
    </row>
    <row r="334" spans="1:6" x14ac:dyDescent="0.25">
      <c r="B334" s="2" t="s">
        <v>43</v>
      </c>
      <c r="C334">
        <v>5</v>
      </c>
      <c r="E334" t="str" cm="1">
        <f t="array" ref="E334">IF(C334&lt;&gt;0,INDEX(ItemDatabase!$A$2:$A$19,Choice!C334),"")</f>
        <v>RSPi 4B</v>
      </c>
      <c r="F334" cm="1">
        <f t="array" ref="F334">IF(C334&lt;&gt;0,INDEX(ItemDatabase!$I$2:$I$19,Choice!C334),"")</f>
        <v>54</v>
      </c>
    </row>
    <row r="335" spans="1:6" x14ac:dyDescent="0.25">
      <c r="B335" s="2" t="s">
        <v>44</v>
      </c>
      <c r="C335">
        <v>11</v>
      </c>
      <c r="E335" cm="1">
        <f t="array" ref="E335">IF(C335&lt;&gt;0,INDEX(ItemDatabase!$A$2:$A$19,Choice!C335),"")</f>
        <v>0</v>
      </c>
      <c r="F335" cm="1">
        <f t="array" ref="F335">IF(C335&lt;&gt;0,INDEX(ItemDatabase!$I$2:$I$19,Choice!C335),"")</f>
        <v>0</v>
      </c>
    </row>
    <row r="336" spans="1:6" x14ac:dyDescent="0.25">
      <c r="B336" s="2" t="s">
        <v>45</v>
      </c>
      <c r="C336">
        <v>0</v>
      </c>
      <c r="E336" t="str" cm="1">
        <f t="array" ref="E336">IF(C336&lt;&gt;0,INDEX(ItemDatabase!$A$2:$A$19,Choice!C336),"")</f>
        <v/>
      </c>
      <c r="F336" t="str" cm="1">
        <f t="array" ref="F336">IF(C336&lt;&gt;0,INDEX(ItemDatabase!$I$2:$I$19,Choice!C336),"")</f>
        <v/>
      </c>
    </row>
    <row r="337" spans="1:6" x14ac:dyDescent="0.25">
      <c r="B337" s="2" t="s">
        <v>29</v>
      </c>
      <c r="C337">
        <v>13</v>
      </c>
      <c r="E337" cm="1">
        <f t="array" ref="E337">IF(C337&lt;&gt;0,INDEX(ItemDatabase!$A$2:$A$19,Choice!C337),"")</f>
        <v>0</v>
      </c>
      <c r="F337" cm="1">
        <f t="array" ref="F337">IF(C337&lt;&gt;0,INDEX(ItemDatabase!$I$2:$I$19,Choice!C337),"")</f>
        <v>0</v>
      </c>
    </row>
    <row r="338" spans="1:6" x14ac:dyDescent="0.25">
      <c r="B338" s="2" t="s">
        <v>46</v>
      </c>
      <c r="C338">
        <v>14</v>
      </c>
      <c r="E338" t="str" cm="1">
        <f t="array" ref="E338">IF(C338&lt;&gt;0,INDEX(ItemDatabase!$A$2:$A$19,Choice!C338),"")</f>
        <v>RSPi 4B_SSDUnit</v>
      </c>
      <c r="F338" cm="1">
        <f t="array" ref="F338">IF(C338&lt;&gt;0,INDEX(ItemDatabase!$I$2:$I$19,Choice!C338),"")</f>
        <v>43</v>
      </c>
    </row>
    <row r="339" spans="1:6" x14ac:dyDescent="0.25">
      <c r="B339" s="2" t="s">
        <v>47</v>
      </c>
      <c r="C339">
        <v>0</v>
      </c>
      <c r="E339" t="str" cm="1">
        <f t="array" ref="E339">IF(C339&lt;&gt;0,INDEX(ItemDatabase!$A$2:$A$19,Choice!C339),"")</f>
        <v/>
      </c>
      <c r="F339" t="str" cm="1">
        <f t="array" ref="F339">IF(C339&lt;&gt;0,INDEX(ItemDatabase!$I$2:$I$19,Choice!C339),"")</f>
        <v/>
      </c>
    </row>
    <row r="342" spans="1:6" x14ac:dyDescent="0.25">
      <c r="A342" s="2" t="s">
        <v>59</v>
      </c>
      <c r="D342" t="str" cm="1">
        <f t="array" ref="D342">_xlfn.CONCAT((E343:E349)&amp;",")</f>
        <v>Vivotek FD9368-HTV,RSPi 4B,,Mob_GIffGaff_PiHat,0,RSPi 4B_SSDUnit,MaxSonar,</v>
      </c>
    </row>
    <row r="343" spans="1:6" x14ac:dyDescent="0.25">
      <c r="B343" s="2" t="s">
        <v>42</v>
      </c>
      <c r="C343">
        <v>2</v>
      </c>
      <c r="E343" t="str" cm="1">
        <f t="array" ref="E343">IF(C343&lt;&gt;0,INDEX(ItemDatabase!$A$2:$A$19,Choice!C343),"")</f>
        <v>Vivotek FD9368-HTV</v>
      </c>
      <c r="F343" cm="1">
        <f t="array" ref="F343">IF(C343&lt;&gt;0,INDEX(ItemDatabase!$I$2:$I$19,Choice!C343),"")</f>
        <v>200.4</v>
      </c>
    </row>
    <row r="344" spans="1:6" x14ac:dyDescent="0.25">
      <c r="B344" s="2" t="s">
        <v>43</v>
      </c>
      <c r="C344">
        <v>5</v>
      </c>
      <c r="E344" t="str" cm="1">
        <f t="array" ref="E344">IF(C344&lt;&gt;0,INDEX(ItemDatabase!$A$2:$A$19,Choice!C344),"")</f>
        <v>RSPi 4B</v>
      </c>
      <c r="F344" cm="1">
        <f t="array" ref="F344">IF(C344&lt;&gt;0,INDEX(ItemDatabase!$I$2:$I$19,Choice!C344),"")</f>
        <v>54</v>
      </c>
    </row>
    <row r="345" spans="1:6" x14ac:dyDescent="0.25">
      <c r="B345" s="2" t="s">
        <v>44</v>
      </c>
      <c r="C345">
        <v>0</v>
      </c>
      <c r="E345" t="str" cm="1">
        <f t="array" ref="E345">IF(C345&lt;&gt;0,INDEX(ItemDatabase!$A$2:$A$19,Choice!C345),"")</f>
        <v/>
      </c>
      <c r="F345" t="str" cm="1">
        <f t="array" ref="F345">IF(C345&lt;&gt;0,INDEX(ItemDatabase!$I$2:$I$19,Choice!C345),"")</f>
        <v/>
      </c>
    </row>
    <row r="346" spans="1:6" x14ac:dyDescent="0.25">
      <c r="B346" s="2" t="s">
        <v>45</v>
      </c>
      <c r="C346">
        <v>12</v>
      </c>
      <c r="E346" t="str" cm="1">
        <f t="array" ref="E346">IF(C346&lt;&gt;0,INDEX(ItemDatabase!$A$2:$A$19,Choice!C346),"")</f>
        <v>Mob_GIffGaff_PiHat</v>
      </c>
      <c r="F346" cm="1">
        <f t="array" ref="F346">IF(C346&lt;&gt;0,INDEX(ItemDatabase!$I$2:$I$19,Choice!C346),"")</f>
        <v>380.37</v>
      </c>
    </row>
    <row r="347" spans="1:6" x14ac:dyDescent="0.25">
      <c r="B347" s="2" t="s">
        <v>29</v>
      </c>
      <c r="C347">
        <v>13</v>
      </c>
      <c r="E347" cm="1">
        <f t="array" ref="E347">IF(C347&lt;&gt;0,INDEX(ItemDatabase!$A$2:$A$19,Choice!C347),"")</f>
        <v>0</v>
      </c>
      <c r="F347" cm="1">
        <f t="array" ref="F347">IF(C347&lt;&gt;0,INDEX(ItemDatabase!$I$2:$I$19,Choice!C347),"")</f>
        <v>0</v>
      </c>
    </row>
    <row r="348" spans="1:6" x14ac:dyDescent="0.25">
      <c r="B348" s="2" t="s">
        <v>46</v>
      </c>
      <c r="C348">
        <v>14</v>
      </c>
      <c r="E348" t="str" cm="1">
        <f t="array" ref="E348">IF(C348&lt;&gt;0,INDEX(ItemDatabase!$A$2:$A$19,Choice!C348),"")</f>
        <v>RSPi 4B_SSDUnit</v>
      </c>
      <c r="F348" cm="1">
        <f t="array" ref="F348">IF(C348&lt;&gt;0,INDEX(ItemDatabase!$I$2:$I$19,Choice!C348),"")</f>
        <v>43</v>
      </c>
    </row>
    <row r="349" spans="1:6" x14ac:dyDescent="0.25">
      <c r="B349" s="2" t="s">
        <v>47</v>
      </c>
      <c r="C349">
        <v>18</v>
      </c>
      <c r="E349" t="str" cm="1">
        <f t="array" ref="E349">IF(C349&lt;&gt;0,INDEX(ItemDatabase!$A$2:$A$19,Choice!C349),"")</f>
        <v>MaxSonar</v>
      </c>
      <c r="F349" cm="1">
        <f t="array" ref="F349">IF(C349&lt;&gt;0,INDEX(ItemDatabase!$I$2:$I$19,Choice!C349),"")</f>
        <v>222</v>
      </c>
    </row>
    <row r="352" spans="1:6" x14ac:dyDescent="0.25">
      <c r="A352" s="2" t="s">
        <v>58</v>
      </c>
      <c r="D352" t="str" cm="1">
        <f t="array" ref="D352">_xlfn.CONCAT((E353:E359)&amp;",")</f>
        <v>Vivotek FD9368-HTV,RSPi 4B,,Mob_GIffGaff_PiHat,0,RSPi 4B_SSDUnit,MaxSonar,</v>
      </c>
    </row>
    <row r="353" spans="1:6" x14ac:dyDescent="0.25">
      <c r="B353" s="2" t="s">
        <v>42</v>
      </c>
      <c r="C353">
        <v>2</v>
      </c>
      <c r="E353" t="str" cm="1">
        <f t="array" ref="E353">IF(C353&lt;&gt;0,INDEX(ItemDatabase!$A$2:$A$19,Choice!C353),"")</f>
        <v>Vivotek FD9368-HTV</v>
      </c>
      <c r="F353" cm="1">
        <f t="array" ref="F353">IF(C353&lt;&gt;0,INDEX(ItemDatabase!$I$2:$I$19,Choice!C353),"")</f>
        <v>200.4</v>
      </c>
    </row>
    <row r="354" spans="1:6" x14ac:dyDescent="0.25">
      <c r="B354" s="2" t="s">
        <v>43</v>
      </c>
      <c r="C354">
        <v>5</v>
      </c>
      <c r="E354" t="str" cm="1">
        <f t="array" ref="E354">IF(C354&lt;&gt;0,INDEX(ItemDatabase!$A$2:$A$19,Choice!C354),"")</f>
        <v>RSPi 4B</v>
      </c>
      <c r="F354" cm="1">
        <f t="array" ref="F354">IF(C354&lt;&gt;0,INDEX(ItemDatabase!$I$2:$I$19,Choice!C354),"")</f>
        <v>54</v>
      </c>
    </row>
    <row r="355" spans="1:6" x14ac:dyDescent="0.25">
      <c r="B355" s="2" t="s">
        <v>44</v>
      </c>
      <c r="C355">
        <v>0</v>
      </c>
      <c r="E355" t="str" cm="1">
        <f t="array" ref="E355">IF(C355&lt;&gt;0,INDEX(ItemDatabase!$A$2:$A$19,Choice!C355),"")</f>
        <v/>
      </c>
      <c r="F355" t="str" cm="1">
        <f t="array" ref="F355">IF(C355&lt;&gt;0,INDEX(ItemDatabase!$I$2:$I$19,Choice!C355),"")</f>
        <v/>
      </c>
    </row>
    <row r="356" spans="1:6" x14ac:dyDescent="0.25">
      <c r="B356" s="2" t="s">
        <v>45</v>
      </c>
      <c r="C356">
        <v>12</v>
      </c>
      <c r="E356" t="str" cm="1">
        <f t="array" ref="E356">IF(C356&lt;&gt;0,INDEX(ItemDatabase!$A$2:$A$19,Choice!C356),"")</f>
        <v>Mob_GIffGaff_PiHat</v>
      </c>
      <c r="F356" cm="1">
        <f t="array" ref="F356">IF(C356&lt;&gt;0,INDEX(ItemDatabase!$I$2:$I$19,Choice!C356),"")</f>
        <v>380.37</v>
      </c>
    </row>
    <row r="357" spans="1:6" x14ac:dyDescent="0.25">
      <c r="B357" s="2" t="s">
        <v>29</v>
      </c>
      <c r="C357">
        <v>13</v>
      </c>
      <c r="E357" cm="1">
        <f t="array" ref="E357">IF(C357&lt;&gt;0,INDEX(ItemDatabase!$A$2:$A$19,Choice!C357),"")</f>
        <v>0</v>
      </c>
      <c r="F357" cm="1">
        <f t="array" ref="F357">IF(C357&lt;&gt;0,INDEX(ItemDatabase!$I$2:$I$19,Choice!C357),"")</f>
        <v>0</v>
      </c>
    </row>
    <row r="358" spans="1:6" x14ac:dyDescent="0.25">
      <c r="B358" s="2" t="s">
        <v>46</v>
      </c>
      <c r="C358">
        <v>14</v>
      </c>
      <c r="E358" t="str" cm="1">
        <f t="array" ref="E358">IF(C358&lt;&gt;0,INDEX(ItemDatabase!$A$2:$A$19,Choice!C358),"")</f>
        <v>RSPi 4B_SSDUnit</v>
      </c>
      <c r="F358" cm="1">
        <f t="array" ref="F358">IF(C358&lt;&gt;0,INDEX(ItemDatabase!$I$2:$I$19,Choice!C358),"")</f>
        <v>43</v>
      </c>
    </row>
    <row r="359" spans="1:6" x14ac:dyDescent="0.25">
      <c r="B359" s="2" t="s">
        <v>47</v>
      </c>
      <c r="C359">
        <v>18</v>
      </c>
      <c r="E359" t="str" cm="1">
        <f t="array" ref="E359">IF(C359&lt;&gt;0,INDEX(ItemDatabase!$A$2:$A$19,Choice!C359),"")</f>
        <v>MaxSonar</v>
      </c>
      <c r="F359" cm="1">
        <f t="array" ref="F359">IF(C359&lt;&gt;0,INDEX(ItemDatabase!$I$2:$I$19,Choice!C359),"")</f>
        <v>222</v>
      </c>
    </row>
    <row r="362" spans="1:6" x14ac:dyDescent="0.25">
      <c r="A362" s="2" t="s">
        <v>58</v>
      </c>
      <c r="D362" t="str" cm="1">
        <f t="array" ref="D362">_xlfn.CONCAT((E363:E369)&amp;",")</f>
        <v>Vivotek FD9368-HTV,RSPi 4B,,Mob_GIffGaff_PiHat,0,RSPi 4B_SSDUnit,MaxSonar,</v>
      </c>
    </row>
    <row r="363" spans="1:6" x14ac:dyDescent="0.25">
      <c r="B363" s="2" t="s">
        <v>42</v>
      </c>
      <c r="C363">
        <v>2</v>
      </c>
      <c r="E363" t="str" cm="1">
        <f t="array" ref="E363">IF(C363&lt;&gt;0,INDEX(ItemDatabase!$A$2:$A$19,Choice!C363),"")</f>
        <v>Vivotek FD9368-HTV</v>
      </c>
      <c r="F363" cm="1">
        <f t="array" ref="F363">IF(C363&lt;&gt;0,INDEX(ItemDatabase!$I$2:$I$19,Choice!C363),"")</f>
        <v>200.4</v>
      </c>
    </row>
    <row r="364" spans="1:6" x14ac:dyDescent="0.25">
      <c r="B364" s="2" t="s">
        <v>43</v>
      </c>
      <c r="C364">
        <v>5</v>
      </c>
      <c r="E364" t="str" cm="1">
        <f t="array" ref="E364">IF(C364&lt;&gt;0,INDEX(ItemDatabase!$A$2:$A$19,Choice!C364),"")</f>
        <v>RSPi 4B</v>
      </c>
      <c r="F364" cm="1">
        <f t="array" ref="F364">IF(C364&lt;&gt;0,INDEX(ItemDatabase!$I$2:$I$19,Choice!C364),"")</f>
        <v>54</v>
      </c>
    </row>
    <row r="365" spans="1:6" x14ac:dyDescent="0.25">
      <c r="B365" s="2" t="s">
        <v>44</v>
      </c>
      <c r="C365">
        <v>0</v>
      </c>
      <c r="E365" t="str" cm="1">
        <f t="array" ref="E365">IF(C365&lt;&gt;0,INDEX(ItemDatabase!$A$2:$A$19,Choice!C365),"")</f>
        <v/>
      </c>
      <c r="F365" t="str" cm="1">
        <f t="array" ref="F365">IF(C365&lt;&gt;0,INDEX(ItemDatabase!$I$2:$I$19,Choice!C365),"")</f>
        <v/>
      </c>
    </row>
    <row r="366" spans="1:6" x14ac:dyDescent="0.25">
      <c r="B366" s="2" t="s">
        <v>45</v>
      </c>
      <c r="C366">
        <v>12</v>
      </c>
      <c r="E366" t="str" cm="1">
        <f t="array" ref="E366">IF(C366&lt;&gt;0,INDEX(ItemDatabase!$A$2:$A$19,Choice!C366),"")</f>
        <v>Mob_GIffGaff_PiHat</v>
      </c>
      <c r="F366" cm="1">
        <f t="array" ref="F366">IF(C366&lt;&gt;0,INDEX(ItemDatabase!$I$2:$I$19,Choice!C366),"")</f>
        <v>380.37</v>
      </c>
    </row>
    <row r="367" spans="1:6" x14ac:dyDescent="0.25">
      <c r="B367" s="2" t="s">
        <v>29</v>
      </c>
      <c r="C367">
        <v>13</v>
      </c>
      <c r="E367" cm="1">
        <f t="array" ref="E367">IF(C367&lt;&gt;0,INDEX(ItemDatabase!$A$2:$A$19,Choice!C367),"")</f>
        <v>0</v>
      </c>
      <c r="F367" cm="1">
        <f t="array" ref="F367">IF(C367&lt;&gt;0,INDEX(ItemDatabase!$I$2:$I$19,Choice!C367),"")</f>
        <v>0</v>
      </c>
    </row>
    <row r="368" spans="1:6" x14ac:dyDescent="0.25">
      <c r="B368" s="2" t="s">
        <v>46</v>
      </c>
      <c r="C368">
        <v>14</v>
      </c>
      <c r="E368" t="str" cm="1">
        <f t="array" ref="E368">IF(C368&lt;&gt;0,INDEX(ItemDatabase!$A$2:$A$19,Choice!C368),"")</f>
        <v>RSPi 4B_SSDUnit</v>
      </c>
      <c r="F368" cm="1">
        <f t="array" ref="F368">IF(C368&lt;&gt;0,INDEX(ItemDatabase!$I$2:$I$19,Choice!C368),"")</f>
        <v>43</v>
      </c>
    </row>
    <row r="369" spans="1:6" x14ac:dyDescent="0.25">
      <c r="B369" s="2" t="s">
        <v>47</v>
      </c>
      <c r="C369">
        <v>18</v>
      </c>
      <c r="E369" t="str" cm="1">
        <f t="array" ref="E369">IF(C369&lt;&gt;0,INDEX(ItemDatabase!$A$2:$A$19,Choice!C369),"")</f>
        <v>MaxSonar</v>
      </c>
      <c r="F369" cm="1">
        <f t="array" ref="F369">IF(C369&lt;&gt;0,INDEX(ItemDatabase!$I$2:$I$19,Choice!C369),"")</f>
        <v>222</v>
      </c>
    </row>
    <row r="372" spans="1:6" x14ac:dyDescent="0.25">
      <c r="A372" s="2" t="s">
        <v>57</v>
      </c>
      <c r="D372" t="str" cm="1">
        <f t="array" ref="D372">_xlfn.CONCAT((E373:E379)&amp;",")</f>
        <v>Vivotek FD9368-HTV,RSPi 4B,,Mob_GIffGaff_PiHat,0,RSPi 4B_SSDUnit,MaxSonar,</v>
      </c>
    </row>
    <row r="373" spans="1:6" x14ac:dyDescent="0.25">
      <c r="B373" s="2" t="s">
        <v>42</v>
      </c>
      <c r="C373">
        <v>2</v>
      </c>
      <c r="E373" t="str" cm="1">
        <f t="array" ref="E373">IF(C373&lt;&gt;0,INDEX(ItemDatabase!$A$2:$A$19,Choice!C373),"")</f>
        <v>Vivotek FD9368-HTV</v>
      </c>
      <c r="F373" cm="1">
        <f t="array" ref="F373">IF(C373&lt;&gt;0,INDEX(ItemDatabase!$I$2:$I$19,Choice!C373),"")</f>
        <v>200.4</v>
      </c>
    </row>
    <row r="374" spans="1:6" x14ac:dyDescent="0.25">
      <c r="B374" s="2" t="s">
        <v>43</v>
      </c>
      <c r="C374">
        <v>5</v>
      </c>
      <c r="E374" t="str" cm="1">
        <f t="array" ref="E374">IF(C374&lt;&gt;0,INDEX(ItemDatabase!$A$2:$A$19,Choice!C374),"")</f>
        <v>RSPi 4B</v>
      </c>
      <c r="F374" cm="1">
        <f t="array" ref="F374">IF(C374&lt;&gt;0,INDEX(ItemDatabase!$I$2:$I$19,Choice!C374),"")</f>
        <v>54</v>
      </c>
    </row>
    <row r="375" spans="1:6" x14ac:dyDescent="0.25">
      <c r="B375" s="2" t="s">
        <v>44</v>
      </c>
      <c r="C375">
        <v>0</v>
      </c>
      <c r="E375" t="str" cm="1">
        <f t="array" ref="E375">IF(C375&lt;&gt;0,INDEX(ItemDatabase!$A$2:$A$19,Choice!C375),"")</f>
        <v/>
      </c>
      <c r="F375" t="str" cm="1">
        <f t="array" ref="F375">IF(C375&lt;&gt;0,INDEX(ItemDatabase!$I$2:$I$19,Choice!C375),"")</f>
        <v/>
      </c>
    </row>
    <row r="376" spans="1:6" x14ac:dyDescent="0.25">
      <c r="B376" s="2" t="s">
        <v>45</v>
      </c>
      <c r="C376">
        <v>12</v>
      </c>
      <c r="E376" t="str" cm="1">
        <f t="array" ref="E376">IF(C376&lt;&gt;0,INDEX(ItemDatabase!$A$2:$A$19,Choice!C376),"")</f>
        <v>Mob_GIffGaff_PiHat</v>
      </c>
      <c r="F376" cm="1">
        <f t="array" ref="F376">IF(C376&lt;&gt;0,INDEX(ItemDatabase!$I$2:$I$19,Choice!C376),"")</f>
        <v>380.37</v>
      </c>
    </row>
    <row r="377" spans="1:6" x14ac:dyDescent="0.25">
      <c r="B377" s="2" t="s">
        <v>29</v>
      </c>
      <c r="C377">
        <v>13</v>
      </c>
      <c r="E377" cm="1">
        <f t="array" ref="E377">IF(C377&lt;&gt;0,INDEX(ItemDatabase!$A$2:$A$19,Choice!C377),"")</f>
        <v>0</v>
      </c>
      <c r="F377" cm="1">
        <f t="array" ref="F377">IF(C377&lt;&gt;0,INDEX(ItemDatabase!$I$2:$I$19,Choice!C377),"")</f>
        <v>0</v>
      </c>
    </row>
    <row r="378" spans="1:6" x14ac:dyDescent="0.25">
      <c r="B378" s="2" t="s">
        <v>46</v>
      </c>
      <c r="C378">
        <v>14</v>
      </c>
      <c r="E378" t="str" cm="1">
        <f t="array" ref="E378">IF(C378&lt;&gt;0,INDEX(ItemDatabase!$A$2:$A$19,Choice!C378),"")</f>
        <v>RSPi 4B_SSDUnit</v>
      </c>
      <c r="F378" cm="1">
        <f t="array" ref="F378">IF(C378&lt;&gt;0,INDEX(ItemDatabase!$I$2:$I$19,Choice!C378),"")</f>
        <v>43</v>
      </c>
    </row>
    <row r="379" spans="1:6" x14ac:dyDescent="0.25">
      <c r="B379" s="2" t="s">
        <v>47</v>
      </c>
      <c r="C379">
        <v>18</v>
      </c>
      <c r="E379" t="str" cm="1">
        <f t="array" ref="E379">IF(C379&lt;&gt;0,INDEX(ItemDatabase!$A$2:$A$19,Choice!C379),"")</f>
        <v>MaxSonar</v>
      </c>
      <c r="F379" cm="1">
        <f t="array" ref="F379">IF(C379&lt;&gt;0,INDEX(ItemDatabase!$I$2:$I$19,Choice!C379),"")</f>
        <v>222</v>
      </c>
    </row>
    <row r="382" spans="1:6" x14ac:dyDescent="0.25">
      <c r="A382" s="2" t="s">
        <v>56</v>
      </c>
      <c r="D382" t="str" cm="1">
        <f t="array" ref="D382">_xlfn.CONCAT((E383:E389)&amp;",")</f>
        <v>Vivotek FD9368-HTV,RSPi 4B,,Mob_GIffGaff_PiHat,0,RSPi 4B_SSDUnit,,</v>
      </c>
    </row>
    <row r="383" spans="1:6" x14ac:dyDescent="0.25">
      <c r="B383" s="2" t="s">
        <v>42</v>
      </c>
      <c r="C383">
        <v>2</v>
      </c>
      <c r="E383" t="str" cm="1">
        <f t="array" ref="E383">IF(C383&lt;&gt;0,INDEX(ItemDatabase!$A$2:$A$19,Choice!C383),"")</f>
        <v>Vivotek FD9368-HTV</v>
      </c>
      <c r="F383" cm="1">
        <f t="array" ref="F383">IF(C383&lt;&gt;0,INDEX(ItemDatabase!$I$2:$I$19,Choice!C383),"")</f>
        <v>200.4</v>
      </c>
    </row>
    <row r="384" spans="1:6" x14ac:dyDescent="0.25">
      <c r="B384" s="2" t="s">
        <v>43</v>
      </c>
      <c r="C384">
        <v>5</v>
      </c>
      <c r="E384" t="str" cm="1">
        <f t="array" ref="E384">IF(C384&lt;&gt;0,INDEX(ItemDatabase!$A$2:$A$19,Choice!C384),"")</f>
        <v>RSPi 4B</v>
      </c>
      <c r="F384" cm="1">
        <f t="array" ref="F384">IF(C384&lt;&gt;0,INDEX(ItemDatabase!$I$2:$I$19,Choice!C384),"")</f>
        <v>54</v>
      </c>
    </row>
    <row r="385" spans="1:6" x14ac:dyDescent="0.25">
      <c r="B385" s="2" t="s">
        <v>44</v>
      </c>
      <c r="C385">
        <v>0</v>
      </c>
      <c r="E385" t="str" cm="1">
        <f t="array" ref="E385">IF(C385&lt;&gt;0,INDEX(ItemDatabase!$A$2:$A$19,Choice!C385),"")</f>
        <v/>
      </c>
      <c r="F385" t="str" cm="1">
        <f t="array" ref="F385">IF(C385&lt;&gt;0,INDEX(ItemDatabase!$I$2:$I$19,Choice!C385),"")</f>
        <v/>
      </c>
    </row>
    <row r="386" spans="1:6" x14ac:dyDescent="0.25">
      <c r="B386" s="2" t="s">
        <v>45</v>
      </c>
      <c r="C386">
        <v>12</v>
      </c>
      <c r="E386" t="str" cm="1">
        <f t="array" ref="E386">IF(C386&lt;&gt;0,INDEX(ItemDatabase!$A$2:$A$19,Choice!C386),"")</f>
        <v>Mob_GIffGaff_PiHat</v>
      </c>
      <c r="F386" cm="1">
        <f t="array" ref="F386">IF(C386&lt;&gt;0,INDEX(ItemDatabase!$I$2:$I$19,Choice!C386),"")</f>
        <v>380.37</v>
      </c>
    </row>
    <row r="387" spans="1:6" x14ac:dyDescent="0.25">
      <c r="B387" s="2" t="s">
        <v>29</v>
      </c>
      <c r="C387">
        <v>13</v>
      </c>
      <c r="E387" cm="1">
        <f t="array" ref="E387">IF(C387&lt;&gt;0,INDEX(ItemDatabase!$A$2:$A$19,Choice!C387),"")</f>
        <v>0</v>
      </c>
      <c r="F387" cm="1">
        <f t="array" ref="F387">IF(C387&lt;&gt;0,INDEX(ItemDatabase!$I$2:$I$19,Choice!C387),"")</f>
        <v>0</v>
      </c>
    </row>
    <row r="388" spans="1:6" x14ac:dyDescent="0.25">
      <c r="B388" s="2" t="s">
        <v>46</v>
      </c>
      <c r="C388">
        <v>14</v>
      </c>
      <c r="E388" t="str" cm="1">
        <f t="array" ref="E388">IF(C388&lt;&gt;0,INDEX(ItemDatabase!$A$2:$A$19,Choice!C388),"")</f>
        <v>RSPi 4B_SSDUnit</v>
      </c>
      <c r="F388" cm="1">
        <f t="array" ref="F388">IF(C388&lt;&gt;0,INDEX(ItemDatabase!$I$2:$I$19,Choice!C388),"")</f>
        <v>43</v>
      </c>
    </row>
    <row r="389" spans="1:6" x14ac:dyDescent="0.25">
      <c r="B389" s="2" t="s">
        <v>47</v>
      </c>
      <c r="C389">
        <v>0</v>
      </c>
      <c r="E389" t="str" cm="1">
        <f t="array" ref="E389">IF(C389&lt;&gt;0,INDEX(ItemDatabase!$A$2:$A$19,Choice!C389),"")</f>
        <v/>
      </c>
      <c r="F389" t="str" cm="1">
        <f t="array" ref="F389">IF(C389&lt;&gt;0,INDEX(ItemDatabase!$I$2:$I$19,Choice!C389),"")</f>
        <v/>
      </c>
    </row>
    <row r="392" spans="1:6" x14ac:dyDescent="0.25">
      <c r="A392" s="2" t="s">
        <v>56</v>
      </c>
      <c r="D392" t="str" cm="1">
        <f t="array" ref="D392">_xlfn.CONCAT((E393:E399)&amp;",")</f>
        <v>Vivotek FD9368-HTV,RSPi 4B,,Mob_GIffGaff_PiHat,0,RSPi 4B_SSDUnit,,</v>
      </c>
    </row>
    <row r="393" spans="1:6" x14ac:dyDescent="0.25">
      <c r="B393" s="2" t="s">
        <v>42</v>
      </c>
      <c r="C393">
        <v>2</v>
      </c>
      <c r="E393" t="str" cm="1">
        <f t="array" ref="E393">IF(C393&lt;&gt;0,INDEX(ItemDatabase!$A$2:$A$19,Choice!C393),"")</f>
        <v>Vivotek FD9368-HTV</v>
      </c>
      <c r="F393" cm="1">
        <f t="array" ref="F393">IF(C393&lt;&gt;0,INDEX(ItemDatabase!$I$2:$I$19,Choice!C393),"")</f>
        <v>200.4</v>
      </c>
    </row>
    <row r="394" spans="1:6" x14ac:dyDescent="0.25">
      <c r="B394" s="2" t="s">
        <v>43</v>
      </c>
      <c r="C394">
        <v>5</v>
      </c>
      <c r="E394" t="str" cm="1">
        <f t="array" ref="E394">IF(C394&lt;&gt;0,INDEX(ItemDatabase!$A$2:$A$19,Choice!C394),"")</f>
        <v>RSPi 4B</v>
      </c>
      <c r="F394" cm="1">
        <f t="array" ref="F394">IF(C394&lt;&gt;0,INDEX(ItemDatabase!$I$2:$I$19,Choice!C394),"")</f>
        <v>54</v>
      </c>
    </row>
    <row r="395" spans="1:6" x14ac:dyDescent="0.25">
      <c r="B395" s="2" t="s">
        <v>44</v>
      </c>
      <c r="C395">
        <v>0</v>
      </c>
      <c r="E395" t="str" cm="1">
        <f t="array" ref="E395">IF(C395&lt;&gt;0,INDEX(ItemDatabase!$A$2:$A$19,Choice!C395),"")</f>
        <v/>
      </c>
      <c r="F395" t="str" cm="1">
        <f t="array" ref="F395">IF(C395&lt;&gt;0,INDEX(ItemDatabase!$I$2:$I$19,Choice!C395),"")</f>
        <v/>
      </c>
    </row>
    <row r="396" spans="1:6" x14ac:dyDescent="0.25">
      <c r="B396" s="2" t="s">
        <v>45</v>
      </c>
      <c r="C396">
        <v>12</v>
      </c>
      <c r="E396" t="str" cm="1">
        <f t="array" ref="E396">IF(C396&lt;&gt;0,INDEX(ItemDatabase!$A$2:$A$19,Choice!C396),"")</f>
        <v>Mob_GIffGaff_PiHat</v>
      </c>
      <c r="F396" cm="1">
        <f t="array" ref="F396">IF(C396&lt;&gt;0,INDEX(ItemDatabase!$I$2:$I$19,Choice!C396),"")</f>
        <v>380.37</v>
      </c>
    </row>
    <row r="397" spans="1:6" x14ac:dyDescent="0.25">
      <c r="B397" s="2" t="s">
        <v>29</v>
      </c>
      <c r="C397">
        <v>13</v>
      </c>
      <c r="E397" cm="1">
        <f t="array" ref="E397">IF(C397&lt;&gt;0,INDEX(ItemDatabase!$A$2:$A$19,Choice!C397),"")</f>
        <v>0</v>
      </c>
      <c r="F397" cm="1">
        <f t="array" ref="F397">IF(C397&lt;&gt;0,INDEX(ItemDatabase!$I$2:$I$19,Choice!C397),"")</f>
        <v>0</v>
      </c>
    </row>
    <row r="398" spans="1:6" x14ac:dyDescent="0.25">
      <c r="B398" s="2" t="s">
        <v>46</v>
      </c>
      <c r="C398">
        <v>14</v>
      </c>
      <c r="E398" t="str" cm="1">
        <f t="array" ref="E398">IF(C398&lt;&gt;0,INDEX(ItemDatabase!$A$2:$A$19,Choice!C398),"")</f>
        <v>RSPi 4B_SSDUnit</v>
      </c>
      <c r="F398" cm="1">
        <f t="array" ref="F398">IF(C398&lt;&gt;0,INDEX(ItemDatabase!$I$2:$I$19,Choice!C398),"")</f>
        <v>43</v>
      </c>
    </row>
    <row r="399" spans="1:6" x14ac:dyDescent="0.25">
      <c r="B399" s="2" t="s">
        <v>47</v>
      </c>
      <c r="C399">
        <v>0</v>
      </c>
      <c r="E399" t="str" cm="1">
        <f t="array" ref="E399">IF(C399&lt;&gt;0,INDEX(ItemDatabase!$A$2:$A$19,Choice!C399),"")</f>
        <v/>
      </c>
      <c r="F399" t="str" cm="1">
        <f t="array" ref="F399">IF(C399&lt;&gt;0,INDEX(ItemDatabase!$I$2:$I$19,Choice!C399),"")</f>
        <v/>
      </c>
    </row>
    <row r="402" spans="1:6" x14ac:dyDescent="0.25">
      <c r="A402" s="2" t="s">
        <v>56</v>
      </c>
      <c r="D402" t="str" cm="1">
        <f t="array" ref="D402">_xlfn.CONCAT((E403:E409)&amp;",")</f>
        <v>Vivotek FD9368-HTV,RSPi 4B,,Mob_GIffGaff_PiHat,0,RSPi 4B_SSDUnit,,</v>
      </c>
    </row>
    <row r="403" spans="1:6" x14ac:dyDescent="0.25">
      <c r="B403" s="2" t="s">
        <v>42</v>
      </c>
      <c r="C403">
        <v>2</v>
      </c>
      <c r="E403" t="str" cm="1">
        <f t="array" ref="E403">IF(C403&lt;&gt;0,INDEX(ItemDatabase!$A$2:$A$19,Choice!C403),"")</f>
        <v>Vivotek FD9368-HTV</v>
      </c>
      <c r="F403" cm="1">
        <f t="array" ref="F403">IF(C403&lt;&gt;0,INDEX(ItemDatabase!$I$2:$I$19,Choice!C403),"")</f>
        <v>200.4</v>
      </c>
    </row>
    <row r="404" spans="1:6" x14ac:dyDescent="0.25">
      <c r="B404" s="2" t="s">
        <v>43</v>
      </c>
      <c r="C404">
        <v>5</v>
      </c>
      <c r="E404" t="str" cm="1">
        <f t="array" ref="E404">IF(C404&lt;&gt;0,INDEX(ItemDatabase!$A$2:$A$19,Choice!C404),"")</f>
        <v>RSPi 4B</v>
      </c>
      <c r="F404" cm="1">
        <f t="array" ref="F404">IF(C404&lt;&gt;0,INDEX(ItemDatabase!$I$2:$I$19,Choice!C404),"")</f>
        <v>54</v>
      </c>
    </row>
    <row r="405" spans="1:6" x14ac:dyDescent="0.25">
      <c r="B405" s="2" t="s">
        <v>44</v>
      </c>
      <c r="C405">
        <v>0</v>
      </c>
      <c r="E405" t="str" cm="1">
        <f t="array" ref="E405">IF(C405&lt;&gt;0,INDEX(ItemDatabase!$A$2:$A$19,Choice!C405),"")</f>
        <v/>
      </c>
      <c r="F405" t="str" cm="1">
        <f t="array" ref="F405">IF(C405&lt;&gt;0,INDEX(ItemDatabase!$I$2:$I$19,Choice!C405),"")</f>
        <v/>
      </c>
    </row>
    <row r="406" spans="1:6" x14ac:dyDescent="0.25">
      <c r="B406" s="2" t="s">
        <v>45</v>
      </c>
      <c r="C406">
        <v>12</v>
      </c>
      <c r="E406" t="str" cm="1">
        <f t="array" ref="E406">IF(C406&lt;&gt;0,INDEX(ItemDatabase!$A$2:$A$19,Choice!C406),"")</f>
        <v>Mob_GIffGaff_PiHat</v>
      </c>
      <c r="F406" cm="1">
        <f t="array" ref="F406">IF(C406&lt;&gt;0,INDEX(ItemDatabase!$I$2:$I$19,Choice!C406),"")</f>
        <v>380.37</v>
      </c>
    </row>
    <row r="407" spans="1:6" x14ac:dyDescent="0.25">
      <c r="B407" s="2" t="s">
        <v>29</v>
      </c>
      <c r="C407">
        <v>13</v>
      </c>
      <c r="E407" cm="1">
        <f t="array" ref="E407">IF(C407&lt;&gt;0,INDEX(ItemDatabase!$A$2:$A$19,Choice!C407),"")</f>
        <v>0</v>
      </c>
      <c r="F407" cm="1">
        <f t="array" ref="F407">IF(C407&lt;&gt;0,INDEX(ItemDatabase!$I$2:$I$19,Choice!C407),"")</f>
        <v>0</v>
      </c>
    </row>
    <row r="408" spans="1:6" x14ac:dyDescent="0.25">
      <c r="B408" s="2" t="s">
        <v>46</v>
      </c>
      <c r="C408">
        <v>14</v>
      </c>
      <c r="E408" t="str" cm="1">
        <f t="array" ref="E408">IF(C408&lt;&gt;0,INDEX(ItemDatabase!$A$2:$A$19,Choice!C408),"")</f>
        <v>RSPi 4B_SSDUnit</v>
      </c>
      <c r="F408" cm="1">
        <f t="array" ref="F408">IF(C408&lt;&gt;0,INDEX(ItemDatabase!$I$2:$I$19,Choice!C408),"")</f>
        <v>43</v>
      </c>
    </row>
    <row r="409" spans="1:6" x14ac:dyDescent="0.25">
      <c r="B409" s="2" t="s">
        <v>47</v>
      </c>
      <c r="C409">
        <v>0</v>
      </c>
      <c r="E409" t="str" cm="1">
        <f t="array" ref="E409">IF(C409&lt;&gt;0,INDEX(ItemDatabase!$A$2:$A$19,Choice!C409),"")</f>
        <v/>
      </c>
      <c r="F409" t="str" cm="1">
        <f t="array" ref="F409">IF(C409&lt;&gt;0,INDEX(ItemDatabase!$I$2:$I$19,Choice!C409),"")</f>
        <v/>
      </c>
    </row>
    <row r="412" spans="1:6" x14ac:dyDescent="0.25">
      <c r="A412" s="2" t="s">
        <v>55</v>
      </c>
      <c r="D412" t="str" cm="1">
        <f t="array" ref="D412">_xlfn.CONCAT((E413:E419)&amp;",")</f>
        <v>HIKVISION DS-2CD2647G2-LZS,LattePanda,Konnect Sat. Unl,,,,RS Solar Panel Unit,</v>
      </c>
    </row>
    <row r="413" spans="1:6" x14ac:dyDescent="0.25">
      <c r="B413" s="2" t="s">
        <v>42</v>
      </c>
      <c r="C413">
        <v>4</v>
      </c>
      <c r="E413" t="str" cm="1">
        <f t="array" ref="E413">IF(C413&lt;&gt;0,INDEX(ItemDatabase!$A$2:$A$19,Choice!C413),"")</f>
        <v>HIKVISION DS-2CD2647G2-LZS</v>
      </c>
      <c r="F413" cm="1">
        <f t="array" ref="F413">IF(C413&lt;&gt;0,INDEX(ItemDatabase!$I$2:$I$19,Choice!C413),"")</f>
        <v>370</v>
      </c>
    </row>
    <row r="414" spans="1:6" x14ac:dyDescent="0.25">
      <c r="B414" s="2" t="s">
        <v>43</v>
      </c>
      <c r="C414">
        <v>7</v>
      </c>
      <c r="E414" t="str" cm="1">
        <f t="array" ref="E414">IF(C414&lt;&gt;0,INDEX(ItemDatabase!$A$2:$A$19,Choice!C414),"")</f>
        <v>LattePanda</v>
      </c>
      <c r="F414" cm="1">
        <f t="array" ref="F414">IF(C414&lt;&gt;0,INDEX(ItemDatabase!$I$2:$I$19,Choice!C414),"")</f>
        <v>181.93</v>
      </c>
    </row>
    <row r="415" spans="1:6" x14ac:dyDescent="0.25">
      <c r="B415" s="2" t="s">
        <v>44</v>
      </c>
      <c r="C415">
        <v>9</v>
      </c>
      <c r="E415" t="str" cm="1">
        <f t="array" ref="E415">IF(C415&lt;&gt;0,INDEX(ItemDatabase!$A$2:$A$19,Choice!C415),"")</f>
        <v>Konnect Sat. Unl</v>
      </c>
      <c r="F415" cm="1">
        <f t="array" ref="F415">IF(C415&lt;&gt;0,INDEX(ItemDatabase!$I$2:$I$19,Choice!C415),"")</f>
        <v>840</v>
      </c>
    </row>
    <row r="416" spans="1:6" x14ac:dyDescent="0.25">
      <c r="B416" s="2" t="s">
        <v>45</v>
      </c>
      <c r="C416">
        <v>0</v>
      </c>
      <c r="E416" t="str" cm="1">
        <f t="array" ref="E416">IF(C416&lt;&gt;0,INDEX(ItemDatabase!$A$2:$A$19,Choice!C416),"")</f>
        <v/>
      </c>
      <c r="F416" t="str" cm="1">
        <f t="array" ref="F416">IF(C416&lt;&gt;0,INDEX(ItemDatabase!$I$2:$I$19,Choice!C416),"")</f>
        <v/>
      </c>
    </row>
    <row r="417" spans="1:6" x14ac:dyDescent="0.25">
      <c r="B417" s="2" t="s">
        <v>29</v>
      </c>
      <c r="C417">
        <v>0</v>
      </c>
      <c r="E417" t="str" cm="1">
        <f t="array" ref="E417">IF(C417&lt;&gt;0,INDEX(ItemDatabase!$A$2:$A$19,Choice!C417),"")</f>
        <v/>
      </c>
      <c r="F417" t="str" cm="1">
        <f t="array" ref="F417">IF(C417&lt;&gt;0,INDEX(ItemDatabase!$I$2:$I$19,Choice!C417),"")</f>
        <v/>
      </c>
    </row>
    <row r="418" spans="1:6" x14ac:dyDescent="0.25">
      <c r="B418" s="2" t="s">
        <v>46</v>
      </c>
      <c r="C418">
        <v>0</v>
      </c>
      <c r="E418" t="str" cm="1">
        <f t="array" ref="E418">IF(C418&lt;&gt;0,INDEX(ItemDatabase!$A$2:$A$19,Choice!C418),"")</f>
        <v/>
      </c>
      <c r="F418" t="str" cm="1">
        <f t="array" ref="F418">IF(C418&lt;&gt;0,INDEX(ItemDatabase!$I$2:$I$19,Choice!C418),"")</f>
        <v/>
      </c>
    </row>
    <row r="419" spans="1:6" x14ac:dyDescent="0.25">
      <c r="B419" s="2" t="s">
        <v>47</v>
      </c>
      <c r="C419">
        <v>17</v>
      </c>
      <c r="E419" t="str" cm="1">
        <f t="array" ref="E419">IF(C419&lt;&gt;0,INDEX(ItemDatabase!$A$2:$A$19,Choice!C419),"")</f>
        <v>RS Solar Panel Unit</v>
      </c>
      <c r="F419" cm="1">
        <f t="array" ref="F419">IF(C419&lt;&gt;0,INDEX(ItemDatabase!$I$2:$I$19,Choice!C419),"")</f>
        <v>100</v>
      </c>
    </row>
    <row r="422" spans="1:6" x14ac:dyDescent="0.25">
      <c r="A422" s="2" t="s">
        <v>54</v>
      </c>
      <c r="D422" t="str" cm="1">
        <f t="array" ref="D422">_xlfn.CONCAT((E423:E429)&amp;",")</f>
        <v>HIKVISION DS-2CD2647G2-LZS,UDOO Bolt,Konnect Sat. Lmt,,,,RS Solar Panel Unit,</v>
      </c>
    </row>
    <row r="423" spans="1:6" x14ac:dyDescent="0.25">
      <c r="B423" s="2" t="s">
        <v>42</v>
      </c>
      <c r="C423">
        <v>4</v>
      </c>
      <c r="E423" t="str" cm="1">
        <f t="array" ref="E423">IF(C423&lt;&gt;0,INDEX(ItemDatabase!$A$2:$A$19,Choice!C423),"")</f>
        <v>HIKVISION DS-2CD2647G2-LZS</v>
      </c>
      <c r="F423" cm="1">
        <f t="array" ref="F423">IF(C423&lt;&gt;0,INDEX(ItemDatabase!$I$2:$I$19,Choice!C423),"")</f>
        <v>370</v>
      </c>
    </row>
    <row r="424" spans="1:6" x14ac:dyDescent="0.25">
      <c r="B424" s="2" t="s">
        <v>43</v>
      </c>
      <c r="C424">
        <v>6</v>
      </c>
      <c r="E424" t="str" cm="1">
        <f t="array" ref="E424">IF(C424&lt;&gt;0,INDEX(ItemDatabase!$A$2:$A$19,Choice!C424),"")</f>
        <v>UDOO Bolt</v>
      </c>
      <c r="F424" cm="1">
        <f t="array" ref="F424">IF(C424&lt;&gt;0,INDEX(ItemDatabase!$I$2:$I$19,Choice!C424),"")</f>
        <v>339.91</v>
      </c>
    </row>
    <row r="425" spans="1:6" x14ac:dyDescent="0.25">
      <c r="B425" s="2" t="s">
        <v>44</v>
      </c>
      <c r="C425">
        <v>8</v>
      </c>
      <c r="E425" t="str" cm="1">
        <f t="array" ref="E425">IF(C425&lt;&gt;0,INDEX(ItemDatabase!$A$2:$A$19,Choice!C425),"")</f>
        <v>Konnect Sat. Lmt</v>
      </c>
      <c r="F425" cm="1">
        <f t="array" ref="F425">IF(C425&lt;&gt;0,INDEX(ItemDatabase!$I$2:$I$19,Choice!C425),"")</f>
        <v>408.88</v>
      </c>
    </row>
    <row r="426" spans="1:6" x14ac:dyDescent="0.25">
      <c r="B426" s="2" t="s">
        <v>45</v>
      </c>
      <c r="C426">
        <v>0</v>
      </c>
      <c r="E426" t="str" cm="1">
        <f t="array" ref="E426">IF(C426&lt;&gt;0,INDEX(ItemDatabase!$A$2:$A$19,Choice!C426),"")</f>
        <v/>
      </c>
      <c r="F426" t="str" cm="1">
        <f t="array" ref="F426">IF(C426&lt;&gt;0,INDEX(ItemDatabase!$I$2:$I$19,Choice!C426),"")</f>
        <v/>
      </c>
    </row>
    <row r="427" spans="1:6" x14ac:dyDescent="0.25">
      <c r="B427" s="2" t="s">
        <v>29</v>
      </c>
      <c r="C427">
        <v>0</v>
      </c>
      <c r="E427" t="str" cm="1">
        <f t="array" ref="E427">IF(C427&lt;&gt;0,INDEX(ItemDatabase!$A$2:$A$19,Choice!C427),"")</f>
        <v/>
      </c>
      <c r="F427" t="str" cm="1">
        <f t="array" ref="F427">IF(C427&lt;&gt;0,INDEX(ItemDatabase!$I$2:$I$19,Choice!C427),"")</f>
        <v/>
      </c>
    </row>
    <row r="428" spans="1:6" x14ac:dyDescent="0.25">
      <c r="B428" s="2" t="s">
        <v>46</v>
      </c>
      <c r="C428">
        <v>0</v>
      </c>
      <c r="E428" t="str" cm="1">
        <f t="array" ref="E428">IF(C428&lt;&gt;0,INDEX(ItemDatabase!$A$2:$A$19,Choice!C428),"")</f>
        <v/>
      </c>
      <c r="F428" t="str" cm="1">
        <f t="array" ref="F428">IF(C428&lt;&gt;0,INDEX(ItemDatabase!$I$2:$I$19,Choice!C428),"")</f>
        <v/>
      </c>
    </row>
    <row r="429" spans="1:6" x14ac:dyDescent="0.25">
      <c r="B429" s="2" t="s">
        <v>47</v>
      </c>
      <c r="C429">
        <v>17</v>
      </c>
      <c r="E429" t="str" cm="1">
        <f t="array" ref="E429">IF(C429&lt;&gt;0,INDEX(ItemDatabase!$A$2:$A$19,Choice!C429),"")</f>
        <v>RS Solar Panel Unit</v>
      </c>
      <c r="F429" cm="1">
        <f t="array" ref="F429">IF(C429&lt;&gt;0,INDEX(ItemDatabase!$I$2:$I$19,Choice!C429),"")</f>
        <v>100</v>
      </c>
    </row>
    <row r="432" spans="1:6" x14ac:dyDescent="0.25">
      <c r="A432" s="2" t="s">
        <v>53</v>
      </c>
      <c r="D432" t="str" cm="1">
        <f t="array" ref="D432">_xlfn.CONCAT((E433:E439)&amp;",")</f>
        <v>HIKVISION DS-2CD2647G2-LZS,UDOO Bolt,Konnect Sat. Lmt,,,,RS Solar Panel Unit,</v>
      </c>
    </row>
    <row r="433" spans="1:6" x14ac:dyDescent="0.25">
      <c r="B433" s="2" t="s">
        <v>42</v>
      </c>
      <c r="C433">
        <v>4</v>
      </c>
      <c r="E433" t="str" cm="1">
        <f t="array" ref="E433">IF(C433&lt;&gt;0,INDEX(ItemDatabase!$A$2:$A$19,Choice!C433),"")</f>
        <v>HIKVISION DS-2CD2647G2-LZS</v>
      </c>
      <c r="F433" cm="1">
        <f t="array" ref="F433">IF(C433&lt;&gt;0,INDEX(ItemDatabase!$I$2:$I$19,Choice!C433),"")</f>
        <v>370</v>
      </c>
    </row>
    <row r="434" spans="1:6" x14ac:dyDescent="0.25">
      <c r="B434" s="2" t="s">
        <v>43</v>
      </c>
      <c r="C434">
        <v>6</v>
      </c>
      <c r="E434" t="str" cm="1">
        <f t="array" ref="E434">IF(C434&lt;&gt;0,INDEX(ItemDatabase!$A$2:$A$19,Choice!C434),"")</f>
        <v>UDOO Bolt</v>
      </c>
      <c r="F434" cm="1">
        <f t="array" ref="F434">IF(C434&lt;&gt;0,INDEX(ItemDatabase!$I$2:$I$19,Choice!C434),"")</f>
        <v>339.91</v>
      </c>
    </row>
    <row r="435" spans="1:6" x14ac:dyDescent="0.25">
      <c r="B435" s="2" t="s">
        <v>44</v>
      </c>
      <c r="C435">
        <v>8</v>
      </c>
      <c r="E435" t="str" cm="1">
        <f t="array" ref="E435">IF(C435&lt;&gt;0,INDEX(ItemDatabase!$A$2:$A$19,Choice!C435),"")</f>
        <v>Konnect Sat. Lmt</v>
      </c>
      <c r="F435" cm="1">
        <f t="array" ref="F435">IF(C435&lt;&gt;0,INDEX(ItemDatabase!$I$2:$I$19,Choice!C435),"")</f>
        <v>408.88</v>
      </c>
    </row>
    <row r="436" spans="1:6" x14ac:dyDescent="0.25">
      <c r="B436" s="2" t="s">
        <v>45</v>
      </c>
      <c r="C436">
        <v>0</v>
      </c>
      <c r="E436" t="str" cm="1">
        <f t="array" ref="E436">IF(C436&lt;&gt;0,INDEX(ItemDatabase!$A$2:$A$19,Choice!C436),"")</f>
        <v/>
      </c>
      <c r="F436" t="str" cm="1">
        <f t="array" ref="F436">IF(C436&lt;&gt;0,INDEX(ItemDatabase!$I$2:$I$19,Choice!C436),"")</f>
        <v/>
      </c>
    </row>
    <row r="437" spans="1:6" x14ac:dyDescent="0.25">
      <c r="B437" s="2" t="s">
        <v>29</v>
      </c>
      <c r="C437">
        <v>0</v>
      </c>
      <c r="E437" t="str" cm="1">
        <f t="array" ref="E437">IF(C437&lt;&gt;0,INDEX(ItemDatabase!$A$2:$A$19,Choice!C437),"")</f>
        <v/>
      </c>
      <c r="F437" t="str" cm="1">
        <f t="array" ref="F437">IF(C437&lt;&gt;0,INDEX(ItemDatabase!$I$2:$I$19,Choice!C437),"")</f>
        <v/>
      </c>
    </row>
    <row r="438" spans="1:6" x14ac:dyDescent="0.25">
      <c r="B438" s="2" t="s">
        <v>46</v>
      </c>
      <c r="C438">
        <v>0</v>
      </c>
      <c r="E438" t="str" cm="1">
        <f t="array" ref="E438">IF(C438&lt;&gt;0,INDEX(ItemDatabase!$A$2:$A$19,Choice!C438),"")</f>
        <v/>
      </c>
      <c r="F438" t="str" cm="1">
        <f t="array" ref="F438">IF(C438&lt;&gt;0,INDEX(ItemDatabase!$I$2:$I$19,Choice!C438),"")</f>
        <v/>
      </c>
    </row>
    <row r="439" spans="1:6" x14ac:dyDescent="0.25">
      <c r="B439" s="2" t="s">
        <v>47</v>
      </c>
      <c r="C439">
        <v>17</v>
      </c>
      <c r="E439" t="str" cm="1">
        <f t="array" ref="E439">IF(C439&lt;&gt;0,INDEX(ItemDatabase!$A$2:$A$19,Choice!C439),"")</f>
        <v>RS Solar Panel Unit</v>
      </c>
      <c r="F439" cm="1">
        <f t="array" ref="F439">IF(C439&lt;&gt;0,INDEX(ItemDatabase!$I$2:$I$19,Choice!C439),"")</f>
        <v>100</v>
      </c>
    </row>
    <row r="442" spans="1:6" x14ac:dyDescent="0.25">
      <c r="A442" s="2" t="s">
        <v>52</v>
      </c>
      <c r="D442" t="str">
        <f>_xlfn.CONCAT(E443:E448)</f>
        <v>HIKVISION DS-2CD2647G2-LZSUDOO BoltKonnect Sat. Lmt</v>
      </c>
    </row>
    <row r="443" spans="1:6" x14ac:dyDescent="0.25">
      <c r="B443" s="2" t="s">
        <v>42</v>
      </c>
      <c r="C443">
        <v>4</v>
      </c>
      <c r="E443" t="str" cm="1">
        <f t="array" ref="E443">IF(C443&lt;&gt;0,INDEX(ItemDatabase!$A$2:$A$19,Choice!C443),"")</f>
        <v>HIKVISION DS-2CD2647G2-LZS</v>
      </c>
      <c r="F443" cm="1">
        <f t="array" ref="F443">IF(C443&lt;&gt;0,INDEX(ItemDatabase!$I$2:$I$19,Choice!C443),"")</f>
        <v>370</v>
      </c>
    </row>
    <row r="444" spans="1:6" x14ac:dyDescent="0.25">
      <c r="B444" s="2" t="s">
        <v>43</v>
      </c>
      <c r="C444">
        <v>6</v>
      </c>
      <c r="E444" t="str" cm="1">
        <f t="array" ref="E444">IF(C444&lt;&gt;0,INDEX(ItemDatabase!$A$2:$A$19,Choice!C444),"")</f>
        <v>UDOO Bolt</v>
      </c>
      <c r="F444" cm="1">
        <f t="array" ref="F444">IF(C444&lt;&gt;0,INDEX(ItemDatabase!$I$2:$I$19,Choice!C444),"")</f>
        <v>339.91</v>
      </c>
    </row>
    <row r="445" spans="1:6" x14ac:dyDescent="0.25">
      <c r="B445" s="2" t="s">
        <v>44</v>
      </c>
      <c r="C445">
        <v>8</v>
      </c>
      <c r="E445" t="str" cm="1">
        <f t="array" ref="E445">IF(C445&lt;&gt;0,INDEX(ItemDatabase!$A$2:$A$19,Choice!C445),"")</f>
        <v>Konnect Sat. Lmt</v>
      </c>
      <c r="F445" cm="1">
        <f t="array" ref="F445">IF(C445&lt;&gt;0,INDEX(ItemDatabase!$I$2:$I$19,Choice!C445),"")</f>
        <v>408.88</v>
      </c>
    </row>
    <row r="446" spans="1:6" x14ac:dyDescent="0.25">
      <c r="B446" s="2" t="s">
        <v>45</v>
      </c>
      <c r="C446">
        <v>0</v>
      </c>
      <c r="E446" t="str" cm="1">
        <f t="array" ref="E446">IF(C446&lt;&gt;0,INDEX(ItemDatabase!$A$2:$A$19,Choice!C446),"")</f>
        <v/>
      </c>
      <c r="F446" t="str" cm="1">
        <f t="array" ref="F446">IF(C446&lt;&gt;0,INDEX(ItemDatabase!$I$2:$I$19,Choice!C446),"")</f>
        <v/>
      </c>
    </row>
    <row r="447" spans="1:6" x14ac:dyDescent="0.25">
      <c r="B447" s="2" t="s">
        <v>29</v>
      </c>
      <c r="C447">
        <v>0</v>
      </c>
      <c r="E447" t="str" cm="1">
        <f t="array" ref="E447">IF(C447&lt;&gt;0,INDEX(ItemDatabase!$A$2:$A$19,Choice!C447),"")</f>
        <v/>
      </c>
      <c r="F447" t="str" cm="1">
        <f t="array" ref="F447">IF(C447&lt;&gt;0,INDEX(ItemDatabase!$I$2:$I$19,Choice!C447),"")</f>
        <v/>
      </c>
    </row>
    <row r="448" spans="1:6" x14ac:dyDescent="0.25">
      <c r="B448" s="2" t="s">
        <v>46</v>
      </c>
      <c r="C448">
        <v>0</v>
      </c>
      <c r="E448" t="str" cm="1">
        <f t="array" ref="E448">IF(C448&lt;&gt;0,INDEX(ItemDatabase!$A$2:$A$19,Choice!C448),"")</f>
        <v/>
      </c>
      <c r="F448" t="str" cm="1">
        <f t="array" ref="F448">IF(C448&lt;&gt;0,INDEX(ItemDatabase!$I$2:$I$19,Choice!C448),"")</f>
        <v/>
      </c>
    </row>
    <row r="449" spans="1:6" x14ac:dyDescent="0.25">
      <c r="B449" s="2" t="s">
        <v>47</v>
      </c>
      <c r="C449">
        <v>0</v>
      </c>
      <c r="E449" t="str" cm="1">
        <f t="array" ref="E449">IF(C449&lt;&gt;0,INDEX(ItemDatabase!$A$2:$A$19,Choice!C449),"")</f>
        <v/>
      </c>
      <c r="F449" t="str" cm="1">
        <f t="array" ref="F449">IF(C449&lt;&gt;0,INDEX(ItemDatabase!$I$2:$I$19,Choice!C449),"")</f>
        <v/>
      </c>
    </row>
    <row r="452" spans="1:6" x14ac:dyDescent="0.25">
      <c r="A452" s="2" t="s">
        <v>51</v>
      </c>
      <c r="D452" t="str">
        <f>_xlfn.CONCAT(E453:E458)</f>
        <v>HIKVISION DS-2CD2647G2-LZSUDOO BoltKonnect Sat. Lmt</v>
      </c>
    </row>
    <row r="453" spans="1:6" x14ac:dyDescent="0.25">
      <c r="B453" s="2" t="s">
        <v>42</v>
      </c>
      <c r="C453">
        <v>4</v>
      </c>
      <c r="E453" t="str" cm="1">
        <f t="array" ref="E453">IF(C453&lt;&gt;0,INDEX(ItemDatabase!$A$2:$A$19,Choice!C453),"")</f>
        <v>HIKVISION DS-2CD2647G2-LZS</v>
      </c>
      <c r="F453" cm="1">
        <f t="array" ref="F453">IF(C453&lt;&gt;0,INDEX(ItemDatabase!$I$2:$I$19,Choice!C453),"")</f>
        <v>370</v>
      </c>
    </row>
    <row r="454" spans="1:6" x14ac:dyDescent="0.25">
      <c r="B454" s="2" t="s">
        <v>43</v>
      </c>
      <c r="C454">
        <v>6</v>
      </c>
      <c r="E454" t="str" cm="1">
        <f t="array" ref="E454">IF(C454&lt;&gt;0,INDEX(ItemDatabase!$A$2:$A$19,Choice!C454),"")</f>
        <v>UDOO Bolt</v>
      </c>
      <c r="F454" cm="1">
        <f t="array" ref="F454">IF(C454&lt;&gt;0,INDEX(ItemDatabase!$I$2:$I$19,Choice!C454),"")</f>
        <v>339.91</v>
      </c>
    </row>
    <row r="455" spans="1:6" x14ac:dyDescent="0.25">
      <c r="B455" s="2" t="s">
        <v>44</v>
      </c>
      <c r="C455">
        <v>8</v>
      </c>
      <c r="E455" t="str" cm="1">
        <f t="array" ref="E455">IF(C455&lt;&gt;0,INDEX(ItemDatabase!$A$2:$A$19,Choice!C455),"")</f>
        <v>Konnect Sat. Lmt</v>
      </c>
      <c r="F455" cm="1">
        <f t="array" ref="F455">IF(C455&lt;&gt;0,INDEX(ItemDatabase!$I$2:$I$19,Choice!C455),"")</f>
        <v>408.88</v>
      </c>
    </row>
    <row r="456" spans="1:6" x14ac:dyDescent="0.25">
      <c r="B456" s="2" t="s">
        <v>45</v>
      </c>
      <c r="C456">
        <v>0</v>
      </c>
      <c r="E456" t="str" cm="1">
        <f t="array" ref="E456">IF(C456&lt;&gt;0,INDEX(ItemDatabase!$A$2:$A$19,Choice!C456),"")</f>
        <v/>
      </c>
      <c r="F456" t="str" cm="1">
        <f t="array" ref="F456">IF(C456&lt;&gt;0,INDEX(ItemDatabase!$I$2:$I$19,Choice!C456),"")</f>
        <v/>
      </c>
    </row>
    <row r="457" spans="1:6" x14ac:dyDescent="0.25">
      <c r="B457" s="2" t="s">
        <v>29</v>
      </c>
      <c r="C457">
        <v>0</v>
      </c>
      <c r="E457" t="str" cm="1">
        <f t="array" ref="E457">IF(C457&lt;&gt;0,INDEX(ItemDatabase!$A$2:$A$19,Choice!C457),"")</f>
        <v/>
      </c>
      <c r="F457" t="str" cm="1">
        <f t="array" ref="F457">IF(C457&lt;&gt;0,INDEX(ItemDatabase!$I$2:$I$19,Choice!C457),"")</f>
        <v/>
      </c>
    </row>
    <row r="458" spans="1:6" x14ac:dyDescent="0.25">
      <c r="B458" s="2" t="s">
        <v>46</v>
      </c>
      <c r="C458">
        <v>0</v>
      </c>
      <c r="E458" t="str" cm="1">
        <f t="array" ref="E458">IF(C458&lt;&gt;0,INDEX(ItemDatabase!$A$2:$A$19,Choice!C458),"")</f>
        <v/>
      </c>
      <c r="F458" t="str" cm="1">
        <f t="array" ref="F458">IF(C458&lt;&gt;0,INDEX(ItemDatabase!$I$2:$I$19,Choice!C458),"")</f>
        <v/>
      </c>
    </row>
    <row r="459" spans="1:6" x14ac:dyDescent="0.25">
      <c r="B459" s="2" t="s">
        <v>47</v>
      </c>
      <c r="C459">
        <v>0</v>
      </c>
      <c r="E459" t="str" cm="1">
        <f t="array" ref="E459">IF(C459&lt;&gt;0,INDEX(ItemDatabase!$A$2:$A$19,Choice!C459),"")</f>
        <v/>
      </c>
      <c r="F459" t="str" cm="1">
        <f t="array" ref="F459">IF(C459&lt;&gt;0,INDEX(ItemDatabase!$I$2:$I$19,Choice!C459),"")</f>
        <v/>
      </c>
    </row>
    <row r="462" spans="1:6" x14ac:dyDescent="0.25">
      <c r="A462" s="2" t="s">
        <v>50</v>
      </c>
      <c r="D462" t="str">
        <f>_xlfn.CONCAT(E463:E468)</f>
        <v>HIKVISION DS-2CD2647G2-LZSUDOO BoltMob_GiffGaff_USB</v>
      </c>
    </row>
    <row r="463" spans="1:6" x14ac:dyDescent="0.25">
      <c r="B463" s="2" t="s">
        <v>42</v>
      </c>
      <c r="C463">
        <v>4</v>
      </c>
      <c r="E463" t="str" cm="1">
        <f t="array" ref="E463">IF(C463&lt;&gt;0,INDEX(ItemDatabase!$A$2:$A$19,Choice!C463),"")</f>
        <v>HIKVISION DS-2CD2647G2-LZS</v>
      </c>
      <c r="F463" cm="1">
        <f t="array" ref="F463">IF(C463&lt;&gt;0,INDEX(ItemDatabase!$I$2:$I$19,Choice!C463),"")</f>
        <v>370</v>
      </c>
    </row>
    <row r="464" spans="1:6" x14ac:dyDescent="0.25">
      <c r="B464" s="2" t="s">
        <v>43</v>
      </c>
      <c r="C464">
        <v>6</v>
      </c>
      <c r="E464" t="str" cm="1">
        <f t="array" ref="E464">IF(C464&lt;&gt;0,INDEX(ItemDatabase!$A$2:$A$19,Choice!C464),"")</f>
        <v>UDOO Bolt</v>
      </c>
      <c r="F464" cm="1">
        <f t="array" ref="F464">IF(C464&lt;&gt;0,INDEX(ItemDatabase!$I$2:$I$19,Choice!C464),"")</f>
        <v>339.91</v>
      </c>
    </row>
    <row r="465" spans="1:6" x14ac:dyDescent="0.25">
      <c r="B465" s="2" t="s">
        <v>44</v>
      </c>
      <c r="C465">
        <v>10</v>
      </c>
      <c r="E465" t="str" cm="1">
        <f t="array" ref="E465">IF(C465&lt;&gt;0,INDEX(ItemDatabase!$A$2:$A$19,Choice!C465),"")</f>
        <v>Mob_GiffGaff_USB</v>
      </c>
      <c r="F465" cm="1">
        <f t="array" ref="F465">IF(C465&lt;&gt;0,INDEX(ItemDatabase!$I$2:$I$19,Choice!C465),"")</f>
        <v>356.2</v>
      </c>
    </row>
    <row r="466" spans="1:6" x14ac:dyDescent="0.25">
      <c r="B466" s="2" t="s">
        <v>45</v>
      </c>
      <c r="C466">
        <v>0</v>
      </c>
      <c r="E466" t="str" cm="1">
        <f t="array" ref="E466">IF(C466&lt;&gt;0,INDEX(ItemDatabase!$A$2:$A$19,Choice!C466),"")</f>
        <v/>
      </c>
      <c r="F466" t="str" cm="1">
        <f t="array" ref="F466">IF(C466&lt;&gt;0,INDEX(ItemDatabase!$I$2:$I$19,Choice!C466),"")</f>
        <v/>
      </c>
    </row>
    <row r="467" spans="1:6" x14ac:dyDescent="0.25">
      <c r="B467" s="2" t="s">
        <v>29</v>
      </c>
      <c r="C467">
        <v>0</v>
      </c>
      <c r="E467" t="str" cm="1">
        <f t="array" ref="E467">IF(C467&lt;&gt;0,INDEX(ItemDatabase!$A$2:$A$19,Choice!C467),"")</f>
        <v/>
      </c>
      <c r="F467" t="str" cm="1">
        <f t="array" ref="F467">IF(C467&lt;&gt;0,INDEX(ItemDatabase!$I$2:$I$19,Choice!C467),"")</f>
        <v/>
      </c>
    </row>
    <row r="468" spans="1:6" x14ac:dyDescent="0.25">
      <c r="B468" s="2" t="s">
        <v>46</v>
      </c>
      <c r="C468">
        <v>0</v>
      </c>
      <c r="E468" t="str" cm="1">
        <f t="array" ref="E468">IF(C468&lt;&gt;0,INDEX(ItemDatabase!$A$2:$A$19,Choice!C468),"")</f>
        <v/>
      </c>
      <c r="F468" t="str" cm="1">
        <f t="array" ref="F468">IF(C468&lt;&gt;0,INDEX(ItemDatabase!$I$2:$I$19,Choice!C468),"")</f>
        <v/>
      </c>
    </row>
    <row r="469" spans="1:6" x14ac:dyDescent="0.25">
      <c r="B469" s="2" t="s">
        <v>47</v>
      </c>
      <c r="C469">
        <v>0</v>
      </c>
      <c r="E469" t="str" cm="1">
        <f t="array" ref="E469">IF(C469&lt;&gt;0,INDEX(ItemDatabase!$A$2:$A$19,Choice!C469),"")</f>
        <v/>
      </c>
      <c r="F469" t="str" cm="1">
        <f t="array" ref="F469">IF(C469&lt;&gt;0,INDEX(ItemDatabase!$I$2:$I$19,Choice!C469),"")</f>
        <v/>
      </c>
    </row>
    <row r="472" spans="1:6" x14ac:dyDescent="0.25">
      <c r="A472" s="2" t="s">
        <v>49</v>
      </c>
      <c r="D472" t="str">
        <f>_xlfn.CONCAT(E473:E478)</f>
        <v>Vivotek FD9368-HTVRSPi 4B00RSPi 4B_SSDUnit</v>
      </c>
    </row>
    <row r="473" spans="1:6" x14ac:dyDescent="0.25">
      <c r="B473" s="2" t="s">
        <v>42</v>
      </c>
      <c r="C473">
        <v>2</v>
      </c>
      <c r="E473" t="str" cm="1">
        <f t="array" ref="E473">IF(C473&lt;&gt;0,INDEX(ItemDatabase!$A$2:$A$19,Choice!C473),"")</f>
        <v>Vivotek FD9368-HTV</v>
      </c>
      <c r="F473" cm="1">
        <f t="array" ref="F473">IF(C473&lt;&gt;0,INDEX(ItemDatabase!$I$2:$I$19,Choice!C473),"")</f>
        <v>200.4</v>
      </c>
    </row>
    <row r="474" spans="1:6" x14ac:dyDescent="0.25">
      <c r="B474" s="2" t="s">
        <v>43</v>
      </c>
      <c r="C474">
        <v>5</v>
      </c>
      <c r="E474" t="str" cm="1">
        <f t="array" ref="E474">IF(C474&lt;&gt;0,INDEX(ItemDatabase!$A$2:$A$19,Choice!C474),"")</f>
        <v>RSPi 4B</v>
      </c>
      <c r="F474" cm="1">
        <f t="array" ref="F474">IF(C474&lt;&gt;0,INDEX(ItemDatabase!$I$2:$I$19,Choice!C474),"")</f>
        <v>54</v>
      </c>
    </row>
    <row r="475" spans="1:6" x14ac:dyDescent="0.25">
      <c r="B475" s="2" t="s">
        <v>44</v>
      </c>
      <c r="C475">
        <v>11</v>
      </c>
      <c r="E475" cm="1">
        <f t="array" ref="E475">IF(C475&lt;&gt;0,INDEX(ItemDatabase!$A$2:$A$19,Choice!C475),"")</f>
        <v>0</v>
      </c>
      <c r="F475" cm="1">
        <f t="array" ref="F475">IF(C475&lt;&gt;0,INDEX(ItemDatabase!$I$2:$I$19,Choice!C475),"")</f>
        <v>0</v>
      </c>
    </row>
    <row r="476" spans="1:6" x14ac:dyDescent="0.25">
      <c r="B476" s="2" t="s">
        <v>45</v>
      </c>
      <c r="C476">
        <v>0</v>
      </c>
      <c r="E476" t="str" cm="1">
        <f t="array" ref="E476">IF(C476&lt;&gt;0,INDEX(ItemDatabase!$A$2:$A$19,Choice!C476),"")</f>
        <v/>
      </c>
      <c r="F476" t="str" cm="1">
        <f t="array" ref="F476">IF(C476&lt;&gt;0,INDEX(ItemDatabase!$I$2:$I$19,Choice!C476),"")</f>
        <v/>
      </c>
    </row>
    <row r="477" spans="1:6" x14ac:dyDescent="0.25">
      <c r="B477" s="2" t="s">
        <v>29</v>
      </c>
      <c r="C477">
        <v>13</v>
      </c>
      <c r="E477" cm="1">
        <f t="array" ref="E477">IF(C477&lt;&gt;0,INDEX(ItemDatabase!$A$2:$A$19,Choice!C477),"")</f>
        <v>0</v>
      </c>
      <c r="F477" cm="1">
        <f t="array" ref="F477">IF(C477&lt;&gt;0,INDEX(ItemDatabase!$I$2:$I$19,Choice!C477),"")</f>
        <v>0</v>
      </c>
    </row>
    <row r="478" spans="1:6" x14ac:dyDescent="0.25">
      <c r="B478" s="2" t="s">
        <v>46</v>
      </c>
      <c r="C478">
        <v>14</v>
      </c>
      <c r="E478" t="str" cm="1">
        <f t="array" ref="E478">IF(C478&lt;&gt;0,INDEX(ItemDatabase!$A$2:$A$19,Choice!C478),"")</f>
        <v>RSPi 4B_SSDUnit</v>
      </c>
      <c r="F478" cm="1">
        <f t="array" ref="F478">IF(C478&lt;&gt;0,INDEX(ItemDatabase!$I$2:$I$19,Choice!C478),"")</f>
        <v>43</v>
      </c>
    </row>
    <row r="479" spans="1:6" x14ac:dyDescent="0.25">
      <c r="B479" s="2" t="s">
        <v>47</v>
      </c>
      <c r="C479">
        <v>0</v>
      </c>
      <c r="E479" t="str" cm="1">
        <f t="array" ref="E479">IF(C479&lt;&gt;0,INDEX(ItemDatabase!$A$2:$A$19,Choice!C479),"")</f>
        <v/>
      </c>
      <c r="F479" t="str" cm="1">
        <f t="array" ref="F479">IF(C479&lt;&gt;0,INDEX(ItemDatabase!$I$2:$I$19,Choice!C479),"")</f>
        <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908A8-20D7-4D89-BD6D-F1039DB86FC8}">
  <dimension ref="A1:S66"/>
  <sheetViews>
    <sheetView topLeftCell="C30" workbookViewId="0">
      <selection activeCell="S66" sqref="S66"/>
    </sheetView>
  </sheetViews>
  <sheetFormatPr defaultRowHeight="15" x14ac:dyDescent="0.25"/>
  <cols>
    <col min="1" max="1" width="11" style="2" customWidth="1"/>
    <col min="2" max="2" width="108.85546875" style="2" bestFit="1" customWidth="1"/>
    <col min="3" max="3" width="79" style="13" bestFit="1" customWidth="1"/>
    <col min="4" max="4" width="11.140625" style="13" bestFit="1" customWidth="1"/>
    <col min="5" max="5" width="19" style="13" bestFit="1" customWidth="1"/>
    <col min="6" max="6" width="11.140625" style="13" bestFit="1" customWidth="1"/>
    <col min="7" max="7" width="21.5703125" style="13" bestFit="1" customWidth="1"/>
    <col min="8" max="8" width="17.85546875" style="13" bestFit="1" customWidth="1"/>
    <col min="9" max="9" width="14.42578125" style="13" bestFit="1" customWidth="1"/>
  </cols>
  <sheetData>
    <row r="1" spans="1:19" x14ac:dyDescent="0.25">
      <c r="A1" s="2" t="s">
        <v>40</v>
      </c>
      <c r="B1" s="2" t="s">
        <v>124</v>
      </c>
      <c r="C1" s="13" t="s">
        <v>106</v>
      </c>
      <c r="D1" s="13" t="s">
        <v>103</v>
      </c>
      <c r="E1" s="13" t="s">
        <v>104</v>
      </c>
      <c r="F1" s="13" t="s">
        <v>105</v>
      </c>
      <c r="G1" s="13" t="s">
        <v>120</v>
      </c>
      <c r="H1" s="13" t="s">
        <v>121</v>
      </c>
      <c r="I1" s="13" t="s">
        <v>122</v>
      </c>
      <c r="J1" t="s">
        <v>123</v>
      </c>
      <c r="K1" t="s">
        <v>125</v>
      </c>
      <c r="L1" t="s">
        <v>126</v>
      </c>
      <c r="M1" t="s">
        <v>127</v>
      </c>
      <c r="N1" t="s">
        <v>128</v>
      </c>
      <c r="O1" t="s">
        <v>129</v>
      </c>
      <c r="P1" t="s">
        <v>130</v>
      </c>
      <c r="Q1" t="s">
        <v>131</v>
      </c>
      <c r="R1" t="s">
        <v>132</v>
      </c>
      <c r="S1" t="s">
        <v>133</v>
      </c>
    </row>
    <row r="2" spans="1:19" x14ac:dyDescent="0.25">
      <c r="A2" s="2" t="s">
        <v>49</v>
      </c>
      <c r="B2" s="12" t="str" cm="1">
        <f t="array" ref="B2">_xlfn.CONCAT(Table4[[#This Row],[Equipment]:[Column7]]&amp;"-+-")</f>
        <v>Hikvision DS-+-RSPi 4B-+-Mob_GIffGaff_PiHat-+--+-12V_Battery_and_Case-+-RS Solar Panel Unit-+--+--+-</v>
      </c>
      <c r="C2" s="13" t="s">
        <v>10</v>
      </c>
      <c r="D2" s="13" t="s">
        <v>11</v>
      </c>
      <c r="E2" s="13" t="s">
        <v>15</v>
      </c>
      <c r="G2" s="13" t="s">
        <v>16</v>
      </c>
      <c r="H2" s="13" t="s">
        <v>17</v>
      </c>
      <c r="K2" s="13">
        <f>IF(Table4[[#This Row],[Equipment]]&lt;&gt;0,VLOOKUP(Table4[[#This Row],[Equipment]],Table7[],2,FALSE),0)</f>
        <v>370</v>
      </c>
      <c r="L2" s="13">
        <f>IF(Table4[[#This Row],[Column1]]&lt;&gt;0,VLOOKUP(Table4[[#This Row],[Column1]],Table7[],2,FALSE),0)</f>
        <v>54</v>
      </c>
      <c r="M2" s="13">
        <f>IF(Table4[[#This Row],[Column2]]&lt;&gt;0,VLOOKUP(Table4[[#This Row],[Column2]],Table7[],2,FALSE),0)</f>
        <v>380.37</v>
      </c>
      <c r="N2" s="13">
        <f>IF(Table4[[#This Row],[Column3]]&lt;&gt;0,VLOOKUP(Table4[[#This Row],[Column3]],Table7[],2,FALSE),0)</f>
        <v>0</v>
      </c>
      <c r="O2" s="13">
        <f>IF(Table4[[#This Row],[Column4]]&lt;&gt;0,VLOOKUP(Table4[[#This Row],[Column4]],Table7[],2,FALSE),0)</f>
        <v>200</v>
      </c>
      <c r="P2" s="13">
        <f>IF(Table4[[#This Row],[Column5]]&lt;&gt;0,VLOOKUP(Table4[[#This Row],[Column5]],Table7[],2,FALSE),0)</f>
        <v>100</v>
      </c>
      <c r="Q2" s="13">
        <f>IF(Table4[[#This Row],[Column6]]&lt;&gt;0,VLOOKUP(Table4[[#This Row],[Column6]],Table7[],2,FALSE),0)</f>
        <v>0</v>
      </c>
      <c r="R2" s="13">
        <f>IF(Table4[[#This Row],[Column7]]&lt;&gt;0,VLOOKUP(Table4[[#This Row],[Column7]],Table7[],2,FALSE),0)</f>
        <v>0</v>
      </c>
      <c r="S2" s="22">
        <f>SUM(Table4[[#This Row],[Column72]:[Column79]])</f>
        <v>1104.3699999999999</v>
      </c>
    </row>
    <row r="3" spans="1:19" x14ac:dyDescent="0.25">
      <c r="A3" s="2" t="s">
        <v>89</v>
      </c>
      <c r="B3" s="12" t="str" cm="1">
        <f t="array" ref="B3">_xlfn.CONCAT(Table4[[#This Row],[Equipment]:[Column7]]&amp;"-+-")</f>
        <v>Hikvision DS-+-RSPi 4B-+-Mob_GIffGaff_PiHat-+--+-12V_Battery_and_Case-+-RS Solar Panel Unit-+--+--+-</v>
      </c>
      <c r="C3" s="13" t="s">
        <v>10</v>
      </c>
      <c r="D3" s="13" t="s">
        <v>11</v>
      </c>
      <c r="E3" s="13" t="s">
        <v>15</v>
      </c>
      <c r="G3" s="13" t="s">
        <v>16</v>
      </c>
      <c r="H3" s="13" t="s">
        <v>17</v>
      </c>
      <c r="K3" s="13">
        <f>IF(Table4[[#This Row],[Equipment]]&lt;&gt;0,VLOOKUP(Table4[[#This Row],[Equipment]],Table7[],2,FALSE),0)</f>
        <v>370</v>
      </c>
      <c r="L3" s="13">
        <f>IF(Table4[[#This Row],[Column1]]&lt;&gt;0,VLOOKUP(Table4[[#This Row],[Column1]],Table7[],2,FALSE),0)</f>
        <v>54</v>
      </c>
      <c r="M3" s="13">
        <f>IF(Table4[[#This Row],[Column2]]&lt;&gt;0,VLOOKUP(Table4[[#This Row],[Column2]],Table7[],2,FALSE),0)</f>
        <v>380.37</v>
      </c>
      <c r="N3" s="13">
        <f>IF(Table4[[#This Row],[Column3]]&lt;&gt;0,VLOOKUP(Table4[[#This Row],[Column3]],Table7[],2,FALSE),0)</f>
        <v>0</v>
      </c>
      <c r="O3" s="13">
        <f>IF(Table4[[#This Row],[Column4]]&lt;&gt;0,VLOOKUP(Table4[[#This Row],[Column4]],Table7[],2,FALSE),0)</f>
        <v>200</v>
      </c>
      <c r="P3" s="13">
        <f>IF(Table4[[#This Row],[Column5]]&lt;&gt;0,VLOOKUP(Table4[[#This Row],[Column5]],Table7[],2,FALSE),0)</f>
        <v>100</v>
      </c>
      <c r="Q3" s="13">
        <f>IF(Table4[[#This Row],[Column6]]&lt;&gt;0,VLOOKUP(Table4[[#This Row],[Column6]],Table7[],2,FALSE),0)</f>
        <v>0</v>
      </c>
      <c r="R3" s="13">
        <f>IF(Table4[[#This Row],[Column7]]&lt;&gt;0,VLOOKUP(Table4[[#This Row],[Column7]],Table7[],2,FALSE),0)</f>
        <v>0</v>
      </c>
      <c r="S3" s="22">
        <f>SUM(Table4[[#This Row],[Column72]:[Column79]])</f>
        <v>1104.3699999999999</v>
      </c>
    </row>
    <row r="4" spans="1:19" x14ac:dyDescent="0.25">
      <c r="A4" s="2" t="s">
        <v>90</v>
      </c>
      <c r="B4" s="12" t="str" cm="1">
        <f t="array" ref="B4">_xlfn.CONCAT(Table4[[#This Row],[Equipment]:[Column7]]&amp;"-+-")</f>
        <v>Hikvision DS-+-RSPi 4B-+-Mob_GIffGaff_PiHat-+--+-12V_Battery_and_Case-+-RS Solar Panel Unit-+--+--+-</v>
      </c>
      <c r="C4" s="13" t="s">
        <v>10</v>
      </c>
      <c r="D4" s="13" t="s">
        <v>11</v>
      </c>
      <c r="E4" s="13" t="s">
        <v>15</v>
      </c>
      <c r="G4" s="13" t="s">
        <v>16</v>
      </c>
      <c r="H4" s="13" t="s">
        <v>17</v>
      </c>
      <c r="K4" s="13">
        <f>IF(Table4[[#This Row],[Equipment]]&lt;&gt;0,VLOOKUP(Table4[[#This Row],[Equipment]],Table7[],2,FALSE),0)</f>
        <v>370</v>
      </c>
      <c r="L4" s="13">
        <f>IF(Table4[[#This Row],[Column1]]&lt;&gt;0,VLOOKUP(Table4[[#This Row],[Column1]],Table7[],2,FALSE),0)</f>
        <v>54</v>
      </c>
      <c r="M4" s="13">
        <f>IF(Table4[[#This Row],[Column2]]&lt;&gt;0,VLOOKUP(Table4[[#This Row],[Column2]],Table7[],2,FALSE),0)</f>
        <v>380.37</v>
      </c>
      <c r="N4" s="13">
        <f>IF(Table4[[#This Row],[Column3]]&lt;&gt;0,VLOOKUP(Table4[[#This Row],[Column3]],Table7[],2,FALSE),0)</f>
        <v>0</v>
      </c>
      <c r="O4" s="13">
        <f>IF(Table4[[#This Row],[Column4]]&lt;&gt;0,VLOOKUP(Table4[[#This Row],[Column4]],Table7[],2,FALSE),0)</f>
        <v>200</v>
      </c>
      <c r="P4" s="13">
        <f>IF(Table4[[#This Row],[Column5]]&lt;&gt;0,VLOOKUP(Table4[[#This Row],[Column5]],Table7[],2,FALSE),0)</f>
        <v>100</v>
      </c>
      <c r="Q4" s="13">
        <f>IF(Table4[[#This Row],[Column6]]&lt;&gt;0,VLOOKUP(Table4[[#This Row],[Column6]],Table7[],2,FALSE),0)</f>
        <v>0</v>
      </c>
      <c r="R4" s="13">
        <f>IF(Table4[[#This Row],[Column7]]&lt;&gt;0,VLOOKUP(Table4[[#This Row],[Column7]],Table7[],2,FALSE),0)</f>
        <v>0</v>
      </c>
      <c r="S4" s="22">
        <f>SUM(Table4[[#This Row],[Column72]:[Column79]])</f>
        <v>1104.3699999999999</v>
      </c>
    </row>
    <row r="5" spans="1:19" x14ac:dyDescent="0.25">
      <c r="A5" s="2" t="s">
        <v>60</v>
      </c>
      <c r="B5" s="12" t="str" cm="1">
        <f t="array" ref="B5">_xlfn.CONCAT(Table4[[#This Row],[Equipment]:[Column7]]&amp;"-+-")</f>
        <v>Hikvision DS-+-RSPi 4B-+-Mob_GIffGaff_PiHat-+--+-12V_Battery_and_Case-+-RS Solar Panel Unit-+--+--+-</v>
      </c>
      <c r="C5" s="13" t="s">
        <v>10</v>
      </c>
      <c r="D5" s="13" t="s">
        <v>11</v>
      </c>
      <c r="E5" s="13" t="s">
        <v>15</v>
      </c>
      <c r="G5" s="13" t="s">
        <v>16</v>
      </c>
      <c r="H5" s="13" t="s">
        <v>17</v>
      </c>
      <c r="K5" s="13">
        <f>IF(Table4[[#This Row],[Equipment]]&lt;&gt;0,VLOOKUP(Table4[[#This Row],[Equipment]],Table7[],2,FALSE),0)</f>
        <v>370</v>
      </c>
      <c r="L5" s="13">
        <f>IF(Table4[[#This Row],[Column1]]&lt;&gt;0,VLOOKUP(Table4[[#This Row],[Column1]],Table7[],2,FALSE),0)</f>
        <v>54</v>
      </c>
      <c r="M5" s="13">
        <f>IF(Table4[[#This Row],[Column2]]&lt;&gt;0,VLOOKUP(Table4[[#This Row],[Column2]],Table7[],2,FALSE),0)</f>
        <v>380.37</v>
      </c>
      <c r="N5" s="13">
        <f>IF(Table4[[#This Row],[Column3]]&lt;&gt;0,VLOOKUP(Table4[[#This Row],[Column3]],Table7[],2,FALSE),0)</f>
        <v>0</v>
      </c>
      <c r="O5" s="13">
        <f>IF(Table4[[#This Row],[Column4]]&lt;&gt;0,VLOOKUP(Table4[[#This Row],[Column4]],Table7[],2,FALSE),0)</f>
        <v>200</v>
      </c>
      <c r="P5" s="13">
        <f>IF(Table4[[#This Row],[Column5]]&lt;&gt;0,VLOOKUP(Table4[[#This Row],[Column5]],Table7[],2,FALSE),0)</f>
        <v>100</v>
      </c>
      <c r="Q5" s="13">
        <f>IF(Table4[[#This Row],[Column6]]&lt;&gt;0,VLOOKUP(Table4[[#This Row],[Column6]],Table7[],2,FALSE),0)</f>
        <v>0</v>
      </c>
      <c r="R5" s="13">
        <f>IF(Table4[[#This Row],[Column7]]&lt;&gt;0,VLOOKUP(Table4[[#This Row],[Column7]],Table7[],2,FALSE),0)</f>
        <v>0</v>
      </c>
      <c r="S5" s="22">
        <f>SUM(Table4[[#This Row],[Column72]:[Column79]])</f>
        <v>1104.3699999999999</v>
      </c>
    </row>
    <row r="6" spans="1:19" x14ac:dyDescent="0.25">
      <c r="A6" s="2" t="s">
        <v>94</v>
      </c>
      <c r="B6" s="12" t="str" cm="1">
        <f t="array" ref="B6">_xlfn.CONCAT(Table4[[#This Row],[Equipment]:[Column7]]&amp;"-+-")</f>
        <v>Hikvision DS-+-RSPi 4B-+-Mob_GIffGaff_PiHat-+--+-12V_Battery_and_Case-+-RS Solar Panel Unit-+-MaxSonar-+--+-</v>
      </c>
      <c r="C6" s="13" t="s">
        <v>10</v>
      </c>
      <c r="D6" s="13" t="s">
        <v>11</v>
      </c>
      <c r="E6" s="13" t="s">
        <v>15</v>
      </c>
      <c r="G6" s="13" t="s">
        <v>16</v>
      </c>
      <c r="H6" s="13" t="s">
        <v>17</v>
      </c>
      <c r="I6" s="13" t="s">
        <v>24</v>
      </c>
      <c r="K6" s="13">
        <f>IF(Table4[[#This Row],[Equipment]]&lt;&gt;0,VLOOKUP(Table4[[#This Row],[Equipment]],Table7[],2,FALSE),0)</f>
        <v>370</v>
      </c>
      <c r="L6" s="13">
        <f>IF(Table4[[#This Row],[Column1]]&lt;&gt;0,VLOOKUP(Table4[[#This Row],[Column1]],Table7[],2,FALSE),0)</f>
        <v>54</v>
      </c>
      <c r="M6" s="13">
        <f>IF(Table4[[#This Row],[Column2]]&lt;&gt;0,VLOOKUP(Table4[[#This Row],[Column2]],Table7[],2,FALSE),0)</f>
        <v>380.37</v>
      </c>
      <c r="N6" s="13">
        <f>IF(Table4[[#This Row],[Column3]]&lt;&gt;0,VLOOKUP(Table4[[#This Row],[Column3]],Table7[],2,FALSE),0)</f>
        <v>0</v>
      </c>
      <c r="O6" s="13">
        <f>IF(Table4[[#This Row],[Column4]]&lt;&gt;0,VLOOKUP(Table4[[#This Row],[Column4]],Table7[],2,FALSE),0)</f>
        <v>200</v>
      </c>
      <c r="P6" s="13">
        <f>IF(Table4[[#This Row],[Column5]]&lt;&gt;0,VLOOKUP(Table4[[#This Row],[Column5]],Table7[],2,FALSE),0)</f>
        <v>100</v>
      </c>
      <c r="Q6" s="13">
        <f>IF(Table4[[#This Row],[Column6]]&lt;&gt;0,VLOOKUP(Table4[[#This Row],[Column6]],Table7[],2,FALSE),0)</f>
        <v>222</v>
      </c>
      <c r="R6" s="13">
        <f>IF(Table4[[#This Row],[Column7]]&lt;&gt;0,VLOOKUP(Table4[[#This Row],[Column7]],Table7[],2,FALSE),0)</f>
        <v>0</v>
      </c>
      <c r="S6" s="22">
        <f>SUM(Table4[[#This Row],[Column72]:[Column79]])</f>
        <v>1326.37</v>
      </c>
    </row>
    <row r="7" spans="1:19" x14ac:dyDescent="0.25">
      <c r="A7" s="2" t="s">
        <v>95</v>
      </c>
      <c r="B7" s="12" t="str" cm="1">
        <f t="array" ref="B7">_xlfn.CONCAT(Table4[[#This Row],[Equipment]:[Column7]]&amp;"-+-")</f>
        <v>Hikvision DS-+-RSPi 4B-+-Mob_GIffGaff_PiHat-+--+-12V_Battery_and_Case-+-RS Solar Panel Unit-+-MaxSonar-+--+-</v>
      </c>
      <c r="C7" s="13" t="s">
        <v>10</v>
      </c>
      <c r="D7" s="13" t="s">
        <v>11</v>
      </c>
      <c r="E7" s="13" t="s">
        <v>15</v>
      </c>
      <c r="G7" s="13" t="s">
        <v>16</v>
      </c>
      <c r="H7" s="13" t="s">
        <v>17</v>
      </c>
      <c r="I7" s="13" t="s">
        <v>24</v>
      </c>
      <c r="K7" s="13">
        <f>IF(Table4[[#This Row],[Equipment]]&lt;&gt;0,VLOOKUP(Table4[[#This Row],[Equipment]],Table7[],2,FALSE),0)</f>
        <v>370</v>
      </c>
      <c r="L7" s="13">
        <f>IF(Table4[[#This Row],[Column1]]&lt;&gt;0,VLOOKUP(Table4[[#This Row],[Column1]],Table7[],2,FALSE),0)</f>
        <v>54</v>
      </c>
      <c r="M7" s="13">
        <f>IF(Table4[[#This Row],[Column2]]&lt;&gt;0,VLOOKUP(Table4[[#This Row],[Column2]],Table7[],2,FALSE),0)</f>
        <v>380.37</v>
      </c>
      <c r="N7" s="13">
        <f>IF(Table4[[#This Row],[Column3]]&lt;&gt;0,VLOOKUP(Table4[[#This Row],[Column3]],Table7[],2,FALSE),0)</f>
        <v>0</v>
      </c>
      <c r="O7" s="13">
        <f>IF(Table4[[#This Row],[Column4]]&lt;&gt;0,VLOOKUP(Table4[[#This Row],[Column4]],Table7[],2,FALSE),0)</f>
        <v>200</v>
      </c>
      <c r="P7" s="13">
        <f>IF(Table4[[#This Row],[Column5]]&lt;&gt;0,VLOOKUP(Table4[[#This Row],[Column5]],Table7[],2,FALSE),0)</f>
        <v>100</v>
      </c>
      <c r="Q7" s="13">
        <f>IF(Table4[[#This Row],[Column6]]&lt;&gt;0,VLOOKUP(Table4[[#This Row],[Column6]],Table7[],2,FALSE),0)</f>
        <v>222</v>
      </c>
      <c r="R7" s="13">
        <f>IF(Table4[[#This Row],[Column7]]&lt;&gt;0,VLOOKUP(Table4[[#This Row],[Column7]],Table7[],2,FALSE),0)</f>
        <v>0</v>
      </c>
      <c r="S7" s="22">
        <f>SUM(Table4[[#This Row],[Column72]:[Column79]])</f>
        <v>1326.37</v>
      </c>
    </row>
    <row r="8" spans="1:19" x14ac:dyDescent="0.25">
      <c r="A8" s="2" t="s">
        <v>93</v>
      </c>
      <c r="B8" s="12" t="str" cm="1">
        <f t="array" ref="B8">_xlfn.CONCAT(Table4[[#This Row],[Equipment]:[Column7]]&amp;"-+-")</f>
        <v>Reolink Go-+-RSPi 4B-+-Mob_GIffGaff_PiHat-+--+-12V_Battery_and_Case-+-RS Solar Panel Unit-+-MaxSonar-+--+-</v>
      </c>
      <c r="C8" s="27" t="s">
        <v>9</v>
      </c>
      <c r="D8" s="13" t="s">
        <v>11</v>
      </c>
      <c r="E8" s="13" t="s">
        <v>15</v>
      </c>
      <c r="G8" s="13" t="s">
        <v>16</v>
      </c>
      <c r="H8" s="13" t="s">
        <v>17</v>
      </c>
      <c r="I8" s="13" t="s">
        <v>24</v>
      </c>
      <c r="K8" s="13">
        <f>IF(Table4[[#This Row],[Equipment]]&lt;&gt;0,VLOOKUP(Table4[[#This Row],[Equipment]],Table7[],2,FALSE),0)</f>
        <v>173.73</v>
      </c>
      <c r="L8" s="13">
        <f>IF(Table4[[#This Row],[Column1]]&lt;&gt;0,VLOOKUP(Table4[[#This Row],[Column1]],Table7[],2,FALSE),0)</f>
        <v>54</v>
      </c>
      <c r="M8" s="13">
        <f>IF(Table4[[#This Row],[Column2]]&lt;&gt;0,VLOOKUP(Table4[[#This Row],[Column2]],Table7[],2,FALSE),0)</f>
        <v>380.37</v>
      </c>
      <c r="N8" s="13">
        <f>IF(Table4[[#This Row],[Column3]]&lt;&gt;0,VLOOKUP(Table4[[#This Row],[Column3]],Table7[],2,FALSE),0)</f>
        <v>0</v>
      </c>
      <c r="O8" s="13">
        <f>IF(Table4[[#This Row],[Column4]]&lt;&gt;0,VLOOKUP(Table4[[#This Row],[Column4]],Table7[],2,FALSE),0)</f>
        <v>200</v>
      </c>
      <c r="P8" s="13">
        <f>IF(Table4[[#This Row],[Column5]]&lt;&gt;0,VLOOKUP(Table4[[#This Row],[Column5]],Table7[],2,FALSE),0)</f>
        <v>100</v>
      </c>
      <c r="Q8" s="13">
        <f>IF(Table4[[#This Row],[Column6]]&lt;&gt;0,VLOOKUP(Table4[[#This Row],[Column6]],Table7[],2,FALSE),0)</f>
        <v>222</v>
      </c>
      <c r="R8" s="13">
        <f>IF(Table4[[#This Row],[Column7]]&lt;&gt;0,VLOOKUP(Table4[[#This Row],[Column7]],Table7[],2,FALSE),0)</f>
        <v>0</v>
      </c>
      <c r="S8" s="22">
        <f>SUM(Table4[[#This Row],[Column72]:[Column79]])</f>
        <v>1130.0999999999999</v>
      </c>
    </row>
    <row r="9" spans="1:19" x14ac:dyDescent="0.25">
      <c r="A9" s="2" t="s">
        <v>91</v>
      </c>
      <c r="B9" s="12" t="str" cm="1">
        <f t="array" ref="B9">_xlfn.CONCAT(Table4[[#This Row],[Equipment]:[Column7]]&amp;"-+-")</f>
        <v>Reolink Go-+-RSPi 4B-+-Mob_GIffGaff_PiHat-+--+-12V_Battery_and_Case-+-RS Solar Panel Unit-+-MaxSonar-+--+-</v>
      </c>
      <c r="C9" s="27" t="s">
        <v>9</v>
      </c>
      <c r="D9" s="13" t="s">
        <v>11</v>
      </c>
      <c r="E9" s="13" t="s">
        <v>15</v>
      </c>
      <c r="G9" s="13" t="s">
        <v>16</v>
      </c>
      <c r="H9" s="13" t="s">
        <v>17</v>
      </c>
      <c r="I9" s="13" t="s">
        <v>24</v>
      </c>
      <c r="K9" s="13">
        <f>IF(Table4[[#This Row],[Equipment]]&lt;&gt;0,VLOOKUP(Table4[[#This Row],[Equipment]],Table7[],2,FALSE),0)</f>
        <v>173.73</v>
      </c>
      <c r="L9" s="13">
        <f>IF(Table4[[#This Row],[Column1]]&lt;&gt;0,VLOOKUP(Table4[[#This Row],[Column1]],Table7[],2,FALSE),0)</f>
        <v>54</v>
      </c>
      <c r="M9" s="13">
        <f>IF(Table4[[#This Row],[Column2]]&lt;&gt;0,VLOOKUP(Table4[[#This Row],[Column2]],Table7[],2,FALSE),0)</f>
        <v>380.37</v>
      </c>
      <c r="N9" s="13">
        <f>IF(Table4[[#This Row],[Column3]]&lt;&gt;0,VLOOKUP(Table4[[#This Row],[Column3]],Table7[],2,FALSE),0)</f>
        <v>0</v>
      </c>
      <c r="O9" s="13">
        <f>IF(Table4[[#This Row],[Column4]]&lt;&gt;0,VLOOKUP(Table4[[#This Row],[Column4]],Table7[],2,FALSE),0)</f>
        <v>200</v>
      </c>
      <c r="P9" s="13">
        <f>IF(Table4[[#This Row],[Column5]]&lt;&gt;0,VLOOKUP(Table4[[#This Row],[Column5]],Table7[],2,FALSE),0)</f>
        <v>100</v>
      </c>
      <c r="Q9" s="13">
        <f>IF(Table4[[#This Row],[Column6]]&lt;&gt;0,VLOOKUP(Table4[[#This Row],[Column6]],Table7[],2,FALSE),0)</f>
        <v>222</v>
      </c>
      <c r="R9" s="13">
        <f>IF(Table4[[#This Row],[Column7]]&lt;&gt;0,VLOOKUP(Table4[[#This Row],[Column7]],Table7[],2,FALSE),0)</f>
        <v>0</v>
      </c>
      <c r="S9" s="22">
        <f>SUM(Table4[[#This Row],[Column72]:[Column79]])</f>
        <v>1130.0999999999999</v>
      </c>
    </row>
    <row r="10" spans="1:19" x14ac:dyDescent="0.25">
      <c r="A10" s="2" t="s">
        <v>96</v>
      </c>
      <c r="B10" s="12" t="str" cm="1">
        <f t="array" ref="B10">_xlfn.CONCAT(Table4[[#This Row],[Equipment]:[Column7]]&amp;"-+-")</f>
        <v>Hikvision DS-+-RSPi 4B-+-Mob_GIffGaff_PiHat-+--+-12V_Battery_and_Case-+-RS Solar Panel Unit-+--+--+-</v>
      </c>
      <c r="C10" s="13" t="s">
        <v>10</v>
      </c>
      <c r="D10" s="13" t="s">
        <v>11</v>
      </c>
      <c r="E10" s="13" t="s">
        <v>15</v>
      </c>
      <c r="G10" s="13" t="s">
        <v>16</v>
      </c>
      <c r="H10" s="13" t="s">
        <v>17</v>
      </c>
      <c r="K10" s="13">
        <f>IF(Table4[[#This Row],[Equipment]]&lt;&gt;0,VLOOKUP(Table4[[#This Row],[Equipment]],Table7[],2,FALSE),0)</f>
        <v>370</v>
      </c>
      <c r="L10" s="13">
        <f>IF(Table4[[#This Row],[Column1]]&lt;&gt;0,VLOOKUP(Table4[[#This Row],[Column1]],Table7[],2,FALSE),0)</f>
        <v>54</v>
      </c>
      <c r="M10" s="13">
        <f>IF(Table4[[#This Row],[Column2]]&lt;&gt;0,VLOOKUP(Table4[[#This Row],[Column2]],Table7[],2,FALSE),0)</f>
        <v>380.37</v>
      </c>
      <c r="N10" s="13">
        <f>IF(Table4[[#This Row],[Column3]]&lt;&gt;0,VLOOKUP(Table4[[#This Row],[Column3]],Table7[],2,FALSE),0)</f>
        <v>0</v>
      </c>
      <c r="O10" s="13">
        <f>IF(Table4[[#This Row],[Column4]]&lt;&gt;0,VLOOKUP(Table4[[#This Row],[Column4]],Table7[],2,FALSE),0)</f>
        <v>200</v>
      </c>
      <c r="P10" s="13">
        <f>IF(Table4[[#This Row],[Column5]]&lt;&gt;0,VLOOKUP(Table4[[#This Row],[Column5]],Table7[],2,FALSE),0)</f>
        <v>100</v>
      </c>
      <c r="Q10" s="13">
        <f>IF(Table4[[#This Row],[Column6]]&lt;&gt;0,VLOOKUP(Table4[[#This Row],[Column6]],Table7[],2,FALSE),0)</f>
        <v>0</v>
      </c>
      <c r="R10" s="13">
        <f>IF(Table4[[#This Row],[Column7]]&lt;&gt;0,VLOOKUP(Table4[[#This Row],[Column7]],Table7[],2,FALSE),0)</f>
        <v>0</v>
      </c>
      <c r="S10" s="22">
        <f>SUM(Table4[[#This Row],[Column72]:[Column79]])</f>
        <v>1104.3699999999999</v>
      </c>
    </row>
    <row r="11" spans="1:19" x14ac:dyDescent="0.25">
      <c r="A11" s="2" t="s">
        <v>97</v>
      </c>
      <c r="B11" s="12" t="str" cm="1">
        <f t="array" ref="B11">_xlfn.CONCAT(Table4[[#This Row],[Equipment]:[Column7]]&amp;"-+-")</f>
        <v>Hikvision DS-+-RSPi 4B-+-Mob_GIffGaff_PiHat-+--+-12V_Battery_and_Case-+-RS Solar Panel Unit-+--+--+-</v>
      </c>
      <c r="C11" s="13" t="s">
        <v>10</v>
      </c>
      <c r="D11" s="13" t="s">
        <v>11</v>
      </c>
      <c r="E11" s="13" t="s">
        <v>15</v>
      </c>
      <c r="G11" s="13" t="s">
        <v>16</v>
      </c>
      <c r="H11" s="13" t="s">
        <v>17</v>
      </c>
      <c r="K11" s="13">
        <f>IF(Table4[[#This Row],[Equipment]]&lt;&gt;0,VLOOKUP(Table4[[#This Row],[Equipment]],Table7[],2,FALSE),0)</f>
        <v>370</v>
      </c>
      <c r="L11" s="13">
        <f>IF(Table4[[#This Row],[Column1]]&lt;&gt;0,VLOOKUP(Table4[[#This Row],[Column1]],Table7[],2,FALSE),0)</f>
        <v>54</v>
      </c>
      <c r="M11" s="13">
        <f>IF(Table4[[#This Row],[Column2]]&lt;&gt;0,VLOOKUP(Table4[[#This Row],[Column2]],Table7[],2,FALSE),0)</f>
        <v>380.37</v>
      </c>
      <c r="N11" s="13">
        <f>IF(Table4[[#This Row],[Column3]]&lt;&gt;0,VLOOKUP(Table4[[#This Row],[Column3]],Table7[],2,FALSE),0)</f>
        <v>0</v>
      </c>
      <c r="O11" s="13">
        <f>IF(Table4[[#This Row],[Column4]]&lt;&gt;0,VLOOKUP(Table4[[#This Row],[Column4]],Table7[],2,FALSE),0)</f>
        <v>200</v>
      </c>
      <c r="P11" s="13">
        <f>IF(Table4[[#This Row],[Column5]]&lt;&gt;0,VLOOKUP(Table4[[#This Row],[Column5]],Table7[],2,FALSE),0)</f>
        <v>100</v>
      </c>
      <c r="Q11" s="13">
        <f>IF(Table4[[#This Row],[Column6]]&lt;&gt;0,VLOOKUP(Table4[[#This Row],[Column6]],Table7[],2,FALSE),0)</f>
        <v>0</v>
      </c>
      <c r="R11" s="13">
        <f>IF(Table4[[#This Row],[Column7]]&lt;&gt;0,VLOOKUP(Table4[[#This Row],[Column7]],Table7[],2,FALSE),0)</f>
        <v>0</v>
      </c>
      <c r="S11" s="22">
        <f>SUM(Table4[[#This Row],[Column72]:[Column79]])</f>
        <v>1104.3699999999999</v>
      </c>
    </row>
    <row r="12" spans="1:19" x14ac:dyDescent="0.25">
      <c r="A12" s="2" t="s">
        <v>98</v>
      </c>
      <c r="B12" s="12" t="str" cm="1">
        <f t="array" ref="B12">_xlfn.CONCAT(Table4[[#This Row],[Equipment]:[Column7]]&amp;"-+-")</f>
        <v>Hikvision DS-+-RSPi 4B-+-Mob_GIffGaff_PiHat-+--+-12V_Battery_and_Case-+-RS Solar Panel Unit-+--+--+-</v>
      </c>
      <c r="C12" s="13" t="s">
        <v>10</v>
      </c>
      <c r="D12" s="13" t="s">
        <v>11</v>
      </c>
      <c r="E12" s="13" t="s">
        <v>15</v>
      </c>
      <c r="G12" s="13" t="s">
        <v>16</v>
      </c>
      <c r="H12" s="13" t="s">
        <v>17</v>
      </c>
      <c r="K12" s="13">
        <f>IF(Table4[[#This Row],[Equipment]]&lt;&gt;0,VLOOKUP(Table4[[#This Row],[Equipment]],Table7[],2,FALSE),0)</f>
        <v>370</v>
      </c>
      <c r="L12" s="13">
        <f>IF(Table4[[#This Row],[Column1]]&lt;&gt;0,VLOOKUP(Table4[[#This Row],[Column1]],Table7[],2,FALSE),0)</f>
        <v>54</v>
      </c>
      <c r="M12" s="13">
        <f>IF(Table4[[#This Row],[Column2]]&lt;&gt;0,VLOOKUP(Table4[[#This Row],[Column2]],Table7[],2,FALSE),0)</f>
        <v>380.37</v>
      </c>
      <c r="N12" s="13">
        <f>IF(Table4[[#This Row],[Column3]]&lt;&gt;0,VLOOKUP(Table4[[#This Row],[Column3]],Table7[],2,FALSE),0)</f>
        <v>0</v>
      </c>
      <c r="O12" s="13">
        <f>IF(Table4[[#This Row],[Column4]]&lt;&gt;0,VLOOKUP(Table4[[#This Row],[Column4]],Table7[],2,FALSE),0)</f>
        <v>200</v>
      </c>
      <c r="P12" s="13">
        <f>IF(Table4[[#This Row],[Column5]]&lt;&gt;0,VLOOKUP(Table4[[#This Row],[Column5]],Table7[],2,FALSE),0)</f>
        <v>100</v>
      </c>
      <c r="Q12" s="13">
        <f>IF(Table4[[#This Row],[Column6]]&lt;&gt;0,VLOOKUP(Table4[[#This Row],[Column6]],Table7[],2,FALSE),0)</f>
        <v>0</v>
      </c>
      <c r="R12" s="13">
        <f>IF(Table4[[#This Row],[Column7]]&lt;&gt;0,VLOOKUP(Table4[[#This Row],[Column7]],Table7[],2,FALSE),0)</f>
        <v>0</v>
      </c>
      <c r="S12" s="22">
        <f>SUM(Table4[[#This Row],[Column72]:[Column79]])</f>
        <v>1104.3699999999999</v>
      </c>
    </row>
    <row r="13" spans="1:19" x14ac:dyDescent="0.25">
      <c r="A13" s="2" t="s">
        <v>99</v>
      </c>
      <c r="B13" s="12" t="str" cm="1">
        <f t="array" ref="B13">_xlfn.CONCAT(Table4[[#This Row],[Equipment]:[Column7]]&amp;"-+-")</f>
        <v>Hikvision DS-+-RSPi 4B-+-Mob_GIffGaff_PiHat-+--+-12V_Battery_and_Case-+-RS Solar Panel Unit-+--+--+-</v>
      </c>
      <c r="C13" s="13" t="s">
        <v>10</v>
      </c>
      <c r="D13" s="13" t="s">
        <v>11</v>
      </c>
      <c r="E13" s="13" t="s">
        <v>15</v>
      </c>
      <c r="G13" s="13" t="s">
        <v>16</v>
      </c>
      <c r="H13" s="13" t="s">
        <v>17</v>
      </c>
      <c r="K13" s="13">
        <f>IF(Table4[[#This Row],[Equipment]]&lt;&gt;0,VLOOKUP(Table4[[#This Row],[Equipment]],Table7[],2,FALSE),0)</f>
        <v>370</v>
      </c>
      <c r="L13" s="13">
        <f>IF(Table4[[#This Row],[Column1]]&lt;&gt;0,VLOOKUP(Table4[[#This Row],[Column1]],Table7[],2,FALSE),0)</f>
        <v>54</v>
      </c>
      <c r="M13" s="13">
        <f>IF(Table4[[#This Row],[Column2]]&lt;&gt;0,VLOOKUP(Table4[[#This Row],[Column2]],Table7[],2,FALSE),0)</f>
        <v>380.37</v>
      </c>
      <c r="N13" s="13">
        <f>IF(Table4[[#This Row],[Column3]]&lt;&gt;0,VLOOKUP(Table4[[#This Row],[Column3]],Table7[],2,FALSE),0)</f>
        <v>0</v>
      </c>
      <c r="O13" s="13">
        <f>IF(Table4[[#This Row],[Column4]]&lt;&gt;0,VLOOKUP(Table4[[#This Row],[Column4]],Table7[],2,FALSE),0)</f>
        <v>200</v>
      </c>
      <c r="P13" s="13">
        <f>IF(Table4[[#This Row],[Column5]]&lt;&gt;0,VLOOKUP(Table4[[#This Row],[Column5]],Table7[],2,FALSE),0)</f>
        <v>100</v>
      </c>
      <c r="Q13" s="13">
        <f>IF(Table4[[#This Row],[Column6]]&lt;&gt;0,VLOOKUP(Table4[[#This Row],[Column6]],Table7[],2,FALSE),0)</f>
        <v>0</v>
      </c>
      <c r="R13" s="13">
        <f>IF(Table4[[#This Row],[Column7]]&lt;&gt;0,VLOOKUP(Table4[[#This Row],[Column7]],Table7[],2,FALSE),0)</f>
        <v>0</v>
      </c>
      <c r="S13" s="22">
        <f>SUM(Table4[[#This Row],[Column72]:[Column79]])</f>
        <v>1104.3699999999999</v>
      </c>
    </row>
    <row r="14" spans="1:19" x14ac:dyDescent="0.25">
      <c r="A14" s="2" t="s">
        <v>100</v>
      </c>
      <c r="B14" s="12" t="str" cm="1">
        <f t="array" ref="B14">_xlfn.CONCAT(Table4[[#This Row],[Equipment]:[Column7]]&amp;"-+-")</f>
        <v>Hikvision DS-+-RSPi 4B-+-Mob_GIffGaff_PiHat-+--+-12V_Battery_and_Case-+-RS Solar Panel Unit-+-MaxSonar-+--+-</v>
      </c>
      <c r="C14" s="13" t="s">
        <v>10</v>
      </c>
      <c r="D14" s="13" t="s">
        <v>11</v>
      </c>
      <c r="E14" s="13" t="s">
        <v>15</v>
      </c>
      <c r="G14" s="13" t="s">
        <v>16</v>
      </c>
      <c r="H14" s="13" t="s">
        <v>17</v>
      </c>
      <c r="I14" s="13" t="s">
        <v>24</v>
      </c>
      <c r="K14" s="13">
        <f>IF(Table4[[#This Row],[Equipment]]&lt;&gt;0,VLOOKUP(Table4[[#This Row],[Equipment]],Table7[],2,FALSE),0)</f>
        <v>370</v>
      </c>
      <c r="L14" s="13">
        <f>IF(Table4[[#This Row],[Column1]]&lt;&gt;0,VLOOKUP(Table4[[#This Row],[Column1]],Table7[],2,FALSE),0)</f>
        <v>54</v>
      </c>
      <c r="M14" s="13">
        <f>IF(Table4[[#This Row],[Column2]]&lt;&gt;0,VLOOKUP(Table4[[#This Row],[Column2]],Table7[],2,FALSE),0)</f>
        <v>380.37</v>
      </c>
      <c r="N14" s="13">
        <f>IF(Table4[[#This Row],[Column3]]&lt;&gt;0,VLOOKUP(Table4[[#This Row],[Column3]],Table7[],2,FALSE),0)</f>
        <v>0</v>
      </c>
      <c r="O14" s="13">
        <f>IF(Table4[[#This Row],[Column4]]&lt;&gt;0,VLOOKUP(Table4[[#This Row],[Column4]],Table7[],2,FALSE),0)</f>
        <v>200</v>
      </c>
      <c r="P14" s="13">
        <f>IF(Table4[[#This Row],[Column5]]&lt;&gt;0,VLOOKUP(Table4[[#This Row],[Column5]],Table7[],2,FALSE),0)</f>
        <v>100</v>
      </c>
      <c r="Q14" s="13">
        <f>IF(Table4[[#This Row],[Column6]]&lt;&gt;0,VLOOKUP(Table4[[#This Row],[Column6]],Table7[],2,FALSE),0)</f>
        <v>222</v>
      </c>
      <c r="R14" s="13">
        <f>IF(Table4[[#This Row],[Column7]]&lt;&gt;0,VLOOKUP(Table4[[#This Row],[Column7]],Table7[],2,FALSE),0)</f>
        <v>0</v>
      </c>
      <c r="S14" s="22">
        <f>SUM(Table4[[#This Row],[Column72]:[Column79]])</f>
        <v>1326.37</v>
      </c>
    </row>
    <row r="15" spans="1:19" x14ac:dyDescent="0.25">
      <c r="A15" s="2" t="s">
        <v>101</v>
      </c>
      <c r="B15" s="12" t="str" cm="1">
        <f t="array" ref="B15">_xlfn.CONCAT(Table4[[#This Row],[Equipment]:[Column7]]&amp;"-+-")</f>
        <v>Hikvision DS-+-RSPi 4B-+-Mob_GIffGaff_PiHat-+--+-12V_Battery_and_Case-+-RS Solar Panel Unit-+-MaxSonar-+--+-</v>
      </c>
      <c r="C15" s="13" t="s">
        <v>10</v>
      </c>
      <c r="D15" s="13" t="s">
        <v>11</v>
      </c>
      <c r="E15" s="13" t="s">
        <v>15</v>
      </c>
      <c r="G15" s="13" t="s">
        <v>16</v>
      </c>
      <c r="H15" s="13" t="s">
        <v>17</v>
      </c>
      <c r="I15" s="13" t="s">
        <v>24</v>
      </c>
      <c r="K15" s="13">
        <f>IF(Table4[[#This Row],[Equipment]]&lt;&gt;0,VLOOKUP(Table4[[#This Row],[Equipment]],Table7[],2,FALSE),0)</f>
        <v>370</v>
      </c>
      <c r="L15" s="13">
        <f>IF(Table4[[#This Row],[Column1]]&lt;&gt;0,VLOOKUP(Table4[[#This Row],[Column1]],Table7[],2,FALSE),0)</f>
        <v>54</v>
      </c>
      <c r="M15" s="13">
        <f>IF(Table4[[#This Row],[Column2]]&lt;&gt;0,VLOOKUP(Table4[[#This Row],[Column2]],Table7[],2,FALSE),0)</f>
        <v>380.37</v>
      </c>
      <c r="N15" s="13">
        <f>IF(Table4[[#This Row],[Column3]]&lt;&gt;0,VLOOKUP(Table4[[#This Row],[Column3]],Table7[],2,FALSE),0)</f>
        <v>0</v>
      </c>
      <c r="O15" s="13">
        <f>IF(Table4[[#This Row],[Column4]]&lt;&gt;0,VLOOKUP(Table4[[#This Row],[Column4]],Table7[],2,FALSE),0)</f>
        <v>200</v>
      </c>
      <c r="P15" s="13">
        <f>IF(Table4[[#This Row],[Column5]]&lt;&gt;0,VLOOKUP(Table4[[#This Row],[Column5]],Table7[],2,FALSE),0)</f>
        <v>100</v>
      </c>
      <c r="Q15" s="13">
        <f>IF(Table4[[#This Row],[Column6]]&lt;&gt;0,VLOOKUP(Table4[[#This Row],[Column6]],Table7[],2,FALSE),0)</f>
        <v>222</v>
      </c>
      <c r="R15" s="13">
        <f>IF(Table4[[#This Row],[Column7]]&lt;&gt;0,VLOOKUP(Table4[[#This Row],[Column7]],Table7[],2,FALSE),0)</f>
        <v>0</v>
      </c>
      <c r="S15" s="22">
        <f>SUM(Table4[[#This Row],[Column72]:[Column79]])</f>
        <v>1326.37</v>
      </c>
    </row>
    <row r="16" spans="1:19" x14ac:dyDescent="0.25">
      <c r="A16" s="2" t="s">
        <v>102</v>
      </c>
      <c r="B16" s="12" t="str" cm="1">
        <f t="array" ref="B16">_xlfn.CONCAT(Table4[[#This Row],[Equipment]:[Column7]]&amp;"-+-")</f>
        <v>Reolink Go-+-RSPi 4B-+-Mob_GIffGaff_PiHat-+--+-12V_Battery_and_Case-+-RS Solar Panel Unit-+-MaxSonar-+--+-</v>
      </c>
      <c r="C16" s="27" t="s">
        <v>9</v>
      </c>
      <c r="D16" s="13" t="s">
        <v>11</v>
      </c>
      <c r="E16" s="13" t="s">
        <v>15</v>
      </c>
      <c r="G16" s="13" t="s">
        <v>16</v>
      </c>
      <c r="H16" s="13" t="s">
        <v>17</v>
      </c>
      <c r="I16" s="13" t="s">
        <v>24</v>
      </c>
      <c r="K16" s="13">
        <f>IF(Table4[[#This Row],[Equipment]]&lt;&gt;0,VLOOKUP(Table4[[#This Row],[Equipment]],Table7[],2,FALSE),0)</f>
        <v>173.73</v>
      </c>
      <c r="L16" s="13">
        <f>IF(Table4[[#This Row],[Column1]]&lt;&gt;0,VLOOKUP(Table4[[#This Row],[Column1]],Table7[],2,FALSE),0)</f>
        <v>54</v>
      </c>
      <c r="M16" s="13">
        <f>IF(Table4[[#This Row],[Column2]]&lt;&gt;0,VLOOKUP(Table4[[#This Row],[Column2]],Table7[],2,FALSE),0)</f>
        <v>380.37</v>
      </c>
      <c r="N16" s="13">
        <f>IF(Table4[[#This Row],[Column3]]&lt;&gt;0,VLOOKUP(Table4[[#This Row],[Column3]],Table7[],2,FALSE),0)</f>
        <v>0</v>
      </c>
      <c r="O16" s="13">
        <f>IF(Table4[[#This Row],[Column4]]&lt;&gt;0,VLOOKUP(Table4[[#This Row],[Column4]],Table7[],2,FALSE),0)</f>
        <v>200</v>
      </c>
      <c r="P16" s="13">
        <f>IF(Table4[[#This Row],[Column5]]&lt;&gt;0,VLOOKUP(Table4[[#This Row],[Column5]],Table7[],2,FALSE),0)</f>
        <v>100</v>
      </c>
      <c r="Q16" s="13">
        <f>IF(Table4[[#This Row],[Column6]]&lt;&gt;0,VLOOKUP(Table4[[#This Row],[Column6]],Table7[],2,FALSE),0)</f>
        <v>222</v>
      </c>
      <c r="R16" s="13">
        <f>IF(Table4[[#This Row],[Column7]]&lt;&gt;0,VLOOKUP(Table4[[#This Row],[Column7]],Table7[],2,FALSE),0)</f>
        <v>0</v>
      </c>
      <c r="S16" s="22">
        <f>SUM(Table4[[#This Row],[Column72]:[Column79]])</f>
        <v>1130.0999999999999</v>
      </c>
    </row>
    <row r="17" spans="1:19" x14ac:dyDescent="0.25">
      <c r="A17" s="2" t="s">
        <v>92</v>
      </c>
      <c r="B17" s="12" t="str" cm="1">
        <f t="array" ref="B17">_xlfn.CONCAT(Table4[[#This Row],[Equipment]:[Column7]]&amp;"-+-")</f>
        <v>Reolink Go-+-RSPi 4B-+-Mob_GIffGaff_PiHat-+--+-12V_Battery_and_Case-+-RS Solar Panel Unit-+-MaxSonar-+--+-</v>
      </c>
      <c r="C17" s="27" t="s">
        <v>9</v>
      </c>
      <c r="D17" s="13" t="s">
        <v>11</v>
      </c>
      <c r="E17" s="13" t="s">
        <v>15</v>
      </c>
      <c r="G17" s="13" t="s">
        <v>16</v>
      </c>
      <c r="H17" s="13" t="s">
        <v>17</v>
      </c>
      <c r="I17" s="13" t="s">
        <v>24</v>
      </c>
      <c r="K17" s="13">
        <f>IF(Table4[[#This Row],[Equipment]]&lt;&gt;0,VLOOKUP(Table4[[#This Row],[Equipment]],Table7[],2,FALSE),0)</f>
        <v>173.73</v>
      </c>
      <c r="L17" s="13">
        <f>IF(Table4[[#This Row],[Column1]]&lt;&gt;0,VLOOKUP(Table4[[#This Row],[Column1]],Table7[],2,FALSE),0)</f>
        <v>54</v>
      </c>
      <c r="M17" s="13">
        <f>IF(Table4[[#This Row],[Column2]]&lt;&gt;0,VLOOKUP(Table4[[#This Row],[Column2]],Table7[],2,FALSE),0)</f>
        <v>380.37</v>
      </c>
      <c r="N17" s="13">
        <f>IF(Table4[[#This Row],[Column3]]&lt;&gt;0,VLOOKUP(Table4[[#This Row],[Column3]],Table7[],2,FALSE),0)</f>
        <v>0</v>
      </c>
      <c r="O17" s="13">
        <f>IF(Table4[[#This Row],[Column4]]&lt;&gt;0,VLOOKUP(Table4[[#This Row],[Column4]],Table7[],2,FALSE),0)</f>
        <v>200</v>
      </c>
      <c r="P17" s="13">
        <f>IF(Table4[[#This Row],[Column5]]&lt;&gt;0,VLOOKUP(Table4[[#This Row],[Column5]],Table7[],2,FALSE),0)</f>
        <v>100</v>
      </c>
      <c r="Q17" s="13">
        <f>IF(Table4[[#This Row],[Column6]]&lt;&gt;0,VLOOKUP(Table4[[#This Row],[Column6]],Table7[],2,FALSE),0)</f>
        <v>222</v>
      </c>
      <c r="R17" s="13">
        <f>IF(Table4[[#This Row],[Column7]]&lt;&gt;0,VLOOKUP(Table4[[#This Row],[Column7]],Table7[],2,FALSE),0)</f>
        <v>0</v>
      </c>
      <c r="S17" s="22">
        <f>SUM(Table4[[#This Row],[Column72]:[Column79]])</f>
        <v>1130.0999999999999</v>
      </c>
    </row>
    <row r="18" spans="1:19" x14ac:dyDescent="0.25">
      <c r="A18" s="2" t="s">
        <v>56</v>
      </c>
      <c r="B18" s="12" t="str" cm="1">
        <f t="array" ref="B18">_xlfn.CONCAT(Table4[[#This Row],[Equipment]:[Column7]]&amp;"-+-")</f>
        <v>Vivotek HTV-+-RSPi 4B-+--+-RSPi 4B_SSDUnit-+-12V_Battery_and_Case-+-RS Solar Panel Unit-+--+--+-</v>
      </c>
      <c r="C18" s="13" t="s">
        <v>8</v>
      </c>
      <c r="D18" s="13" t="s">
        <v>11</v>
      </c>
      <c r="F18" t="s">
        <v>164</v>
      </c>
      <c r="G18" s="13" t="s">
        <v>16</v>
      </c>
      <c r="H18" s="13" t="s">
        <v>17</v>
      </c>
      <c r="K18" s="13">
        <f>IF(Table4[[#This Row],[Equipment]]&lt;&gt;0,VLOOKUP(Table4[[#This Row],[Equipment]],Table7[],2,FALSE),0)</f>
        <v>200.4</v>
      </c>
      <c r="L18" s="13">
        <f>IF(Table4[[#This Row],[Column1]]&lt;&gt;0,VLOOKUP(Table4[[#This Row],[Column1]],Table7[],2,FALSE),0)</f>
        <v>54</v>
      </c>
      <c r="M18" s="13">
        <f>IF(Table4[[#This Row],[Column2]]&lt;&gt;0,VLOOKUP(Table4[[#This Row],[Column2]],Table7[],2,FALSE),0)</f>
        <v>0</v>
      </c>
      <c r="N18" s="13">
        <f>IF(Table4[[#This Row],[Column3]]&lt;&gt;0,VLOOKUP(Table4[[#This Row],[Column3]],Table7[],2,FALSE),0)</f>
        <v>43</v>
      </c>
      <c r="O18" s="13">
        <f>IF(Table4[[#This Row],[Column4]]&lt;&gt;0,VLOOKUP(Table4[[#This Row],[Column4]],Table7[],2,FALSE),0)</f>
        <v>200</v>
      </c>
      <c r="P18" s="13">
        <f>IF(Table4[[#This Row],[Column5]]&lt;&gt;0,VLOOKUP(Table4[[#This Row],[Column5]],Table7[],2,FALSE),0)</f>
        <v>100</v>
      </c>
      <c r="Q18" s="13">
        <f>IF(Table4[[#This Row],[Column6]]&lt;&gt;0,VLOOKUP(Table4[[#This Row],[Column6]],Table7[],2,FALSE),0)</f>
        <v>0</v>
      </c>
      <c r="R18" s="13">
        <f>IF(Table4[[#This Row],[Column7]]&lt;&gt;0,VLOOKUP(Table4[[#This Row],[Column7]],Table7[],2,FALSE),0)</f>
        <v>0</v>
      </c>
      <c r="S18" s="22">
        <f>SUM(Table4[[#This Row],[Column72]:[Column79]])</f>
        <v>597.4</v>
      </c>
    </row>
    <row r="19" spans="1:19" x14ac:dyDescent="0.25">
      <c r="A19" s="2" t="s">
        <v>115</v>
      </c>
      <c r="B19" s="12" t="str" cm="1">
        <f t="array" ref="B19">_xlfn.CONCAT(Table4[[#This Row],[Equipment]:[Column7]]&amp;"-+-")</f>
        <v>Vivotek HTV-+-RSPi 4B-+--+-RSPi 4B_SSDUnit-+-12V_Battery_and_Case-+-RS Solar Panel Unit-+--+--+-</v>
      </c>
      <c r="C19" s="13" t="s">
        <v>8</v>
      </c>
      <c r="D19" s="13" t="s">
        <v>11</v>
      </c>
      <c r="F19" t="s">
        <v>164</v>
      </c>
      <c r="G19" s="13" t="s">
        <v>16</v>
      </c>
      <c r="H19" s="13" t="s">
        <v>17</v>
      </c>
      <c r="K19" s="13">
        <f>IF(Table4[[#This Row],[Equipment]]&lt;&gt;0,VLOOKUP(Table4[[#This Row],[Equipment]],Table7[],2,FALSE),0)</f>
        <v>200.4</v>
      </c>
      <c r="L19" s="13">
        <f>IF(Table4[[#This Row],[Column1]]&lt;&gt;0,VLOOKUP(Table4[[#This Row],[Column1]],Table7[],2,FALSE),0)</f>
        <v>54</v>
      </c>
      <c r="M19" s="13">
        <f>IF(Table4[[#This Row],[Column2]]&lt;&gt;0,VLOOKUP(Table4[[#This Row],[Column2]],Table7[],2,FALSE),0)</f>
        <v>0</v>
      </c>
      <c r="N19" s="13">
        <f>IF(Table4[[#This Row],[Column3]]&lt;&gt;0,VLOOKUP(Table4[[#This Row],[Column3]],Table7[],2,FALSE),0)</f>
        <v>43</v>
      </c>
      <c r="O19" s="13">
        <f>IF(Table4[[#This Row],[Column4]]&lt;&gt;0,VLOOKUP(Table4[[#This Row],[Column4]],Table7[],2,FALSE),0)</f>
        <v>200</v>
      </c>
      <c r="P19" s="13">
        <f>IF(Table4[[#This Row],[Column5]]&lt;&gt;0,VLOOKUP(Table4[[#This Row],[Column5]],Table7[],2,FALSE),0)</f>
        <v>100</v>
      </c>
      <c r="Q19" s="13">
        <f>IF(Table4[[#This Row],[Column6]]&lt;&gt;0,VLOOKUP(Table4[[#This Row],[Column6]],Table7[],2,FALSE),0)</f>
        <v>0</v>
      </c>
      <c r="R19" s="13">
        <f>IF(Table4[[#This Row],[Column7]]&lt;&gt;0,VLOOKUP(Table4[[#This Row],[Column7]],Table7[],2,FALSE),0)</f>
        <v>0</v>
      </c>
      <c r="S19" s="22">
        <f>SUM(Table4[[#This Row],[Column72]:[Column79]])</f>
        <v>597.4</v>
      </c>
    </row>
    <row r="20" spans="1:19" x14ac:dyDescent="0.25">
      <c r="A20" s="2" t="s">
        <v>116</v>
      </c>
      <c r="B20" s="12" t="str" cm="1">
        <f t="array" ref="B20">_xlfn.CONCAT(Table4[[#This Row],[Equipment]:[Column7]]&amp;"-+-")</f>
        <v>Vivotek HTV-+-RSPi 4B-+--+-RSPi 4B_SSDUnit-+-12V_Battery_and_Case-+-RS Solar Panel Unit-+--+--+-</v>
      </c>
      <c r="C20" s="13" t="s">
        <v>8</v>
      </c>
      <c r="D20" s="13" t="s">
        <v>11</v>
      </c>
      <c r="F20" t="s">
        <v>164</v>
      </c>
      <c r="G20" s="13" t="s">
        <v>16</v>
      </c>
      <c r="H20" s="13" t="s">
        <v>17</v>
      </c>
      <c r="K20" s="13">
        <f>IF(Table4[[#This Row],[Equipment]]&lt;&gt;0,VLOOKUP(Table4[[#This Row],[Equipment]],Table7[],2,FALSE),0)</f>
        <v>200.4</v>
      </c>
      <c r="L20" s="13">
        <f>IF(Table4[[#This Row],[Column1]]&lt;&gt;0,VLOOKUP(Table4[[#This Row],[Column1]],Table7[],2,FALSE),0)</f>
        <v>54</v>
      </c>
      <c r="M20" s="13">
        <f>IF(Table4[[#This Row],[Column2]]&lt;&gt;0,VLOOKUP(Table4[[#This Row],[Column2]],Table7[],2,FALSE),0)</f>
        <v>0</v>
      </c>
      <c r="N20" s="13">
        <f>IF(Table4[[#This Row],[Column3]]&lt;&gt;0,VLOOKUP(Table4[[#This Row],[Column3]],Table7[],2,FALSE),0)</f>
        <v>43</v>
      </c>
      <c r="O20" s="13">
        <f>IF(Table4[[#This Row],[Column4]]&lt;&gt;0,VLOOKUP(Table4[[#This Row],[Column4]],Table7[],2,FALSE),0)</f>
        <v>200</v>
      </c>
      <c r="P20" s="13">
        <f>IF(Table4[[#This Row],[Column5]]&lt;&gt;0,VLOOKUP(Table4[[#This Row],[Column5]],Table7[],2,FALSE),0)</f>
        <v>100</v>
      </c>
      <c r="Q20" s="13">
        <f>IF(Table4[[#This Row],[Column6]]&lt;&gt;0,VLOOKUP(Table4[[#This Row],[Column6]],Table7[],2,FALSE),0)</f>
        <v>0</v>
      </c>
      <c r="R20" s="13">
        <f>IF(Table4[[#This Row],[Column7]]&lt;&gt;0,VLOOKUP(Table4[[#This Row],[Column7]],Table7[],2,FALSE),0)</f>
        <v>0</v>
      </c>
      <c r="S20" s="22">
        <f>SUM(Table4[[#This Row],[Column72]:[Column79]])</f>
        <v>597.4</v>
      </c>
    </row>
    <row r="21" spans="1:19" x14ac:dyDescent="0.25">
      <c r="A21" s="2" t="s">
        <v>61</v>
      </c>
      <c r="B21" s="12" t="str" cm="1">
        <f t="array" ref="B21">_xlfn.CONCAT(Table4[[#This Row],[Equipment]:[Column7]]&amp;"-+-")</f>
        <v>Vivotek HTV-+-RSPi 4B-+--+-RSPi 4B_SSDUnit-+-12V_Battery_and_Case-+-RS Solar Panel Unit-+--+--+-</v>
      </c>
      <c r="C21" s="13" t="s">
        <v>8</v>
      </c>
      <c r="D21" s="13" t="s">
        <v>11</v>
      </c>
      <c r="F21" t="s">
        <v>164</v>
      </c>
      <c r="G21" s="13" t="s">
        <v>16</v>
      </c>
      <c r="H21" s="13" t="s">
        <v>17</v>
      </c>
      <c r="K21" s="13">
        <f>IF(Table4[[#This Row],[Equipment]]&lt;&gt;0,VLOOKUP(Table4[[#This Row],[Equipment]],Table7[],2,FALSE),0)</f>
        <v>200.4</v>
      </c>
      <c r="L21" s="13">
        <f>IF(Table4[[#This Row],[Column1]]&lt;&gt;0,VLOOKUP(Table4[[#This Row],[Column1]],Table7[],2,FALSE),0)</f>
        <v>54</v>
      </c>
      <c r="M21" s="13">
        <f>IF(Table4[[#This Row],[Column2]]&lt;&gt;0,VLOOKUP(Table4[[#This Row],[Column2]],Table7[],2,FALSE),0)</f>
        <v>0</v>
      </c>
      <c r="N21" s="13">
        <f>IF(Table4[[#This Row],[Column3]]&lt;&gt;0,VLOOKUP(Table4[[#This Row],[Column3]],Table7[],2,FALSE),0)</f>
        <v>43</v>
      </c>
      <c r="O21" s="13">
        <f>IF(Table4[[#This Row],[Column4]]&lt;&gt;0,VLOOKUP(Table4[[#This Row],[Column4]],Table7[],2,FALSE),0)</f>
        <v>200</v>
      </c>
      <c r="P21" s="13">
        <f>IF(Table4[[#This Row],[Column5]]&lt;&gt;0,VLOOKUP(Table4[[#This Row],[Column5]],Table7[],2,FALSE),0)</f>
        <v>100</v>
      </c>
      <c r="Q21" s="13">
        <f>IF(Table4[[#This Row],[Column6]]&lt;&gt;0,VLOOKUP(Table4[[#This Row],[Column6]],Table7[],2,FALSE),0)</f>
        <v>0</v>
      </c>
      <c r="R21" s="13">
        <f>IF(Table4[[#This Row],[Column7]]&lt;&gt;0,VLOOKUP(Table4[[#This Row],[Column7]],Table7[],2,FALSE),0)</f>
        <v>0</v>
      </c>
      <c r="S21" s="22">
        <f>SUM(Table4[[#This Row],[Column72]:[Column79]])</f>
        <v>597.4</v>
      </c>
    </row>
    <row r="22" spans="1:19" x14ac:dyDescent="0.25">
      <c r="A22" s="2" t="s">
        <v>57</v>
      </c>
      <c r="B22" s="12" t="str" cm="1">
        <f t="array" ref="B22">_xlfn.CONCAT(Table4[[#This Row],[Equipment]:[Column7]]&amp;"-+-")</f>
        <v>Vivotek HTV-+-RSPi 4B-+--+-RSPi 4B_SSDUnit-+-12V_Battery_and_Case-+-RS Solar Panel Unit-+-MaxSonar-+--+-</v>
      </c>
      <c r="C22" s="13" t="s">
        <v>8</v>
      </c>
      <c r="D22" s="13" t="s">
        <v>11</v>
      </c>
      <c r="F22" t="s">
        <v>164</v>
      </c>
      <c r="G22" s="13" t="s">
        <v>16</v>
      </c>
      <c r="H22" s="13" t="s">
        <v>17</v>
      </c>
      <c r="I22" s="13" t="s">
        <v>24</v>
      </c>
      <c r="K22" s="13">
        <f>IF(Table4[[#This Row],[Equipment]]&lt;&gt;0,VLOOKUP(Table4[[#This Row],[Equipment]],Table7[],2,FALSE),0)</f>
        <v>200.4</v>
      </c>
      <c r="L22" s="13">
        <f>IF(Table4[[#This Row],[Column1]]&lt;&gt;0,VLOOKUP(Table4[[#This Row],[Column1]],Table7[],2,FALSE),0)</f>
        <v>54</v>
      </c>
      <c r="M22" s="13">
        <f>IF(Table4[[#This Row],[Column2]]&lt;&gt;0,VLOOKUP(Table4[[#This Row],[Column2]],Table7[],2,FALSE),0)</f>
        <v>0</v>
      </c>
      <c r="N22" s="13">
        <f>IF(Table4[[#This Row],[Column3]]&lt;&gt;0,VLOOKUP(Table4[[#This Row],[Column3]],Table7[],2,FALSE),0)</f>
        <v>43</v>
      </c>
      <c r="O22" s="13">
        <f>IF(Table4[[#This Row],[Column4]]&lt;&gt;0,VLOOKUP(Table4[[#This Row],[Column4]],Table7[],2,FALSE),0)</f>
        <v>200</v>
      </c>
      <c r="P22" s="13">
        <f>IF(Table4[[#This Row],[Column5]]&lt;&gt;0,VLOOKUP(Table4[[#This Row],[Column5]],Table7[],2,FALSE),0)</f>
        <v>100</v>
      </c>
      <c r="Q22" s="13">
        <f>IF(Table4[[#This Row],[Column6]]&lt;&gt;0,VLOOKUP(Table4[[#This Row],[Column6]],Table7[],2,FALSE),0)</f>
        <v>222</v>
      </c>
      <c r="R22" s="13">
        <f>IF(Table4[[#This Row],[Column7]]&lt;&gt;0,VLOOKUP(Table4[[#This Row],[Column7]],Table7[],2,FALSE),0)</f>
        <v>0</v>
      </c>
      <c r="S22" s="22">
        <f>SUM(Table4[[#This Row],[Column72]:[Column79]])</f>
        <v>819.4</v>
      </c>
    </row>
    <row r="23" spans="1:19" x14ac:dyDescent="0.25">
      <c r="A23" s="2" t="s">
        <v>117</v>
      </c>
      <c r="B23" s="12" t="str" cm="1">
        <f t="array" ref="B23">_xlfn.CONCAT(Table4[[#This Row],[Equipment]:[Column7]]&amp;"-+-")</f>
        <v>Vivotek HTV-+-RSPi 4B-+--+-RSPi 4B_SSDUnit-+-12V_Battery_and_Case-+-RS Solar Panel Unit-+-MaxSonar-+--+-</v>
      </c>
      <c r="C23" s="13" t="s">
        <v>8</v>
      </c>
      <c r="D23" s="13" t="s">
        <v>11</v>
      </c>
      <c r="F23" t="s">
        <v>164</v>
      </c>
      <c r="G23" s="13" t="s">
        <v>16</v>
      </c>
      <c r="H23" s="13" t="s">
        <v>17</v>
      </c>
      <c r="I23" s="13" t="s">
        <v>24</v>
      </c>
      <c r="K23" s="13">
        <f>IF(Table4[[#This Row],[Equipment]]&lt;&gt;0,VLOOKUP(Table4[[#This Row],[Equipment]],Table7[],2,FALSE),0)</f>
        <v>200.4</v>
      </c>
      <c r="L23" s="13">
        <f>IF(Table4[[#This Row],[Column1]]&lt;&gt;0,VLOOKUP(Table4[[#This Row],[Column1]],Table7[],2,FALSE),0)</f>
        <v>54</v>
      </c>
      <c r="M23" s="13">
        <f>IF(Table4[[#This Row],[Column2]]&lt;&gt;0,VLOOKUP(Table4[[#This Row],[Column2]],Table7[],2,FALSE),0)</f>
        <v>0</v>
      </c>
      <c r="N23" s="13">
        <f>IF(Table4[[#This Row],[Column3]]&lt;&gt;0,VLOOKUP(Table4[[#This Row],[Column3]],Table7[],2,FALSE),0)</f>
        <v>43</v>
      </c>
      <c r="O23" s="13">
        <f>IF(Table4[[#This Row],[Column4]]&lt;&gt;0,VLOOKUP(Table4[[#This Row],[Column4]],Table7[],2,FALSE),0)</f>
        <v>200</v>
      </c>
      <c r="P23" s="13">
        <f>IF(Table4[[#This Row],[Column5]]&lt;&gt;0,VLOOKUP(Table4[[#This Row],[Column5]],Table7[],2,FALSE),0)</f>
        <v>100</v>
      </c>
      <c r="Q23" s="13">
        <f>IF(Table4[[#This Row],[Column6]]&lt;&gt;0,VLOOKUP(Table4[[#This Row],[Column6]],Table7[],2,FALSE),0)</f>
        <v>222</v>
      </c>
      <c r="R23" s="13">
        <f>IF(Table4[[#This Row],[Column7]]&lt;&gt;0,VLOOKUP(Table4[[#This Row],[Column7]],Table7[],2,FALSE),0)</f>
        <v>0</v>
      </c>
      <c r="S23" s="22">
        <f>SUM(Table4[[#This Row],[Column72]:[Column79]])</f>
        <v>819.4</v>
      </c>
    </row>
    <row r="24" spans="1:19" x14ac:dyDescent="0.25">
      <c r="A24" s="2" t="s">
        <v>58</v>
      </c>
      <c r="B24" s="12" t="str" cm="1">
        <f t="array" ref="B24">_xlfn.CONCAT(Table4[[#This Row],[Equipment]:[Column7]]&amp;"-+-")</f>
        <v>Reolink Go-+-RSPi 4B-+--+-RSPi 4B_SSDUnit-+-12V_Battery_and_Case-+-RS Solar Panel Unit-+-MaxSonar-+--+-</v>
      </c>
      <c r="C24" s="27" t="s">
        <v>9</v>
      </c>
      <c r="D24" s="13" t="s">
        <v>11</v>
      </c>
      <c r="F24" t="s">
        <v>164</v>
      </c>
      <c r="G24" s="13" t="s">
        <v>16</v>
      </c>
      <c r="H24" s="13" t="s">
        <v>17</v>
      </c>
      <c r="I24" s="13" t="s">
        <v>24</v>
      </c>
      <c r="K24" s="13">
        <f>IF(Table4[[#This Row],[Equipment]]&lt;&gt;0,VLOOKUP(Table4[[#This Row],[Equipment]],Table7[],2,FALSE),0)</f>
        <v>173.73</v>
      </c>
      <c r="L24" s="13">
        <f>IF(Table4[[#This Row],[Column1]]&lt;&gt;0,VLOOKUP(Table4[[#This Row],[Column1]],Table7[],2,FALSE),0)</f>
        <v>54</v>
      </c>
      <c r="M24" s="13">
        <f>IF(Table4[[#This Row],[Column2]]&lt;&gt;0,VLOOKUP(Table4[[#This Row],[Column2]],Table7[],2,FALSE),0)</f>
        <v>0</v>
      </c>
      <c r="N24" s="13">
        <f>IF(Table4[[#This Row],[Column3]]&lt;&gt;0,VLOOKUP(Table4[[#This Row],[Column3]],Table7[],2,FALSE),0)</f>
        <v>43</v>
      </c>
      <c r="O24" s="13">
        <f>IF(Table4[[#This Row],[Column4]]&lt;&gt;0,VLOOKUP(Table4[[#This Row],[Column4]],Table7[],2,FALSE),0)</f>
        <v>200</v>
      </c>
      <c r="P24" s="13">
        <f>IF(Table4[[#This Row],[Column5]]&lt;&gt;0,VLOOKUP(Table4[[#This Row],[Column5]],Table7[],2,FALSE),0)</f>
        <v>100</v>
      </c>
      <c r="Q24" s="13">
        <f>IF(Table4[[#This Row],[Column6]]&lt;&gt;0,VLOOKUP(Table4[[#This Row],[Column6]],Table7[],2,FALSE),0)</f>
        <v>222</v>
      </c>
      <c r="R24" s="13">
        <f>IF(Table4[[#This Row],[Column7]]&lt;&gt;0,VLOOKUP(Table4[[#This Row],[Column7]],Table7[],2,FALSE),0)</f>
        <v>0</v>
      </c>
      <c r="S24" s="22">
        <f>SUM(Table4[[#This Row],[Column72]:[Column79]])</f>
        <v>792.73</v>
      </c>
    </row>
    <row r="25" spans="1:19" x14ac:dyDescent="0.25">
      <c r="A25" s="2" t="s">
        <v>59</v>
      </c>
      <c r="B25" s="12" t="str" cm="1">
        <f t="array" ref="B25">_xlfn.CONCAT(Table4[[#This Row],[Equipment]:[Column7]]&amp;"-+-")</f>
        <v>Reolink Go-+-RSPi 4B-+--+-RSPi 4B_SSDUnit-+-12V_Battery_and_Case-+-RS Solar Panel Unit-+-MaxSonar-+--+-</v>
      </c>
      <c r="C25" s="27" t="s">
        <v>9</v>
      </c>
      <c r="D25" s="13" t="s">
        <v>11</v>
      </c>
      <c r="F25" t="s">
        <v>164</v>
      </c>
      <c r="G25" s="13" t="s">
        <v>16</v>
      </c>
      <c r="H25" s="13" t="s">
        <v>17</v>
      </c>
      <c r="I25" s="13" t="s">
        <v>24</v>
      </c>
      <c r="K25" s="13">
        <f>IF(Table4[[#This Row],[Equipment]]&lt;&gt;0,VLOOKUP(Table4[[#This Row],[Equipment]],Table7[],2,FALSE),0)</f>
        <v>173.73</v>
      </c>
      <c r="L25" s="13">
        <f>IF(Table4[[#This Row],[Column1]]&lt;&gt;0,VLOOKUP(Table4[[#This Row],[Column1]],Table7[],2,FALSE),0)</f>
        <v>54</v>
      </c>
      <c r="M25" s="13">
        <f>IF(Table4[[#This Row],[Column2]]&lt;&gt;0,VLOOKUP(Table4[[#This Row],[Column2]],Table7[],2,FALSE),0)</f>
        <v>0</v>
      </c>
      <c r="N25" s="13">
        <f>IF(Table4[[#This Row],[Column3]]&lt;&gt;0,VLOOKUP(Table4[[#This Row],[Column3]],Table7[],2,FALSE),0)</f>
        <v>43</v>
      </c>
      <c r="O25" s="13">
        <f>IF(Table4[[#This Row],[Column4]]&lt;&gt;0,VLOOKUP(Table4[[#This Row],[Column4]],Table7[],2,FALSE),0)</f>
        <v>200</v>
      </c>
      <c r="P25" s="13">
        <f>IF(Table4[[#This Row],[Column5]]&lt;&gt;0,VLOOKUP(Table4[[#This Row],[Column5]],Table7[],2,FALSE),0)</f>
        <v>100</v>
      </c>
      <c r="Q25" s="13">
        <f>IF(Table4[[#This Row],[Column6]]&lt;&gt;0,VLOOKUP(Table4[[#This Row],[Column6]],Table7[],2,FALSE),0)</f>
        <v>222</v>
      </c>
      <c r="R25" s="13">
        <f>IF(Table4[[#This Row],[Column7]]&lt;&gt;0,VLOOKUP(Table4[[#This Row],[Column7]],Table7[],2,FALSE),0)</f>
        <v>0</v>
      </c>
      <c r="S25" s="22">
        <f>SUM(Table4[[#This Row],[Column72]:[Column79]])</f>
        <v>792.73</v>
      </c>
    </row>
    <row r="26" spans="1:19" x14ac:dyDescent="0.25">
      <c r="A26" s="2" t="s">
        <v>63</v>
      </c>
      <c r="B26" s="12" t="str" cm="1">
        <f t="array" ref="B26">_xlfn.CONCAT(Table4[[#This Row],[Equipment]:[Column7]]&amp;"-+-")</f>
        <v>Vivotek HTV-+-RSPi 4B-+--+-RSPi 4B_SSDUnit-+-12V_Battery_and_Case-+-RS Solar Panel Unit-+--+--+-</v>
      </c>
      <c r="C26" s="13" t="s">
        <v>8</v>
      </c>
      <c r="D26" s="13" t="s">
        <v>11</v>
      </c>
      <c r="F26" t="s">
        <v>164</v>
      </c>
      <c r="G26" s="13" t="s">
        <v>16</v>
      </c>
      <c r="H26" s="13" t="s">
        <v>17</v>
      </c>
      <c r="K26" s="13">
        <f>IF(Table4[[#This Row],[Equipment]]&lt;&gt;0,VLOOKUP(Table4[[#This Row],[Equipment]],Table7[],2,FALSE),0)</f>
        <v>200.4</v>
      </c>
      <c r="L26" s="13">
        <f>IF(Table4[[#This Row],[Column1]]&lt;&gt;0,VLOOKUP(Table4[[#This Row],[Column1]],Table7[],2,FALSE),0)</f>
        <v>54</v>
      </c>
      <c r="M26" s="13">
        <f>IF(Table4[[#This Row],[Column2]]&lt;&gt;0,VLOOKUP(Table4[[#This Row],[Column2]],Table7[],2,FALSE),0)</f>
        <v>0</v>
      </c>
      <c r="N26" s="13">
        <f>IF(Table4[[#This Row],[Column3]]&lt;&gt;0,VLOOKUP(Table4[[#This Row],[Column3]],Table7[],2,FALSE),0)</f>
        <v>43</v>
      </c>
      <c r="O26" s="13">
        <f>IF(Table4[[#This Row],[Column4]]&lt;&gt;0,VLOOKUP(Table4[[#This Row],[Column4]],Table7[],2,FALSE),0)</f>
        <v>200</v>
      </c>
      <c r="P26" s="13">
        <f>IF(Table4[[#This Row],[Column5]]&lt;&gt;0,VLOOKUP(Table4[[#This Row],[Column5]],Table7[],2,FALSE),0)</f>
        <v>100</v>
      </c>
      <c r="Q26" s="13">
        <f>IF(Table4[[#This Row],[Column6]]&lt;&gt;0,VLOOKUP(Table4[[#This Row],[Column6]],Table7[],2,FALSE),0)</f>
        <v>0</v>
      </c>
      <c r="R26" s="13">
        <f>IF(Table4[[#This Row],[Column7]]&lt;&gt;0,VLOOKUP(Table4[[#This Row],[Column7]],Table7[],2,FALSE),0)</f>
        <v>0</v>
      </c>
      <c r="S26" s="22">
        <f>SUM(Table4[[#This Row],[Column72]:[Column79]])</f>
        <v>597.4</v>
      </c>
    </row>
    <row r="27" spans="1:19" x14ac:dyDescent="0.25">
      <c r="A27" s="2" t="s">
        <v>118</v>
      </c>
      <c r="B27" s="12" t="str" cm="1">
        <f t="array" ref="B27">_xlfn.CONCAT(Table4[[#This Row],[Equipment]:[Column7]]&amp;"-+-")</f>
        <v>Vivotek HTV-+-RSPi 4B-+--+-RSPi 4B_SSDUnit-+-12V_Battery_and_Case-+-RS Solar Panel Unit-+--+--+-</v>
      </c>
      <c r="C27" s="13" t="s">
        <v>8</v>
      </c>
      <c r="D27" s="13" t="s">
        <v>11</v>
      </c>
      <c r="F27" t="s">
        <v>164</v>
      </c>
      <c r="G27" s="13" t="s">
        <v>16</v>
      </c>
      <c r="H27" s="13" t="s">
        <v>17</v>
      </c>
      <c r="K27" s="13">
        <f>IF(Table4[[#This Row],[Equipment]]&lt;&gt;0,VLOOKUP(Table4[[#This Row],[Equipment]],Table7[],2,FALSE),0)</f>
        <v>200.4</v>
      </c>
      <c r="L27" s="13">
        <f>IF(Table4[[#This Row],[Column1]]&lt;&gt;0,VLOOKUP(Table4[[#This Row],[Column1]],Table7[],2,FALSE),0)</f>
        <v>54</v>
      </c>
      <c r="M27" s="13">
        <f>IF(Table4[[#This Row],[Column2]]&lt;&gt;0,VLOOKUP(Table4[[#This Row],[Column2]],Table7[],2,FALSE),0)</f>
        <v>0</v>
      </c>
      <c r="N27" s="13">
        <f>IF(Table4[[#This Row],[Column3]]&lt;&gt;0,VLOOKUP(Table4[[#This Row],[Column3]],Table7[],2,FALSE),0)</f>
        <v>43</v>
      </c>
      <c r="O27" s="13">
        <f>IF(Table4[[#This Row],[Column4]]&lt;&gt;0,VLOOKUP(Table4[[#This Row],[Column4]],Table7[],2,FALSE),0)</f>
        <v>200</v>
      </c>
      <c r="P27" s="13">
        <f>IF(Table4[[#This Row],[Column5]]&lt;&gt;0,VLOOKUP(Table4[[#This Row],[Column5]],Table7[],2,FALSE),0)</f>
        <v>100</v>
      </c>
      <c r="Q27" s="13">
        <f>IF(Table4[[#This Row],[Column6]]&lt;&gt;0,VLOOKUP(Table4[[#This Row],[Column6]],Table7[],2,FALSE),0)</f>
        <v>0</v>
      </c>
      <c r="R27" s="13">
        <f>IF(Table4[[#This Row],[Column7]]&lt;&gt;0,VLOOKUP(Table4[[#This Row],[Column7]],Table7[],2,FALSE),0)</f>
        <v>0</v>
      </c>
      <c r="S27" s="22">
        <f>SUM(Table4[[#This Row],[Column72]:[Column79]])</f>
        <v>597.4</v>
      </c>
    </row>
    <row r="28" spans="1:19" x14ac:dyDescent="0.25">
      <c r="A28" s="2" t="s">
        <v>62</v>
      </c>
      <c r="B28" s="12" t="str" cm="1">
        <f t="array" ref="B28">_xlfn.CONCAT(Table4[[#This Row],[Equipment]:[Column7]]&amp;"-+-")</f>
        <v>Reolink Go-+-RSPi 4B-+--+-RSPi 4B_SSDUnit-+-12V_Battery_and_Case-+-RS Solar Panel Unit-+--+--+-</v>
      </c>
      <c r="C28" s="13" t="s">
        <v>9</v>
      </c>
      <c r="D28" s="13" t="s">
        <v>11</v>
      </c>
      <c r="F28" t="s">
        <v>164</v>
      </c>
      <c r="G28" s="13" t="s">
        <v>16</v>
      </c>
      <c r="H28" s="13" t="s">
        <v>17</v>
      </c>
      <c r="K28" s="13">
        <f>IF(Table4[[#This Row],[Equipment]]&lt;&gt;0,VLOOKUP(Table4[[#This Row],[Equipment]],Table7[],2,FALSE),0)</f>
        <v>173.73</v>
      </c>
      <c r="L28" s="13">
        <f>IF(Table4[[#This Row],[Column1]]&lt;&gt;0,VLOOKUP(Table4[[#This Row],[Column1]],Table7[],2,FALSE),0)</f>
        <v>54</v>
      </c>
      <c r="M28" s="13">
        <f>IF(Table4[[#This Row],[Column2]]&lt;&gt;0,VLOOKUP(Table4[[#This Row],[Column2]],Table7[],2,FALSE),0)</f>
        <v>0</v>
      </c>
      <c r="N28" s="13">
        <f>IF(Table4[[#This Row],[Column3]]&lt;&gt;0,VLOOKUP(Table4[[#This Row],[Column3]],Table7[],2,FALSE),0)</f>
        <v>43</v>
      </c>
      <c r="O28" s="13">
        <f>IF(Table4[[#This Row],[Column4]]&lt;&gt;0,VLOOKUP(Table4[[#This Row],[Column4]],Table7[],2,FALSE),0)</f>
        <v>200</v>
      </c>
      <c r="P28" s="13">
        <f>IF(Table4[[#This Row],[Column5]]&lt;&gt;0,VLOOKUP(Table4[[#This Row],[Column5]],Table7[],2,FALSE),0)</f>
        <v>100</v>
      </c>
      <c r="Q28" s="13">
        <f>IF(Table4[[#This Row],[Column6]]&lt;&gt;0,VLOOKUP(Table4[[#This Row],[Column6]],Table7[],2,FALSE),0)</f>
        <v>0</v>
      </c>
      <c r="R28" s="13">
        <f>IF(Table4[[#This Row],[Column7]]&lt;&gt;0,VLOOKUP(Table4[[#This Row],[Column7]],Table7[],2,FALSE),0)</f>
        <v>0</v>
      </c>
      <c r="S28" s="22">
        <f>SUM(Table4[[#This Row],[Column72]:[Column79]])</f>
        <v>570.73</v>
      </c>
    </row>
    <row r="29" spans="1:19" x14ac:dyDescent="0.25">
      <c r="A29" s="2" t="s">
        <v>64</v>
      </c>
      <c r="B29" s="12" t="str" cm="1">
        <f t="array" ref="B29">_xlfn.CONCAT(Table4[[#This Row],[Equipment]:[Column7]]&amp;"-+-")</f>
        <v>Vivotek HTV-+-RSPi 4B-+--+-RSPi 4B_SSDUnit-+-12V_Battery_and_Case-+-RS Solar Panel Unit-+-MaxSonar-+--+-</v>
      </c>
      <c r="C29" s="13" t="s">
        <v>8</v>
      </c>
      <c r="D29" s="13" t="s">
        <v>11</v>
      </c>
      <c r="F29" t="s">
        <v>164</v>
      </c>
      <c r="G29" s="13" t="s">
        <v>16</v>
      </c>
      <c r="H29" s="13" t="s">
        <v>17</v>
      </c>
      <c r="I29" s="13" t="s">
        <v>24</v>
      </c>
      <c r="K29" s="13">
        <f>IF(Table4[[#This Row],[Equipment]]&lt;&gt;0,VLOOKUP(Table4[[#This Row],[Equipment]],Table7[],2,FALSE),0)</f>
        <v>200.4</v>
      </c>
      <c r="L29" s="13">
        <f>IF(Table4[[#This Row],[Column1]]&lt;&gt;0,VLOOKUP(Table4[[#This Row],[Column1]],Table7[],2,FALSE),0)</f>
        <v>54</v>
      </c>
      <c r="M29" s="13">
        <f>IF(Table4[[#This Row],[Column2]]&lt;&gt;0,VLOOKUP(Table4[[#This Row],[Column2]],Table7[],2,FALSE),0)</f>
        <v>0</v>
      </c>
      <c r="N29" s="13">
        <f>IF(Table4[[#This Row],[Column3]]&lt;&gt;0,VLOOKUP(Table4[[#This Row],[Column3]],Table7[],2,FALSE),0)</f>
        <v>43</v>
      </c>
      <c r="O29" s="13">
        <f>IF(Table4[[#This Row],[Column4]]&lt;&gt;0,VLOOKUP(Table4[[#This Row],[Column4]],Table7[],2,FALSE),0)</f>
        <v>200</v>
      </c>
      <c r="P29" s="13">
        <f>IF(Table4[[#This Row],[Column5]]&lt;&gt;0,VLOOKUP(Table4[[#This Row],[Column5]],Table7[],2,FALSE),0)</f>
        <v>100</v>
      </c>
      <c r="Q29" s="13">
        <f>IF(Table4[[#This Row],[Column6]]&lt;&gt;0,VLOOKUP(Table4[[#This Row],[Column6]],Table7[],2,FALSE),0)</f>
        <v>222</v>
      </c>
      <c r="R29" s="13">
        <f>IF(Table4[[#This Row],[Column7]]&lt;&gt;0,VLOOKUP(Table4[[#This Row],[Column7]],Table7[],2,FALSE),0)</f>
        <v>0</v>
      </c>
      <c r="S29" s="22">
        <f>SUM(Table4[[#This Row],[Column72]:[Column79]])</f>
        <v>819.4</v>
      </c>
    </row>
    <row r="30" spans="1:19" x14ac:dyDescent="0.25">
      <c r="A30" s="2" t="s">
        <v>119</v>
      </c>
      <c r="B30" s="12" t="str" cm="1">
        <f t="array" ref="B30">_xlfn.CONCAT(Table4[[#This Row],[Equipment]:[Column7]]&amp;"-+-")</f>
        <v>Vivotek HTV-+-RSPi 4B-+--+-RSPi 4B_SSDUnit-+-12V_Battery_and_Case-+-RS Solar Panel Unit-+-MaxSonar-+--+-</v>
      </c>
      <c r="C30" s="13" t="s">
        <v>8</v>
      </c>
      <c r="D30" s="13" t="s">
        <v>11</v>
      </c>
      <c r="F30" t="s">
        <v>164</v>
      </c>
      <c r="G30" s="13" t="s">
        <v>16</v>
      </c>
      <c r="H30" s="13" t="s">
        <v>17</v>
      </c>
      <c r="I30" s="13" t="s">
        <v>24</v>
      </c>
      <c r="K30" s="13">
        <f>IF(Table4[[#This Row],[Equipment]]&lt;&gt;0,VLOOKUP(Table4[[#This Row],[Equipment]],Table7[],2,FALSE),0)</f>
        <v>200.4</v>
      </c>
      <c r="L30" s="13">
        <f>IF(Table4[[#This Row],[Column1]]&lt;&gt;0,VLOOKUP(Table4[[#This Row],[Column1]],Table7[],2,FALSE),0)</f>
        <v>54</v>
      </c>
      <c r="M30" s="13">
        <f>IF(Table4[[#This Row],[Column2]]&lt;&gt;0,VLOOKUP(Table4[[#This Row],[Column2]],Table7[],2,FALSE),0)</f>
        <v>0</v>
      </c>
      <c r="N30" s="13">
        <f>IF(Table4[[#This Row],[Column3]]&lt;&gt;0,VLOOKUP(Table4[[#This Row],[Column3]],Table7[],2,FALSE),0)</f>
        <v>43</v>
      </c>
      <c r="O30" s="13">
        <f>IF(Table4[[#This Row],[Column4]]&lt;&gt;0,VLOOKUP(Table4[[#This Row],[Column4]],Table7[],2,FALSE),0)</f>
        <v>200</v>
      </c>
      <c r="P30" s="13">
        <f>IF(Table4[[#This Row],[Column5]]&lt;&gt;0,VLOOKUP(Table4[[#This Row],[Column5]],Table7[],2,FALSE),0)</f>
        <v>100</v>
      </c>
      <c r="Q30" s="13">
        <f>IF(Table4[[#This Row],[Column6]]&lt;&gt;0,VLOOKUP(Table4[[#This Row],[Column6]],Table7[],2,FALSE),0)</f>
        <v>222</v>
      </c>
      <c r="R30" s="13">
        <f>IF(Table4[[#This Row],[Column7]]&lt;&gt;0,VLOOKUP(Table4[[#This Row],[Column7]],Table7[],2,FALSE),0)</f>
        <v>0</v>
      </c>
      <c r="S30" s="22">
        <f>SUM(Table4[[#This Row],[Column72]:[Column79]])</f>
        <v>819.4</v>
      </c>
    </row>
    <row r="31" spans="1:19" x14ac:dyDescent="0.25">
      <c r="A31" s="2" t="s">
        <v>65</v>
      </c>
      <c r="B31" s="12" t="str" cm="1">
        <f t="array" ref="B31">_xlfn.CONCAT(Table4[[#This Row],[Equipment]:[Column7]]&amp;"-+-")</f>
        <v>Reolink Go-+-RSPi 4B-+--+-RSPi 4B_SSDUnit-+-12V_Battery_and_Case-+-RS Solar Panel Unit-+-MaxSonar-+--+-</v>
      </c>
      <c r="C31" s="13" t="s">
        <v>9</v>
      </c>
      <c r="D31" s="13" t="s">
        <v>11</v>
      </c>
      <c r="F31" t="s">
        <v>164</v>
      </c>
      <c r="G31" s="13" t="s">
        <v>16</v>
      </c>
      <c r="H31" s="13" t="s">
        <v>17</v>
      </c>
      <c r="I31" s="13" t="s">
        <v>24</v>
      </c>
      <c r="K31" s="13">
        <f>IF(Table4[[#This Row],[Equipment]]&lt;&gt;0,VLOOKUP(Table4[[#This Row],[Equipment]],Table7[],2,FALSE),0)</f>
        <v>173.73</v>
      </c>
      <c r="L31" s="13">
        <f>IF(Table4[[#This Row],[Column1]]&lt;&gt;0,VLOOKUP(Table4[[#This Row],[Column1]],Table7[],2,FALSE),0)</f>
        <v>54</v>
      </c>
      <c r="M31" s="13">
        <f>IF(Table4[[#This Row],[Column2]]&lt;&gt;0,VLOOKUP(Table4[[#This Row],[Column2]],Table7[],2,FALSE),0)</f>
        <v>0</v>
      </c>
      <c r="N31" s="13">
        <f>IF(Table4[[#This Row],[Column3]]&lt;&gt;0,VLOOKUP(Table4[[#This Row],[Column3]],Table7[],2,FALSE),0)</f>
        <v>43</v>
      </c>
      <c r="O31" s="13">
        <f>IF(Table4[[#This Row],[Column4]]&lt;&gt;0,VLOOKUP(Table4[[#This Row],[Column4]],Table7[],2,FALSE),0)</f>
        <v>200</v>
      </c>
      <c r="P31" s="13">
        <f>IF(Table4[[#This Row],[Column5]]&lt;&gt;0,VLOOKUP(Table4[[#This Row],[Column5]],Table7[],2,FALSE),0)</f>
        <v>100</v>
      </c>
      <c r="Q31" s="13">
        <f>IF(Table4[[#This Row],[Column6]]&lt;&gt;0,VLOOKUP(Table4[[#This Row],[Column6]],Table7[],2,FALSE),0)</f>
        <v>222</v>
      </c>
      <c r="R31" s="13">
        <f>IF(Table4[[#This Row],[Column7]]&lt;&gt;0,VLOOKUP(Table4[[#This Row],[Column7]],Table7[],2,FALSE),0)</f>
        <v>0</v>
      </c>
      <c r="S31" s="22">
        <f>SUM(Table4[[#This Row],[Column72]:[Column79]])</f>
        <v>792.73</v>
      </c>
    </row>
    <row r="32" spans="1:19" x14ac:dyDescent="0.25">
      <c r="A32" s="2" t="s">
        <v>66</v>
      </c>
      <c r="B32" s="12" t="str" cm="1">
        <f t="array" ref="B32">_xlfn.CONCAT(Table4[[#This Row],[Equipment]:[Column7]]&amp;"-+-")</f>
        <v>Reolink Go-+-RSPi 4B-+--+-RSPi 4B_SSDUnit-+-12V_Battery_and_Case-+-RS Solar Panel Unit-+-MaxSonar-+--+-</v>
      </c>
      <c r="C32" s="13" t="s">
        <v>9</v>
      </c>
      <c r="D32" s="13" t="s">
        <v>11</v>
      </c>
      <c r="F32" t="s">
        <v>164</v>
      </c>
      <c r="G32" s="13" t="s">
        <v>16</v>
      </c>
      <c r="H32" s="13" t="s">
        <v>17</v>
      </c>
      <c r="I32" s="13" t="s">
        <v>24</v>
      </c>
      <c r="K32" s="13">
        <f>IF(Table4[[#This Row],[Equipment]]&lt;&gt;0,VLOOKUP(Table4[[#This Row],[Equipment]],Table7[],2,FALSE),0)</f>
        <v>173.73</v>
      </c>
      <c r="L32" s="13">
        <f>IF(Table4[[#This Row],[Column1]]&lt;&gt;0,VLOOKUP(Table4[[#This Row],[Column1]],Table7[],2,FALSE),0)</f>
        <v>54</v>
      </c>
      <c r="M32" s="13">
        <f>IF(Table4[[#This Row],[Column2]]&lt;&gt;0,VLOOKUP(Table4[[#This Row],[Column2]],Table7[],2,FALSE),0)</f>
        <v>0</v>
      </c>
      <c r="N32" s="13">
        <f>IF(Table4[[#This Row],[Column3]]&lt;&gt;0,VLOOKUP(Table4[[#This Row],[Column3]],Table7[],2,FALSE),0)</f>
        <v>43</v>
      </c>
      <c r="O32" s="13">
        <f>IF(Table4[[#This Row],[Column4]]&lt;&gt;0,VLOOKUP(Table4[[#This Row],[Column4]],Table7[],2,FALSE),0)</f>
        <v>200</v>
      </c>
      <c r="P32" s="13">
        <f>IF(Table4[[#This Row],[Column5]]&lt;&gt;0,VLOOKUP(Table4[[#This Row],[Column5]],Table7[],2,FALSE),0)</f>
        <v>100</v>
      </c>
      <c r="Q32" s="13">
        <f>IF(Table4[[#This Row],[Column6]]&lt;&gt;0,VLOOKUP(Table4[[#This Row],[Column6]],Table7[],2,FALSE),0)</f>
        <v>222</v>
      </c>
      <c r="R32" s="13">
        <f>IF(Table4[[#This Row],[Column7]]&lt;&gt;0,VLOOKUP(Table4[[#This Row],[Column7]],Table7[],2,FALSE),0)</f>
        <v>0</v>
      </c>
      <c r="S32" s="22">
        <f>SUM(Table4[[#This Row],[Column72]:[Column79]])</f>
        <v>792.73</v>
      </c>
    </row>
    <row r="33" spans="1:19" x14ac:dyDescent="0.25">
      <c r="A33" s="2" t="s">
        <v>50</v>
      </c>
      <c r="B33" s="12" t="str" cm="1">
        <f t="array" ref="B33">_xlfn.CONCAT(Table4[[#This Row],[Equipment]:[Column7]]&amp;"-+-")</f>
        <v>Hikvision DS-+-UDOO Bolt-+-Mob_GiffGaff_USB-+--+--+--+--+--+-</v>
      </c>
      <c r="C33" s="13" t="s">
        <v>10</v>
      </c>
      <c r="D33" s="13" t="s">
        <v>12</v>
      </c>
      <c r="E33" s="13" t="s">
        <v>14</v>
      </c>
      <c r="K33" s="13">
        <f>IF(Table4[[#This Row],[Equipment]]&lt;&gt;0,VLOOKUP(Table4[[#This Row],[Equipment]],Table7[],2,FALSE),0)</f>
        <v>370</v>
      </c>
      <c r="L33" s="13">
        <f>IF(Table4[[#This Row],[Column1]]&lt;&gt;0,VLOOKUP(Table4[[#This Row],[Column1]],Table7[],2,FALSE),0)</f>
        <v>339.91</v>
      </c>
      <c r="M33" s="13">
        <f>IF(Table4[[#This Row],[Column2]]&lt;&gt;0,VLOOKUP(Table4[[#This Row],[Column2]],Table7[],2,FALSE),0)</f>
        <v>356.2</v>
      </c>
      <c r="N33" s="13">
        <f>IF(Table4[[#This Row],[Column3]]&lt;&gt;0,VLOOKUP(Table4[[#This Row],[Column3]],Table7[],2,FALSE),0)</f>
        <v>0</v>
      </c>
      <c r="O33" s="13">
        <f>IF(Table4[[#This Row],[Column4]]&lt;&gt;0,VLOOKUP(Table4[[#This Row],[Column4]],Table7[],2,FALSE),0)</f>
        <v>0</v>
      </c>
      <c r="P33" s="13">
        <f>IF(Table4[[#This Row],[Column5]]&lt;&gt;0,VLOOKUP(Table4[[#This Row],[Column5]],Table7[],2,FALSE),0)</f>
        <v>0</v>
      </c>
      <c r="Q33" s="13">
        <f>IF(Table4[[#This Row],[Column6]]&lt;&gt;0,VLOOKUP(Table4[[#This Row],[Column6]],Table7[],2,FALSE),0)</f>
        <v>0</v>
      </c>
      <c r="R33" s="13">
        <f>IF(Table4[[#This Row],[Column7]]&lt;&gt;0,VLOOKUP(Table4[[#This Row],[Column7]],Table7[],2,FALSE),0)</f>
        <v>0</v>
      </c>
      <c r="S33" s="22">
        <f>SUM(Table4[[#This Row],[Column72]:[Column79]])</f>
        <v>1066.1100000000001</v>
      </c>
    </row>
    <row r="34" spans="1:19" x14ac:dyDescent="0.25">
      <c r="A34" s="2" t="s">
        <v>68</v>
      </c>
      <c r="B34" s="12" t="str" cm="1">
        <f t="array" ref="B34">_xlfn.CONCAT(Table4[[#This Row],[Equipment]:[Column7]]&amp;"-+-")</f>
        <v>Vivotek HTV-+-LattePanda-+-Mob_GiffGaff_USB-+--+--+--+--+--+-</v>
      </c>
      <c r="C34" s="13" t="s">
        <v>8</v>
      </c>
      <c r="D34" s="13" t="s">
        <v>13</v>
      </c>
      <c r="E34" s="13" t="s">
        <v>14</v>
      </c>
      <c r="K34" s="13">
        <f>IF(Table4[[#This Row],[Equipment]]&lt;&gt;0,VLOOKUP(Table4[[#This Row],[Equipment]],Table7[],2,FALSE),0)</f>
        <v>200.4</v>
      </c>
      <c r="L34" s="13">
        <f>IF(Table4[[#This Row],[Column1]]&lt;&gt;0,VLOOKUP(Table4[[#This Row],[Column1]],Table7[],2,FALSE),0)</f>
        <v>181.93</v>
      </c>
      <c r="M34" s="13">
        <f>IF(Table4[[#This Row],[Column2]]&lt;&gt;0,VLOOKUP(Table4[[#This Row],[Column2]],Table7[],2,FALSE),0)</f>
        <v>356.2</v>
      </c>
      <c r="N34" s="13">
        <f>IF(Table4[[#This Row],[Column3]]&lt;&gt;0,VLOOKUP(Table4[[#This Row],[Column3]],Table7[],2,FALSE),0)</f>
        <v>0</v>
      </c>
      <c r="O34" s="13">
        <f>IF(Table4[[#This Row],[Column4]]&lt;&gt;0,VLOOKUP(Table4[[#This Row],[Column4]],Table7[],2,FALSE),0)</f>
        <v>0</v>
      </c>
      <c r="P34" s="13">
        <f>IF(Table4[[#This Row],[Column5]]&lt;&gt;0,VLOOKUP(Table4[[#This Row],[Column5]],Table7[],2,FALSE),0)</f>
        <v>0</v>
      </c>
      <c r="Q34" s="13">
        <f>IF(Table4[[#This Row],[Column6]]&lt;&gt;0,VLOOKUP(Table4[[#This Row],[Column6]],Table7[],2,FALSE),0)</f>
        <v>0</v>
      </c>
      <c r="R34" s="13">
        <f>IF(Table4[[#This Row],[Column7]]&lt;&gt;0,VLOOKUP(Table4[[#This Row],[Column7]],Table7[],2,FALSE),0)</f>
        <v>0</v>
      </c>
      <c r="S34" s="22">
        <f>SUM(Table4[[#This Row],[Column72]:[Column79]])</f>
        <v>738.53</v>
      </c>
    </row>
    <row r="35" spans="1:19" x14ac:dyDescent="0.25">
      <c r="A35" s="2" t="s">
        <v>107</v>
      </c>
      <c r="B35" s="12" t="str" cm="1">
        <f t="array" ref="B35">_xlfn.CONCAT(Table4[[#This Row],[Equipment]:[Column7]]&amp;"-+-")</f>
        <v>Hikvision DS-+-UDOO Bolt-+-Mob_GiffGaff_USB-+--+--+--+--+--+-</v>
      </c>
      <c r="C35" s="13" t="s">
        <v>10</v>
      </c>
      <c r="D35" s="13" t="s">
        <v>12</v>
      </c>
      <c r="E35" s="13" t="s">
        <v>14</v>
      </c>
      <c r="K35" s="13">
        <f>IF(Table4[[#This Row],[Equipment]]&lt;&gt;0,VLOOKUP(Table4[[#This Row],[Equipment]],Table7[],2,FALSE),0)</f>
        <v>370</v>
      </c>
      <c r="L35" s="13">
        <f>IF(Table4[[#This Row],[Column1]]&lt;&gt;0,VLOOKUP(Table4[[#This Row],[Column1]],Table7[],2,FALSE),0)</f>
        <v>339.91</v>
      </c>
      <c r="M35" s="13">
        <f>IF(Table4[[#This Row],[Column2]]&lt;&gt;0,VLOOKUP(Table4[[#This Row],[Column2]],Table7[],2,FALSE),0)</f>
        <v>356.2</v>
      </c>
      <c r="N35" s="13">
        <f>IF(Table4[[#This Row],[Column3]]&lt;&gt;0,VLOOKUP(Table4[[#This Row],[Column3]],Table7[],2,FALSE),0)</f>
        <v>0</v>
      </c>
      <c r="O35" s="13">
        <f>IF(Table4[[#This Row],[Column4]]&lt;&gt;0,VLOOKUP(Table4[[#This Row],[Column4]],Table7[],2,FALSE),0)</f>
        <v>0</v>
      </c>
      <c r="P35" s="13">
        <f>IF(Table4[[#This Row],[Column5]]&lt;&gt;0,VLOOKUP(Table4[[#This Row],[Column5]],Table7[],2,FALSE),0)</f>
        <v>0</v>
      </c>
      <c r="Q35" s="13">
        <f>IF(Table4[[#This Row],[Column6]]&lt;&gt;0,VLOOKUP(Table4[[#This Row],[Column6]],Table7[],2,FALSE),0)</f>
        <v>0</v>
      </c>
      <c r="R35" s="13">
        <f>IF(Table4[[#This Row],[Column7]]&lt;&gt;0,VLOOKUP(Table4[[#This Row],[Column7]],Table7[],2,FALSE),0)</f>
        <v>0</v>
      </c>
      <c r="S35" s="22">
        <f>SUM(Table4[[#This Row],[Column72]:[Column79]])</f>
        <v>1066.1100000000001</v>
      </c>
    </row>
    <row r="36" spans="1:19" x14ac:dyDescent="0.25">
      <c r="A36" s="2" t="s">
        <v>108</v>
      </c>
      <c r="B36" s="12" t="str" cm="1">
        <f t="array" ref="B36">_xlfn.CONCAT(Table4[[#This Row],[Equipment]:[Column7]]&amp;"-+-")</f>
        <v>Vivotek HTV-+-LattePanda-+-Mob_GiffGaff_USB-+--+--+--+--+--+-</v>
      </c>
      <c r="C36" s="13" t="s">
        <v>8</v>
      </c>
      <c r="D36" s="13" t="s">
        <v>13</v>
      </c>
      <c r="E36" s="13" t="s">
        <v>14</v>
      </c>
      <c r="K36" s="13">
        <f>IF(Table4[[#This Row],[Equipment]]&lt;&gt;0,VLOOKUP(Table4[[#This Row],[Equipment]],Table7[],2,FALSE),0)</f>
        <v>200.4</v>
      </c>
      <c r="L36" s="13">
        <f>IF(Table4[[#This Row],[Column1]]&lt;&gt;0,VLOOKUP(Table4[[#This Row],[Column1]],Table7[],2,FALSE),0)</f>
        <v>181.93</v>
      </c>
      <c r="M36" s="13">
        <f>IF(Table4[[#This Row],[Column2]]&lt;&gt;0,VLOOKUP(Table4[[#This Row],[Column2]],Table7[],2,FALSE),0)</f>
        <v>356.2</v>
      </c>
      <c r="N36" s="13">
        <f>IF(Table4[[#This Row],[Column3]]&lt;&gt;0,VLOOKUP(Table4[[#This Row],[Column3]],Table7[],2,FALSE),0)</f>
        <v>0</v>
      </c>
      <c r="O36" s="13">
        <f>IF(Table4[[#This Row],[Column4]]&lt;&gt;0,VLOOKUP(Table4[[#This Row],[Column4]],Table7[],2,FALSE),0)</f>
        <v>0</v>
      </c>
      <c r="P36" s="13">
        <f>IF(Table4[[#This Row],[Column5]]&lt;&gt;0,VLOOKUP(Table4[[#This Row],[Column5]],Table7[],2,FALSE),0)</f>
        <v>0</v>
      </c>
      <c r="Q36" s="13">
        <f>IF(Table4[[#This Row],[Column6]]&lt;&gt;0,VLOOKUP(Table4[[#This Row],[Column6]],Table7[],2,FALSE),0)</f>
        <v>0</v>
      </c>
      <c r="R36" s="13">
        <f>IF(Table4[[#This Row],[Column7]]&lt;&gt;0,VLOOKUP(Table4[[#This Row],[Column7]],Table7[],2,FALSE),0)</f>
        <v>0</v>
      </c>
      <c r="S36" s="22">
        <f>SUM(Table4[[#This Row],[Column72]:[Column79]])</f>
        <v>738.53</v>
      </c>
    </row>
    <row r="37" spans="1:19" x14ac:dyDescent="0.25">
      <c r="A37" s="2" t="s">
        <v>109</v>
      </c>
      <c r="B37" s="12" t="str" cm="1">
        <f t="array" ref="B37">_xlfn.CONCAT(Table4[[#This Row],[Equipment]:[Column7]]&amp;"-+-")</f>
        <v>Hikvision DS-+-UDOO Bolt-+-Mob_GiffGaff_USB-+--+--+--+-MaxSonar-+--+-</v>
      </c>
      <c r="C37" s="13" t="s">
        <v>10</v>
      </c>
      <c r="D37" s="13" t="s">
        <v>12</v>
      </c>
      <c r="E37" s="13" t="s">
        <v>14</v>
      </c>
      <c r="I37" s="13" t="s">
        <v>24</v>
      </c>
      <c r="K37" s="13">
        <f>IF(Table4[[#This Row],[Equipment]]&lt;&gt;0,VLOOKUP(Table4[[#This Row],[Equipment]],Table7[],2,FALSE),0)</f>
        <v>370</v>
      </c>
      <c r="L37" s="13">
        <f>IF(Table4[[#This Row],[Column1]]&lt;&gt;0,VLOOKUP(Table4[[#This Row],[Column1]],Table7[],2,FALSE),0)</f>
        <v>339.91</v>
      </c>
      <c r="M37" s="13">
        <f>IF(Table4[[#This Row],[Column2]]&lt;&gt;0,VLOOKUP(Table4[[#This Row],[Column2]],Table7[],2,FALSE),0)</f>
        <v>356.2</v>
      </c>
      <c r="N37" s="13">
        <f>IF(Table4[[#This Row],[Column3]]&lt;&gt;0,VLOOKUP(Table4[[#This Row],[Column3]],Table7[],2,FALSE),0)</f>
        <v>0</v>
      </c>
      <c r="O37" s="13">
        <f>IF(Table4[[#This Row],[Column4]]&lt;&gt;0,VLOOKUP(Table4[[#This Row],[Column4]],Table7[],2,FALSE),0)</f>
        <v>0</v>
      </c>
      <c r="P37" s="13">
        <f>IF(Table4[[#This Row],[Column5]]&lt;&gt;0,VLOOKUP(Table4[[#This Row],[Column5]],Table7[],2,FALSE),0)</f>
        <v>0</v>
      </c>
      <c r="Q37" s="13">
        <f>IF(Table4[[#This Row],[Column6]]&lt;&gt;0,VLOOKUP(Table4[[#This Row],[Column6]],Table7[],2,FALSE),0)</f>
        <v>222</v>
      </c>
      <c r="R37" s="13">
        <f>IF(Table4[[#This Row],[Column7]]&lt;&gt;0,VLOOKUP(Table4[[#This Row],[Column7]],Table7[],2,FALSE),0)</f>
        <v>0</v>
      </c>
      <c r="S37" s="22">
        <f>SUM(Table4[[#This Row],[Column72]:[Column79]])</f>
        <v>1288.1100000000001</v>
      </c>
    </row>
    <row r="38" spans="1:19" x14ac:dyDescent="0.25">
      <c r="A38" s="2" t="s">
        <v>110</v>
      </c>
      <c r="B38" s="12" t="str" cm="1">
        <f t="array" ref="B38">_xlfn.CONCAT(Table4[[#This Row],[Equipment]:[Column7]]&amp;"-+-")</f>
        <v>Vivotek HTV-+-LattePanda-+-Mob_GiffGaff_USB-+--+--+--+-MaxSonar-+--+-</v>
      </c>
      <c r="C38" s="13" t="s">
        <v>8</v>
      </c>
      <c r="D38" s="13" t="s">
        <v>13</v>
      </c>
      <c r="E38" s="13" t="s">
        <v>14</v>
      </c>
      <c r="I38" s="13" t="s">
        <v>24</v>
      </c>
      <c r="K38" s="13">
        <f>IF(Table4[[#This Row],[Equipment]]&lt;&gt;0,VLOOKUP(Table4[[#This Row],[Equipment]],Table7[],2,FALSE),0)</f>
        <v>200.4</v>
      </c>
      <c r="L38" s="13">
        <f>IF(Table4[[#This Row],[Column1]]&lt;&gt;0,VLOOKUP(Table4[[#This Row],[Column1]],Table7[],2,FALSE),0)</f>
        <v>181.93</v>
      </c>
      <c r="M38" s="13">
        <f>IF(Table4[[#This Row],[Column2]]&lt;&gt;0,VLOOKUP(Table4[[#This Row],[Column2]],Table7[],2,FALSE),0)</f>
        <v>356.2</v>
      </c>
      <c r="N38" s="13">
        <f>IF(Table4[[#This Row],[Column3]]&lt;&gt;0,VLOOKUP(Table4[[#This Row],[Column3]],Table7[],2,FALSE),0)</f>
        <v>0</v>
      </c>
      <c r="O38" s="13">
        <f>IF(Table4[[#This Row],[Column4]]&lt;&gt;0,VLOOKUP(Table4[[#This Row],[Column4]],Table7[],2,FALSE),0)</f>
        <v>0</v>
      </c>
      <c r="P38" s="13">
        <f>IF(Table4[[#This Row],[Column5]]&lt;&gt;0,VLOOKUP(Table4[[#This Row],[Column5]],Table7[],2,FALSE),0)</f>
        <v>0</v>
      </c>
      <c r="Q38" s="13">
        <f>IF(Table4[[#This Row],[Column6]]&lt;&gt;0,VLOOKUP(Table4[[#This Row],[Column6]],Table7[],2,FALSE),0)</f>
        <v>222</v>
      </c>
      <c r="R38" s="13">
        <f>IF(Table4[[#This Row],[Column7]]&lt;&gt;0,VLOOKUP(Table4[[#This Row],[Column7]],Table7[],2,FALSE),0)</f>
        <v>0</v>
      </c>
      <c r="S38" s="22">
        <f>SUM(Table4[[#This Row],[Column72]:[Column79]])</f>
        <v>960.53</v>
      </c>
    </row>
    <row r="39" spans="1:19" x14ac:dyDescent="0.25">
      <c r="A39" s="2" t="s">
        <v>111</v>
      </c>
      <c r="B39" s="12" t="str" cm="1">
        <f t="array" ref="B39">_xlfn.CONCAT(Table4[[#This Row],[Equipment]:[Column7]]&amp;"-+-")</f>
        <v>Hikvision DS-+-UDOO Bolt-+-Mob_GiffGaff_USB-+--+--+--+-MaxSonar-+--+-</v>
      </c>
      <c r="C39" s="13" t="s">
        <v>10</v>
      </c>
      <c r="D39" s="13" t="s">
        <v>12</v>
      </c>
      <c r="E39" s="13" t="s">
        <v>14</v>
      </c>
      <c r="I39" s="13" t="s">
        <v>24</v>
      </c>
      <c r="K39" s="13">
        <f>IF(Table4[[#This Row],[Equipment]]&lt;&gt;0,VLOOKUP(Table4[[#This Row],[Equipment]],Table7[],2,FALSE),0)</f>
        <v>370</v>
      </c>
      <c r="L39" s="13">
        <f>IF(Table4[[#This Row],[Column1]]&lt;&gt;0,VLOOKUP(Table4[[#This Row],[Column1]],Table7[],2,FALSE),0)</f>
        <v>339.91</v>
      </c>
      <c r="M39" s="13">
        <f>IF(Table4[[#This Row],[Column2]]&lt;&gt;0,VLOOKUP(Table4[[#This Row],[Column2]],Table7[],2,FALSE),0)</f>
        <v>356.2</v>
      </c>
      <c r="N39" s="13">
        <f>IF(Table4[[#This Row],[Column3]]&lt;&gt;0,VLOOKUP(Table4[[#This Row],[Column3]],Table7[],2,FALSE),0)</f>
        <v>0</v>
      </c>
      <c r="O39" s="13">
        <f>IF(Table4[[#This Row],[Column4]]&lt;&gt;0,VLOOKUP(Table4[[#This Row],[Column4]],Table7[],2,FALSE),0)</f>
        <v>0</v>
      </c>
      <c r="P39" s="13">
        <f>IF(Table4[[#This Row],[Column5]]&lt;&gt;0,VLOOKUP(Table4[[#This Row],[Column5]],Table7[],2,FALSE),0)</f>
        <v>0</v>
      </c>
      <c r="Q39" s="13">
        <f>IF(Table4[[#This Row],[Column6]]&lt;&gt;0,VLOOKUP(Table4[[#This Row],[Column6]],Table7[],2,FALSE),0)</f>
        <v>222</v>
      </c>
      <c r="R39" s="13">
        <f>IF(Table4[[#This Row],[Column7]]&lt;&gt;0,VLOOKUP(Table4[[#This Row],[Column7]],Table7[],2,FALSE),0)</f>
        <v>0</v>
      </c>
      <c r="S39" s="22">
        <f>SUM(Table4[[#This Row],[Column72]:[Column79]])</f>
        <v>1288.1100000000001</v>
      </c>
    </row>
    <row r="40" spans="1:19" x14ac:dyDescent="0.25">
      <c r="A40" s="2" t="s">
        <v>112</v>
      </c>
      <c r="B40" s="12" t="str" cm="1">
        <f t="array" ref="B40">_xlfn.CONCAT(Table4[[#This Row],[Equipment]:[Column7]]&amp;"-+-")</f>
        <v>Vivotek HTV-+-LattePanda-+-Mob_GiffGaff_USB-+--+--+--+-MaxSonar-+--+-</v>
      </c>
      <c r="C40" s="13" t="s">
        <v>8</v>
      </c>
      <c r="D40" s="13" t="s">
        <v>13</v>
      </c>
      <c r="E40" s="13" t="s">
        <v>14</v>
      </c>
      <c r="I40" s="13" t="s">
        <v>24</v>
      </c>
      <c r="K40" s="13">
        <f>IF(Table4[[#This Row],[Equipment]]&lt;&gt;0,VLOOKUP(Table4[[#This Row],[Equipment]],Table7[],2,FALSE),0)</f>
        <v>200.4</v>
      </c>
      <c r="L40" s="13">
        <f>IF(Table4[[#This Row],[Column1]]&lt;&gt;0,VLOOKUP(Table4[[#This Row],[Column1]],Table7[],2,FALSE),0)</f>
        <v>181.93</v>
      </c>
      <c r="M40" s="13">
        <f>IF(Table4[[#This Row],[Column2]]&lt;&gt;0,VLOOKUP(Table4[[#This Row],[Column2]],Table7[],2,FALSE),0)</f>
        <v>356.2</v>
      </c>
      <c r="N40" s="13">
        <f>IF(Table4[[#This Row],[Column3]]&lt;&gt;0,VLOOKUP(Table4[[#This Row],[Column3]],Table7[],2,FALSE),0)</f>
        <v>0</v>
      </c>
      <c r="O40" s="13">
        <f>IF(Table4[[#This Row],[Column4]]&lt;&gt;0,VLOOKUP(Table4[[#This Row],[Column4]],Table7[],2,FALSE),0)</f>
        <v>0</v>
      </c>
      <c r="P40" s="13">
        <f>IF(Table4[[#This Row],[Column5]]&lt;&gt;0,VLOOKUP(Table4[[#This Row],[Column5]],Table7[],2,FALSE),0)</f>
        <v>0</v>
      </c>
      <c r="Q40" s="13">
        <f>IF(Table4[[#This Row],[Column6]]&lt;&gt;0,VLOOKUP(Table4[[#This Row],[Column6]],Table7[],2,FALSE),0)</f>
        <v>222</v>
      </c>
      <c r="R40" s="13">
        <f>IF(Table4[[#This Row],[Column7]]&lt;&gt;0,VLOOKUP(Table4[[#This Row],[Column7]],Table7[],2,FALSE),0)</f>
        <v>0</v>
      </c>
      <c r="S40" s="22">
        <f>SUM(Table4[[#This Row],[Column72]:[Column79]])</f>
        <v>960.53</v>
      </c>
    </row>
    <row r="41" spans="1:19" x14ac:dyDescent="0.25">
      <c r="A41" s="2" t="s">
        <v>67</v>
      </c>
      <c r="B41" s="12" t="str" cm="1">
        <f t="array" ref="B41">_xlfn.CONCAT(Table4[[#This Row],[Equipment]:[Column7]]&amp;"-+-")</f>
        <v>Vivotek HTV-+-UDOO Bolt-+-Mob_GiffGaff_USB-+--+--+--+--+--+-</v>
      </c>
      <c r="C41" s="13" t="s">
        <v>8</v>
      </c>
      <c r="D41" s="13" t="s">
        <v>12</v>
      </c>
      <c r="E41" s="13" t="s">
        <v>14</v>
      </c>
      <c r="K41" s="13">
        <f>IF(Table4[[#This Row],[Equipment]]&lt;&gt;0,VLOOKUP(Table4[[#This Row],[Equipment]],Table7[],2,FALSE),0)</f>
        <v>200.4</v>
      </c>
      <c r="L41" s="13">
        <f>IF(Table4[[#This Row],[Column1]]&lt;&gt;0,VLOOKUP(Table4[[#This Row],[Column1]],Table7[],2,FALSE),0)</f>
        <v>339.91</v>
      </c>
      <c r="M41" s="13">
        <f>IF(Table4[[#This Row],[Column2]]&lt;&gt;0,VLOOKUP(Table4[[#This Row],[Column2]],Table7[],2,FALSE),0)</f>
        <v>356.2</v>
      </c>
      <c r="N41" s="13">
        <f>IF(Table4[[#This Row],[Column3]]&lt;&gt;0,VLOOKUP(Table4[[#This Row],[Column3]],Table7[],2,FALSE),0)</f>
        <v>0</v>
      </c>
      <c r="O41" s="13">
        <f>IF(Table4[[#This Row],[Column4]]&lt;&gt;0,VLOOKUP(Table4[[#This Row],[Column4]],Table7[],2,FALSE),0)</f>
        <v>0</v>
      </c>
      <c r="P41" s="13">
        <f>IF(Table4[[#This Row],[Column5]]&lt;&gt;0,VLOOKUP(Table4[[#This Row],[Column5]],Table7[],2,FALSE),0)</f>
        <v>0</v>
      </c>
      <c r="Q41" s="13">
        <f>IF(Table4[[#This Row],[Column6]]&lt;&gt;0,VLOOKUP(Table4[[#This Row],[Column6]],Table7[],2,FALSE),0)</f>
        <v>0</v>
      </c>
      <c r="R41" s="13">
        <f>IF(Table4[[#This Row],[Column7]]&lt;&gt;0,VLOOKUP(Table4[[#This Row],[Column7]],Table7[],2,FALSE),0)</f>
        <v>0</v>
      </c>
      <c r="S41" s="22">
        <f>SUM(Table4[[#This Row],[Column72]:[Column79]])</f>
        <v>896.51</v>
      </c>
    </row>
    <row r="42" spans="1:19" x14ac:dyDescent="0.25">
      <c r="A42" s="2" t="s">
        <v>69</v>
      </c>
      <c r="B42" s="12" t="str" cm="1">
        <f t="array" ref="B42">_xlfn.CONCAT(Table4[[#This Row],[Equipment]:[Column7]]&amp;"-+-")</f>
        <v>Vivotek HTV-+-LattePanda-+-Mob_GiffGaff_USB-+--+--+--+--+--+-</v>
      </c>
      <c r="C42" s="13" t="s">
        <v>8</v>
      </c>
      <c r="D42" s="13" t="s">
        <v>13</v>
      </c>
      <c r="E42" s="13" t="s">
        <v>14</v>
      </c>
      <c r="K42" s="13">
        <f>IF(Table4[[#This Row],[Equipment]]&lt;&gt;0,VLOOKUP(Table4[[#This Row],[Equipment]],Table7[],2,FALSE),0)</f>
        <v>200.4</v>
      </c>
      <c r="L42" s="13">
        <f>IF(Table4[[#This Row],[Column1]]&lt;&gt;0,VLOOKUP(Table4[[#This Row],[Column1]],Table7[],2,FALSE),0)</f>
        <v>181.93</v>
      </c>
      <c r="M42" s="13">
        <f>IF(Table4[[#This Row],[Column2]]&lt;&gt;0,VLOOKUP(Table4[[#This Row],[Column2]],Table7[],2,FALSE),0)</f>
        <v>356.2</v>
      </c>
      <c r="N42" s="13">
        <f>IF(Table4[[#This Row],[Column3]]&lt;&gt;0,VLOOKUP(Table4[[#This Row],[Column3]],Table7[],2,FALSE),0)</f>
        <v>0</v>
      </c>
      <c r="O42" s="13">
        <f>IF(Table4[[#This Row],[Column4]]&lt;&gt;0,VLOOKUP(Table4[[#This Row],[Column4]],Table7[],2,FALSE),0)</f>
        <v>0</v>
      </c>
      <c r="P42" s="13">
        <f>IF(Table4[[#This Row],[Column5]]&lt;&gt;0,VLOOKUP(Table4[[#This Row],[Column5]],Table7[],2,FALSE),0)</f>
        <v>0</v>
      </c>
      <c r="Q42" s="13">
        <f>IF(Table4[[#This Row],[Column6]]&lt;&gt;0,VLOOKUP(Table4[[#This Row],[Column6]],Table7[],2,FALSE),0)</f>
        <v>0</v>
      </c>
      <c r="R42" s="13">
        <f>IF(Table4[[#This Row],[Column7]]&lt;&gt;0,VLOOKUP(Table4[[#This Row],[Column7]],Table7[],2,FALSE),0)</f>
        <v>0</v>
      </c>
      <c r="S42" s="22">
        <f>SUM(Table4[[#This Row],[Column72]:[Column79]])</f>
        <v>738.53</v>
      </c>
    </row>
    <row r="43" spans="1:19" x14ac:dyDescent="0.25">
      <c r="A43" s="2" t="s">
        <v>113</v>
      </c>
      <c r="B43" s="12" t="str" cm="1">
        <f t="array" ref="B43">_xlfn.CONCAT(Table4[[#This Row],[Equipment]:[Column7]]&amp;"-+-")</f>
        <v>Vivotek HTV-+-UDOO Bolt-+-Mob_GiffGaff_USB-+--+--+--+--+--+-</v>
      </c>
      <c r="C43" s="13" t="s">
        <v>8</v>
      </c>
      <c r="D43" s="13" t="s">
        <v>12</v>
      </c>
      <c r="E43" s="13" t="s">
        <v>14</v>
      </c>
      <c r="K43" s="13">
        <f>IF(Table4[[#This Row],[Equipment]]&lt;&gt;0,VLOOKUP(Table4[[#This Row],[Equipment]],Table7[],2,FALSE),0)</f>
        <v>200.4</v>
      </c>
      <c r="L43" s="13">
        <f>IF(Table4[[#This Row],[Column1]]&lt;&gt;0,VLOOKUP(Table4[[#This Row],[Column1]],Table7[],2,FALSE),0)</f>
        <v>339.91</v>
      </c>
      <c r="M43" s="13">
        <f>IF(Table4[[#This Row],[Column2]]&lt;&gt;0,VLOOKUP(Table4[[#This Row],[Column2]],Table7[],2,FALSE),0)</f>
        <v>356.2</v>
      </c>
      <c r="N43" s="13">
        <f>IF(Table4[[#This Row],[Column3]]&lt;&gt;0,VLOOKUP(Table4[[#This Row],[Column3]],Table7[],2,FALSE),0)</f>
        <v>0</v>
      </c>
      <c r="O43" s="13">
        <f>IF(Table4[[#This Row],[Column4]]&lt;&gt;0,VLOOKUP(Table4[[#This Row],[Column4]],Table7[],2,FALSE),0)</f>
        <v>0</v>
      </c>
      <c r="P43" s="13">
        <f>IF(Table4[[#This Row],[Column5]]&lt;&gt;0,VLOOKUP(Table4[[#This Row],[Column5]],Table7[],2,FALSE),0)</f>
        <v>0</v>
      </c>
      <c r="Q43" s="13">
        <f>IF(Table4[[#This Row],[Column6]]&lt;&gt;0,VLOOKUP(Table4[[#This Row],[Column6]],Table7[],2,FALSE),0)</f>
        <v>0</v>
      </c>
      <c r="R43" s="13">
        <f>IF(Table4[[#This Row],[Column7]]&lt;&gt;0,VLOOKUP(Table4[[#This Row],[Column7]],Table7[],2,FALSE),0)</f>
        <v>0</v>
      </c>
      <c r="S43" s="22">
        <f>SUM(Table4[[#This Row],[Column72]:[Column79]])</f>
        <v>896.51</v>
      </c>
    </row>
    <row r="44" spans="1:19" x14ac:dyDescent="0.25">
      <c r="A44" s="2" t="s">
        <v>114</v>
      </c>
      <c r="B44" s="12" t="str" cm="1">
        <f t="array" ref="B44">_xlfn.CONCAT(Table4[[#This Row],[Equipment]:[Column7]]&amp;"-+-")</f>
        <v>Vivotek HTV-+-UDOO Bolt-+-Mob_GiffGaff_USB-+--+--+--+--+--+-</v>
      </c>
      <c r="C44" s="13" t="s">
        <v>8</v>
      </c>
      <c r="D44" s="13" t="s">
        <v>12</v>
      </c>
      <c r="E44" s="13" t="s">
        <v>14</v>
      </c>
      <c r="K44" s="13">
        <f>IF(Table4[[#This Row],[Equipment]]&lt;&gt;0,VLOOKUP(Table4[[#This Row],[Equipment]],Table7[],2,FALSE),0)</f>
        <v>200.4</v>
      </c>
      <c r="L44" s="13">
        <f>IF(Table4[[#This Row],[Column1]]&lt;&gt;0,VLOOKUP(Table4[[#This Row],[Column1]],Table7[],2,FALSE),0)</f>
        <v>339.91</v>
      </c>
      <c r="M44" s="13">
        <f>IF(Table4[[#This Row],[Column2]]&lt;&gt;0,VLOOKUP(Table4[[#This Row],[Column2]],Table7[],2,FALSE),0)</f>
        <v>356.2</v>
      </c>
      <c r="N44" s="13">
        <f>IF(Table4[[#This Row],[Column3]]&lt;&gt;0,VLOOKUP(Table4[[#This Row],[Column3]],Table7[],2,FALSE),0)</f>
        <v>0</v>
      </c>
      <c r="O44" s="13">
        <f>IF(Table4[[#This Row],[Column4]]&lt;&gt;0,VLOOKUP(Table4[[#This Row],[Column4]],Table7[],2,FALSE),0)</f>
        <v>0</v>
      </c>
      <c r="P44" s="13">
        <f>IF(Table4[[#This Row],[Column5]]&lt;&gt;0,VLOOKUP(Table4[[#This Row],[Column5]],Table7[],2,FALSE),0)</f>
        <v>0</v>
      </c>
      <c r="Q44" s="13">
        <f>IF(Table4[[#This Row],[Column6]]&lt;&gt;0,VLOOKUP(Table4[[#This Row],[Column6]],Table7[],2,FALSE),0)</f>
        <v>0</v>
      </c>
      <c r="R44" s="13">
        <f>IF(Table4[[#This Row],[Column7]]&lt;&gt;0,VLOOKUP(Table4[[#This Row],[Column7]],Table7[],2,FALSE),0)</f>
        <v>0</v>
      </c>
      <c r="S44" s="22">
        <f>SUM(Table4[[#This Row],[Column72]:[Column79]])</f>
        <v>896.51</v>
      </c>
    </row>
    <row r="45" spans="1:19" x14ac:dyDescent="0.25">
      <c r="A45" s="2" t="s">
        <v>71</v>
      </c>
      <c r="B45" s="12" t="str" cm="1">
        <f t="array" ref="B45">_xlfn.CONCAT(Table4[[#This Row],[Equipment]:[Column7]]&amp;"-+-")</f>
        <v>Hikvision DS-+-UDOO Bolt-+-Mob_GiffGaff_USB-+--+--+--+-MaxSonar-+--+-</v>
      </c>
      <c r="C45" s="13" t="s">
        <v>10</v>
      </c>
      <c r="D45" s="13" t="s">
        <v>12</v>
      </c>
      <c r="E45" s="13" t="s">
        <v>14</v>
      </c>
      <c r="I45" s="13" t="s">
        <v>24</v>
      </c>
      <c r="K45" s="13">
        <f>IF(Table4[[#This Row],[Equipment]]&lt;&gt;0,VLOOKUP(Table4[[#This Row],[Equipment]],Table7[],2,FALSE),0)</f>
        <v>370</v>
      </c>
      <c r="L45" s="13">
        <f>IF(Table4[[#This Row],[Column1]]&lt;&gt;0,VLOOKUP(Table4[[#This Row],[Column1]],Table7[],2,FALSE),0)</f>
        <v>339.91</v>
      </c>
      <c r="M45" s="13">
        <f>IF(Table4[[#This Row],[Column2]]&lt;&gt;0,VLOOKUP(Table4[[#This Row],[Column2]],Table7[],2,FALSE),0)</f>
        <v>356.2</v>
      </c>
      <c r="N45" s="13">
        <f>IF(Table4[[#This Row],[Column3]]&lt;&gt;0,VLOOKUP(Table4[[#This Row],[Column3]],Table7[],2,FALSE),0)</f>
        <v>0</v>
      </c>
      <c r="O45" s="13">
        <f>IF(Table4[[#This Row],[Column4]]&lt;&gt;0,VLOOKUP(Table4[[#This Row],[Column4]],Table7[],2,FALSE),0)</f>
        <v>0</v>
      </c>
      <c r="P45" s="13">
        <f>IF(Table4[[#This Row],[Column5]]&lt;&gt;0,VLOOKUP(Table4[[#This Row],[Column5]],Table7[],2,FALSE),0)</f>
        <v>0</v>
      </c>
      <c r="Q45" s="13">
        <f>IF(Table4[[#This Row],[Column6]]&lt;&gt;0,VLOOKUP(Table4[[#This Row],[Column6]],Table7[],2,FALSE),0)</f>
        <v>222</v>
      </c>
      <c r="R45" s="13">
        <f>IF(Table4[[#This Row],[Column7]]&lt;&gt;0,VLOOKUP(Table4[[#This Row],[Column7]],Table7[],2,FALSE),0)</f>
        <v>0</v>
      </c>
      <c r="S45" s="22">
        <f>SUM(Table4[[#This Row],[Column72]:[Column79]])</f>
        <v>1288.1100000000001</v>
      </c>
    </row>
    <row r="46" spans="1:19" x14ac:dyDescent="0.25">
      <c r="A46" s="2" t="s">
        <v>70</v>
      </c>
      <c r="B46" s="12" t="str" cm="1">
        <f t="array" ref="B46">_xlfn.CONCAT(Table4[[#This Row],[Equipment]:[Column7]]&amp;"-+-")</f>
        <v>Vivotek HTV-+-LattePanda-+-Mob_GiffGaff_USB-+--+--+--+-MaxSonar-+--+-</v>
      </c>
      <c r="C46" s="13" t="s">
        <v>8</v>
      </c>
      <c r="D46" s="13" t="s">
        <v>13</v>
      </c>
      <c r="E46" s="13" t="s">
        <v>14</v>
      </c>
      <c r="I46" s="13" t="s">
        <v>24</v>
      </c>
      <c r="K46" s="13">
        <f>IF(Table4[[#This Row],[Equipment]]&lt;&gt;0,VLOOKUP(Table4[[#This Row],[Equipment]],Table7[],2,FALSE),0)</f>
        <v>200.4</v>
      </c>
      <c r="L46" s="13">
        <f>IF(Table4[[#This Row],[Column1]]&lt;&gt;0,VLOOKUP(Table4[[#This Row],[Column1]],Table7[],2,FALSE),0)</f>
        <v>181.93</v>
      </c>
      <c r="M46" s="13">
        <f>IF(Table4[[#This Row],[Column2]]&lt;&gt;0,VLOOKUP(Table4[[#This Row],[Column2]],Table7[],2,FALSE),0)</f>
        <v>356.2</v>
      </c>
      <c r="N46" s="13">
        <f>IF(Table4[[#This Row],[Column3]]&lt;&gt;0,VLOOKUP(Table4[[#This Row],[Column3]],Table7[],2,FALSE),0)</f>
        <v>0</v>
      </c>
      <c r="O46" s="13">
        <f>IF(Table4[[#This Row],[Column4]]&lt;&gt;0,VLOOKUP(Table4[[#This Row],[Column4]],Table7[],2,FALSE),0)</f>
        <v>0</v>
      </c>
      <c r="P46" s="13">
        <f>IF(Table4[[#This Row],[Column5]]&lt;&gt;0,VLOOKUP(Table4[[#This Row],[Column5]],Table7[],2,FALSE),0)</f>
        <v>0</v>
      </c>
      <c r="Q46" s="13">
        <f>IF(Table4[[#This Row],[Column6]]&lt;&gt;0,VLOOKUP(Table4[[#This Row],[Column6]],Table7[],2,FALSE),0)</f>
        <v>222</v>
      </c>
      <c r="R46" s="13">
        <f>IF(Table4[[#This Row],[Column7]]&lt;&gt;0,VLOOKUP(Table4[[#This Row],[Column7]],Table7[],2,FALSE),0)</f>
        <v>0</v>
      </c>
      <c r="S46" s="22">
        <f>SUM(Table4[[#This Row],[Column72]:[Column79]])</f>
        <v>960.53</v>
      </c>
    </row>
    <row r="47" spans="1:19" x14ac:dyDescent="0.25">
      <c r="A47" s="2" t="s">
        <v>72</v>
      </c>
      <c r="B47" s="12" t="str" cm="1">
        <f t="array" ref="B47">_xlfn.CONCAT(Table4[[#This Row],[Equipment]:[Column7]]&amp;"-+-")</f>
        <v>Hikvision DS-+-UDOO Bolt-+-Mob_GiffGaff_USB-+--+--+--+-MaxSonar-+--+-</v>
      </c>
      <c r="C47" s="13" t="s">
        <v>10</v>
      </c>
      <c r="D47" s="13" t="s">
        <v>12</v>
      </c>
      <c r="E47" s="13" t="s">
        <v>14</v>
      </c>
      <c r="I47" s="13" t="s">
        <v>24</v>
      </c>
      <c r="K47" s="13">
        <f>IF(Table4[[#This Row],[Equipment]]&lt;&gt;0,VLOOKUP(Table4[[#This Row],[Equipment]],Table7[],2,FALSE),0)</f>
        <v>370</v>
      </c>
      <c r="L47" s="13">
        <f>IF(Table4[[#This Row],[Column1]]&lt;&gt;0,VLOOKUP(Table4[[#This Row],[Column1]],Table7[],2,FALSE),0)</f>
        <v>339.91</v>
      </c>
      <c r="M47" s="13">
        <f>IF(Table4[[#This Row],[Column2]]&lt;&gt;0,VLOOKUP(Table4[[#This Row],[Column2]],Table7[],2,FALSE),0)</f>
        <v>356.2</v>
      </c>
      <c r="N47" s="13">
        <f>IF(Table4[[#This Row],[Column3]]&lt;&gt;0,VLOOKUP(Table4[[#This Row],[Column3]],Table7[],2,FALSE),0)</f>
        <v>0</v>
      </c>
      <c r="O47" s="13">
        <f>IF(Table4[[#This Row],[Column4]]&lt;&gt;0,VLOOKUP(Table4[[#This Row],[Column4]],Table7[],2,FALSE),0)</f>
        <v>0</v>
      </c>
      <c r="P47" s="13">
        <f>IF(Table4[[#This Row],[Column5]]&lt;&gt;0,VLOOKUP(Table4[[#This Row],[Column5]],Table7[],2,FALSE),0)</f>
        <v>0</v>
      </c>
      <c r="Q47" s="13">
        <f>IF(Table4[[#This Row],[Column6]]&lt;&gt;0,VLOOKUP(Table4[[#This Row],[Column6]],Table7[],2,FALSE),0)</f>
        <v>222</v>
      </c>
      <c r="R47" s="13">
        <f>IF(Table4[[#This Row],[Column7]]&lt;&gt;0,VLOOKUP(Table4[[#This Row],[Column7]],Table7[],2,FALSE),0)</f>
        <v>0</v>
      </c>
      <c r="S47" s="22">
        <f>SUM(Table4[[#This Row],[Column72]:[Column79]])</f>
        <v>1288.1100000000001</v>
      </c>
    </row>
    <row r="48" spans="1:19" x14ac:dyDescent="0.25">
      <c r="A48" s="2" t="s">
        <v>73</v>
      </c>
      <c r="B48" s="12" t="str" cm="1">
        <f t="array" ref="B48">_xlfn.CONCAT(Table4[[#This Row],[Equipment]:[Column7]]&amp;"-+-")</f>
        <v>Vivotek HTV-+-LattePanda-+-Mob_GiffGaff_USB-+--+--+--+-MaxSonar-+--+-</v>
      </c>
      <c r="C48" s="13" t="s">
        <v>8</v>
      </c>
      <c r="D48" s="13" t="s">
        <v>13</v>
      </c>
      <c r="E48" s="13" t="s">
        <v>14</v>
      </c>
      <c r="I48" s="13" t="s">
        <v>24</v>
      </c>
      <c r="K48" s="13">
        <f>IF(Table4[[#This Row],[Equipment]]&lt;&gt;0,VLOOKUP(Table4[[#This Row],[Equipment]],Table7[],2,FALSE),0)</f>
        <v>200.4</v>
      </c>
      <c r="L48" s="13">
        <f>IF(Table4[[#This Row],[Column1]]&lt;&gt;0,VLOOKUP(Table4[[#This Row],[Column1]],Table7[],2,FALSE),0)</f>
        <v>181.93</v>
      </c>
      <c r="M48" s="13">
        <f>IF(Table4[[#This Row],[Column2]]&lt;&gt;0,VLOOKUP(Table4[[#This Row],[Column2]],Table7[],2,FALSE),0)</f>
        <v>356.2</v>
      </c>
      <c r="N48" s="13">
        <f>IF(Table4[[#This Row],[Column3]]&lt;&gt;0,VLOOKUP(Table4[[#This Row],[Column3]],Table7[],2,FALSE),0)</f>
        <v>0</v>
      </c>
      <c r="O48" s="13">
        <f>IF(Table4[[#This Row],[Column4]]&lt;&gt;0,VLOOKUP(Table4[[#This Row],[Column4]],Table7[],2,FALSE),0)</f>
        <v>0</v>
      </c>
      <c r="P48" s="13">
        <f>IF(Table4[[#This Row],[Column5]]&lt;&gt;0,VLOOKUP(Table4[[#This Row],[Column5]],Table7[],2,FALSE),0)</f>
        <v>0</v>
      </c>
      <c r="Q48" s="13">
        <f>IF(Table4[[#This Row],[Column6]]&lt;&gt;0,VLOOKUP(Table4[[#This Row],[Column6]],Table7[],2,FALSE),0)</f>
        <v>222</v>
      </c>
      <c r="R48" s="13">
        <f>IF(Table4[[#This Row],[Column7]]&lt;&gt;0,VLOOKUP(Table4[[#This Row],[Column7]],Table7[],2,FALSE),0)</f>
        <v>0</v>
      </c>
      <c r="S48" s="22">
        <f>SUM(Table4[[#This Row],[Column72]:[Column79]])</f>
        <v>960.53</v>
      </c>
    </row>
    <row r="49" spans="1:19" x14ac:dyDescent="0.25">
      <c r="A49" s="2" t="s">
        <v>51</v>
      </c>
      <c r="B49" s="12" t="str" cm="1">
        <f t="array" ref="B49">_xlfn.CONCAT(Table4[[#This Row],[Equipment]:[Column7]]&amp;"-+-")</f>
        <v>Hikvision DS-+-UDOO Bolt-+-Konnect Sat. Lmt-+--+--+--+--+--+-</v>
      </c>
      <c r="C49" s="13" t="s">
        <v>10</v>
      </c>
      <c r="D49" s="13" t="s">
        <v>12</v>
      </c>
      <c r="E49" s="13" t="s">
        <v>22</v>
      </c>
      <c r="K49" s="13">
        <f>IF(Table4[[#This Row],[Equipment]]&lt;&gt;0,VLOOKUP(Table4[[#This Row],[Equipment]],Table7[],2,FALSE),0)</f>
        <v>370</v>
      </c>
      <c r="L49" s="13">
        <f>IF(Table4[[#This Row],[Column1]]&lt;&gt;0,VLOOKUP(Table4[[#This Row],[Column1]],Table7[],2,FALSE),0)</f>
        <v>339.91</v>
      </c>
      <c r="M49" s="13">
        <f>IF(Table4[[#This Row],[Column2]]&lt;&gt;0,VLOOKUP(Table4[[#This Row],[Column2]],Table7[],2,FALSE),0)</f>
        <v>408.88</v>
      </c>
      <c r="N49" s="13">
        <f>IF(Table4[[#This Row],[Column3]]&lt;&gt;0,VLOOKUP(Table4[[#This Row],[Column3]],Table7[],2,FALSE),0)</f>
        <v>0</v>
      </c>
      <c r="O49" s="13">
        <f>IF(Table4[[#This Row],[Column4]]&lt;&gt;0,VLOOKUP(Table4[[#This Row],[Column4]],Table7[],2,FALSE),0)</f>
        <v>0</v>
      </c>
      <c r="P49" s="13">
        <f>IF(Table4[[#This Row],[Column5]]&lt;&gt;0,VLOOKUP(Table4[[#This Row],[Column5]],Table7[],2,FALSE),0)</f>
        <v>0</v>
      </c>
      <c r="Q49" s="13">
        <f>IF(Table4[[#This Row],[Column6]]&lt;&gt;0,VLOOKUP(Table4[[#This Row],[Column6]],Table7[],2,FALSE),0)</f>
        <v>0</v>
      </c>
      <c r="R49" s="13">
        <f>IF(Table4[[#This Row],[Column7]]&lt;&gt;0,VLOOKUP(Table4[[#This Row],[Column7]],Table7[],2,FALSE),0)</f>
        <v>0</v>
      </c>
      <c r="S49" s="22">
        <f>SUM(Table4[[#This Row],[Column72]:[Column79]])</f>
        <v>1118.79</v>
      </c>
    </row>
    <row r="50" spans="1:19" x14ac:dyDescent="0.25">
      <c r="A50" s="2">
        <v>110001</v>
      </c>
      <c r="B50" s="12" t="str" cm="1">
        <f t="array" ref="B50">_xlfn.CONCAT(Table4[[#This Row],[Equipment]:[Column7]]&amp;"-+-")</f>
        <v>Vivotek HTV-+-UDOO Bolt-+-Konnect Sat. Lmt-+--+--+--+--+--+-</v>
      </c>
      <c r="C50" s="13" t="s">
        <v>8</v>
      </c>
      <c r="D50" s="13" t="s">
        <v>12</v>
      </c>
      <c r="E50" s="13" t="s">
        <v>22</v>
      </c>
      <c r="K50" s="13">
        <f>IF(Table4[[#This Row],[Equipment]]&lt;&gt;0,VLOOKUP(Table4[[#This Row],[Equipment]],Table7[],2,FALSE),0)</f>
        <v>200.4</v>
      </c>
      <c r="L50" s="13">
        <f>IF(Table4[[#This Row],[Column1]]&lt;&gt;0,VLOOKUP(Table4[[#This Row],[Column1]],Table7[],2,FALSE),0)</f>
        <v>339.91</v>
      </c>
      <c r="M50" s="13">
        <f>IF(Table4[[#This Row],[Column2]]&lt;&gt;0,VLOOKUP(Table4[[#This Row],[Column2]],Table7[],2,FALSE),0)</f>
        <v>408.88</v>
      </c>
      <c r="N50" s="13">
        <f>IF(Table4[[#This Row],[Column3]]&lt;&gt;0,VLOOKUP(Table4[[#This Row],[Column3]],Table7[],2,FALSE),0)</f>
        <v>0</v>
      </c>
      <c r="O50" s="13">
        <f>IF(Table4[[#This Row],[Column4]]&lt;&gt;0,VLOOKUP(Table4[[#This Row],[Column4]],Table7[],2,FALSE),0)</f>
        <v>0</v>
      </c>
      <c r="P50" s="13">
        <f>IF(Table4[[#This Row],[Column5]]&lt;&gt;0,VLOOKUP(Table4[[#This Row],[Column5]],Table7[],2,FALSE),0)</f>
        <v>0</v>
      </c>
      <c r="Q50" s="13">
        <f>IF(Table4[[#This Row],[Column6]]&lt;&gt;0,VLOOKUP(Table4[[#This Row],[Column6]],Table7[],2,FALSE),0)</f>
        <v>0</v>
      </c>
      <c r="R50" s="13">
        <f>IF(Table4[[#This Row],[Column7]]&lt;&gt;0,VLOOKUP(Table4[[#This Row],[Column7]],Table7[],2,FALSE),0)</f>
        <v>0</v>
      </c>
      <c r="S50" s="22">
        <f>SUM(Table4[[#This Row],[Column72]:[Column79]])</f>
        <v>949.19</v>
      </c>
    </row>
    <row r="51" spans="1:19" x14ac:dyDescent="0.25">
      <c r="A51" s="2">
        <v>110010</v>
      </c>
      <c r="B51" s="12" t="str" cm="1">
        <f t="array" ref="B51">_xlfn.CONCAT(Table4[[#This Row],[Equipment]:[Column7]]&amp;"-+-")</f>
        <v>Reolink RLC-+-LattePanda-+-Konnect Sat. Unl-+--+--+--+--+--+-</v>
      </c>
      <c r="C51" s="13" t="s">
        <v>7</v>
      </c>
      <c r="D51" s="13" t="s">
        <v>13</v>
      </c>
      <c r="E51" s="13" t="s">
        <v>21</v>
      </c>
      <c r="K51" s="13">
        <f>IF(Table4[[#This Row],[Equipment]]&lt;&gt;0,VLOOKUP(Table4[[#This Row],[Equipment]],Table7[],2,FALSE),0)</f>
        <v>205.59</v>
      </c>
      <c r="L51" s="13">
        <f>IF(Table4[[#This Row],[Column1]]&lt;&gt;0,VLOOKUP(Table4[[#This Row],[Column1]],Table7[],2,FALSE),0)</f>
        <v>181.93</v>
      </c>
      <c r="M51" s="13">
        <f>IF(Table4[[#This Row],[Column2]]&lt;&gt;0,VLOOKUP(Table4[[#This Row],[Column2]],Table7[],2,FALSE),0)</f>
        <v>840</v>
      </c>
      <c r="N51" s="13">
        <f>IF(Table4[[#This Row],[Column3]]&lt;&gt;0,VLOOKUP(Table4[[#This Row],[Column3]],Table7[],2,FALSE),0)</f>
        <v>0</v>
      </c>
      <c r="O51" s="13">
        <f>IF(Table4[[#This Row],[Column4]]&lt;&gt;0,VLOOKUP(Table4[[#This Row],[Column4]],Table7[],2,FALSE),0)</f>
        <v>0</v>
      </c>
      <c r="P51" s="13">
        <f>IF(Table4[[#This Row],[Column5]]&lt;&gt;0,VLOOKUP(Table4[[#This Row],[Column5]],Table7[],2,FALSE),0)</f>
        <v>0</v>
      </c>
      <c r="Q51" s="13">
        <f>IF(Table4[[#This Row],[Column6]]&lt;&gt;0,VLOOKUP(Table4[[#This Row],[Column6]],Table7[],2,FALSE),0)</f>
        <v>0</v>
      </c>
      <c r="R51" s="13">
        <f>IF(Table4[[#This Row],[Column7]]&lt;&gt;0,VLOOKUP(Table4[[#This Row],[Column7]],Table7[],2,FALSE),0)</f>
        <v>0</v>
      </c>
      <c r="S51" s="22">
        <f>SUM(Table4[[#This Row],[Column72]:[Column79]])</f>
        <v>1227.52</v>
      </c>
    </row>
    <row r="52" spans="1:19" x14ac:dyDescent="0.25">
      <c r="A52" s="2" t="s">
        <v>76</v>
      </c>
      <c r="B52" s="12" t="str" cm="1">
        <f t="array" ref="B52">_xlfn.CONCAT(Table4[[#This Row],[Equipment]:[Column7]]&amp;"-+-")</f>
        <v>Reolink RLC-+-LattePanda-+-Konnect Sat. Unl-+--+--+--+--+--+-</v>
      </c>
      <c r="C52" s="13" t="s">
        <v>7</v>
      </c>
      <c r="D52" s="13" t="s">
        <v>13</v>
      </c>
      <c r="E52" s="13" t="s">
        <v>21</v>
      </c>
      <c r="K52" s="13">
        <f>IF(Table4[[#This Row],[Equipment]]&lt;&gt;0,VLOOKUP(Table4[[#This Row],[Equipment]],Table7[],2,FALSE),0)</f>
        <v>205.59</v>
      </c>
      <c r="L52" s="13">
        <f>IF(Table4[[#This Row],[Column1]]&lt;&gt;0,VLOOKUP(Table4[[#This Row],[Column1]],Table7[],2,FALSE),0)</f>
        <v>181.93</v>
      </c>
      <c r="M52" s="13">
        <f>IF(Table4[[#This Row],[Column2]]&lt;&gt;0,VLOOKUP(Table4[[#This Row],[Column2]],Table7[],2,FALSE),0)</f>
        <v>840</v>
      </c>
      <c r="N52" s="13">
        <f>IF(Table4[[#This Row],[Column3]]&lt;&gt;0,VLOOKUP(Table4[[#This Row],[Column3]],Table7[],2,FALSE),0)</f>
        <v>0</v>
      </c>
      <c r="O52" s="13">
        <f>IF(Table4[[#This Row],[Column4]]&lt;&gt;0,VLOOKUP(Table4[[#This Row],[Column4]],Table7[],2,FALSE),0)</f>
        <v>0</v>
      </c>
      <c r="P52" s="13">
        <f>IF(Table4[[#This Row],[Column5]]&lt;&gt;0,VLOOKUP(Table4[[#This Row],[Column5]],Table7[],2,FALSE),0)</f>
        <v>0</v>
      </c>
      <c r="Q52" s="13">
        <f>IF(Table4[[#This Row],[Column6]]&lt;&gt;0,VLOOKUP(Table4[[#This Row],[Column6]],Table7[],2,FALSE),0)</f>
        <v>0</v>
      </c>
      <c r="R52" s="13">
        <f>IF(Table4[[#This Row],[Column7]]&lt;&gt;0,VLOOKUP(Table4[[#This Row],[Column7]],Table7[],2,FALSE),0)</f>
        <v>0</v>
      </c>
      <c r="S52" s="22">
        <f>SUM(Table4[[#This Row],[Column72]:[Column79]])</f>
        <v>1227.52</v>
      </c>
    </row>
    <row r="53" spans="1:19" x14ac:dyDescent="0.25">
      <c r="A53" s="2" t="s">
        <v>75</v>
      </c>
      <c r="B53" s="12" t="str" cm="1">
        <f t="array" ref="B53">_xlfn.CONCAT(Table4[[#This Row],[Equipment]:[Column7]]&amp;"-+-")</f>
        <v>Vivotek HTV-+-UDOO Bolt-+-Konnect Sat. Lmt-+--+--+--+-MaxSonar-+--+-</v>
      </c>
      <c r="C53" s="13" t="s">
        <v>8</v>
      </c>
      <c r="D53" s="13" t="s">
        <v>12</v>
      </c>
      <c r="E53" s="13" t="s">
        <v>22</v>
      </c>
      <c r="I53" s="13" t="s">
        <v>24</v>
      </c>
      <c r="K53" s="13">
        <f>IF(Table4[[#This Row],[Equipment]]&lt;&gt;0,VLOOKUP(Table4[[#This Row],[Equipment]],Table7[],2,FALSE),0)</f>
        <v>200.4</v>
      </c>
      <c r="L53" s="13">
        <f>IF(Table4[[#This Row],[Column1]]&lt;&gt;0,VLOOKUP(Table4[[#This Row],[Column1]],Table7[],2,FALSE),0)</f>
        <v>339.91</v>
      </c>
      <c r="M53" s="13">
        <f>IF(Table4[[#This Row],[Column2]]&lt;&gt;0,VLOOKUP(Table4[[#This Row],[Column2]],Table7[],2,FALSE),0)</f>
        <v>408.88</v>
      </c>
      <c r="N53" s="13">
        <f>IF(Table4[[#This Row],[Column3]]&lt;&gt;0,VLOOKUP(Table4[[#This Row],[Column3]],Table7[],2,FALSE),0)</f>
        <v>0</v>
      </c>
      <c r="O53" s="13">
        <f>IF(Table4[[#This Row],[Column4]]&lt;&gt;0,VLOOKUP(Table4[[#This Row],[Column4]],Table7[],2,FALSE),0)</f>
        <v>0</v>
      </c>
      <c r="P53" s="13">
        <f>IF(Table4[[#This Row],[Column5]]&lt;&gt;0,VLOOKUP(Table4[[#This Row],[Column5]],Table7[],2,FALSE),0)</f>
        <v>0</v>
      </c>
      <c r="Q53" s="13">
        <f>IF(Table4[[#This Row],[Column6]]&lt;&gt;0,VLOOKUP(Table4[[#This Row],[Column6]],Table7[],2,FALSE),0)</f>
        <v>222</v>
      </c>
      <c r="R53" s="13">
        <f>IF(Table4[[#This Row],[Column7]]&lt;&gt;0,VLOOKUP(Table4[[#This Row],[Column7]],Table7[],2,FALSE),0)</f>
        <v>0</v>
      </c>
      <c r="S53" s="22">
        <f>SUM(Table4[[#This Row],[Column72]:[Column79]])</f>
        <v>1171.19</v>
      </c>
    </row>
    <row r="54" spans="1:19" x14ac:dyDescent="0.25">
      <c r="A54" s="2" t="s">
        <v>77</v>
      </c>
      <c r="B54" s="12" t="str" cm="1">
        <f t="array" ref="B54">_xlfn.CONCAT(Table4[[#This Row],[Equipment]:[Column7]]&amp;"-+-")</f>
        <v>Reolink RLC-+-LattePanda-+-Konnect Sat. Lmt-+--+--+--+-MaxSonar-+--+-</v>
      </c>
      <c r="C54" s="13" t="s">
        <v>7</v>
      </c>
      <c r="D54" s="13" t="s">
        <v>13</v>
      </c>
      <c r="E54" s="13" t="s">
        <v>22</v>
      </c>
      <c r="I54" s="13" t="s">
        <v>24</v>
      </c>
      <c r="K54" s="13">
        <f>IF(Table4[[#This Row],[Equipment]]&lt;&gt;0,VLOOKUP(Table4[[#This Row],[Equipment]],Table7[],2,FALSE),0)</f>
        <v>205.59</v>
      </c>
      <c r="L54" s="13">
        <f>IF(Table4[[#This Row],[Column1]]&lt;&gt;0,VLOOKUP(Table4[[#This Row],[Column1]],Table7[],2,FALSE),0)</f>
        <v>181.93</v>
      </c>
      <c r="M54" s="13">
        <f>IF(Table4[[#This Row],[Column2]]&lt;&gt;0,VLOOKUP(Table4[[#This Row],[Column2]],Table7[],2,FALSE),0)</f>
        <v>408.88</v>
      </c>
      <c r="N54" s="13">
        <f>IF(Table4[[#This Row],[Column3]]&lt;&gt;0,VLOOKUP(Table4[[#This Row],[Column3]],Table7[],2,FALSE),0)</f>
        <v>0</v>
      </c>
      <c r="O54" s="13">
        <f>IF(Table4[[#This Row],[Column4]]&lt;&gt;0,VLOOKUP(Table4[[#This Row],[Column4]],Table7[],2,FALSE),0)</f>
        <v>0</v>
      </c>
      <c r="P54" s="13">
        <f>IF(Table4[[#This Row],[Column5]]&lt;&gt;0,VLOOKUP(Table4[[#This Row],[Column5]],Table7[],2,FALSE),0)</f>
        <v>0</v>
      </c>
      <c r="Q54" s="13">
        <f>IF(Table4[[#This Row],[Column6]]&lt;&gt;0,VLOOKUP(Table4[[#This Row],[Column6]],Table7[],2,FALSE),0)</f>
        <v>222</v>
      </c>
      <c r="R54" s="13">
        <f>IF(Table4[[#This Row],[Column7]]&lt;&gt;0,VLOOKUP(Table4[[#This Row],[Column7]],Table7[],2,FALSE),0)</f>
        <v>0</v>
      </c>
      <c r="S54" s="22">
        <f>SUM(Table4[[#This Row],[Column72]:[Column79]])</f>
        <v>1018.4</v>
      </c>
    </row>
    <row r="55" spans="1:19" x14ac:dyDescent="0.25">
      <c r="A55" s="2" t="s">
        <v>78</v>
      </c>
      <c r="B55" s="12" t="str" cm="1">
        <f t="array" ref="B55">_xlfn.CONCAT(Table4[[#This Row],[Equipment]:[Column7]]&amp;"-+-")</f>
        <v>Reolink RLC-+-UDOO Bolt-+-Konnect Sat. Lmt-+--+--+--+-MaxSonar-+--+-</v>
      </c>
      <c r="C55" s="13" t="s">
        <v>7</v>
      </c>
      <c r="D55" s="13" t="s">
        <v>12</v>
      </c>
      <c r="E55" s="13" t="s">
        <v>22</v>
      </c>
      <c r="I55" s="13" t="s">
        <v>24</v>
      </c>
      <c r="K55" s="13">
        <f>IF(Table4[[#This Row],[Equipment]]&lt;&gt;0,VLOOKUP(Table4[[#This Row],[Equipment]],Table7[],2,FALSE),0)</f>
        <v>205.59</v>
      </c>
      <c r="L55" s="13">
        <f>IF(Table4[[#This Row],[Column1]]&lt;&gt;0,VLOOKUP(Table4[[#This Row],[Column1]],Table7[],2,FALSE),0)</f>
        <v>339.91</v>
      </c>
      <c r="M55" s="13">
        <f>IF(Table4[[#This Row],[Column2]]&lt;&gt;0,VLOOKUP(Table4[[#This Row],[Column2]],Table7[],2,FALSE),0)</f>
        <v>408.88</v>
      </c>
      <c r="N55" s="13">
        <f>IF(Table4[[#This Row],[Column3]]&lt;&gt;0,VLOOKUP(Table4[[#This Row],[Column3]],Table7[],2,FALSE),0)</f>
        <v>0</v>
      </c>
      <c r="O55" s="13">
        <f>IF(Table4[[#This Row],[Column4]]&lt;&gt;0,VLOOKUP(Table4[[#This Row],[Column4]],Table7[],2,FALSE),0)</f>
        <v>0</v>
      </c>
      <c r="P55" s="13">
        <f>IF(Table4[[#This Row],[Column5]]&lt;&gt;0,VLOOKUP(Table4[[#This Row],[Column5]],Table7[],2,FALSE),0)</f>
        <v>0</v>
      </c>
      <c r="Q55" s="13">
        <f>IF(Table4[[#This Row],[Column6]]&lt;&gt;0,VLOOKUP(Table4[[#This Row],[Column6]],Table7[],2,FALSE),0)</f>
        <v>222</v>
      </c>
      <c r="R55" s="13">
        <f>IF(Table4[[#This Row],[Column7]]&lt;&gt;0,VLOOKUP(Table4[[#This Row],[Column7]],Table7[],2,FALSE),0)</f>
        <v>0</v>
      </c>
      <c r="S55" s="22">
        <f>SUM(Table4[[#This Row],[Column72]:[Column79]])</f>
        <v>1176.3800000000001</v>
      </c>
    </row>
    <row r="56" spans="1:19" x14ac:dyDescent="0.25">
      <c r="A56" s="2" t="s">
        <v>79</v>
      </c>
      <c r="B56" s="12" t="str" cm="1">
        <f t="array" ref="B56">_xlfn.CONCAT(Table4[[#This Row],[Equipment]:[Column7]]&amp;"-+-")</f>
        <v>Reolink RLC-+-LattePanda-+-Konnect Sat. Lmt-+--+--+--+-MaxSonar-+--+-</v>
      </c>
      <c r="C56" s="13" t="s">
        <v>7</v>
      </c>
      <c r="D56" s="13" t="s">
        <v>13</v>
      </c>
      <c r="E56" s="13" t="s">
        <v>22</v>
      </c>
      <c r="I56" s="13" t="s">
        <v>24</v>
      </c>
      <c r="K56" s="13">
        <f>IF(Table4[[#This Row],[Equipment]]&lt;&gt;0,VLOOKUP(Table4[[#This Row],[Equipment]],Table7[],2,FALSE),0)</f>
        <v>205.59</v>
      </c>
      <c r="L56" s="13">
        <f>IF(Table4[[#This Row],[Column1]]&lt;&gt;0,VLOOKUP(Table4[[#This Row],[Column1]],Table7[],2,FALSE),0)</f>
        <v>181.93</v>
      </c>
      <c r="M56" s="13">
        <f>IF(Table4[[#This Row],[Column2]]&lt;&gt;0,VLOOKUP(Table4[[#This Row],[Column2]],Table7[],2,FALSE),0)</f>
        <v>408.88</v>
      </c>
      <c r="N56" s="13">
        <f>IF(Table4[[#This Row],[Column3]]&lt;&gt;0,VLOOKUP(Table4[[#This Row],[Column3]],Table7[],2,FALSE),0)</f>
        <v>0</v>
      </c>
      <c r="O56" s="13">
        <f>IF(Table4[[#This Row],[Column4]]&lt;&gt;0,VLOOKUP(Table4[[#This Row],[Column4]],Table7[],2,FALSE),0)</f>
        <v>0</v>
      </c>
      <c r="P56" s="13">
        <f>IF(Table4[[#This Row],[Column5]]&lt;&gt;0,VLOOKUP(Table4[[#This Row],[Column5]],Table7[],2,FALSE),0)</f>
        <v>0</v>
      </c>
      <c r="Q56" s="13">
        <f>IF(Table4[[#This Row],[Column6]]&lt;&gt;0,VLOOKUP(Table4[[#This Row],[Column6]],Table7[],2,FALSE),0)</f>
        <v>222</v>
      </c>
      <c r="R56" s="13">
        <f>IF(Table4[[#This Row],[Column7]]&lt;&gt;0,VLOOKUP(Table4[[#This Row],[Column7]],Table7[],2,FALSE),0)</f>
        <v>0</v>
      </c>
      <c r="S56" s="22">
        <f>SUM(Table4[[#This Row],[Column72]:[Column79]])</f>
        <v>1018.4</v>
      </c>
    </row>
    <row r="57" spans="1:19" x14ac:dyDescent="0.25">
      <c r="A57" s="2" t="s">
        <v>52</v>
      </c>
      <c r="B57" s="12" t="str" cm="1">
        <f t="array" ref="B57">_xlfn.CONCAT(Table4[[#This Row],[Equipment]:[Column7]]&amp;"-+-")</f>
        <v>Reolink RLC-+-UDOO Bolt-+-Konnect Sat. Lmt-+--+--+--+--+--+-</v>
      </c>
      <c r="C57" s="13" t="s">
        <v>7</v>
      </c>
      <c r="D57" s="13" t="s">
        <v>12</v>
      </c>
      <c r="E57" s="13" t="s">
        <v>22</v>
      </c>
      <c r="K57" s="13">
        <f>IF(Table4[[#This Row],[Equipment]]&lt;&gt;0,VLOOKUP(Table4[[#This Row],[Equipment]],Table7[],2,FALSE),0)</f>
        <v>205.59</v>
      </c>
      <c r="L57" s="13">
        <f>IF(Table4[[#This Row],[Column1]]&lt;&gt;0,VLOOKUP(Table4[[#This Row],[Column1]],Table7[],2,FALSE),0)</f>
        <v>339.91</v>
      </c>
      <c r="M57" s="13">
        <f>IF(Table4[[#This Row],[Column2]]&lt;&gt;0,VLOOKUP(Table4[[#This Row],[Column2]],Table7[],2,FALSE),0)</f>
        <v>408.88</v>
      </c>
      <c r="N57" s="13">
        <f>IF(Table4[[#This Row],[Column3]]&lt;&gt;0,VLOOKUP(Table4[[#This Row],[Column3]],Table7[],2,FALSE),0)</f>
        <v>0</v>
      </c>
      <c r="O57" s="13">
        <f>IF(Table4[[#This Row],[Column4]]&lt;&gt;0,VLOOKUP(Table4[[#This Row],[Column4]],Table7[],2,FALSE),0)</f>
        <v>0</v>
      </c>
      <c r="P57" s="13">
        <f>IF(Table4[[#This Row],[Column5]]&lt;&gt;0,VLOOKUP(Table4[[#This Row],[Column5]],Table7[],2,FALSE),0)</f>
        <v>0</v>
      </c>
      <c r="Q57" s="13">
        <f>IF(Table4[[#This Row],[Column6]]&lt;&gt;0,VLOOKUP(Table4[[#This Row],[Column6]],Table7[],2,FALSE),0)</f>
        <v>0</v>
      </c>
      <c r="R57" s="13">
        <f>IF(Table4[[#This Row],[Column7]]&lt;&gt;0,VLOOKUP(Table4[[#This Row],[Column7]],Table7[],2,FALSE),0)</f>
        <v>0</v>
      </c>
      <c r="S57" s="22">
        <f>SUM(Table4[[#This Row],[Column72]:[Column79]])</f>
        <v>954.38</v>
      </c>
    </row>
    <row r="58" spans="1:19" x14ac:dyDescent="0.25">
      <c r="A58" s="2" t="s">
        <v>80</v>
      </c>
      <c r="B58" s="12" t="str" cm="1">
        <f t="array" ref="B58">_xlfn.CONCAT(Table4[[#This Row],[Equipment]:[Column7]]&amp;"-+-")</f>
        <v>Reolink RLC-+-LattePanda-+-Konnect Sat. Unl-+--+--+--+--+--+-</v>
      </c>
      <c r="C58" s="13" t="s">
        <v>7</v>
      </c>
      <c r="D58" s="13" t="s">
        <v>13</v>
      </c>
      <c r="E58" s="13" t="s">
        <v>21</v>
      </c>
      <c r="K58" s="13">
        <f>IF(Table4[[#This Row],[Equipment]]&lt;&gt;0,VLOOKUP(Table4[[#This Row],[Equipment]],Table7[],2,FALSE),0)</f>
        <v>205.59</v>
      </c>
      <c r="L58" s="13">
        <f>IF(Table4[[#This Row],[Column1]]&lt;&gt;0,VLOOKUP(Table4[[#This Row],[Column1]],Table7[],2,FALSE),0)</f>
        <v>181.93</v>
      </c>
      <c r="M58" s="13">
        <f>IF(Table4[[#This Row],[Column2]]&lt;&gt;0,VLOOKUP(Table4[[#This Row],[Column2]],Table7[],2,FALSE),0)</f>
        <v>840</v>
      </c>
      <c r="N58" s="13">
        <f>IF(Table4[[#This Row],[Column3]]&lt;&gt;0,VLOOKUP(Table4[[#This Row],[Column3]],Table7[],2,FALSE),0)</f>
        <v>0</v>
      </c>
      <c r="O58" s="13">
        <f>IF(Table4[[#This Row],[Column4]]&lt;&gt;0,VLOOKUP(Table4[[#This Row],[Column4]],Table7[],2,FALSE),0)</f>
        <v>0</v>
      </c>
      <c r="P58" s="13">
        <f>IF(Table4[[#This Row],[Column5]]&lt;&gt;0,VLOOKUP(Table4[[#This Row],[Column5]],Table7[],2,FALSE),0)</f>
        <v>0</v>
      </c>
      <c r="Q58" s="13">
        <f>IF(Table4[[#This Row],[Column6]]&lt;&gt;0,VLOOKUP(Table4[[#This Row],[Column6]],Table7[],2,FALSE),0)</f>
        <v>0</v>
      </c>
      <c r="R58" s="13">
        <f>IF(Table4[[#This Row],[Column7]]&lt;&gt;0,VLOOKUP(Table4[[#This Row],[Column7]],Table7[],2,FALSE),0)</f>
        <v>0</v>
      </c>
      <c r="S58" s="22">
        <f>SUM(Table4[[#This Row],[Column72]:[Column79]])</f>
        <v>1227.52</v>
      </c>
    </row>
    <row r="59" spans="1:19" x14ac:dyDescent="0.25">
      <c r="A59" s="2" t="s">
        <v>81</v>
      </c>
      <c r="B59" s="12" t="str" cm="1">
        <f t="array" ref="B59">_xlfn.CONCAT(Table4[[#This Row],[Equipment]:[Column7]]&amp;"-+-")</f>
        <v>Reolink RLC-+-LattePanda-+-Konnect Sat. Lmt-+--+--+--+--+--+-</v>
      </c>
      <c r="C59" s="13" t="s">
        <v>7</v>
      </c>
      <c r="D59" s="13" t="s">
        <v>13</v>
      </c>
      <c r="E59" s="13" t="s">
        <v>22</v>
      </c>
      <c r="K59" s="13">
        <f>IF(Table4[[#This Row],[Equipment]]&lt;&gt;0,VLOOKUP(Table4[[#This Row],[Equipment]],Table7[],2,FALSE),0)</f>
        <v>205.59</v>
      </c>
      <c r="L59" s="13">
        <f>IF(Table4[[#This Row],[Column1]]&lt;&gt;0,VLOOKUP(Table4[[#This Row],[Column1]],Table7[],2,FALSE),0)</f>
        <v>181.93</v>
      </c>
      <c r="M59" s="13">
        <f>IF(Table4[[#This Row],[Column2]]&lt;&gt;0,VLOOKUP(Table4[[#This Row],[Column2]],Table7[],2,FALSE),0)</f>
        <v>408.88</v>
      </c>
      <c r="N59" s="13">
        <f>IF(Table4[[#This Row],[Column3]]&lt;&gt;0,VLOOKUP(Table4[[#This Row],[Column3]],Table7[],2,FALSE),0)</f>
        <v>0</v>
      </c>
      <c r="O59" s="13">
        <f>IF(Table4[[#This Row],[Column4]]&lt;&gt;0,VLOOKUP(Table4[[#This Row],[Column4]],Table7[],2,FALSE),0)</f>
        <v>0</v>
      </c>
      <c r="P59" s="13">
        <f>IF(Table4[[#This Row],[Column5]]&lt;&gt;0,VLOOKUP(Table4[[#This Row],[Column5]],Table7[],2,FALSE),0)</f>
        <v>0</v>
      </c>
      <c r="Q59" s="13">
        <f>IF(Table4[[#This Row],[Column6]]&lt;&gt;0,VLOOKUP(Table4[[#This Row],[Column6]],Table7[],2,FALSE),0)</f>
        <v>0</v>
      </c>
      <c r="R59" s="13">
        <f>IF(Table4[[#This Row],[Column7]]&lt;&gt;0,VLOOKUP(Table4[[#This Row],[Column7]],Table7[],2,FALSE),0)</f>
        <v>0</v>
      </c>
      <c r="S59" s="22">
        <f>SUM(Table4[[#This Row],[Column72]:[Column79]])</f>
        <v>796.4</v>
      </c>
    </row>
    <row r="60" spans="1:19" x14ac:dyDescent="0.25">
      <c r="A60" s="2" t="s">
        <v>82</v>
      </c>
      <c r="B60" s="12" t="str" cm="1">
        <f t="array" ref="B60">_xlfn.CONCAT(Table4[[#This Row],[Equipment]:[Column7]]&amp;"-+-")</f>
        <v>Reolink RLC-+-UDOO Bolt-+-Konnect Sat. Unl-+--+--+--+--+--+-</v>
      </c>
      <c r="C60" s="13" t="s">
        <v>7</v>
      </c>
      <c r="D60" s="13" t="s">
        <v>12</v>
      </c>
      <c r="E60" s="13" t="s">
        <v>21</v>
      </c>
      <c r="K60" s="13">
        <f>IF(Table4[[#This Row],[Equipment]]&lt;&gt;0,VLOOKUP(Table4[[#This Row],[Equipment]],Table7[],2,FALSE),0)</f>
        <v>205.59</v>
      </c>
      <c r="L60" s="13">
        <f>IF(Table4[[#This Row],[Column1]]&lt;&gt;0,VLOOKUP(Table4[[#This Row],[Column1]],Table7[],2,FALSE),0)</f>
        <v>339.91</v>
      </c>
      <c r="M60" s="13">
        <f>IF(Table4[[#This Row],[Column2]]&lt;&gt;0,VLOOKUP(Table4[[#This Row],[Column2]],Table7[],2,FALSE),0)</f>
        <v>840</v>
      </c>
      <c r="N60" s="13">
        <f>IF(Table4[[#This Row],[Column3]]&lt;&gt;0,VLOOKUP(Table4[[#This Row],[Column3]],Table7[],2,FALSE),0)</f>
        <v>0</v>
      </c>
      <c r="O60" s="13">
        <f>IF(Table4[[#This Row],[Column4]]&lt;&gt;0,VLOOKUP(Table4[[#This Row],[Column4]],Table7[],2,FALSE),0)</f>
        <v>0</v>
      </c>
      <c r="P60" s="13">
        <f>IF(Table4[[#This Row],[Column5]]&lt;&gt;0,VLOOKUP(Table4[[#This Row],[Column5]],Table7[],2,FALSE),0)</f>
        <v>0</v>
      </c>
      <c r="Q60" s="13">
        <f>IF(Table4[[#This Row],[Column6]]&lt;&gt;0,VLOOKUP(Table4[[#This Row],[Column6]],Table7[],2,FALSE),0)</f>
        <v>0</v>
      </c>
      <c r="R60" s="13">
        <f>IF(Table4[[#This Row],[Column7]]&lt;&gt;0,VLOOKUP(Table4[[#This Row],[Column7]],Table7[],2,FALSE),0)</f>
        <v>0</v>
      </c>
      <c r="S60" s="22">
        <f>SUM(Table4[[#This Row],[Column72]:[Column79]])</f>
        <v>1385.5</v>
      </c>
    </row>
    <row r="61" spans="1:19" x14ac:dyDescent="0.25">
      <c r="A61" s="2" t="s">
        <v>53</v>
      </c>
      <c r="B61" s="12" t="str" cm="1">
        <f t="array" ref="B61">_xlfn.CONCAT(Table4[[#This Row],[Equipment]:[Column7]]&amp;"-+-")</f>
        <v>Reolink RLC-+-UDOO Bolt-+-Konnect Sat. Lmt-+--+--+--+-MaxSonar-+--+-</v>
      </c>
      <c r="C61" s="13" t="s">
        <v>7</v>
      </c>
      <c r="D61" s="13" t="s">
        <v>12</v>
      </c>
      <c r="E61" s="13" t="s">
        <v>22</v>
      </c>
      <c r="I61" s="13" t="s">
        <v>24</v>
      </c>
      <c r="K61" s="13">
        <f>IF(Table4[[#This Row],[Equipment]]&lt;&gt;0,VLOOKUP(Table4[[#This Row],[Equipment]],Table7[],2,FALSE),0)</f>
        <v>205.59</v>
      </c>
      <c r="L61" s="13">
        <f>IF(Table4[[#This Row],[Column1]]&lt;&gt;0,VLOOKUP(Table4[[#This Row],[Column1]],Table7[],2,FALSE),0)</f>
        <v>339.91</v>
      </c>
      <c r="M61" s="13">
        <f>IF(Table4[[#This Row],[Column2]]&lt;&gt;0,VLOOKUP(Table4[[#This Row],[Column2]],Table7[],2,FALSE),0)</f>
        <v>408.88</v>
      </c>
      <c r="N61" s="13">
        <f>IF(Table4[[#This Row],[Column3]]&lt;&gt;0,VLOOKUP(Table4[[#This Row],[Column3]],Table7[],2,FALSE),0)</f>
        <v>0</v>
      </c>
      <c r="O61" s="13">
        <f>IF(Table4[[#This Row],[Column4]]&lt;&gt;0,VLOOKUP(Table4[[#This Row],[Column4]],Table7[],2,FALSE),0)</f>
        <v>0</v>
      </c>
      <c r="P61" s="13">
        <f>IF(Table4[[#This Row],[Column5]]&lt;&gt;0,VLOOKUP(Table4[[#This Row],[Column5]],Table7[],2,FALSE),0)</f>
        <v>0</v>
      </c>
      <c r="Q61" s="13">
        <f>IF(Table4[[#This Row],[Column6]]&lt;&gt;0,VLOOKUP(Table4[[#This Row],[Column6]],Table7[],2,FALSE),0)</f>
        <v>222</v>
      </c>
      <c r="R61" s="13">
        <f>IF(Table4[[#This Row],[Column7]]&lt;&gt;0,VLOOKUP(Table4[[#This Row],[Column7]],Table7[],2,FALSE),0)</f>
        <v>0</v>
      </c>
      <c r="S61" s="22">
        <f>SUM(Table4[[#This Row],[Column72]:[Column79]])</f>
        <v>1176.3800000000001</v>
      </c>
    </row>
    <row r="62" spans="1:19" x14ac:dyDescent="0.25">
      <c r="A62" s="2" t="s">
        <v>83</v>
      </c>
      <c r="B62" s="12" t="str" cm="1">
        <f t="array" ref="B62">_xlfn.CONCAT(Table4[[#This Row],[Equipment]:[Column7]]&amp;"-+-")</f>
        <v>Reolink RLC-+-LattePanda-+-Konnect Sat. Lmt-+--+--+--+-MaxSonar-+--+-</v>
      </c>
      <c r="C62" s="13" t="s">
        <v>7</v>
      </c>
      <c r="D62" s="13" t="s">
        <v>13</v>
      </c>
      <c r="E62" s="13" t="s">
        <v>22</v>
      </c>
      <c r="I62" s="13" t="s">
        <v>24</v>
      </c>
      <c r="K62" s="13">
        <f>IF(Table4[[#This Row],[Equipment]]&lt;&gt;0,VLOOKUP(Table4[[#This Row],[Equipment]],Table7[],2,FALSE),0)</f>
        <v>205.59</v>
      </c>
      <c r="L62" s="13">
        <f>IF(Table4[[#This Row],[Column1]]&lt;&gt;0,VLOOKUP(Table4[[#This Row],[Column1]],Table7[],2,FALSE),0)</f>
        <v>181.93</v>
      </c>
      <c r="M62" s="13">
        <f>IF(Table4[[#This Row],[Column2]]&lt;&gt;0,VLOOKUP(Table4[[#This Row],[Column2]],Table7[],2,FALSE),0)</f>
        <v>408.88</v>
      </c>
      <c r="N62" s="13">
        <f>IF(Table4[[#This Row],[Column3]]&lt;&gt;0,VLOOKUP(Table4[[#This Row],[Column3]],Table7[],2,FALSE),0)</f>
        <v>0</v>
      </c>
      <c r="O62" s="13">
        <f>IF(Table4[[#This Row],[Column4]]&lt;&gt;0,VLOOKUP(Table4[[#This Row],[Column4]],Table7[],2,FALSE),0)</f>
        <v>0</v>
      </c>
      <c r="P62" s="13">
        <f>IF(Table4[[#This Row],[Column5]]&lt;&gt;0,VLOOKUP(Table4[[#This Row],[Column5]],Table7[],2,FALSE),0)</f>
        <v>0</v>
      </c>
      <c r="Q62" s="13">
        <f>IF(Table4[[#This Row],[Column6]]&lt;&gt;0,VLOOKUP(Table4[[#This Row],[Column6]],Table7[],2,FALSE),0)</f>
        <v>222</v>
      </c>
      <c r="R62" s="13">
        <f>IF(Table4[[#This Row],[Column7]]&lt;&gt;0,VLOOKUP(Table4[[#This Row],[Column7]],Table7[],2,FALSE),0)</f>
        <v>0</v>
      </c>
      <c r="S62" s="22">
        <f>SUM(Table4[[#This Row],[Column72]:[Column79]])</f>
        <v>1018.4</v>
      </c>
    </row>
    <row r="63" spans="1:19" x14ac:dyDescent="0.25">
      <c r="A63" s="2" t="s">
        <v>54</v>
      </c>
      <c r="B63" s="12" t="str" cm="1">
        <f t="array" ref="B63">_xlfn.CONCAT(Table4[[#This Row],[Equipment]:[Column7]]&amp;"-+-")</f>
        <v>Reolink RLC-+-UDOO Bolt-+-Konnect Sat. Lmt-+--+--+--+-MaxSonar-+--+-</v>
      </c>
      <c r="C63" s="13" t="s">
        <v>7</v>
      </c>
      <c r="D63" s="13" t="s">
        <v>12</v>
      </c>
      <c r="E63" s="13" t="s">
        <v>22</v>
      </c>
      <c r="I63" s="13" t="s">
        <v>24</v>
      </c>
      <c r="K63" s="13">
        <f>IF(Table4[[#This Row],[Equipment]]&lt;&gt;0,VLOOKUP(Table4[[#This Row],[Equipment]],Table7[],2,FALSE),0)</f>
        <v>205.59</v>
      </c>
      <c r="L63" s="13">
        <f>IF(Table4[[#This Row],[Column1]]&lt;&gt;0,VLOOKUP(Table4[[#This Row],[Column1]],Table7[],2,FALSE),0)</f>
        <v>339.91</v>
      </c>
      <c r="M63" s="13">
        <f>IF(Table4[[#This Row],[Column2]]&lt;&gt;0,VLOOKUP(Table4[[#This Row],[Column2]],Table7[],2,FALSE),0)</f>
        <v>408.88</v>
      </c>
      <c r="N63" s="13">
        <f>IF(Table4[[#This Row],[Column3]]&lt;&gt;0,VLOOKUP(Table4[[#This Row],[Column3]],Table7[],2,FALSE),0)</f>
        <v>0</v>
      </c>
      <c r="O63" s="13">
        <f>IF(Table4[[#This Row],[Column4]]&lt;&gt;0,VLOOKUP(Table4[[#This Row],[Column4]],Table7[],2,FALSE),0)</f>
        <v>0</v>
      </c>
      <c r="P63" s="13">
        <f>IF(Table4[[#This Row],[Column5]]&lt;&gt;0,VLOOKUP(Table4[[#This Row],[Column5]],Table7[],2,FALSE),0)</f>
        <v>0</v>
      </c>
      <c r="Q63" s="13">
        <f>IF(Table4[[#This Row],[Column6]]&lt;&gt;0,VLOOKUP(Table4[[#This Row],[Column6]],Table7[],2,FALSE),0)</f>
        <v>222</v>
      </c>
      <c r="R63" s="13">
        <f>IF(Table4[[#This Row],[Column7]]&lt;&gt;0,VLOOKUP(Table4[[#This Row],[Column7]],Table7[],2,FALSE),0)</f>
        <v>0</v>
      </c>
      <c r="S63" s="22">
        <f>SUM(Table4[[#This Row],[Column72]:[Column79]])</f>
        <v>1176.3800000000001</v>
      </c>
    </row>
    <row r="64" spans="1:19" x14ac:dyDescent="0.25">
      <c r="A64" s="2" t="s">
        <v>55</v>
      </c>
      <c r="B64" s="12" t="str" cm="1">
        <f t="array" ref="B64">_xlfn.CONCAT(Table4[[#This Row],[Equipment]:[Column7]]&amp;"-+-")</f>
        <v>Reolink RLC-+-LattePanda-+-Konnect Sat. Lmt-+--+--+--+-MaxSonar-+--+-</v>
      </c>
      <c r="C64" s="13" t="s">
        <v>7</v>
      </c>
      <c r="D64" s="13" t="s">
        <v>13</v>
      </c>
      <c r="E64" s="13" t="s">
        <v>22</v>
      </c>
      <c r="I64" s="13" t="s">
        <v>24</v>
      </c>
      <c r="K64" s="13">
        <f>IF(Table4[[#This Row],[Equipment]]&lt;&gt;0,VLOOKUP(Table4[[#This Row],[Equipment]],Table7[],2,FALSE),0)</f>
        <v>205.59</v>
      </c>
      <c r="L64" s="13">
        <f>IF(Table4[[#This Row],[Column1]]&lt;&gt;0,VLOOKUP(Table4[[#This Row],[Column1]],Table7[],2,FALSE),0)</f>
        <v>181.93</v>
      </c>
      <c r="M64" s="13">
        <f>IF(Table4[[#This Row],[Column2]]&lt;&gt;0,VLOOKUP(Table4[[#This Row],[Column2]],Table7[],2,FALSE),0)</f>
        <v>408.88</v>
      </c>
      <c r="N64" s="13">
        <f>IF(Table4[[#This Row],[Column3]]&lt;&gt;0,VLOOKUP(Table4[[#This Row],[Column3]],Table7[],2,FALSE),0)</f>
        <v>0</v>
      </c>
      <c r="O64" s="13">
        <f>IF(Table4[[#This Row],[Column4]]&lt;&gt;0,VLOOKUP(Table4[[#This Row],[Column4]],Table7[],2,FALSE),0)</f>
        <v>0</v>
      </c>
      <c r="P64" s="13">
        <f>IF(Table4[[#This Row],[Column5]]&lt;&gt;0,VLOOKUP(Table4[[#This Row],[Column5]],Table7[],2,FALSE),0)</f>
        <v>0</v>
      </c>
      <c r="Q64" s="13">
        <f>IF(Table4[[#This Row],[Column6]]&lt;&gt;0,VLOOKUP(Table4[[#This Row],[Column6]],Table7[],2,FALSE),0)</f>
        <v>222</v>
      </c>
      <c r="R64" s="13">
        <f>IF(Table4[[#This Row],[Column7]]&lt;&gt;0,VLOOKUP(Table4[[#This Row],[Column7]],Table7[],2,FALSE),0)</f>
        <v>0</v>
      </c>
      <c r="S64" s="22">
        <f>SUM(Table4[[#This Row],[Column72]:[Column79]])</f>
        <v>1018.4</v>
      </c>
    </row>
    <row r="65" spans="1:19" x14ac:dyDescent="0.25">
      <c r="A65" s="11"/>
      <c r="B65" s="14"/>
      <c r="C65" s="16"/>
    </row>
    <row r="66" spans="1:19" x14ac:dyDescent="0.25">
      <c r="S66">
        <f>AVERAGE(Table4[Column80])</f>
        <v>999.3196825396825</v>
      </c>
    </row>
  </sheetData>
  <phoneticPr fontId="3"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DecisionTree</vt:lpstr>
      <vt:lpstr>ItemDatabase</vt:lpstr>
      <vt:lpstr>Choice</vt:lpstr>
      <vt:lpstr>ListandPrices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Jolley (UG)</dc:creator>
  <cp:lastModifiedBy>Martin Jolley (PGR)</cp:lastModifiedBy>
  <dcterms:created xsi:type="dcterms:W3CDTF">2021-10-04T12:20:40Z</dcterms:created>
  <dcterms:modified xsi:type="dcterms:W3CDTF">2021-10-06T16:10:57Z</dcterms:modified>
</cp:coreProperties>
</file>