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goura\Desktop\"/>
    </mc:Choice>
  </mc:AlternateContent>
  <xr:revisionPtr revIDLastSave="0" documentId="13_ncr:1_{15F5681F-D022-4E48-9C7C-437ABE68BA95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Q1" sheetId="1" r:id="rId1"/>
    <sheet name="Q2" sheetId="2" r:id="rId2"/>
    <sheet name="Q3" sheetId="3" r:id="rId3"/>
    <sheet name="Q4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6" l="1"/>
  <c r="M11" i="6" s="1"/>
  <c r="H12" i="6"/>
  <c r="H9" i="6"/>
  <c r="H4" i="6"/>
  <c r="H5" i="6" s="1"/>
  <c r="D27" i="6"/>
  <c r="C27" i="6"/>
  <c r="B27" i="6"/>
  <c r="D26" i="6"/>
  <c r="C26" i="6"/>
  <c r="B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H12" i="3"/>
  <c r="C27" i="3"/>
  <c r="D27" i="3"/>
  <c r="B27" i="3"/>
  <c r="C26" i="3"/>
  <c r="D26" i="3"/>
  <c r="B26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3" i="3"/>
  <c r="M2" i="6" l="1"/>
  <c r="M4" i="6"/>
  <c r="M5" i="6"/>
  <c r="M7" i="6"/>
  <c r="M9" i="6"/>
  <c r="M12" i="6"/>
  <c r="M6" i="6"/>
  <c r="M8" i="6"/>
  <c r="M10" i="6"/>
  <c r="M13" i="6"/>
  <c r="M3" i="6"/>
  <c r="E27" i="6"/>
  <c r="H11" i="6" s="1"/>
  <c r="H17" i="6" s="1"/>
  <c r="H18" i="6" s="1"/>
  <c r="H19" i="6" s="1"/>
  <c r="N11" i="6" s="1"/>
  <c r="E26" i="6"/>
  <c r="E27" i="3"/>
  <c r="H11" i="3" s="1"/>
  <c r="H13" i="3" s="1"/>
  <c r="E26" i="3"/>
  <c r="B28" i="3" s="1"/>
  <c r="N10" i="6" l="1"/>
  <c r="N3" i="6"/>
  <c r="N13" i="6"/>
  <c r="N8" i="6"/>
  <c r="N6" i="6"/>
  <c r="N12" i="6"/>
  <c r="H13" i="6"/>
  <c r="H14" i="6" s="1"/>
  <c r="N9" i="6"/>
  <c r="N7" i="6"/>
  <c r="N5" i="6"/>
  <c r="N4" i="6"/>
  <c r="N2" i="6"/>
  <c r="N14" i="6" s="1"/>
  <c r="M14" i="6"/>
  <c r="B28" i="6"/>
  <c r="C28" i="6"/>
  <c r="D28" i="6"/>
  <c r="C28" i="3"/>
  <c r="D28" i="3"/>
  <c r="H9" i="3" l="1"/>
  <c r="H4" i="3"/>
  <c r="H5" i="3" s="1"/>
  <c r="H14" i="3" s="1"/>
  <c r="B14" i="2" l="1"/>
  <c r="L14" i="3"/>
  <c r="M13" i="3" l="1"/>
  <c r="N13" i="3" s="1"/>
  <c r="M12" i="3"/>
  <c r="N12" i="3" s="1"/>
  <c r="M10" i="3"/>
  <c r="N10" i="3" s="1"/>
  <c r="M9" i="3"/>
  <c r="N9" i="3" s="1"/>
  <c r="M11" i="3"/>
  <c r="N11" i="3" s="1"/>
  <c r="M8" i="3"/>
  <c r="N8" i="3" s="1"/>
  <c r="M7" i="3"/>
  <c r="N7" i="3" s="1"/>
  <c r="M6" i="3"/>
  <c r="N6" i="3" s="1"/>
  <c r="M5" i="3"/>
  <c r="N5" i="3" s="1"/>
  <c r="M4" i="3"/>
  <c r="N4" i="3" s="1"/>
  <c r="M3" i="3"/>
  <c r="N3" i="3" s="1"/>
  <c r="M2" i="3"/>
  <c r="M14" i="3" l="1"/>
  <c r="N2" i="3"/>
  <c r="N14" i="3" s="1"/>
</calcChain>
</file>

<file path=xl/sharedStrings.xml><?xml version="1.0" encoding="utf-8"?>
<sst xmlns="http://schemas.openxmlformats.org/spreadsheetml/2006/main" count="178" uniqueCount="60">
  <si>
    <t>Time_Bucket</t>
  </si>
  <si>
    <t>10_11</t>
  </si>
  <si>
    <t>9_10</t>
  </si>
  <si>
    <t>11_12</t>
  </si>
  <si>
    <t>12_13</t>
  </si>
  <si>
    <t>13_14</t>
  </si>
  <si>
    <t>14_15</t>
  </si>
  <si>
    <t>15_16</t>
  </si>
  <si>
    <t>16_17</t>
  </si>
  <si>
    <t>17_18</t>
  </si>
  <si>
    <t>18_19</t>
  </si>
  <si>
    <t>19_20</t>
  </si>
  <si>
    <t>20_21</t>
  </si>
  <si>
    <t>Avg_Call_Duration(in Sec)</t>
  </si>
  <si>
    <t>Total</t>
  </si>
  <si>
    <t>Calls_inbound</t>
  </si>
  <si>
    <t>No of Inbound Calls</t>
  </si>
  <si>
    <t>Assumptions:</t>
  </si>
  <si>
    <t>Agents working Hrs</t>
  </si>
  <si>
    <t>Break</t>
  </si>
  <si>
    <t>Agents working Hrs on Floor</t>
  </si>
  <si>
    <t>No of Working Days in a week</t>
  </si>
  <si>
    <t>Total No of days in a month</t>
  </si>
  <si>
    <t>Unplanned Leave Days</t>
  </si>
  <si>
    <t>Work Days Per Month</t>
  </si>
  <si>
    <t>Agents Time spent on calls</t>
  </si>
  <si>
    <t>Hrs</t>
  </si>
  <si>
    <t>Days</t>
  </si>
  <si>
    <t>Answered</t>
  </si>
  <si>
    <t>Transferred</t>
  </si>
  <si>
    <t>Abandoned</t>
  </si>
  <si>
    <t>No of calls</t>
  </si>
  <si>
    <t>Grand Total</t>
  </si>
  <si>
    <t xml:space="preserve">Avg Calls </t>
  </si>
  <si>
    <t>%  Calls</t>
  </si>
  <si>
    <t>Average call duration (9:00 AM to 9:00 PM)</t>
  </si>
  <si>
    <t>secs</t>
  </si>
  <si>
    <t>Total call duration for 90% Calls</t>
  </si>
  <si>
    <t>Hours</t>
  </si>
  <si>
    <t>Agents required per day</t>
  </si>
  <si>
    <t>Nos</t>
  </si>
  <si>
    <t>% of Calls Inbound</t>
  </si>
  <si>
    <t>No of Agents to be Assigned</t>
  </si>
  <si>
    <t>If support is provided from 9:00 PM to 9:00 AM)</t>
  </si>
  <si>
    <t>Avg Call Volume per day(9:00 AM to 9:00 PM)</t>
  </si>
  <si>
    <t>Total Call duration (9:00 PM to 9:00AM)</t>
  </si>
  <si>
    <t>Agents required (9:00 PM to 9:00AM)</t>
  </si>
  <si>
    <t>21_22</t>
  </si>
  <si>
    <t>22_23</t>
  </si>
  <si>
    <t>23_24</t>
  </si>
  <si>
    <t>00_01</t>
  </si>
  <si>
    <t>01_02</t>
  </si>
  <si>
    <t>02_03</t>
  </si>
  <si>
    <t>03_04</t>
  </si>
  <si>
    <t>04_05</t>
  </si>
  <si>
    <t>05_06</t>
  </si>
  <si>
    <t>06_07</t>
  </si>
  <si>
    <t>07_08</t>
  </si>
  <si>
    <t>08_09</t>
  </si>
  <si>
    <t>Avg Call Volume (9:00 PM to 9:00 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</si>
</sst>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0" xfId="0" applyFont="1"/>
    <xf numFmtId="14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9" fontId="2" fillId="0" borderId="1" xfId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9" fontId="2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'Q1'!$B$1</c:f>
              <c:strCache>
                <c:ptCount val="1"/>
                <c:pt idx="0">
                  <c:v>Avg_Call_Duration(in Sec)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'Q1'!$A$2:$A$13</c:f>
              <c:strCache>
                <c:ptCount val="12"/>
                <c:pt idx="0">
                  <c:v>9_10</c:v>
                </c:pt>
                <c:pt idx="1">
                  <c:v>10_11</c:v>
                </c:pt>
                <c:pt idx="2">
                  <c:v>11_12</c:v>
                </c:pt>
                <c:pt idx="3">
                  <c:v>12_13</c:v>
                </c:pt>
                <c:pt idx="4">
                  <c:v>13_14</c:v>
                </c:pt>
                <c:pt idx="5">
                  <c:v>14_15</c:v>
                </c:pt>
                <c:pt idx="6">
                  <c:v>15_16</c:v>
                </c:pt>
                <c:pt idx="7">
                  <c:v>16_17</c:v>
                </c:pt>
                <c:pt idx="8">
                  <c:v>17_18</c:v>
                </c:pt>
                <c:pt idx="9">
                  <c:v>18_19</c:v>
                </c:pt>
                <c:pt idx="10">
                  <c:v>19_20</c:v>
                </c:pt>
                <c:pt idx="11">
                  <c:v>20_21</c:v>
                </c:pt>
              </c:strCache>
            </c:strRef>
          </c:cat>
          <c:val>
            <c:numRef>
              <c:f>'Q1'!$B$2:$B$13</c:f>
              <c:numCache>
                <c:formatCode>General</c:formatCode>
                <c:ptCount val="12"/>
                <c:pt idx="0">
                  <c:v>198.74</c:v>
                </c:pt>
                <c:pt idx="1">
                  <c:v>202.59</c:v>
                </c:pt>
                <c:pt idx="2">
                  <c:v>198.66</c:v>
                </c:pt>
                <c:pt idx="3">
                  <c:v>191.15</c:v>
                </c:pt>
                <c:pt idx="4">
                  <c:v>193.3</c:v>
                </c:pt>
                <c:pt idx="5">
                  <c:v>191.95</c:v>
                </c:pt>
                <c:pt idx="6">
                  <c:v>195.86</c:v>
                </c:pt>
                <c:pt idx="7">
                  <c:v>198.29</c:v>
                </c:pt>
                <c:pt idx="8">
                  <c:v>197.88</c:v>
                </c:pt>
                <c:pt idx="9">
                  <c:v>200.12</c:v>
                </c:pt>
                <c:pt idx="10">
                  <c:v>202.48</c:v>
                </c:pt>
                <c:pt idx="11">
                  <c:v>202.52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28-4248-B282-52101AB9B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4410792"/>
        <c:axId val="724409152"/>
      </c:barChart>
      <c:catAx>
        <c:axId val="72441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409152"/>
        <c:crosses val="autoZero"/>
        <c:auto val="1"/>
        <c:lblAlgn val="ctr"/>
        <c:lblOffset val="100"/>
        <c:noMultiLvlLbl val="0"/>
      </c:catAx>
      <c:valAx>
        <c:axId val="72440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410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'Q2'!$B$1</c:f>
              <c:strCache>
                <c:ptCount val="1"/>
                <c:pt idx="0">
                  <c:v>No of Inbound Calls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'Q2'!$A$2:$A$13</c:f>
              <c:strCache>
                <c:ptCount val="12"/>
                <c:pt idx="0">
                  <c:v>9_10</c:v>
                </c:pt>
                <c:pt idx="1">
                  <c:v>10_11</c:v>
                </c:pt>
                <c:pt idx="2">
                  <c:v>11_12</c:v>
                </c:pt>
                <c:pt idx="3">
                  <c:v>12_13</c:v>
                </c:pt>
                <c:pt idx="4">
                  <c:v>13_14</c:v>
                </c:pt>
                <c:pt idx="5">
                  <c:v>14_15</c:v>
                </c:pt>
                <c:pt idx="6">
                  <c:v>15_16</c:v>
                </c:pt>
                <c:pt idx="7">
                  <c:v>16_17</c:v>
                </c:pt>
                <c:pt idx="8">
                  <c:v>17_18</c:v>
                </c:pt>
                <c:pt idx="9">
                  <c:v>18_19</c:v>
                </c:pt>
                <c:pt idx="10">
                  <c:v>19_20</c:v>
                </c:pt>
                <c:pt idx="11">
                  <c:v>20_21</c:v>
                </c:pt>
              </c:strCache>
            </c:strRef>
          </c:cat>
          <c:val>
            <c:numRef>
              <c:f>'Q2'!$B$2:$B$13</c:f>
              <c:numCache>
                <c:formatCode>General</c:formatCode>
                <c:ptCount val="12"/>
                <c:pt idx="0">
                  <c:v>9588</c:v>
                </c:pt>
                <c:pt idx="1">
                  <c:v>13313</c:v>
                </c:pt>
                <c:pt idx="2">
                  <c:v>14626</c:v>
                </c:pt>
                <c:pt idx="3">
                  <c:v>12652</c:v>
                </c:pt>
                <c:pt idx="4">
                  <c:v>11561</c:v>
                </c:pt>
                <c:pt idx="5">
                  <c:v>10561</c:v>
                </c:pt>
                <c:pt idx="6">
                  <c:v>9159</c:v>
                </c:pt>
                <c:pt idx="7">
                  <c:v>8788</c:v>
                </c:pt>
                <c:pt idx="8">
                  <c:v>8534</c:v>
                </c:pt>
                <c:pt idx="9">
                  <c:v>7238</c:v>
                </c:pt>
                <c:pt idx="10">
                  <c:v>6463</c:v>
                </c:pt>
                <c:pt idx="11">
                  <c:v>5505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D1-4690-9168-A903FC705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44873024"/>
        <c:axId val="744874992"/>
      </c:barChart>
      <c:catAx>
        <c:axId val="74487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874992"/>
        <c:crosses val="autoZero"/>
        <c:auto val="1"/>
        <c:lblAlgn val="ctr"/>
        <c:lblOffset val="100"/>
        <c:noMultiLvlLbl val="0"/>
      </c:catAx>
      <c:valAx>
        <c:axId val="74487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87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'Q3'!$T$1</c:f>
              <c:strCache>
                <c:ptCount val="1"/>
                <c:pt idx="0">
                  <c:v>No of Agents to be Assigned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'Q3'!$S$2:$S$13</c:f>
              <c:strCache>
                <c:ptCount val="12"/>
                <c:pt idx="0">
                  <c:v>9_10</c:v>
                </c:pt>
                <c:pt idx="1">
                  <c:v>10_11</c:v>
                </c:pt>
                <c:pt idx="2">
                  <c:v>11_12</c:v>
                </c:pt>
                <c:pt idx="3">
                  <c:v>12_13</c:v>
                </c:pt>
                <c:pt idx="4">
                  <c:v>13_14</c:v>
                </c:pt>
                <c:pt idx="5">
                  <c:v>14_15</c:v>
                </c:pt>
                <c:pt idx="6">
                  <c:v>15_16</c:v>
                </c:pt>
                <c:pt idx="7">
                  <c:v>16_17</c:v>
                </c:pt>
                <c:pt idx="8">
                  <c:v>17_18</c:v>
                </c:pt>
                <c:pt idx="9">
                  <c:v>18_19</c:v>
                </c:pt>
                <c:pt idx="10">
                  <c:v>19_20</c:v>
                </c:pt>
                <c:pt idx="11">
                  <c:v>20_21</c:v>
                </c:pt>
              </c:strCache>
            </c:strRef>
          </c:cat>
          <c:val>
            <c:numRef>
              <c:f>'Q3'!$T$2:$T$13</c:f>
              <c:numCache>
                <c:formatCode>General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C-40C2-9EE6-93575867D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2942984"/>
        <c:axId val="812943640"/>
      </c:barChart>
      <c:catAx>
        <c:axId val="81294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43640"/>
        <c:crosses val="autoZero"/>
        <c:auto val="1"/>
        <c:lblAlgn val="ctr"/>
        <c:lblOffset val="100"/>
        <c:noMultiLvlLbl val="0"/>
      </c:catAx>
      <c:valAx>
        <c:axId val="81294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4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'Q4'!$Q$1</c:f>
              <c:strCache>
                <c:ptCount val="1"/>
                <c:pt idx="0">
                  <c:v>No of Agents to be Assigned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'Q4'!$P$2:$P$25</c:f>
              <c:strCache>
                <c:ptCount val="24"/>
                <c:pt idx="0">
                  <c:v>9_10</c:v>
                </c:pt>
                <c:pt idx="1">
                  <c:v>10_11</c:v>
                </c:pt>
                <c:pt idx="2">
                  <c:v>11_12</c:v>
                </c:pt>
                <c:pt idx="3">
                  <c:v>12_13</c:v>
                </c:pt>
                <c:pt idx="4">
                  <c:v>13_14</c:v>
                </c:pt>
                <c:pt idx="5">
                  <c:v>14_15</c:v>
                </c:pt>
                <c:pt idx="6">
                  <c:v>15_16</c:v>
                </c:pt>
                <c:pt idx="7">
                  <c:v>16_17</c:v>
                </c:pt>
                <c:pt idx="8">
                  <c:v>17_18</c:v>
                </c:pt>
                <c:pt idx="9">
                  <c:v>18_19</c:v>
                </c:pt>
                <c:pt idx="10">
                  <c:v>19_20</c:v>
                </c:pt>
                <c:pt idx="11">
                  <c:v>20_21</c:v>
                </c:pt>
                <c:pt idx="12">
                  <c:v>21_22</c:v>
                </c:pt>
                <c:pt idx="13">
                  <c:v>22_23</c:v>
                </c:pt>
                <c:pt idx="14">
                  <c:v>23_24</c:v>
                </c:pt>
                <c:pt idx="15">
                  <c:v>00_01</c:v>
                </c:pt>
                <c:pt idx="16">
                  <c:v>01_02</c:v>
                </c:pt>
                <c:pt idx="17">
                  <c:v>02_03</c:v>
                </c:pt>
                <c:pt idx="18">
                  <c:v>03_04</c:v>
                </c:pt>
                <c:pt idx="19">
                  <c:v>04_05</c:v>
                </c:pt>
                <c:pt idx="20">
                  <c:v>05_06</c:v>
                </c:pt>
                <c:pt idx="21">
                  <c:v>06_07</c:v>
                </c:pt>
                <c:pt idx="22">
                  <c:v>07_08</c:v>
                </c:pt>
                <c:pt idx="23">
                  <c:v>08_09</c:v>
                </c:pt>
              </c:strCache>
            </c:strRef>
          </c:cat>
          <c:val>
            <c:numRef>
              <c:f>'Q4'!$Q$2:$Q$25</c:f>
              <c:numCache>
                <c:formatCode>General</c:formatCode>
                <c:ptCount val="2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E-4555-9F0F-A92F0F448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0141808"/>
        <c:axId val="630140496"/>
      </c:barChart>
      <c:catAx>
        <c:axId val="63014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40496"/>
        <c:crosses val="autoZero"/>
        <c:auto val="1"/>
        <c:lblAlgn val="ctr"/>
        <c:lblOffset val="100"/>
        <c:noMultiLvlLbl val="0"/>
      </c:catAx>
      <c:valAx>
        <c:axId val="63014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4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1</xdr:row>
      <xdr:rowOff>30480</xdr:rowOff>
    </xdr:from>
    <xdr:to>
      <xdr:col>14</xdr:col>
      <xdr:colOff>228600</xdr:colOff>
      <xdr:row>16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7D6B7D-CE26-3B00-7A5D-7F13B093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579120</xdr:colOff>
      <xdr:row>1</xdr:row>
      <xdr:rowOff>26670</xdr:rowOff>
    </xdr:from>
    <xdr:to>
      <xdr:col>14</xdr:col>
      <xdr:colOff>274320</xdr:colOff>
      <xdr:row>16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9DC45F-C47D-56AB-9766-9706C5A54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601980</xdr:colOff>
      <xdr:row>15</xdr:row>
      <xdr:rowOff>167640</xdr:rowOff>
    </xdr:from>
    <xdr:to>
      <xdr:col>13</xdr:col>
      <xdr:colOff>1630680</xdr:colOff>
      <xdr:row>30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8CDBCB-DA09-4171-BA7B-72F649F16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15</xdr:row>
      <xdr:rowOff>118110</xdr:rowOff>
    </xdr:from>
    <xdr:to>
      <xdr:col>14</xdr:col>
      <xdr:colOff>38100</xdr:colOff>
      <xdr:row>30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C72530-9CE9-A7D6-CC16-6F94A39C5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B18" sqref="B18"/>
    </sheetView>
  </sheetViews>
  <sheetFormatPr defaultRowHeight="14.4" x14ac:dyDescent="0.3"/>
  <cols>
    <col min="1" max="1" width="11.5546875" bestFit="1" customWidth="1"/>
    <col min="2" max="2" width="22.109375" bestFit="1" customWidth="1"/>
  </cols>
  <sheetData>
    <row r="1" spans="1:2" x14ac:dyDescent="0.3">
      <c r="A1" s="2" t="s">
        <v>0</v>
      </c>
      <c r="B1" s="2" t="s">
        <v>13</v>
      </c>
    </row>
    <row r="2" spans="1:2" x14ac:dyDescent="0.3">
      <c r="A2" s="1" t="s">
        <v>2</v>
      </c>
      <c r="B2" s="3">
        <v>198.74</v>
      </c>
    </row>
    <row r="3" spans="1:2" x14ac:dyDescent="0.3">
      <c r="A3" s="1" t="s">
        <v>1</v>
      </c>
      <c r="B3" s="3">
        <v>202.59</v>
      </c>
    </row>
    <row r="4" spans="1:2" x14ac:dyDescent="0.3">
      <c r="A4" s="1" t="s">
        <v>3</v>
      </c>
      <c r="B4" s="3">
        <v>198.66</v>
      </c>
    </row>
    <row r="5" spans="1:2" x14ac:dyDescent="0.3">
      <c r="A5" s="1" t="s">
        <v>4</v>
      </c>
      <c r="B5" s="3">
        <v>191.15</v>
      </c>
    </row>
    <row r="6" spans="1:2" x14ac:dyDescent="0.3">
      <c r="A6" s="1" t="s">
        <v>5</v>
      </c>
      <c r="B6" s="3">
        <v>193.3</v>
      </c>
    </row>
    <row r="7" spans="1:2" x14ac:dyDescent="0.3">
      <c r="A7" s="1" t="s">
        <v>6</v>
      </c>
      <c r="B7" s="3">
        <v>191.95</v>
      </c>
    </row>
    <row r="8" spans="1:2" x14ac:dyDescent="0.3">
      <c r="A8" s="1" t="s">
        <v>7</v>
      </c>
      <c r="B8" s="3">
        <v>195.86</v>
      </c>
    </row>
    <row r="9" spans="1:2" x14ac:dyDescent="0.3">
      <c r="A9" s="1" t="s">
        <v>8</v>
      </c>
      <c r="B9" s="3">
        <v>198.29</v>
      </c>
    </row>
    <row r="10" spans="1:2" x14ac:dyDescent="0.3">
      <c r="A10" s="1" t="s">
        <v>9</v>
      </c>
      <c r="B10" s="3">
        <v>197.88</v>
      </c>
    </row>
    <row r="11" spans="1:2" x14ac:dyDescent="0.3">
      <c r="A11" s="1" t="s">
        <v>10</v>
      </c>
      <c r="B11" s="3">
        <v>200.12</v>
      </c>
    </row>
    <row r="12" spans="1:2" x14ac:dyDescent="0.3">
      <c r="A12" s="1" t="s">
        <v>11</v>
      </c>
      <c r="B12" s="3">
        <v>202.48</v>
      </c>
    </row>
    <row r="13" spans="1:2" x14ac:dyDescent="0.3">
      <c r="A13" s="1" t="s">
        <v>12</v>
      </c>
      <c r="B13" s="3">
        <v>202.52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4CC86-1F8A-43A2-9691-3D30AFC4884F}">
  <dimension ref="A1:B14"/>
  <sheetViews>
    <sheetView workbookViewId="0">
      <selection activeCell="C25" sqref="C25"/>
    </sheetView>
  </sheetViews>
  <sheetFormatPr defaultRowHeight="14.4" x14ac:dyDescent="0.3"/>
  <cols>
    <col min="1" max="1" width="11.5546875" bestFit="1" customWidth="1"/>
    <col min="2" max="2" width="18" bestFit="1" customWidth="1"/>
  </cols>
  <sheetData>
    <row r="1" spans="1:2" x14ac:dyDescent="0.3">
      <c r="A1" s="1" t="s">
        <v>0</v>
      </c>
      <c r="B1" s="1" t="s">
        <v>16</v>
      </c>
    </row>
    <row r="2" spans="1:2" x14ac:dyDescent="0.3">
      <c r="A2" s="1" t="s">
        <v>2</v>
      </c>
      <c r="B2" s="1">
        <v>9588</v>
      </c>
    </row>
    <row r="3" spans="1:2" x14ac:dyDescent="0.3">
      <c r="A3" s="1" t="s">
        <v>1</v>
      </c>
      <c r="B3" s="1">
        <v>13313</v>
      </c>
    </row>
    <row r="4" spans="1:2" x14ac:dyDescent="0.3">
      <c r="A4" s="1" t="s">
        <v>3</v>
      </c>
      <c r="B4" s="1">
        <v>14626</v>
      </c>
    </row>
    <row r="5" spans="1:2" x14ac:dyDescent="0.3">
      <c r="A5" s="1" t="s">
        <v>4</v>
      </c>
      <c r="B5" s="1">
        <v>12652</v>
      </c>
    </row>
    <row r="6" spans="1:2" x14ac:dyDescent="0.3">
      <c r="A6" s="1" t="s">
        <v>5</v>
      </c>
      <c r="B6" s="1">
        <v>11561</v>
      </c>
    </row>
    <row r="7" spans="1:2" x14ac:dyDescent="0.3">
      <c r="A7" s="1" t="s">
        <v>6</v>
      </c>
      <c r="B7" s="1">
        <v>10561</v>
      </c>
    </row>
    <row r="8" spans="1:2" x14ac:dyDescent="0.3">
      <c r="A8" s="1" t="s">
        <v>7</v>
      </c>
      <c r="B8" s="1">
        <v>9159</v>
      </c>
    </row>
    <row r="9" spans="1:2" x14ac:dyDescent="0.3">
      <c r="A9" s="1" t="s">
        <v>8</v>
      </c>
      <c r="B9" s="1">
        <v>8788</v>
      </c>
    </row>
    <row r="10" spans="1:2" x14ac:dyDescent="0.3">
      <c r="A10" s="1" t="s">
        <v>9</v>
      </c>
      <c r="B10" s="1">
        <v>8534</v>
      </c>
    </row>
    <row r="11" spans="1:2" x14ac:dyDescent="0.3">
      <c r="A11" s="1" t="s">
        <v>10</v>
      </c>
      <c r="B11" s="1">
        <v>7238</v>
      </c>
    </row>
    <row r="12" spans="1:2" x14ac:dyDescent="0.3">
      <c r="A12" s="1" t="s">
        <v>11</v>
      </c>
      <c r="B12" s="1">
        <v>6463</v>
      </c>
    </row>
    <row r="13" spans="1:2" x14ac:dyDescent="0.3">
      <c r="A13" s="1" t="s">
        <v>12</v>
      </c>
      <c r="B13" s="1">
        <v>5505</v>
      </c>
    </row>
    <row r="14" spans="1:2" x14ac:dyDescent="0.3">
      <c r="A14" s="1" t="s">
        <v>14</v>
      </c>
      <c r="B14" s="1">
        <f>SUM(B2:B13)</f>
        <v>117988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08501-558E-431C-B2AF-C0E55BC0AADC}">
  <dimension ref="A1:T28"/>
  <sheetViews>
    <sheetView workbookViewId="0">
      <selection activeCell="G22" sqref="G22"/>
    </sheetView>
  </sheetViews>
  <sheetFormatPr defaultRowHeight="14.4" x14ac:dyDescent="0.3"/>
  <cols>
    <col min="1" max="1" width="14.88671875" bestFit="1" customWidth="1"/>
    <col min="2" max="2" width="12.77734375" bestFit="1" customWidth="1"/>
    <col min="3" max="3" width="16.6640625" bestFit="1" customWidth="1"/>
    <col min="4" max="4" width="12.44140625" bestFit="1" customWidth="1"/>
    <col min="5" max="5" width="14.33203125" bestFit="1" customWidth="1"/>
    <col min="7" max="7" width="38.44140625" bestFit="1" customWidth="1"/>
    <col min="8" max="8" width="10.109375" bestFit="1" customWidth="1"/>
    <col min="11" max="11" width="11.5546875" bestFit="1" customWidth="1"/>
    <col min="12" max="12" width="12.33203125" bestFit="1" customWidth="1"/>
    <col min="13" max="13" width="16.109375" bestFit="1" customWidth="1"/>
    <col min="14" max="14" width="24" bestFit="1" customWidth="1"/>
    <col min="15" max="17" width="24" customWidth="1"/>
    <col min="19" max="19" width="11.5546875" bestFit="1" customWidth="1"/>
    <col min="20" max="20" width="24" bestFit="1" customWidth="1"/>
  </cols>
  <sheetData>
    <row r="1" spans="1:20" x14ac:dyDescent="0.3">
      <c r="A1" s="2"/>
      <c r="B1" s="19" t="s">
        <v>31</v>
      </c>
      <c r="C1" s="19"/>
      <c r="D1" s="19"/>
      <c r="E1" s="19"/>
      <c r="F1" s="4"/>
      <c r="G1" s="18" t="s">
        <v>17</v>
      </c>
      <c r="H1" s="18"/>
      <c r="I1" s="18"/>
      <c r="K1" s="1" t="s">
        <v>0</v>
      </c>
      <c r="L1" s="1" t="s">
        <v>15</v>
      </c>
      <c r="M1" s="2" t="s">
        <v>41</v>
      </c>
      <c r="N1" s="2" t="s">
        <v>42</v>
      </c>
      <c r="S1" s="1" t="s">
        <v>0</v>
      </c>
      <c r="T1" s="1" t="s">
        <v>42</v>
      </c>
    </row>
    <row r="2" spans="1:20" x14ac:dyDescent="0.3">
      <c r="A2" s="11" t="s">
        <v>27</v>
      </c>
      <c r="B2" s="11" t="s">
        <v>28</v>
      </c>
      <c r="C2" s="11" t="s">
        <v>29</v>
      </c>
      <c r="D2" s="11" t="s">
        <v>30</v>
      </c>
      <c r="E2" s="11" t="s">
        <v>14</v>
      </c>
      <c r="G2" s="6" t="s">
        <v>18</v>
      </c>
      <c r="H2" s="1">
        <v>9</v>
      </c>
      <c r="I2" s="1" t="s">
        <v>26</v>
      </c>
      <c r="K2" s="1" t="s">
        <v>2</v>
      </c>
      <c r="L2" s="1">
        <v>9588</v>
      </c>
      <c r="M2" s="10">
        <f>L2/L14</f>
        <v>8.1262501271315721E-2</v>
      </c>
      <c r="N2" s="5">
        <f>M2*H14</f>
        <v>4.5808175362318844</v>
      </c>
      <c r="O2" s="16"/>
      <c r="P2" s="16"/>
      <c r="Q2" s="16"/>
      <c r="S2" s="1" t="s">
        <v>2</v>
      </c>
      <c r="T2" s="1">
        <v>5</v>
      </c>
    </row>
    <row r="3" spans="1:20" x14ac:dyDescent="0.3">
      <c r="A3" s="9">
        <v>44562</v>
      </c>
      <c r="B3" s="1">
        <v>3883</v>
      </c>
      <c r="C3" s="1">
        <v>77</v>
      </c>
      <c r="D3" s="1">
        <v>684</v>
      </c>
      <c r="E3" s="3">
        <f>B3+C3+D3</f>
        <v>4644</v>
      </c>
      <c r="G3" s="6" t="s">
        <v>19</v>
      </c>
      <c r="H3" s="1">
        <v>1.5</v>
      </c>
      <c r="I3" s="1" t="s">
        <v>26</v>
      </c>
      <c r="K3" s="1" t="s">
        <v>1</v>
      </c>
      <c r="L3" s="1">
        <v>13313</v>
      </c>
      <c r="M3" s="10">
        <f>L3/L14</f>
        <v>0.11283350849238906</v>
      </c>
      <c r="N3" s="5">
        <f>M3*H14</f>
        <v>6.3604947705314014</v>
      </c>
      <c r="O3" s="16"/>
      <c r="P3" s="16"/>
      <c r="Q3" s="16"/>
      <c r="S3" s="1" t="s">
        <v>1</v>
      </c>
      <c r="T3" s="1">
        <v>6</v>
      </c>
    </row>
    <row r="4" spans="1:20" x14ac:dyDescent="0.3">
      <c r="A4" s="9">
        <v>44563</v>
      </c>
      <c r="B4" s="1">
        <v>2935</v>
      </c>
      <c r="C4" s="1">
        <v>60</v>
      </c>
      <c r="D4" s="1">
        <v>356</v>
      </c>
      <c r="E4" s="3">
        <f t="shared" ref="E4:E25" si="0">B4+C4+D4</f>
        <v>3351</v>
      </c>
      <c r="G4" s="6" t="s">
        <v>20</v>
      </c>
      <c r="H4" s="1">
        <f>H2-H3</f>
        <v>7.5</v>
      </c>
      <c r="I4" s="1" t="s">
        <v>26</v>
      </c>
      <c r="K4" s="1" t="s">
        <v>3</v>
      </c>
      <c r="L4" s="1">
        <v>14626</v>
      </c>
      <c r="M4" s="10">
        <f>L4/L14</f>
        <v>0.12396175882293115</v>
      </c>
      <c r="N4" s="5">
        <f>M4*H14</f>
        <v>6.987801135265701</v>
      </c>
      <c r="O4" s="16"/>
      <c r="P4" s="16"/>
      <c r="Q4" s="16"/>
      <c r="S4" s="1" t="s">
        <v>3</v>
      </c>
      <c r="T4" s="1">
        <v>7</v>
      </c>
    </row>
    <row r="5" spans="1:20" x14ac:dyDescent="0.3">
      <c r="A5" s="9">
        <v>44564</v>
      </c>
      <c r="B5" s="1">
        <v>4079</v>
      </c>
      <c r="C5" s="1">
        <v>111</v>
      </c>
      <c r="D5" s="1">
        <v>599</v>
      </c>
      <c r="E5" s="3">
        <f t="shared" si="0"/>
        <v>4789</v>
      </c>
      <c r="G5" s="14" t="s">
        <v>25</v>
      </c>
      <c r="H5" s="7">
        <f>0.6*H4</f>
        <v>4.5</v>
      </c>
      <c r="I5" s="7" t="s">
        <v>26</v>
      </c>
      <c r="K5" s="1" t="s">
        <v>4</v>
      </c>
      <c r="L5" s="1">
        <v>12652</v>
      </c>
      <c r="M5" s="10">
        <f>L5/L14</f>
        <v>0.10723124385530731</v>
      </c>
      <c r="N5" s="5">
        <f>M5*H14</f>
        <v>6.0446916425120776</v>
      </c>
      <c r="O5" s="16"/>
      <c r="P5" s="16"/>
      <c r="Q5" s="16"/>
      <c r="S5" s="1" t="s">
        <v>4</v>
      </c>
      <c r="T5" s="1">
        <v>6</v>
      </c>
    </row>
    <row r="6" spans="1:20" x14ac:dyDescent="0.3">
      <c r="A6" s="9">
        <v>44565</v>
      </c>
      <c r="B6" s="1">
        <v>4404</v>
      </c>
      <c r="C6" s="1">
        <v>114</v>
      </c>
      <c r="D6" s="1">
        <v>595</v>
      </c>
      <c r="E6" s="3">
        <f t="shared" si="0"/>
        <v>5113</v>
      </c>
      <c r="G6" s="6" t="s">
        <v>21</v>
      </c>
      <c r="H6" s="1">
        <v>6</v>
      </c>
      <c r="I6" s="1" t="s">
        <v>27</v>
      </c>
      <c r="K6" s="1" t="s">
        <v>5</v>
      </c>
      <c r="L6" s="1">
        <v>11561</v>
      </c>
      <c r="M6" s="10">
        <f>L6/L14</f>
        <v>9.7984540800759398E-2</v>
      </c>
      <c r="N6" s="5">
        <f>M6*H14</f>
        <v>5.5234492632850243</v>
      </c>
      <c r="O6" s="16"/>
      <c r="P6" s="16"/>
      <c r="Q6" s="16"/>
      <c r="S6" s="1" t="s">
        <v>5</v>
      </c>
      <c r="T6" s="1">
        <v>6</v>
      </c>
    </row>
    <row r="7" spans="1:20" x14ac:dyDescent="0.3">
      <c r="A7" s="9">
        <v>44566</v>
      </c>
      <c r="B7" s="1">
        <v>4140</v>
      </c>
      <c r="C7" s="1">
        <v>114</v>
      </c>
      <c r="D7" s="1">
        <v>536</v>
      </c>
      <c r="E7" s="3">
        <f t="shared" si="0"/>
        <v>4790</v>
      </c>
      <c r="G7" s="6" t="s">
        <v>22</v>
      </c>
      <c r="H7" s="1">
        <v>30</v>
      </c>
      <c r="I7" s="1" t="s">
        <v>27</v>
      </c>
      <c r="K7" s="1" t="s">
        <v>6</v>
      </c>
      <c r="L7" s="1">
        <v>10561</v>
      </c>
      <c r="M7" s="10">
        <f>L7/L14</f>
        <v>8.9509102620605491E-2</v>
      </c>
      <c r="N7" s="5">
        <f>M7*H14</f>
        <v>5.0456835628019334</v>
      </c>
      <c r="O7" s="16"/>
      <c r="P7" s="16"/>
      <c r="Q7" s="16"/>
      <c r="S7" s="1" t="s">
        <v>6</v>
      </c>
      <c r="T7" s="1">
        <v>5</v>
      </c>
    </row>
    <row r="8" spans="1:20" x14ac:dyDescent="0.3">
      <c r="A8" s="9">
        <v>44567</v>
      </c>
      <c r="B8" s="1">
        <v>3875</v>
      </c>
      <c r="C8" s="1">
        <v>85</v>
      </c>
      <c r="D8" s="1">
        <v>991</v>
      </c>
      <c r="E8" s="3">
        <f t="shared" si="0"/>
        <v>4951</v>
      </c>
      <c r="G8" s="6" t="s">
        <v>23</v>
      </c>
      <c r="H8" s="1">
        <v>4</v>
      </c>
      <c r="I8" s="1" t="s">
        <v>27</v>
      </c>
      <c r="K8" s="1" t="s">
        <v>7</v>
      </c>
      <c r="L8" s="1">
        <v>9159</v>
      </c>
      <c r="M8" s="10">
        <f>L8/L14</f>
        <v>7.7626538292029701E-2</v>
      </c>
      <c r="N8" s="5">
        <f>M8*H14</f>
        <v>4.3758560507246385</v>
      </c>
      <c r="O8" s="16"/>
      <c r="P8" s="16"/>
      <c r="Q8" s="16"/>
      <c r="S8" s="1" t="s">
        <v>7</v>
      </c>
      <c r="T8" s="1">
        <v>4</v>
      </c>
    </row>
    <row r="9" spans="1:20" x14ac:dyDescent="0.3">
      <c r="A9" s="9">
        <v>44568</v>
      </c>
      <c r="B9" s="1">
        <v>3587</v>
      </c>
      <c r="C9" s="1">
        <v>42</v>
      </c>
      <c r="D9" s="1">
        <v>1319</v>
      </c>
      <c r="E9" s="3">
        <f t="shared" si="0"/>
        <v>4948</v>
      </c>
      <c r="G9" s="6" t="s">
        <v>24</v>
      </c>
      <c r="H9" s="5">
        <f>H7-(30/7)-H8</f>
        <v>21.714285714285715</v>
      </c>
      <c r="I9" s="1" t="s">
        <v>27</v>
      </c>
      <c r="K9" s="1" t="s">
        <v>8</v>
      </c>
      <c r="L9" s="1">
        <v>8788</v>
      </c>
      <c r="M9" s="10">
        <f>L9/L14</f>
        <v>7.4482150727192595E-2</v>
      </c>
      <c r="N9" s="5">
        <f>M9*H14</f>
        <v>4.1986049758454111</v>
      </c>
      <c r="O9" s="16"/>
      <c r="P9" s="16"/>
      <c r="Q9" s="16"/>
      <c r="S9" s="1" t="s">
        <v>8</v>
      </c>
      <c r="T9" s="1">
        <v>4</v>
      </c>
    </row>
    <row r="10" spans="1:20" x14ac:dyDescent="0.3">
      <c r="A10" s="9">
        <v>44569</v>
      </c>
      <c r="B10" s="1">
        <v>3519</v>
      </c>
      <c r="C10" s="1">
        <v>50</v>
      </c>
      <c r="D10" s="1">
        <v>1103</v>
      </c>
      <c r="E10" s="3">
        <f t="shared" si="0"/>
        <v>4672</v>
      </c>
      <c r="K10" s="1" t="s">
        <v>9</v>
      </c>
      <c r="L10" s="1">
        <v>8534</v>
      </c>
      <c r="M10" s="10">
        <f>L10/L14</f>
        <v>7.2329389429433497E-2</v>
      </c>
      <c r="N10" s="5">
        <f>M10*H14</f>
        <v>4.0772524879227054</v>
      </c>
      <c r="O10" s="16"/>
      <c r="P10" s="16"/>
      <c r="Q10" s="16"/>
      <c r="S10" s="1" t="s">
        <v>9</v>
      </c>
      <c r="T10" s="1">
        <v>4</v>
      </c>
    </row>
    <row r="11" spans="1:20" x14ac:dyDescent="0.3">
      <c r="A11" s="9">
        <v>44570</v>
      </c>
      <c r="B11" s="1">
        <v>2628</v>
      </c>
      <c r="C11" s="1">
        <v>62</v>
      </c>
      <c r="D11" s="1">
        <v>962</v>
      </c>
      <c r="E11" s="3">
        <f t="shared" si="0"/>
        <v>3652</v>
      </c>
      <c r="G11" s="6" t="s">
        <v>44</v>
      </c>
      <c r="H11" s="5">
        <f>E27</f>
        <v>5129.913043478261</v>
      </c>
      <c r="I11" s="1" t="s">
        <v>40</v>
      </c>
      <c r="K11" s="1" t="s">
        <v>10</v>
      </c>
      <c r="L11" s="1">
        <v>7238</v>
      </c>
      <c r="M11" s="10">
        <f>L11/L14</f>
        <v>6.1345221547954028E-2</v>
      </c>
      <c r="N11" s="5">
        <f>M11*H14</f>
        <v>3.4580681400966187</v>
      </c>
      <c r="O11" s="16"/>
      <c r="P11" s="16"/>
      <c r="Q11" s="16"/>
      <c r="S11" s="1" t="s">
        <v>10</v>
      </c>
      <c r="T11" s="1">
        <v>3</v>
      </c>
    </row>
    <row r="12" spans="1:20" x14ac:dyDescent="0.3">
      <c r="A12" s="9">
        <v>44571</v>
      </c>
      <c r="B12" s="1">
        <v>3699</v>
      </c>
      <c r="C12" s="1">
        <v>72</v>
      </c>
      <c r="D12" s="1">
        <v>1212</v>
      </c>
      <c r="E12" s="3">
        <f t="shared" si="0"/>
        <v>4983</v>
      </c>
      <c r="G12" s="6" t="s">
        <v>35</v>
      </c>
      <c r="H12" s="5">
        <f>AVERAGE('Q1'!B2:B13)</f>
        <v>197.79499999999999</v>
      </c>
      <c r="I12" s="1" t="s">
        <v>36</v>
      </c>
      <c r="K12" s="1" t="s">
        <v>11</v>
      </c>
      <c r="L12" s="1">
        <v>6463</v>
      </c>
      <c r="M12" s="10">
        <f>L12/L14</f>
        <v>5.4776756958334748E-2</v>
      </c>
      <c r="N12" s="5">
        <f>M12*H14</f>
        <v>3.0877997222222224</v>
      </c>
      <c r="O12" s="16"/>
      <c r="P12" s="16"/>
      <c r="Q12" s="16"/>
      <c r="S12" s="1" t="s">
        <v>11</v>
      </c>
      <c r="T12" s="1">
        <v>3</v>
      </c>
    </row>
    <row r="13" spans="1:20" x14ac:dyDescent="0.3">
      <c r="A13" s="9">
        <v>44572</v>
      </c>
      <c r="B13" s="1">
        <v>3695</v>
      </c>
      <c r="C13" s="1">
        <v>86</v>
      </c>
      <c r="D13" s="1">
        <v>856</v>
      </c>
      <c r="E13" s="3">
        <f t="shared" si="0"/>
        <v>4637</v>
      </c>
      <c r="G13" s="6" t="s">
        <v>37</v>
      </c>
      <c r="H13" s="5">
        <f>H11*H12*0.9/3600</f>
        <v>253.66778760869568</v>
      </c>
      <c r="I13" s="1" t="s">
        <v>38</v>
      </c>
      <c r="K13" s="1" t="s">
        <v>12</v>
      </c>
      <c r="L13" s="1">
        <v>5505</v>
      </c>
      <c r="M13" s="10">
        <f>L13/L14</f>
        <v>4.6657287181747296E-2</v>
      </c>
      <c r="N13" s="5">
        <f>M13*H14</f>
        <v>2.6301001811594205</v>
      </c>
      <c r="O13" s="16"/>
      <c r="P13" s="16"/>
      <c r="Q13" s="16"/>
      <c r="S13" s="1" t="s">
        <v>12</v>
      </c>
      <c r="T13" s="1">
        <v>3</v>
      </c>
    </row>
    <row r="14" spans="1:20" x14ac:dyDescent="0.3">
      <c r="A14" s="9">
        <v>44573</v>
      </c>
      <c r="B14" s="1">
        <v>3297</v>
      </c>
      <c r="C14" s="1">
        <v>47</v>
      </c>
      <c r="D14" s="1">
        <v>1299</v>
      </c>
      <c r="E14" s="3">
        <f t="shared" si="0"/>
        <v>4643</v>
      </c>
      <c r="G14" s="14" t="s">
        <v>39</v>
      </c>
      <c r="H14" s="13">
        <f>H13/H5</f>
        <v>56.370619468599038</v>
      </c>
      <c r="I14" s="7" t="s">
        <v>40</v>
      </c>
      <c r="K14" s="7" t="s">
        <v>14</v>
      </c>
      <c r="L14" s="7">
        <f>SUM(L2:L13)</f>
        <v>117988</v>
      </c>
      <c r="M14" s="15">
        <f>SUM(M2:M13)</f>
        <v>1</v>
      </c>
      <c r="N14" s="13">
        <f>SUM(N2:N13)</f>
        <v>56.370619468599045</v>
      </c>
      <c r="O14" s="17"/>
      <c r="P14" s="17"/>
      <c r="Q14" s="17"/>
    </row>
    <row r="15" spans="1:20" x14ac:dyDescent="0.3">
      <c r="A15" s="9">
        <v>44574</v>
      </c>
      <c r="B15" s="1">
        <v>3326</v>
      </c>
      <c r="C15" s="1">
        <v>59</v>
      </c>
      <c r="D15" s="1">
        <v>738</v>
      </c>
      <c r="E15" s="3">
        <f t="shared" si="0"/>
        <v>4123</v>
      </c>
    </row>
    <row r="16" spans="1:20" x14ac:dyDescent="0.3">
      <c r="A16" s="9">
        <v>44575</v>
      </c>
      <c r="B16" s="1">
        <v>2832</v>
      </c>
      <c r="C16" s="1">
        <v>32</v>
      </c>
      <c r="D16" s="1">
        <v>291</v>
      </c>
      <c r="E16" s="3">
        <f t="shared" si="0"/>
        <v>3155</v>
      </c>
    </row>
    <row r="17" spans="1:5" x14ac:dyDescent="0.3">
      <c r="A17" s="9">
        <v>44576</v>
      </c>
      <c r="B17" s="1">
        <v>2730</v>
      </c>
      <c r="C17" s="1">
        <v>24</v>
      </c>
      <c r="D17" s="1">
        <v>304</v>
      </c>
      <c r="E17" s="3">
        <f t="shared" si="0"/>
        <v>3058</v>
      </c>
    </row>
    <row r="18" spans="1:5" x14ac:dyDescent="0.3">
      <c r="A18" s="9">
        <v>44577</v>
      </c>
      <c r="B18" s="1">
        <v>3910</v>
      </c>
      <c r="C18" s="1">
        <v>41</v>
      </c>
      <c r="D18" s="1">
        <v>1191</v>
      </c>
      <c r="E18" s="3">
        <f t="shared" si="0"/>
        <v>5142</v>
      </c>
    </row>
    <row r="19" spans="1:5" x14ac:dyDescent="0.3">
      <c r="A19" s="9">
        <v>44578</v>
      </c>
      <c r="B19" s="1">
        <v>5706</v>
      </c>
      <c r="C19" s="1">
        <v>5</v>
      </c>
      <c r="D19" s="1">
        <v>16636</v>
      </c>
      <c r="E19" s="3">
        <f t="shared" si="0"/>
        <v>22347</v>
      </c>
    </row>
    <row r="20" spans="1:5" x14ac:dyDescent="0.3">
      <c r="A20" s="9">
        <v>44579</v>
      </c>
      <c r="B20" s="1">
        <v>4024</v>
      </c>
      <c r="C20" s="1">
        <v>12</v>
      </c>
      <c r="D20" s="1">
        <v>1738</v>
      </c>
      <c r="E20" s="3">
        <f t="shared" si="0"/>
        <v>5774</v>
      </c>
    </row>
    <row r="21" spans="1:5" x14ac:dyDescent="0.3">
      <c r="A21" s="9">
        <v>44580</v>
      </c>
      <c r="B21" s="1">
        <v>3717</v>
      </c>
      <c r="C21" s="1">
        <v>12</v>
      </c>
      <c r="D21" s="1">
        <v>974</v>
      </c>
      <c r="E21" s="3">
        <f t="shared" si="0"/>
        <v>4703</v>
      </c>
    </row>
    <row r="22" spans="1:5" x14ac:dyDescent="0.3">
      <c r="A22" s="9">
        <v>44581</v>
      </c>
      <c r="B22" s="1">
        <v>3485</v>
      </c>
      <c r="C22" s="1">
        <v>4</v>
      </c>
      <c r="D22" s="1">
        <v>833</v>
      </c>
      <c r="E22" s="3">
        <f t="shared" si="0"/>
        <v>4322</v>
      </c>
    </row>
    <row r="23" spans="1:5" x14ac:dyDescent="0.3">
      <c r="A23" s="9">
        <v>44582</v>
      </c>
      <c r="B23" s="1">
        <v>3104</v>
      </c>
      <c r="C23" s="1">
        <v>5</v>
      </c>
      <c r="D23" s="1">
        <v>566</v>
      </c>
      <c r="E23" s="3">
        <f t="shared" si="0"/>
        <v>3675</v>
      </c>
    </row>
    <row r="24" spans="1:5" x14ac:dyDescent="0.3">
      <c r="A24" s="9">
        <v>44583</v>
      </c>
      <c r="B24" s="1">
        <v>3045</v>
      </c>
      <c r="C24" s="1">
        <v>7</v>
      </c>
      <c r="D24" s="1">
        <v>239</v>
      </c>
      <c r="E24" s="3">
        <f t="shared" si="0"/>
        <v>3291</v>
      </c>
    </row>
    <row r="25" spans="1:5" x14ac:dyDescent="0.3">
      <c r="A25" s="9">
        <v>44584</v>
      </c>
      <c r="B25" s="1">
        <v>2832</v>
      </c>
      <c r="C25" s="1">
        <v>12</v>
      </c>
      <c r="D25" s="1">
        <v>381</v>
      </c>
      <c r="E25" s="3">
        <f t="shared" si="0"/>
        <v>3225</v>
      </c>
    </row>
    <row r="26" spans="1:5" x14ac:dyDescent="0.3">
      <c r="A26" s="11" t="s">
        <v>32</v>
      </c>
      <c r="B26" s="11">
        <f>SUM(B3:B25)</f>
        <v>82452</v>
      </c>
      <c r="C26" s="11">
        <f t="shared" ref="C26:E26" si="1">SUM(C3:C25)</f>
        <v>1133</v>
      </c>
      <c r="D26" s="11">
        <f t="shared" si="1"/>
        <v>34403</v>
      </c>
      <c r="E26" s="11">
        <f t="shared" si="1"/>
        <v>117988</v>
      </c>
    </row>
    <row r="27" spans="1:5" x14ac:dyDescent="0.3">
      <c r="A27" s="7" t="s">
        <v>33</v>
      </c>
      <c r="B27" s="13">
        <f>AVERAGE(B3:B25)</f>
        <v>3584.8695652173915</v>
      </c>
      <c r="C27" s="13">
        <f t="shared" ref="C27:E27" si="2">AVERAGE(C3:C25)</f>
        <v>49.260869565217391</v>
      </c>
      <c r="D27" s="13">
        <f t="shared" si="2"/>
        <v>1495.7826086956522</v>
      </c>
      <c r="E27" s="13">
        <f t="shared" si="2"/>
        <v>5129.913043478261</v>
      </c>
    </row>
    <row r="28" spans="1:5" x14ac:dyDescent="0.3">
      <c r="A28" s="7" t="s">
        <v>34</v>
      </c>
      <c r="B28" s="12">
        <f>B26/E26</f>
        <v>0.69881682883005047</v>
      </c>
      <c r="C28" s="12">
        <f>C26/E26</f>
        <v>9.6026714581143851E-3</v>
      </c>
      <c r="D28" s="12">
        <f>D26/E26</f>
        <v>0.29158049971183508</v>
      </c>
      <c r="E28" s="8"/>
    </row>
  </sheetData>
  <mergeCells count="2">
    <mergeCell ref="G1:I1"/>
    <mergeCell ref="B1:E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C0A9B-7425-4431-A123-639AC7DCAF90}">
  <dimension ref="A1:Q28"/>
  <sheetViews>
    <sheetView tabSelected="1" topLeftCell="D1" workbookViewId="0">
      <selection activeCell="O35" sqref="O35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10.6640625" bestFit="1" customWidth="1"/>
    <col min="4" max="4" width="10.88671875" bestFit="1" customWidth="1"/>
    <col min="5" max="5" width="7" bestFit="1" customWidth="1"/>
    <col min="7" max="7" width="38.44140625" bestFit="1" customWidth="1"/>
    <col min="11" max="11" width="11.88671875" bestFit="1" customWidth="1"/>
    <col min="12" max="12" width="12.88671875" bestFit="1" customWidth="1"/>
    <col min="13" max="13" width="16.6640625" bestFit="1" customWidth="1"/>
    <col min="14" max="14" width="24.88671875" bestFit="1" customWidth="1"/>
    <col min="16" max="16" width="11.5546875" bestFit="1" customWidth="1"/>
    <col min="17" max="17" width="24" bestFit="1" customWidth="1"/>
  </cols>
  <sheetData>
    <row r="1" spans="1:17" x14ac:dyDescent="0.3">
      <c r="A1" s="2"/>
      <c r="B1" s="19" t="s">
        <v>31</v>
      </c>
      <c r="C1" s="19"/>
      <c r="D1" s="19"/>
      <c r="E1" s="19"/>
      <c r="G1" s="18" t="s">
        <v>17</v>
      </c>
      <c r="H1" s="18"/>
      <c r="I1" s="18"/>
      <c r="K1" s="7" t="s">
        <v>0</v>
      </c>
      <c r="L1" s="7" t="s">
        <v>15</v>
      </c>
      <c r="M1" s="7" t="s">
        <v>41</v>
      </c>
      <c r="N1" s="7" t="s">
        <v>42</v>
      </c>
      <c r="P1" s="1" t="s">
        <v>0</v>
      </c>
      <c r="Q1" s="2" t="s">
        <v>42</v>
      </c>
    </row>
    <row r="2" spans="1:17" x14ac:dyDescent="0.3">
      <c r="A2" s="11" t="s">
        <v>27</v>
      </c>
      <c r="B2" s="11" t="s">
        <v>28</v>
      </c>
      <c r="C2" s="11" t="s">
        <v>29</v>
      </c>
      <c r="D2" s="11" t="s">
        <v>30</v>
      </c>
      <c r="E2" s="11" t="s">
        <v>14</v>
      </c>
      <c r="G2" s="6" t="s">
        <v>18</v>
      </c>
      <c r="H2" s="1">
        <v>9</v>
      </c>
      <c r="I2" s="1" t="s">
        <v>26</v>
      </c>
      <c r="K2" s="1" t="s">
        <v>47</v>
      </c>
      <c r="L2" s="1">
        <v>3</v>
      </c>
      <c r="M2" s="10">
        <f>L2/L14</f>
        <v>0.1</v>
      </c>
      <c r="N2" s="5">
        <f>M2*H19</f>
        <v>1.691118584057971</v>
      </c>
      <c r="P2" s="1" t="s">
        <v>2</v>
      </c>
      <c r="Q2" s="1">
        <v>5</v>
      </c>
    </row>
    <row r="3" spans="1:17" x14ac:dyDescent="0.3">
      <c r="A3" s="9">
        <v>44562</v>
      </c>
      <c r="B3" s="1">
        <v>3883</v>
      </c>
      <c r="C3" s="1">
        <v>77</v>
      </c>
      <c r="D3" s="1">
        <v>684</v>
      </c>
      <c r="E3" s="3">
        <f>B3+C3+D3</f>
        <v>4644</v>
      </c>
      <c r="G3" s="6" t="s">
        <v>19</v>
      </c>
      <c r="H3" s="1">
        <v>1.5</v>
      </c>
      <c r="I3" s="1" t="s">
        <v>26</v>
      </c>
      <c r="K3" s="1" t="s">
        <v>48</v>
      </c>
      <c r="L3" s="1">
        <v>3</v>
      </c>
      <c r="M3" s="10">
        <f>L3/L14</f>
        <v>0.1</v>
      </c>
      <c r="N3" s="5">
        <f>M3*H19</f>
        <v>1.691118584057971</v>
      </c>
      <c r="P3" s="1" t="s">
        <v>1</v>
      </c>
      <c r="Q3" s="1">
        <v>6</v>
      </c>
    </row>
    <row r="4" spans="1:17" x14ac:dyDescent="0.3">
      <c r="A4" s="9">
        <v>44563</v>
      </c>
      <c r="B4" s="1">
        <v>2935</v>
      </c>
      <c r="C4" s="1">
        <v>60</v>
      </c>
      <c r="D4" s="1">
        <v>356</v>
      </c>
      <c r="E4" s="3">
        <f t="shared" ref="E4:E25" si="0">B4+C4+D4</f>
        <v>3351</v>
      </c>
      <c r="G4" s="6" t="s">
        <v>20</v>
      </c>
      <c r="H4" s="1">
        <f>H2-H3</f>
        <v>7.5</v>
      </c>
      <c r="I4" s="1" t="s">
        <v>26</v>
      </c>
      <c r="K4" s="1" t="s">
        <v>49</v>
      </c>
      <c r="L4" s="1">
        <v>2</v>
      </c>
      <c r="M4" s="10">
        <f>L4/L14</f>
        <v>6.6666666666666666E-2</v>
      </c>
      <c r="N4" s="5">
        <f>M4*H19</f>
        <v>1.1274123893719805</v>
      </c>
      <c r="P4" s="1" t="s">
        <v>3</v>
      </c>
      <c r="Q4" s="1">
        <v>7</v>
      </c>
    </row>
    <row r="5" spans="1:17" x14ac:dyDescent="0.3">
      <c r="A5" s="9">
        <v>44564</v>
      </c>
      <c r="B5" s="1">
        <v>4079</v>
      </c>
      <c r="C5" s="1">
        <v>111</v>
      </c>
      <c r="D5" s="1">
        <v>599</v>
      </c>
      <c r="E5" s="3">
        <f t="shared" si="0"/>
        <v>4789</v>
      </c>
      <c r="G5" s="14" t="s">
        <v>25</v>
      </c>
      <c r="H5" s="7">
        <f>0.6*H4</f>
        <v>4.5</v>
      </c>
      <c r="I5" s="7" t="s">
        <v>26</v>
      </c>
      <c r="K5" s="1" t="s">
        <v>50</v>
      </c>
      <c r="L5" s="1">
        <v>2</v>
      </c>
      <c r="M5" s="10">
        <f>L5/L14</f>
        <v>6.6666666666666666E-2</v>
      </c>
      <c r="N5" s="5">
        <f>M5*H19</f>
        <v>1.1274123893719805</v>
      </c>
      <c r="P5" s="1" t="s">
        <v>4</v>
      </c>
      <c r="Q5" s="1">
        <v>6</v>
      </c>
    </row>
    <row r="6" spans="1:17" x14ac:dyDescent="0.3">
      <c r="A6" s="9">
        <v>44565</v>
      </c>
      <c r="B6" s="1">
        <v>4404</v>
      </c>
      <c r="C6" s="1">
        <v>114</v>
      </c>
      <c r="D6" s="1">
        <v>595</v>
      </c>
      <c r="E6" s="3">
        <f t="shared" si="0"/>
        <v>5113</v>
      </c>
      <c r="G6" s="6" t="s">
        <v>21</v>
      </c>
      <c r="H6" s="1">
        <v>6</v>
      </c>
      <c r="I6" s="1" t="s">
        <v>27</v>
      </c>
      <c r="K6" s="1" t="s">
        <v>51</v>
      </c>
      <c r="L6" s="1">
        <v>1</v>
      </c>
      <c r="M6" s="10">
        <f>L6/L14</f>
        <v>3.3333333333333333E-2</v>
      </c>
      <c r="N6" s="5">
        <f>M6*H19</f>
        <v>0.56370619468599026</v>
      </c>
      <c r="P6" s="1" t="s">
        <v>5</v>
      </c>
      <c r="Q6" s="1">
        <v>6</v>
      </c>
    </row>
    <row r="7" spans="1:17" x14ac:dyDescent="0.3">
      <c r="A7" s="9">
        <v>44566</v>
      </c>
      <c r="B7" s="1">
        <v>4140</v>
      </c>
      <c r="C7" s="1">
        <v>114</v>
      </c>
      <c r="D7" s="1">
        <v>536</v>
      </c>
      <c r="E7" s="3">
        <f t="shared" si="0"/>
        <v>4790</v>
      </c>
      <c r="G7" s="6" t="s">
        <v>22</v>
      </c>
      <c r="H7" s="1">
        <v>30</v>
      </c>
      <c r="I7" s="1" t="s">
        <v>27</v>
      </c>
      <c r="K7" s="1" t="s">
        <v>52</v>
      </c>
      <c r="L7" s="1">
        <v>1</v>
      </c>
      <c r="M7" s="10">
        <f>L7/L14</f>
        <v>3.3333333333333333E-2</v>
      </c>
      <c r="N7" s="5">
        <f>M7*H19</f>
        <v>0.56370619468599026</v>
      </c>
      <c r="P7" s="1" t="s">
        <v>6</v>
      </c>
      <c r="Q7" s="1">
        <v>5</v>
      </c>
    </row>
    <row r="8" spans="1:17" x14ac:dyDescent="0.3">
      <c r="A8" s="9">
        <v>44567</v>
      </c>
      <c r="B8" s="1">
        <v>3875</v>
      </c>
      <c r="C8" s="1">
        <v>85</v>
      </c>
      <c r="D8" s="1">
        <v>991</v>
      </c>
      <c r="E8" s="3">
        <f t="shared" si="0"/>
        <v>4951</v>
      </c>
      <c r="G8" s="6" t="s">
        <v>23</v>
      </c>
      <c r="H8" s="1">
        <v>4</v>
      </c>
      <c r="I8" s="1" t="s">
        <v>27</v>
      </c>
      <c r="K8" s="1" t="s">
        <v>53</v>
      </c>
      <c r="L8" s="1">
        <v>1</v>
      </c>
      <c r="M8" s="10">
        <f>L8/L14</f>
        <v>3.3333333333333333E-2</v>
      </c>
      <c r="N8" s="5">
        <f>M8*H19</f>
        <v>0.56370619468599026</v>
      </c>
      <c r="P8" s="1" t="s">
        <v>7</v>
      </c>
      <c r="Q8" s="1">
        <v>4</v>
      </c>
    </row>
    <row r="9" spans="1:17" x14ac:dyDescent="0.3">
      <c r="A9" s="9">
        <v>44568</v>
      </c>
      <c r="B9" s="1">
        <v>3587</v>
      </c>
      <c r="C9" s="1">
        <v>42</v>
      </c>
      <c r="D9" s="1">
        <v>1319</v>
      </c>
      <c r="E9" s="3">
        <f t="shared" si="0"/>
        <v>4948</v>
      </c>
      <c r="G9" s="6" t="s">
        <v>24</v>
      </c>
      <c r="H9" s="5">
        <f>H7-(30/7)-H8</f>
        <v>21.714285714285715</v>
      </c>
      <c r="I9" s="1" t="s">
        <v>27</v>
      </c>
      <c r="K9" s="1" t="s">
        <v>54</v>
      </c>
      <c r="L9" s="1">
        <v>1</v>
      </c>
      <c r="M9" s="10">
        <f>L9/L14</f>
        <v>3.3333333333333333E-2</v>
      </c>
      <c r="N9" s="5">
        <f>M9*H19</f>
        <v>0.56370619468599026</v>
      </c>
      <c r="P9" s="1" t="s">
        <v>8</v>
      </c>
      <c r="Q9" s="1">
        <v>4</v>
      </c>
    </row>
    <row r="10" spans="1:17" x14ac:dyDescent="0.3">
      <c r="A10" s="9">
        <v>44569</v>
      </c>
      <c r="B10" s="1">
        <v>3519</v>
      </c>
      <c r="C10" s="1">
        <v>50</v>
      </c>
      <c r="D10" s="1">
        <v>1103</v>
      </c>
      <c r="E10" s="3">
        <f t="shared" si="0"/>
        <v>4672</v>
      </c>
      <c r="K10" s="1" t="s">
        <v>55</v>
      </c>
      <c r="L10" s="1">
        <v>3</v>
      </c>
      <c r="M10" s="10">
        <f>L10/L14</f>
        <v>0.1</v>
      </c>
      <c r="N10" s="5">
        <f>M10*H19</f>
        <v>1.691118584057971</v>
      </c>
      <c r="P10" s="1" t="s">
        <v>9</v>
      </c>
      <c r="Q10" s="1">
        <v>4</v>
      </c>
    </row>
    <row r="11" spans="1:17" x14ac:dyDescent="0.3">
      <c r="A11" s="9">
        <v>44570</v>
      </c>
      <c r="B11" s="1">
        <v>2628</v>
      </c>
      <c r="C11" s="1">
        <v>62</v>
      </c>
      <c r="D11" s="1">
        <v>962</v>
      </c>
      <c r="E11" s="3">
        <f t="shared" si="0"/>
        <v>3652</v>
      </c>
      <c r="G11" s="6" t="s">
        <v>44</v>
      </c>
      <c r="H11" s="5">
        <f>E27</f>
        <v>5129.913043478261</v>
      </c>
      <c r="I11" s="1" t="s">
        <v>40</v>
      </c>
      <c r="K11" s="1" t="s">
        <v>56</v>
      </c>
      <c r="L11" s="1">
        <v>4</v>
      </c>
      <c r="M11" s="10">
        <f>L11/L14</f>
        <v>0.13333333333333333</v>
      </c>
      <c r="N11" s="5">
        <f>M11*H19</f>
        <v>2.254824778743961</v>
      </c>
      <c r="P11" s="1" t="s">
        <v>10</v>
      </c>
      <c r="Q11" s="1">
        <v>3</v>
      </c>
    </row>
    <row r="12" spans="1:17" x14ac:dyDescent="0.3">
      <c r="A12" s="9">
        <v>44571</v>
      </c>
      <c r="B12" s="1">
        <v>3699</v>
      </c>
      <c r="C12" s="1">
        <v>72</v>
      </c>
      <c r="D12" s="1">
        <v>1212</v>
      </c>
      <c r="E12" s="3">
        <f t="shared" si="0"/>
        <v>4983</v>
      </c>
      <c r="G12" s="6" t="s">
        <v>35</v>
      </c>
      <c r="H12" s="5">
        <f>AVERAGE('Q1'!B2:B13)</f>
        <v>197.79499999999999</v>
      </c>
      <c r="I12" s="1" t="s">
        <v>36</v>
      </c>
      <c r="K12" s="1" t="s">
        <v>57</v>
      </c>
      <c r="L12" s="1">
        <v>4</v>
      </c>
      <c r="M12" s="10">
        <f>L12/L14</f>
        <v>0.13333333333333333</v>
      </c>
      <c r="N12" s="5">
        <f>M12*H19</f>
        <v>2.254824778743961</v>
      </c>
      <c r="P12" s="1" t="s">
        <v>11</v>
      </c>
      <c r="Q12" s="1">
        <v>3</v>
      </c>
    </row>
    <row r="13" spans="1:17" x14ac:dyDescent="0.3">
      <c r="A13" s="9">
        <v>44572</v>
      </c>
      <c r="B13" s="1">
        <v>3695</v>
      </c>
      <c r="C13" s="1">
        <v>86</v>
      </c>
      <c r="D13" s="1">
        <v>856</v>
      </c>
      <c r="E13" s="3">
        <f t="shared" si="0"/>
        <v>4637</v>
      </c>
      <c r="G13" s="6" t="s">
        <v>37</v>
      </c>
      <c r="H13" s="5">
        <f>E27*H12*0.9/3600</f>
        <v>253.66778760869568</v>
      </c>
      <c r="I13" s="1" t="s">
        <v>38</v>
      </c>
      <c r="K13" s="1" t="s">
        <v>58</v>
      </c>
      <c r="L13" s="1">
        <v>5</v>
      </c>
      <c r="M13" s="10">
        <f>L13/L14</f>
        <v>0.16666666666666666</v>
      </c>
      <c r="N13" s="5">
        <f>M13*H19</f>
        <v>2.8185309734299513</v>
      </c>
      <c r="P13" s="1" t="s">
        <v>12</v>
      </c>
      <c r="Q13" s="1">
        <v>3</v>
      </c>
    </row>
    <row r="14" spans="1:17" x14ac:dyDescent="0.3">
      <c r="A14" s="9">
        <v>44573</v>
      </c>
      <c r="B14" s="1">
        <v>3297</v>
      </c>
      <c r="C14" s="1">
        <v>47</v>
      </c>
      <c r="D14" s="1">
        <v>1299</v>
      </c>
      <c r="E14" s="3">
        <f t="shared" si="0"/>
        <v>4643</v>
      </c>
      <c r="G14" s="14" t="s">
        <v>39</v>
      </c>
      <c r="H14" s="13">
        <f>H13/H5</f>
        <v>56.370619468599038</v>
      </c>
      <c r="I14" s="7" t="s">
        <v>40</v>
      </c>
      <c r="K14" s="7" t="s">
        <v>14</v>
      </c>
      <c r="L14" s="7">
        <f>SUM(L2:L13)</f>
        <v>30</v>
      </c>
      <c r="M14" s="15">
        <f>SUM(M2:M13)</f>
        <v>0.99999999999999989</v>
      </c>
      <c r="N14" s="13">
        <f>SUM(N2:N13)</f>
        <v>16.911185840579709</v>
      </c>
      <c r="P14" s="1" t="s">
        <v>47</v>
      </c>
      <c r="Q14" s="1">
        <v>2</v>
      </c>
    </row>
    <row r="15" spans="1:17" x14ac:dyDescent="0.3">
      <c r="A15" s="9">
        <v>44574</v>
      </c>
      <c r="B15" s="1">
        <v>3326</v>
      </c>
      <c r="C15" s="1">
        <v>59</v>
      </c>
      <c r="D15" s="1">
        <v>738</v>
      </c>
      <c r="E15" s="3">
        <f t="shared" si="0"/>
        <v>4123</v>
      </c>
      <c r="P15" s="1" t="s">
        <v>48</v>
      </c>
      <c r="Q15" s="1">
        <v>2</v>
      </c>
    </row>
    <row r="16" spans="1:17" x14ac:dyDescent="0.3">
      <c r="A16" s="9">
        <v>44575</v>
      </c>
      <c r="B16" s="1">
        <v>2832</v>
      </c>
      <c r="C16" s="1">
        <v>32</v>
      </c>
      <c r="D16" s="1">
        <v>291</v>
      </c>
      <c r="E16" s="3">
        <f t="shared" si="0"/>
        <v>3155</v>
      </c>
      <c r="G16" s="19" t="s">
        <v>43</v>
      </c>
      <c r="H16" s="19"/>
      <c r="I16" s="19"/>
      <c r="P16" s="1" t="s">
        <v>49</v>
      </c>
      <c r="Q16" s="1">
        <v>1</v>
      </c>
    </row>
    <row r="17" spans="1:17" x14ac:dyDescent="0.3">
      <c r="A17" s="9">
        <v>44576</v>
      </c>
      <c r="B17" s="1">
        <v>2730</v>
      </c>
      <c r="C17" s="1">
        <v>24</v>
      </c>
      <c r="D17" s="1">
        <v>304</v>
      </c>
      <c r="E17" s="3">
        <f t="shared" si="0"/>
        <v>3058</v>
      </c>
      <c r="G17" s="6" t="s">
        <v>59</v>
      </c>
      <c r="H17" s="5">
        <f>0.3*H11</f>
        <v>1538.9739130434782</v>
      </c>
      <c r="I17" s="1" t="s">
        <v>40</v>
      </c>
      <c r="P17" s="1" t="s">
        <v>50</v>
      </c>
      <c r="Q17" s="1">
        <v>1</v>
      </c>
    </row>
    <row r="18" spans="1:17" x14ac:dyDescent="0.3">
      <c r="A18" s="9">
        <v>44577</v>
      </c>
      <c r="B18" s="1">
        <v>3910</v>
      </c>
      <c r="C18" s="1">
        <v>41</v>
      </c>
      <c r="D18" s="1">
        <v>1191</v>
      </c>
      <c r="E18" s="3">
        <f t="shared" si="0"/>
        <v>5142</v>
      </c>
      <c r="G18" s="6" t="s">
        <v>45</v>
      </c>
      <c r="H18" s="5">
        <f>H17*H12*0.9/3600</f>
        <v>76.100336282608694</v>
      </c>
      <c r="I18" s="1" t="s">
        <v>38</v>
      </c>
      <c r="P18" s="1" t="s">
        <v>51</v>
      </c>
      <c r="Q18" s="1">
        <v>1</v>
      </c>
    </row>
    <row r="19" spans="1:17" x14ac:dyDescent="0.3">
      <c r="A19" s="9">
        <v>44578</v>
      </c>
      <c r="B19" s="1">
        <v>5706</v>
      </c>
      <c r="C19" s="1">
        <v>5</v>
      </c>
      <c r="D19" s="1">
        <v>16636</v>
      </c>
      <c r="E19" s="3">
        <f t="shared" si="0"/>
        <v>22347</v>
      </c>
      <c r="G19" s="14" t="s">
        <v>46</v>
      </c>
      <c r="H19" s="13">
        <f>H18/H5</f>
        <v>16.911185840579709</v>
      </c>
      <c r="I19" s="7" t="s">
        <v>40</v>
      </c>
      <c r="P19" s="1" t="s">
        <v>52</v>
      </c>
      <c r="Q19" s="1">
        <v>1</v>
      </c>
    </row>
    <row r="20" spans="1:17" x14ac:dyDescent="0.3">
      <c r="A20" s="9">
        <v>44579</v>
      </c>
      <c r="B20" s="1">
        <v>4024</v>
      </c>
      <c r="C20" s="1">
        <v>12</v>
      </c>
      <c r="D20" s="1">
        <v>1738</v>
      </c>
      <c r="E20" s="3">
        <f t="shared" si="0"/>
        <v>5774</v>
      </c>
      <c r="P20" s="1" t="s">
        <v>53</v>
      </c>
      <c r="Q20" s="1">
        <v>1</v>
      </c>
    </row>
    <row r="21" spans="1:17" x14ac:dyDescent="0.3">
      <c r="A21" s="9">
        <v>44580</v>
      </c>
      <c r="B21" s="1">
        <v>3717</v>
      </c>
      <c r="C21" s="1">
        <v>12</v>
      </c>
      <c r="D21" s="1">
        <v>974</v>
      </c>
      <c r="E21" s="3">
        <f t="shared" si="0"/>
        <v>4703</v>
      </c>
      <c r="P21" s="1" t="s">
        <v>54</v>
      </c>
      <c r="Q21" s="1">
        <v>1</v>
      </c>
    </row>
    <row r="22" spans="1:17" x14ac:dyDescent="0.3">
      <c r="A22" s="9">
        <v>44581</v>
      </c>
      <c r="B22" s="1">
        <v>3485</v>
      </c>
      <c r="C22" s="1">
        <v>4</v>
      </c>
      <c r="D22" s="1">
        <v>833</v>
      </c>
      <c r="E22" s="3">
        <f t="shared" si="0"/>
        <v>4322</v>
      </c>
      <c r="P22" s="1" t="s">
        <v>55</v>
      </c>
      <c r="Q22" s="1">
        <v>2</v>
      </c>
    </row>
    <row r="23" spans="1:17" x14ac:dyDescent="0.3">
      <c r="A23" s="9">
        <v>44582</v>
      </c>
      <c r="B23" s="1">
        <v>3104</v>
      </c>
      <c r="C23" s="1">
        <v>5</v>
      </c>
      <c r="D23" s="1">
        <v>566</v>
      </c>
      <c r="E23" s="3">
        <f t="shared" si="0"/>
        <v>3675</v>
      </c>
      <c r="P23" s="1" t="s">
        <v>56</v>
      </c>
      <c r="Q23" s="1">
        <v>2</v>
      </c>
    </row>
    <row r="24" spans="1:17" x14ac:dyDescent="0.3">
      <c r="A24" s="9">
        <v>44583</v>
      </c>
      <c r="B24" s="1">
        <v>3045</v>
      </c>
      <c r="C24" s="1">
        <v>7</v>
      </c>
      <c r="D24" s="1">
        <v>239</v>
      </c>
      <c r="E24" s="3">
        <f t="shared" si="0"/>
        <v>3291</v>
      </c>
      <c r="P24" s="1" t="s">
        <v>57</v>
      </c>
      <c r="Q24" s="1">
        <v>2</v>
      </c>
    </row>
    <row r="25" spans="1:17" x14ac:dyDescent="0.3">
      <c r="A25" s="9">
        <v>44584</v>
      </c>
      <c r="B25" s="1">
        <v>2832</v>
      </c>
      <c r="C25" s="1">
        <v>12</v>
      </c>
      <c r="D25" s="1">
        <v>381</v>
      </c>
      <c r="E25" s="3">
        <f t="shared" si="0"/>
        <v>3225</v>
      </c>
      <c r="P25" s="1" t="s">
        <v>58</v>
      </c>
      <c r="Q25" s="1">
        <v>3</v>
      </c>
    </row>
    <row r="26" spans="1:17" x14ac:dyDescent="0.3">
      <c r="A26" s="11" t="s">
        <v>32</v>
      </c>
      <c r="B26" s="11">
        <f>SUM(B3:B25)</f>
        <v>82452</v>
      </c>
      <c r="C26" s="11">
        <f t="shared" ref="C26:E26" si="1">SUM(C3:C25)</f>
        <v>1133</v>
      </c>
      <c r="D26" s="11">
        <f t="shared" si="1"/>
        <v>34403</v>
      </c>
      <c r="E26" s="11">
        <f t="shared" si="1"/>
        <v>117988</v>
      </c>
    </row>
    <row r="27" spans="1:17" x14ac:dyDescent="0.3">
      <c r="A27" s="7" t="s">
        <v>33</v>
      </c>
      <c r="B27" s="13">
        <f>AVERAGE(B3:B25)</f>
        <v>3584.8695652173915</v>
      </c>
      <c r="C27" s="13">
        <f t="shared" ref="C27:E27" si="2">AVERAGE(C3:C25)</f>
        <v>49.260869565217391</v>
      </c>
      <c r="D27" s="13">
        <f t="shared" si="2"/>
        <v>1495.7826086956522</v>
      </c>
      <c r="E27" s="13">
        <f t="shared" si="2"/>
        <v>5129.913043478261</v>
      </c>
    </row>
    <row r="28" spans="1:17" x14ac:dyDescent="0.3">
      <c r="A28" s="7" t="s">
        <v>34</v>
      </c>
      <c r="B28" s="12">
        <f>B26/E26</f>
        <v>0.69881682883005047</v>
      </c>
      <c r="C28" s="12">
        <f>C26/E26</f>
        <v>9.6026714581143851E-3</v>
      </c>
      <c r="D28" s="12">
        <f>D26/E26</f>
        <v>0.29158049971183508</v>
      </c>
      <c r="E28" s="8"/>
    </row>
  </sheetData>
  <mergeCells count="3">
    <mergeCell ref="B1:E1"/>
    <mergeCell ref="G1:I1"/>
    <mergeCell ref="G16:I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Gourab</dc:creator>
  <cp:lastModifiedBy>Gourab Mahapatra</cp:lastModifiedBy>
  <dcterms:created xsi:type="dcterms:W3CDTF">2015-06-05T18:17:20Z</dcterms:created>
  <dcterms:modified xsi:type="dcterms:W3CDTF">2023-03-02T17:08:17Z</dcterms:modified>
</cp:coreProperties>
</file>