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K:\GitHub\riigiteenused\Teenuste mõõtmine\Kulumudel\"/>
    </mc:Choice>
  </mc:AlternateContent>
  <bookViews>
    <workbookView xWindow="0" yWindow="0" windowWidth="24000" windowHeight="9135" tabRatio="500"/>
  </bookViews>
  <sheets>
    <sheet name="teenus x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G3" i="1" s="1"/>
  <c r="H3" i="1" s="1"/>
  <c r="D5" i="1"/>
  <c r="E5" i="1"/>
  <c r="G5" i="1" s="1"/>
  <c r="H5" i="1" s="1"/>
  <c r="D6" i="1"/>
  <c r="E6" i="1"/>
  <c r="G6" i="1" s="1"/>
  <c r="H6" i="1" s="1"/>
  <c r="D7" i="1"/>
  <c r="E7" i="1"/>
  <c r="G7" i="1" s="1"/>
  <c r="H7" i="1" s="1"/>
  <c r="D9" i="1"/>
  <c r="E9" i="1"/>
  <c r="G9" i="1" s="1"/>
  <c r="H9" i="1" s="1"/>
  <c r="E12" i="1"/>
  <c r="G14" i="1" s="1"/>
  <c r="H14" i="1" s="1"/>
  <c r="G12" i="1"/>
  <c r="H12" i="1" s="1"/>
  <c r="E13" i="1"/>
  <c r="G13" i="1"/>
  <c r="H13" i="1"/>
  <c r="D15" i="1"/>
  <c r="E15" i="1"/>
  <c r="G15" i="1" s="1"/>
  <c r="H15" i="1" s="1"/>
  <c r="D16" i="1"/>
  <c r="E16" i="1"/>
  <c r="G16" i="1" s="1"/>
  <c r="H16" i="1" s="1"/>
  <c r="B19" i="1"/>
  <c r="E19" i="1"/>
  <c r="G19" i="1" s="1"/>
  <c r="H19" i="1" s="1"/>
  <c r="E20" i="1"/>
  <c r="G20" i="1"/>
  <c r="H20" i="1" s="1"/>
  <c r="E21" i="1"/>
  <c r="G21" i="1"/>
  <c r="H21" i="1"/>
  <c r="E22" i="1"/>
  <c r="G22" i="1"/>
  <c r="H22" i="1"/>
  <c r="D23" i="1"/>
  <c r="E23" i="1" s="1"/>
  <c r="G23" i="1" s="1"/>
  <c r="H23" i="1" s="1"/>
  <c r="D26" i="1"/>
  <c r="E26" i="1" s="1"/>
  <c r="G26" i="1" s="1"/>
  <c r="H26" i="1" s="1"/>
  <c r="E34" i="1"/>
  <c r="G34" i="1" s="1"/>
  <c r="H34" i="1" s="1"/>
  <c r="E42" i="1" s="1"/>
  <c r="G42" i="1" s="1"/>
  <c r="H42" i="1" s="1"/>
  <c r="E35" i="1"/>
  <c r="G35" i="1"/>
  <c r="H35" i="1" s="1"/>
  <c r="E36" i="1"/>
  <c r="G36" i="1"/>
  <c r="H36" i="1"/>
  <c r="E37" i="1"/>
  <c r="G37" i="1"/>
  <c r="H37" i="1"/>
  <c r="E38" i="1"/>
  <c r="G38" i="1" s="1"/>
  <c r="H38" i="1" s="1"/>
  <c r="E39" i="1"/>
  <c r="G39" i="1"/>
  <c r="H39" i="1" s="1"/>
  <c r="I26" i="1"/>
  <c r="I3" i="1"/>
  <c r="I5" i="1"/>
  <c r="I19" i="1" s="1"/>
  <c r="I6" i="1"/>
  <c r="I7" i="1"/>
  <c r="D14" i="1"/>
  <c r="E14" i="1" s="1"/>
  <c r="I9" i="1"/>
  <c r="D27" i="1" l="1"/>
  <c r="E27" i="1" s="1"/>
  <c r="G27" i="1" s="1"/>
  <c r="H27" i="1" s="1"/>
  <c r="H43" i="1" s="1"/>
  <c r="D28" i="1"/>
  <c r="E28" i="1" s="1"/>
  <c r="G28" i="1" s="1"/>
  <c r="H28" i="1" s="1"/>
</calcChain>
</file>

<file path=xl/sharedStrings.xml><?xml version="1.0" encoding="utf-8"?>
<sst xmlns="http://schemas.openxmlformats.org/spreadsheetml/2006/main" count="75" uniqueCount="66">
  <si>
    <t>Kogus</t>
  </si>
  <si>
    <t>Investeering?</t>
  </si>
  <si>
    <t>Soetushind (tk hind)</t>
  </si>
  <si>
    <t>Summa</t>
  </si>
  <si>
    <t>Teenuse osakaal %</t>
  </si>
  <si>
    <t>Kulu teenusele</t>
  </si>
  <si>
    <t>Hind aastas (eur) koos km.</t>
  </si>
  <si>
    <t>Voolu tarve (kwh)</t>
  </si>
  <si>
    <t>Eeldatav eluiga (aastaid)</t>
  </si>
  <si>
    <t>Selgitus</t>
  </si>
  <si>
    <t>Infra</t>
  </si>
  <si>
    <t>Rakendusserver</t>
  </si>
  <si>
    <t>Oracle Weblogic, rakendusserver</t>
  </si>
  <si>
    <t>Virtuaalserver</t>
  </si>
  <si>
    <t>XML repositoorium</t>
  </si>
  <si>
    <t>Andmebaasiserver</t>
  </si>
  <si>
    <t>Postgresql andmebaas</t>
  </si>
  <si>
    <t>Virtuaalkeskkonna Server</t>
  </si>
  <si>
    <t>Kettamassiiv</t>
  </si>
  <si>
    <t>Jah</t>
  </si>
  <si>
    <t>Andmebaas ja virtuaalserver, 1% mahust</t>
  </si>
  <si>
    <t>Testkeskkond</t>
  </si>
  <si>
    <t>testkeskkonna virtuaalserver</t>
  </si>
  <si>
    <t>Tarkvara</t>
  </si>
  <si>
    <t>Suse Linux Enterprise Server</t>
  </si>
  <si>
    <t>Rakendusserveri operatsioonisüsteem</t>
  </si>
  <si>
    <t>Oracle Weblogic</t>
  </si>
  <si>
    <t>Rakendusserveri litsentsid</t>
  </si>
  <si>
    <t>Oracle Weblogic Hooldus</t>
  </si>
  <si>
    <t>Litsentsi hooldusleping</t>
  </si>
  <si>
    <t>VMware ESX</t>
  </si>
  <si>
    <t>Virtualiseerimis keskkonna tarkvara</t>
  </si>
  <si>
    <t>VMware ESX hooldus</t>
  </si>
  <si>
    <t>Tehniline majutus</t>
  </si>
  <si>
    <t>Serveriruumi el. kulud</t>
  </si>
  <si>
    <t>Seadmete voolu tarve kokku ühes kuus, konditsioneerid (+20%)</t>
  </si>
  <si>
    <t>Gaaskustutus hooldus</t>
  </si>
  <si>
    <t>SAN/NAS + eth. hooldus</t>
  </si>
  <si>
    <t>hoolduskulud (2 san switchi a 20000, + 10 switchi a  400 ) = 44 000</t>
  </si>
  <si>
    <t>SAN/NAS + eth.</t>
  </si>
  <si>
    <t>soetushind 2 san sw = 80000 eur + 10 x 15000 eur = 95 000  eluiga 10 a.</t>
  </si>
  <si>
    <t>Konditsioneeride hooldus</t>
  </si>
  <si>
    <t>Sekundaarsed lokatsioonid</t>
  </si>
  <si>
    <t>Andmebaas ja virtuaalserver, sekundaarsed asukohad</t>
  </si>
  <si>
    <t>Serverite infra</t>
  </si>
  <si>
    <t>1/4 mahust</t>
  </si>
  <si>
    <t>Muud kulud</t>
  </si>
  <si>
    <t>1/4 tehnilise majutuse kuludest</t>
  </si>
  <si>
    <t>Välised teenused</t>
  </si>
  <si>
    <t>Garantiileping</t>
  </si>
  <si>
    <t>?</t>
  </si>
  <si>
    <t>...</t>
  </si>
  <si>
    <t>Tööjõud</t>
  </si>
  <si>
    <t>Admin 1</t>
  </si>
  <si>
    <t>Admin 2</t>
  </si>
  <si>
    <t>Rak. admin</t>
  </si>
  <si>
    <t>Kasutajatugi</t>
  </si>
  <si>
    <t>Kasutajatugi 2</t>
  </si>
  <si>
    <t>Kontorikulud</t>
  </si>
  <si>
    <t>Kokku:</t>
  </si>
  <si>
    <t>Andmebaas</t>
  </si>
  <si>
    <t>Füüsiline</t>
  </si>
  <si>
    <t>Virtuaalne</t>
  </si>
  <si>
    <t>mediaanpalk + tööandja maksud</t>
  </si>
  <si>
    <t>Virtualiseerimisteenuse pakkuja</t>
  </si>
  <si>
    <t>Teenusehaldur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</si>
</sst>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" fontId="0" fillId="2" borderId="0" xfId="0" applyNumberFormat="1" applyFill="1" applyAlignment="1">
      <alignment wrapText="1"/>
    </xf>
    <xf numFmtId="4" fontId="2" fillId="0" borderId="0" xfId="0" applyNumberFormat="1" applyFont="1" applyAlignment="1">
      <alignment wrapText="1"/>
    </xf>
  </cellXfs>
  <cellStyles count="3">
    <cellStyle name="Hüperlink" xfId="1" builtinId="8" hidden="1"/>
    <cellStyle name="Külastatud hüperlink" xfId="2" builtinId="9" hidden="1"/>
    <cellStyle name="Normaallaa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topLeftCell="A8" workbookViewId="0">
      <selection activeCell="A37" sqref="A37"/>
    </sheetView>
  </sheetViews>
  <sheetFormatPr defaultColWidth="17.140625" defaultRowHeight="12.75" customHeight="1" x14ac:dyDescent="0.2"/>
  <cols>
    <col min="1" max="1" width="26.42578125" style="4" customWidth="1"/>
    <col min="2" max="2" width="6.28515625" style="4" customWidth="1"/>
    <col min="3" max="3" width="5.85546875" style="4" hidden="1" customWidth="1"/>
    <col min="4" max="4" width="10.7109375" style="4" customWidth="1"/>
    <col min="5" max="5" width="10" style="4" customWidth="1"/>
    <col min="6" max="6" width="12" style="4" customWidth="1"/>
    <col min="7" max="7" width="11.140625" style="4" customWidth="1"/>
    <col min="8" max="8" width="11.42578125" style="4" customWidth="1"/>
    <col min="9" max="9" width="17.140625" style="4"/>
    <col min="10" max="10" width="10.42578125" style="4" customWidth="1"/>
    <col min="11" max="11" width="58.140625" style="4" customWidth="1"/>
    <col min="12" max="16384" width="17.140625" style="4"/>
  </cols>
  <sheetData>
    <row r="1" spans="1:11" ht="48" customHeight="1" x14ac:dyDescent="0.2">
      <c r="A1" s="1"/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</row>
    <row r="2" spans="1:11" ht="12.75" customHeight="1" x14ac:dyDescent="0.2">
      <c r="A2" s="1" t="s">
        <v>10</v>
      </c>
      <c r="D2" s="5"/>
      <c r="E2" s="5"/>
      <c r="G2" s="5"/>
      <c r="H2" s="5"/>
    </row>
    <row r="3" spans="1:11" ht="12.75" customHeight="1" x14ac:dyDescent="0.2">
      <c r="A3" s="4" t="s">
        <v>11</v>
      </c>
      <c r="B3" s="4">
        <v>2</v>
      </c>
      <c r="D3" s="5">
        <f>85000/15.6466</f>
        <v>5432.4901256503008</v>
      </c>
      <c r="E3" s="5">
        <f>B3*D3</f>
        <v>10864.980251300602</v>
      </c>
      <c r="F3" s="4">
        <v>0.25</v>
      </c>
      <c r="G3" s="5">
        <f>(E3*F3)*1.2</f>
        <v>3259.4940753901806</v>
      </c>
      <c r="H3" s="5">
        <f>G3/J3</f>
        <v>1086.4980251300601</v>
      </c>
      <c r="I3" s="4">
        <f>(0.5*B3)*F3</f>
        <v>0.25</v>
      </c>
      <c r="J3" s="4">
        <v>3</v>
      </c>
      <c r="K3" s="4" t="s">
        <v>12</v>
      </c>
    </row>
    <row r="4" spans="1:11" ht="12.75" customHeight="1" x14ac:dyDescent="0.2">
      <c r="A4" s="4" t="s">
        <v>13</v>
      </c>
      <c r="B4" s="4">
        <v>1</v>
      </c>
      <c r="D4" s="5"/>
      <c r="E4" s="5"/>
      <c r="F4" s="4">
        <v>1</v>
      </c>
      <c r="G4" s="5"/>
      <c r="H4" s="5"/>
      <c r="K4" s="4" t="s">
        <v>14</v>
      </c>
    </row>
    <row r="5" spans="1:11" ht="18" customHeight="1" x14ac:dyDescent="0.2">
      <c r="A5" s="4" t="s">
        <v>15</v>
      </c>
      <c r="B5" s="4">
        <v>1</v>
      </c>
      <c r="D5" s="5">
        <f>85000/15.6466</f>
        <v>5432.4901256503008</v>
      </c>
      <c r="E5" s="5">
        <f>B5*D5</f>
        <v>5432.4901256503008</v>
      </c>
      <c r="F5" s="4">
        <v>0.4</v>
      </c>
      <c r="G5" s="5">
        <f>(E5*F5)*1.2</f>
        <v>2607.5952603121441</v>
      </c>
      <c r="H5" s="5">
        <f>G5/J5</f>
        <v>869.19842010404807</v>
      </c>
      <c r="I5" s="4">
        <f>(0.5*B4)*F4</f>
        <v>0.5</v>
      </c>
      <c r="J5" s="4">
        <v>3</v>
      </c>
      <c r="K5" s="4" t="s">
        <v>16</v>
      </c>
    </row>
    <row r="6" spans="1:11" ht="14.1" customHeight="1" x14ac:dyDescent="0.2">
      <c r="A6" s="6" t="s">
        <v>17</v>
      </c>
      <c r="B6" s="4">
        <v>8</v>
      </c>
      <c r="D6" s="5">
        <f>85000/15.6466</f>
        <v>5432.4901256503008</v>
      </c>
      <c r="E6" s="5">
        <f>B6*D6</f>
        <v>43459.921005202406</v>
      </c>
      <c r="F6" s="4">
        <v>5.0000000000000001E-3</v>
      </c>
      <c r="G6" s="5">
        <f>(E6*F6)*1.2</f>
        <v>260.75952603121442</v>
      </c>
      <c r="H6" s="5">
        <f>G6/J6</f>
        <v>86.919842010404807</v>
      </c>
      <c r="I6" s="4">
        <f>(0.5*B6)*F6</f>
        <v>0.02</v>
      </c>
      <c r="J6" s="4">
        <v>3</v>
      </c>
      <c r="K6" s="6" t="s">
        <v>64</v>
      </c>
    </row>
    <row r="7" spans="1:11" ht="12.75" customHeight="1" x14ac:dyDescent="0.2">
      <c r="A7" s="4" t="s">
        <v>18</v>
      </c>
      <c r="C7" s="4" t="s">
        <v>19</v>
      </c>
      <c r="D7" s="5">
        <f>4389883/15.6466</f>
        <v>280564.65941482497</v>
      </c>
      <c r="E7" s="5">
        <f>D7</f>
        <v>280564.65941482497</v>
      </c>
      <c r="F7" s="4">
        <v>0.01</v>
      </c>
      <c r="G7" s="5">
        <f>(E7*F7)*1.2</f>
        <v>3366.7759129778997</v>
      </c>
      <c r="H7" s="5">
        <f>G7/J7</f>
        <v>673.35518259557989</v>
      </c>
      <c r="I7" s="4">
        <f>4*F7</f>
        <v>0.04</v>
      </c>
      <c r="J7" s="4">
        <v>5</v>
      </c>
      <c r="K7" s="4" t="s">
        <v>20</v>
      </c>
    </row>
    <row r="8" spans="1:11" ht="12.75" customHeight="1" x14ac:dyDescent="0.2">
      <c r="A8" s="4" t="s">
        <v>21</v>
      </c>
      <c r="B8" s="4">
        <v>1</v>
      </c>
      <c r="D8" s="5"/>
      <c r="E8" s="5"/>
      <c r="F8" s="4">
        <v>1</v>
      </c>
      <c r="G8" s="5"/>
      <c r="H8" s="5"/>
      <c r="K8" s="4" t="s">
        <v>22</v>
      </c>
    </row>
    <row r="9" spans="1:11" ht="12.75" customHeight="1" x14ac:dyDescent="0.2">
      <c r="A9" s="4" t="s">
        <v>21</v>
      </c>
      <c r="B9" s="4">
        <v>2</v>
      </c>
      <c r="D9" s="5">
        <f>85000/15.6466</f>
        <v>5432.4901256503008</v>
      </c>
      <c r="E9" s="5">
        <f>B9*D9</f>
        <v>10864.980251300602</v>
      </c>
      <c r="F9" s="4">
        <v>0.25</v>
      </c>
      <c r="G9" s="5">
        <f>(E9*F9)*1.2</f>
        <v>3259.4940753901806</v>
      </c>
      <c r="H9" s="5">
        <f>G9/J9</f>
        <v>1086.4980251300601</v>
      </c>
      <c r="I9" s="4">
        <f>(0.5*B8)*F8</f>
        <v>0.5</v>
      </c>
      <c r="J9" s="4">
        <v>3</v>
      </c>
    </row>
    <row r="10" spans="1:11" ht="12.75" customHeight="1" x14ac:dyDescent="0.2">
      <c r="D10" s="5"/>
      <c r="E10" s="5"/>
      <c r="G10" s="5"/>
      <c r="H10" s="5"/>
    </row>
    <row r="11" spans="1:11" ht="12.75" customHeight="1" x14ac:dyDescent="0.2">
      <c r="A11" s="1" t="s">
        <v>23</v>
      </c>
      <c r="D11" s="5"/>
      <c r="E11" s="5"/>
      <c r="G11" s="5"/>
      <c r="H11" s="5"/>
    </row>
    <row r="12" spans="1:11" ht="12.75" customHeight="1" x14ac:dyDescent="0.2">
      <c r="A12" s="4" t="s">
        <v>24</v>
      </c>
      <c r="B12" s="4">
        <v>2</v>
      </c>
      <c r="D12" s="5">
        <v>270</v>
      </c>
      <c r="E12" s="5">
        <f>D12*B14</f>
        <v>1080</v>
      </c>
      <c r="F12" s="4">
        <v>0.25</v>
      </c>
      <c r="G12" s="5">
        <f>E12*F12</f>
        <v>270</v>
      </c>
      <c r="H12" s="5">
        <f>G12/J12</f>
        <v>270</v>
      </c>
      <c r="J12" s="4">
        <v>1</v>
      </c>
      <c r="K12" s="4" t="s">
        <v>25</v>
      </c>
    </row>
    <row r="13" spans="1:11" ht="12.75" customHeight="1" x14ac:dyDescent="0.2">
      <c r="A13" s="4" t="s">
        <v>26</v>
      </c>
      <c r="B13" s="4">
        <v>4</v>
      </c>
      <c r="D13" s="5">
        <v>5099</v>
      </c>
      <c r="E13" s="5">
        <f>D13*B13</f>
        <v>20396</v>
      </c>
      <c r="F13" s="4">
        <v>0.25</v>
      </c>
      <c r="G13" s="5">
        <f>E13*F13</f>
        <v>5099</v>
      </c>
      <c r="H13" s="5">
        <f>G13/J13</f>
        <v>1699.6666666666667</v>
      </c>
      <c r="J13" s="4">
        <v>3</v>
      </c>
      <c r="K13" s="4" t="s">
        <v>27</v>
      </c>
    </row>
    <row r="14" spans="1:11" ht="12.75" customHeight="1" x14ac:dyDescent="0.2">
      <c r="A14" s="4" t="s">
        <v>28</v>
      </c>
      <c r="B14" s="4">
        <v>4</v>
      </c>
      <c r="D14" s="5">
        <f>860</f>
        <v>860</v>
      </c>
      <c r="E14" s="5">
        <f>D14*B14</f>
        <v>3440</v>
      </c>
      <c r="F14" s="4">
        <v>0.25</v>
      </c>
      <c r="G14" s="5">
        <f>E12*F14</f>
        <v>270</v>
      </c>
      <c r="H14" s="5">
        <f>G14/J14</f>
        <v>270</v>
      </c>
      <c r="J14" s="4">
        <v>1</v>
      </c>
      <c r="K14" s="4" t="s">
        <v>29</v>
      </c>
    </row>
    <row r="15" spans="1:11" ht="12.75" customHeight="1" x14ac:dyDescent="0.2">
      <c r="A15" s="4" t="s">
        <v>30</v>
      </c>
      <c r="B15" s="4">
        <v>16</v>
      </c>
      <c r="D15" s="5">
        <f>(317774/15.6466)/B15</f>
        <v>1269.3412626385286</v>
      </c>
      <c r="E15" s="5">
        <f>D15*B15</f>
        <v>20309.460202216458</v>
      </c>
      <c r="F15" s="4">
        <v>0.01</v>
      </c>
      <c r="G15" s="5">
        <f>E15*F15</f>
        <v>203.09460202216459</v>
      </c>
      <c r="H15" s="5">
        <f>G15/J15</f>
        <v>67.69820067405486</v>
      </c>
      <c r="J15" s="4">
        <v>3</v>
      </c>
      <c r="K15" s="6" t="s">
        <v>31</v>
      </c>
    </row>
    <row r="16" spans="1:11" ht="12.75" customHeight="1" x14ac:dyDescent="0.2">
      <c r="A16" s="4" t="s">
        <v>32</v>
      </c>
      <c r="B16" s="4">
        <v>16</v>
      </c>
      <c r="D16" s="5">
        <f>(4964.69*2)/B16</f>
        <v>620.58624999999995</v>
      </c>
      <c r="E16" s="5">
        <f>D16*B16</f>
        <v>9929.3799999999992</v>
      </c>
      <c r="F16" s="4">
        <v>0.01</v>
      </c>
      <c r="G16" s="5">
        <f>E16*F16</f>
        <v>99.29379999999999</v>
      </c>
      <c r="H16" s="5">
        <f>G16/J16</f>
        <v>99.29379999999999</v>
      </c>
      <c r="J16" s="4">
        <v>1</v>
      </c>
    </row>
    <row r="17" spans="1:11" ht="12.75" customHeight="1" x14ac:dyDescent="0.2">
      <c r="D17" s="5"/>
      <c r="E17" s="5"/>
      <c r="G17" s="5"/>
      <c r="H17" s="5"/>
    </row>
    <row r="18" spans="1:11" ht="12.75" customHeight="1" x14ac:dyDescent="0.2">
      <c r="A18" s="1" t="s">
        <v>33</v>
      </c>
      <c r="D18" s="5"/>
      <c r="E18" s="5"/>
      <c r="G18" s="5"/>
      <c r="H18" s="5"/>
    </row>
    <row r="19" spans="1:11" ht="12.75" customHeight="1" x14ac:dyDescent="0.2">
      <c r="A19" s="4" t="s">
        <v>34</v>
      </c>
      <c r="B19" s="4">
        <f>699.84*12</f>
        <v>8398.08</v>
      </c>
      <c r="D19" s="5">
        <v>5.4300000000000001E-2</v>
      </c>
      <c r="E19" s="5">
        <f>D19*B19</f>
        <v>456.01574399999998</v>
      </c>
      <c r="G19" s="5">
        <f>E19</f>
        <v>456.01574399999998</v>
      </c>
      <c r="H19" s="5">
        <f>G19</f>
        <v>456.01574399999998</v>
      </c>
      <c r="I19" s="4">
        <f>((SUM(I3:I7)*1.2)*24)*30</f>
        <v>699.84</v>
      </c>
      <c r="K19" s="4" t="s">
        <v>35</v>
      </c>
    </row>
    <row r="20" spans="1:11" ht="12.75" customHeight="1" x14ac:dyDescent="0.2">
      <c r="A20" s="4" t="s">
        <v>36</v>
      </c>
      <c r="B20" s="4">
        <v>1</v>
      </c>
      <c r="D20" s="5">
        <v>34</v>
      </c>
      <c r="E20" s="5">
        <f>B20*D20</f>
        <v>34</v>
      </c>
      <c r="F20" s="4">
        <v>0.01</v>
      </c>
      <c r="G20" s="5">
        <f>E20*F20</f>
        <v>0.34</v>
      </c>
      <c r="H20" s="5">
        <f>(G20*12)*1.2</f>
        <v>4.8959999999999999</v>
      </c>
    </row>
    <row r="21" spans="1:11" ht="12.75" customHeight="1" x14ac:dyDescent="0.2">
      <c r="A21" s="4" t="s">
        <v>37</v>
      </c>
      <c r="D21" s="4">
        <v>44000</v>
      </c>
      <c r="E21" s="4">
        <f>D21</f>
        <v>44000</v>
      </c>
      <c r="F21" s="4">
        <v>0.01</v>
      </c>
      <c r="G21" s="4">
        <f>(E21*F21)*1.2</f>
        <v>528</v>
      </c>
      <c r="H21" s="4">
        <f>G21/J21</f>
        <v>528</v>
      </c>
      <c r="J21" s="4">
        <v>1</v>
      </c>
      <c r="K21" s="4" t="s">
        <v>38</v>
      </c>
    </row>
    <row r="22" spans="1:11" ht="12.75" customHeight="1" x14ac:dyDescent="0.2">
      <c r="A22" s="4" t="s">
        <v>39</v>
      </c>
      <c r="D22" s="4">
        <v>95000</v>
      </c>
      <c r="E22" s="4">
        <f>D22</f>
        <v>95000</v>
      </c>
      <c r="F22" s="4">
        <v>0.01</v>
      </c>
      <c r="G22" s="4">
        <f>(E22*F22)*1.2</f>
        <v>1140</v>
      </c>
      <c r="H22" s="4">
        <f>G22/J22</f>
        <v>114</v>
      </c>
      <c r="J22" s="4">
        <v>10</v>
      </c>
      <c r="K22" s="4" t="s">
        <v>40</v>
      </c>
    </row>
    <row r="23" spans="1:11" ht="12.75" customHeight="1" x14ac:dyDescent="0.2">
      <c r="A23" s="4" t="s">
        <v>41</v>
      </c>
      <c r="B23" s="4">
        <v>1</v>
      </c>
      <c r="D23" s="5">
        <f>1000</f>
        <v>1000</v>
      </c>
      <c r="E23" s="5">
        <f>B23*D23</f>
        <v>1000</v>
      </c>
      <c r="F23" s="4">
        <v>0.01</v>
      </c>
      <c r="G23" s="5">
        <f>E23*F23</f>
        <v>10</v>
      </c>
      <c r="H23" s="5">
        <f>(G23*12)*1.2</f>
        <v>144</v>
      </c>
    </row>
    <row r="24" spans="1:11" ht="12.75" customHeight="1" x14ac:dyDescent="0.2">
      <c r="D24" s="5"/>
      <c r="E24" s="5"/>
      <c r="G24" s="5"/>
      <c r="H24" s="5"/>
    </row>
    <row r="25" spans="1:11" ht="12.75" customHeight="1" x14ac:dyDescent="0.2">
      <c r="A25" s="1" t="s">
        <v>42</v>
      </c>
      <c r="D25" s="5"/>
      <c r="E25" s="5"/>
      <c r="G25" s="5"/>
      <c r="H25" s="5"/>
    </row>
    <row r="26" spans="1:11" ht="12.75" customHeight="1" x14ac:dyDescent="0.2">
      <c r="A26" s="4" t="s">
        <v>18</v>
      </c>
      <c r="B26" s="6">
        <v>1</v>
      </c>
      <c r="C26" s="6"/>
      <c r="D26" s="7">
        <f>4389883/15.6466</f>
        <v>280564.65941482497</v>
      </c>
      <c r="E26" s="7">
        <f>D26</f>
        <v>280564.65941482497</v>
      </c>
      <c r="F26" s="6">
        <v>0.01</v>
      </c>
      <c r="G26" s="7">
        <f>(E26*F26)*1.2</f>
        <v>3366.7759129778997</v>
      </c>
      <c r="H26" s="7">
        <f>G26/J26</f>
        <v>673.35518259557989</v>
      </c>
      <c r="I26" s="6">
        <f>4*F26</f>
        <v>0.04</v>
      </c>
      <c r="J26" s="6">
        <v>5</v>
      </c>
      <c r="K26" s="4" t="s">
        <v>43</v>
      </c>
    </row>
    <row r="27" spans="1:11" ht="12.75" customHeight="1" x14ac:dyDescent="0.2">
      <c r="A27" s="4" t="s">
        <v>44</v>
      </c>
      <c r="B27" s="4">
        <v>1</v>
      </c>
      <c r="D27" s="5">
        <f>SUM(H2:H16)</f>
        <v>6209.1281623108753</v>
      </c>
      <c r="E27" s="5">
        <f>B27*D27</f>
        <v>6209.1281623108753</v>
      </c>
      <c r="F27" s="4">
        <v>0.25</v>
      </c>
      <c r="G27" s="5">
        <f>E27*F27</f>
        <v>1552.2820405777188</v>
      </c>
      <c r="H27" s="5">
        <f>G27/J27</f>
        <v>517.42734685923961</v>
      </c>
      <c r="J27" s="4">
        <v>3</v>
      </c>
      <c r="K27" s="4" t="s">
        <v>45</v>
      </c>
    </row>
    <row r="28" spans="1:11" ht="12.75" customHeight="1" x14ac:dyDescent="0.2">
      <c r="A28" s="4" t="s">
        <v>46</v>
      </c>
      <c r="B28" s="4">
        <v>1</v>
      </c>
      <c r="D28" s="5">
        <f>SUM(H19:H23)</f>
        <v>1246.911744</v>
      </c>
      <c r="E28" s="5">
        <f>B28*D28</f>
        <v>1246.911744</v>
      </c>
      <c r="F28" s="4">
        <v>0.25</v>
      </c>
      <c r="G28" s="5">
        <f>E28*F28</f>
        <v>311.727936</v>
      </c>
      <c r="H28" s="5">
        <f>G28/J28</f>
        <v>311.727936</v>
      </c>
      <c r="J28" s="4">
        <v>1</v>
      </c>
      <c r="K28" s="4" t="s">
        <v>47</v>
      </c>
    </row>
    <row r="29" spans="1:11" ht="12.75" customHeight="1" x14ac:dyDescent="0.2">
      <c r="D29" s="5"/>
      <c r="E29" s="5"/>
      <c r="G29" s="5"/>
      <c r="H29" s="5"/>
    </row>
    <row r="30" spans="1:11" ht="12.75" customHeight="1" x14ac:dyDescent="0.2">
      <c r="A30" s="1" t="s">
        <v>48</v>
      </c>
      <c r="D30" s="5"/>
      <c r="E30" s="5"/>
      <c r="G30" s="5"/>
      <c r="H30" s="5"/>
    </row>
    <row r="31" spans="1:11" ht="12.75" customHeight="1" x14ac:dyDescent="0.2">
      <c r="A31" s="4" t="s">
        <v>49</v>
      </c>
      <c r="D31" s="5"/>
      <c r="E31" s="5"/>
      <c r="G31" s="5"/>
      <c r="H31" s="5" t="s">
        <v>50</v>
      </c>
    </row>
    <row r="32" spans="1:11" ht="12.75" customHeight="1" x14ac:dyDescent="0.2">
      <c r="A32" s="4" t="s">
        <v>51</v>
      </c>
      <c r="D32" s="5"/>
      <c r="E32" s="5"/>
      <c r="G32" s="5"/>
      <c r="H32" s="5"/>
    </row>
    <row r="33" spans="1:11" ht="12.75" customHeight="1" x14ac:dyDescent="0.2">
      <c r="A33" s="1" t="s">
        <v>52</v>
      </c>
      <c r="D33" s="5"/>
      <c r="E33" s="5"/>
      <c r="G33" s="5"/>
      <c r="H33" s="5"/>
    </row>
    <row r="34" spans="1:11" ht="12.75" customHeight="1" x14ac:dyDescent="0.2">
      <c r="A34" s="4" t="s">
        <v>53</v>
      </c>
      <c r="B34" s="4">
        <v>1</v>
      </c>
      <c r="D34" s="5"/>
      <c r="E34" s="5">
        <f>(1300*12)*1.33</f>
        <v>20748</v>
      </c>
      <c r="F34" s="4">
        <v>0.05</v>
      </c>
      <c r="G34" s="5">
        <f t="shared" ref="G34:G39" si="0">E34*F34</f>
        <v>1037.4000000000001</v>
      </c>
      <c r="H34" s="5">
        <f t="shared" ref="H34:H39" si="1">G34</f>
        <v>1037.4000000000001</v>
      </c>
      <c r="K34" s="4" t="s">
        <v>63</v>
      </c>
    </row>
    <row r="35" spans="1:11" ht="12.75" customHeight="1" x14ac:dyDescent="0.2">
      <c r="A35" s="4" t="s">
        <v>54</v>
      </c>
      <c r="B35" s="4">
        <v>1</v>
      </c>
      <c r="D35" s="5"/>
      <c r="E35" s="5">
        <f>(1300*12)*1.33</f>
        <v>20748</v>
      </c>
      <c r="F35" s="4">
        <v>0.05</v>
      </c>
      <c r="G35" s="5">
        <f t="shared" si="0"/>
        <v>1037.4000000000001</v>
      </c>
      <c r="H35" s="5">
        <f t="shared" si="1"/>
        <v>1037.4000000000001</v>
      </c>
      <c r="K35" s="4" t="s">
        <v>63</v>
      </c>
    </row>
    <row r="36" spans="1:11" ht="12.75" customHeight="1" x14ac:dyDescent="0.2">
      <c r="A36" s="4" t="s">
        <v>65</v>
      </c>
      <c r="B36" s="4">
        <v>1</v>
      </c>
      <c r="D36" s="5"/>
      <c r="E36" s="5">
        <f>(1257*12)*1.33</f>
        <v>20061.72</v>
      </c>
      <c r="F36" s="4">
        <v>0.95</v>
      </c>
      <c r="G36" s="5">
        <f t="shared" si="0"/>
        <v>19058.634000000002</v>
      </c>
      <c r="H36" s="5">
        <f t="shared" si="1"/>
        <v>19058.634000000002</v>
      </c>
      <c r="K36" s="4" t="s">
        <v>63</v>
      </c>
    </row>
    <row r="37" spans="1:11" ht="12.75" customHeight="1" x14ac:dyDescent="0.2">
      <c r="A37" s="4" t="s">
        <v>55</v>
      </c>
      <c r="B37" s="4">
        <v>1</v>
      </c>
      <c r="D37" s="5"/>
      <c r="E37" s="5">
        <f>(1300*12)*1.33</f>
        <v>20748</v>
      </c>
      <c r="F37" s="4">
        <v>0.9</v>
      </c>
      <c r="G37" s="5">
        <f t="shared" si="0"/>
        <v>18673.2</v>
      </c>
      <c r="H37" s="5">
        <f t="shared" si="1"/>
        <v>18673.2</v>
      </c>
      <c r="K37" s="4" t="s">
        <v>63</v>
      </c>
    </row>
    <row r="38" spans="1:11" ht="12.75" customHeight="1" x14ac:dyDescent="0.2">
      <c r="A38" s="4" t="s">
        <v>56</v>
      </c>
      <c r="B38" s="4">
        <v>1</v>
      </c>
      <c r="D38" s="5"/>
      <c r="E38" s="5">
        <f>(1000*12)*1.33</f>
        <v>15960</v>
      </c>
      <c r="F38" s="4">
        <v>0.04</v>
      </c>
      <c r="G38" s="5">
        <f t="shared" si="0"/>
        <v>638.4</v>
      </c>
      <c r="H38" s="5">
        <f t="shared" si="1"/>
        <v>638.4</v>
      </c>
      <c r="K38" s="4" t="s">
        <v>63</v>
      </c>
    </row>
    <row r="39" spans="1:11" ht="12.75" customHeight="1" x14ac:dyDescent="0.2">
      <c r="A39" s="4" t="s">
        <v>57</v>
      </c>
      <c r="B39" s="4">
        <v>1</v>
      </c>
      <c r="D39" s="5"/>
      <c r="E39" s="5">
        <f>(1000*12)*1.33</f>
        <v>15960</v>
      </c>
      <c r="F39" s="4">
        <v>0.05</v>
      </c>
      <c r="G39" s="5">
        <f t="shared" si="0"/>
        <v>798</v>
      </c>
      <c r="H39" s="5">
        <f t="shared" si="1"/>
        <v>798</v>
      </c>
      <c r="K39" s="4" t="s">
        <v>63</v>
      </c>
    </row>
    <row r="40" spans="1:11" ht="12.75" customHeight="1" x14ac:dyDescent="0.2">
      <c r="D40" s="5"/>
      <c r="E40" s="5"/>
      <c r="G40" s="5"/>
      <c r="H40" s="5"/>
    </row>
    <row r="41" spans="1:11" ht="12.75" customHeight="1" x14ac:dyDescent="0.2">
      <c r="A41" s="1" t="s">
        <v>46</v>
      </c>
      <c r="D41" s="5"/>
      <c r="E41" s="5"/>
      <c r="G41" s="5"/>
      <c r="H41" s="5"/>
    </row>
    <row r="42" spans="1:11" ht="12.75" customHeight="1" x14ac:dyDescent="0.2">
      <c r="A42" s="4" t="s">
        <v>58</v>
      </c>
      <c r="B42" s="4">
        <v>1</v>
      </c>
      <c r="D42" s="5"/>
      <c r="E42" s="5">
        <f>SUM(H34:H39)*0.6</f>
        <v>24745.820400000004</v>
      </c>
      <c r="F42" s="4">
        <v>1</v>
      </c>
      <c r="G42" s="5">
        <f>E42*F42</f>
        <v>24745.820400000004</v>
      </c>
      <c r="H42" s="5">
        <f>G42</f>
        <v>24745.820400000004</v>
      </c>
    </row>
    <row r="43" spans="1:11" ht="12.75" customHeight="1" x14ac:dyDescent="0.2">
      <c r="A43" s="1" t="s">
        <v>59</v>
      </c>
      <c r="D43" s="5"/>
      <c r="E43" s="5"/>
      <c r="G43" s="5"/>
      <c r="H43" s="8">
        <f>SUM(H3:H42)</f>
        <v>74947.404771765694</v>
      </c>
    </row>
    <row r="44" spans="1:11" ht="12.75" customHeight="1" x14ac:dyDescent="0.2">
      <c r="D44" s="5"/>
      <c r="E44" s="5"/>
      <c r="G44" s="5"/>
      <c r="H44" s="5"/>
    </row>
    <row r="45" spans="1:11" ht="12.75" customHeight="1" x14ac:dyDescent="0.2">
      <c r="D45" s="5"/>
      <c r="E45" s="5"/>
      <c r="G45" s="5"/>
      <c r="H45" s="5"/>
    </row>
    <row r="46" spans="1:11" ht="12.75" customHeight="1" x14ac:dyDescent="0.2">
      <c r="D46" s="5"/>
      <c r="E46" s="5"/>
      <c r="G46" s="5"/>
      <c r="H46" s="5"/>
    </row>
    <row r="47" spans="1:11" ht="12.75" customHeight="1" x14ac:dyDescent="0.2">
      <c r="C47" s="4" t="s">
        <v>60</v>
      </c>
      <c r="D47" s="5"/>
      <c r="E47" s="5"/>
      <c r="G47" s="5"/>
      <c r="H47" s="5"/>
    </row>
    <row r="48" spans="1:11" ht="12.75" customHeight="1" x14ac:dyDescent="0.2">
      <c r="C48" s="4" t="s">
        <v>11</v>
      </c>
      <c r="D48" s="5"/>
      <c r="E48" s="5"/>
      <c r="G48" s="5"/>
      <c r="H48" s="5"/>
    </row>
    <row r="49" spans="3:8" ht="12.75" customHeight="1" x14ac:dyDescent="0.2">
      <c r="C49" s="4" t="s">
        <v>61</v>
      </c>
      <c r="D49" s="5"/>
      <c r="E49" s="5"/>
      <c r="G49" s="5"/>
      <c r="H49" s="5"/>
    </row>
    <row r="50" spans="3:8" ht="12.75" customHeight="1" x14ac:dyDescent="0.2">
      <c r="C50" s="4" t="s">
        <v>62</v>
      </c>
      <c r="D50" s="5"/>
      <c r="E50" s="5"/>
      <c r="G50" s="5"/>
      <c r="H50" s="5"/>
    </row>
    <row r="51" spans="3:8" ht="12.75" customHeight="1" x14ac:dyDescent="0.2">
      <c r="D51" s="5"/>
      <c r="E51" s="5"/>
      <c r="G51" s="5"/>
      <c r="H51" s="5"/>
    </row>
    <row r="52" spans="3:8" ht="12.75" customHeight="1" x14ac:dyDescent="0.2">
      <c r="D52" s="5"/>
      <c r="E52" s="5"/>
      <c r="G52" s="5"/>
      <c r="H52" s="5"/>
    </row>
    <row r="53" spans="3:8" ht="12.75" customHeight="1" x14ac:dyDescent="0.2">
      <c r="D53" s="5"/>
      <c r="E53" s="5"/>
      <c r="G53" s="5"/>
      <c r="H53" s="5"/>
    </row>
    <row r="54" spans="3:8" ht="12.75" customHeight="1" x14ac:dyDescent="0.2">
      <c r="D54" s="5"/>
      <c r="E54" s="5"/>
      <c r="G54" s="5"/>
      <c r="H54" s="5"/>
    </row>
    <row r="55" spans="3:8" ht="12.75" customHeight="1" x14ac:dyDescent="0.2">
      <c r="D55" s="5"/>
      <c r="E55" s="5"/>
      <c r="G55" s="5"/>
      <c r="H55" s="5"/>
    </row>
    <row r="56" spans="3:8" ht="12.75" customHeight="1" x14ac:dyDescent="0.2">
      <c r="D56" s="5"/>
      <c r="E56" s="5"/>
      <c r="G56" s="5"/>
      <c r="H56" s="5"/>
    </row>
    <row r="57" spans="3:8" ht="12.75" customHeight="1" x14ac:dyDescent="0.2">
      <c r="D57" s="5"/>
      <c r="E57" s="5"/>
      <c r="G57" s="5"/>
      <c r="H57" s="5"/>
    </row>
    <row r="58" spans="3:8" ht="12.75" customHeight="1" x14ac:dyDescent="0.2">
      <c r="D58" s="5"/>
      <c r="E58" s="5"/>
      <c r="G58" s="5"/>
      <c r="H58" s="5"/>
    </row>
    <row r="59" spans="3:8" ht="12.75" customHeight="1" x14ac:dyDescent="0.2">
      <c r="D59" s="5"/>
      <c r="E59" s="5"/>
      <c r="G59" s="5"/>
      <c r="H59" s="5"/>
    </row>
    <row r="60" spans="3:8" ht="12.75" customHeight="1" x14ac:dyDescent="0.2">
      <c r="D60" s="5"/>
      <c r="E60" s="5"/>
      <c r="G60" s="5"/>
      <c r="H60" s="5"/>
    </row>
    <row r="61" spans="3:8" ht="12.75" customHeight="1" x14ac:dyDescent="0.2">
      <c r="D61" s="5"/>
      <c r="E61" s="5"/>
      <c r="G61" s="5"/>
      <c r="H61" s="5"/>
    </row>
    <row r="62" spans="3:8" ht="12.75" customHeight="1" x14ac:dyDescent="0.2">
      <c r="D62" s="5"/>
      <c r="E62" s="5"/>
      <c r="G62" s="5"/>
      <c r="H62" s="5"/>
    </row>
    <row r="63" spans="3:8" ht="12.75" customHeight="1" x14ac:dyDescent="0.2">
      <c r="D63" s="5"/>
      <c r="E63" s="5"/>
      <c r="G63" s="5"/>
      <c r="H63" s="5"/>
    </row>
    <row r="64" spans="3:8" ht="12.75" customHeight="1" x14ac:dyDescent="0.2">
      <c r="D64" s="5"/>
      <c r="E64" s="5"/>
      <c r="G64" s="5"/>
      <c r="H64" s="5"/>
    </row>
    <row r="65" spans="4:8" ht="12.75" customHeight="1" x14ac:dyDescent="0.2">
      <c r="D65" s="5"/>
      <c r="E65" s="5"/>
      <c r="G65" s="5"/>
      <c r="H65" s="5"/>
    </row>
    <row r="66" spans="4:8" ht="12.75" customHeight="1" x14ac:dyDescent="0.2">
      <c r="D66" s="5"/>
      <c r="E66" s="5"/>
      <c r="G66" s="5"/>
      <c r="H66" s="5"/>
    </row>
    <row r="67" spans="4:8" ht="12.75" customHeight="1" x14ac:dyDescent="0.2">
      <c r="D67" s="5"/>
      <c r="E67" s="5"/>
      <c r="G67" s="5"/>
      <c r="H67" s="5"/>
    </row>
    <row r="68" spans="4:8" ht="12.75" customHeight="1" x14ac:dyDescent="0.2">
      <c r="D68" s="5"/>
      <c r="E68" s="5"/>
      <c r="G68" s="5"/>
      <c r="H68" s="5"/>
    </row>
    <row r="69" spans="4:8" ht="12.75" customHeight="1" x14ac:dyDescent="0.2">
      <c r="D69" s="5"/>
      <c r="E69" s="5"/>
      <c r="G69" s="5"/>
      <c r="H69" s="5"/>
    </row>
    <row r="70" spans="4:8" ht="12.75" customHeight="1" x14ac:dyDescent="0.2">
      <c r="D70" s="5"/>
      <c r="E70" s="5"/>
      <c r="G70" s="5"/>
      <c r="H70" s="5"/>
    </row>
    <row r="71" spans="4:8" ht="12.75" customHeight="1" x14ac:dyDescent="0.2">
      <c r="D71" s="5"/>
      <c r="E71" s="5"/>
      <c r="G71" s="5"/>
      <c r="H71" s="5"/>
    </row>
    <row r="72" spans="4:8" ht="12.75" customHeight="1" x14ac:dyDescent="0.2">
      <c r="D72" s="5"/>
      <c r="E72" s="5"/>
      <c r="G72" s="5"/>
      <c r="H72" s="5"/>
    </row>
    <row r="73" spans="4:8" ht="12.75" customHeight="1" x14ac:dyDescent="0.2">
      <c r="D73" s="5"/>
      <c r="E73" s="5"/>
      <c r="G73" s="5"/>
      <c r="H73" s="5"/>
    </row>
    <row r="74" spans="4:8" ht="12.75" customHeight="1" x14ac:dyDescent="0.2">
      <c r="D74" s="5"/>
      <c r="E74" s="5"/>
      <c r="G74" s="5"/>
      <c r="H74" s="5"/>
    </row>
    <row r="75" spans="4:8" ht="12.75" customHeight="1" x14ac:dyDescent="0.2">
      <c r="D75" s="5"/>
      <c r="E75" s="5"/>
      <c r="G75" s="5"/>
      <c r="H75" s="5"/>
    </row>
    <row r="76" spans="4:8" ht="12.75" customHeight="1" x14ac:dyDescent="0.2">
      <c r="D76" s="5"/>
      <c r="E76" s="5"/>
      <c r="G76" s="5"/>
      <c r="H76" s="5"/>
    </row>
    <row r="77" spans="4:8" ht="12.75" customHeight="1" x14ac:dyDescent="0.2">
      <c r="D77" s="5"/>
      <c r="E77" s="5"/>
      <c r="G77" s="5"/>
      <c r="H77" s="5"/>
    </row>
    <row r="78" spans="4:8" ht="12.75" customHeight="1" x14ac:dyDescent="0.2">
      <c r="D78" s="5"/>
      <c r="E78" s="5"/>
      <c r="G78" s="5"/>
      <c r="H78" s="5"/>
    </row>
    <row r="79" spans="4:8" ht="12.75" customHeight="1" x14ac:dyDescent="0.2">
      <c r="D79" s="5"/>
      <c r="E79" s="5"/>
      <c r="G79" s="5"/>
      <c r="H79" s="5"/>
    </row>
    <row r="80" spans="4:8" ht="12.75" customHeight="1" x14ac:dyDescent="0.2">
      <c r="D80" s="5"/>
      <c r="E80" s="5"/>
      <c r="G80" s="5"/>
      <c r="H80" s="5"/>
    </row>
    <row r="81" spans="4:8" ht="12.75" customHeight="1" x14ac:dyDescent="0.2">
      <c r="D81" s="5"/>
      <c r="E81" s="5"/>
      <c r="G81" s="5"/>
      <c r="H81" s="5"/>
    </row>
    <row r="82" spans="4:8" ht="12.75" customHeight="1" x14ac:dyDescent="0.2">
      <c r="D82" s="5"/>
      <c r="E82" s="5"/>
      <c r="G82" s="5"/>
      <c r="H82" s="5"/>
    </row>
    <row r="83" spans="4:8" ht="12.75" customHeight="1" x14ac:dyDescent="0.2">
      <c r="D83" s="5"/>
      <c r="E83" s="5"/>
      <c r="G83" s="5"/>
      <c r="H83" s="5"/>
    </row>
    <row r="84" spans="4:8" ht="12.75" customHeight="1" x14ac:dyDescent="0.2">
      <c r="D84" s="5"/>
      <c r="E84" s="5"/>
      <c r="G84" s="5"/>
      <c r="H84" s="5"/>
    </row>
    <row r="85" spans="4:8" ht="12.75" customHeight="1" x14ac:dyDescent="0.2">
      <c r="D85" s="5"/>
      <c r="E85" s="5"/>
      <c r="G85" s="5"/>
      <c r="H85" s="5"/>
    </row>
    <row r="86" spans="4:8" ht="12.75" customHeight="1" x14ac:dyDescent="0.2">
      <c r="D86" s="5"/>
      <c r="E86" s="5"/>
      <c r="G86" s="5"/>
      <c r="H86" s="5"/>
    </row>
    <row r="87" spans="4:8" ht="12.75" customHeight="1" x14ac:dyDescent="0.2">
      <c r="D87" s="5"/>
      <c r="E87" s="5"/>
      <c r="G87" s="5"/>
      <c r="H87" s="5"/>
    </row>
    <row r="88" spans="4:8" ht="12.75" customHeight="1" x14ac:dyDescent="0.2">
      <c r="D88" s="5"/>
      <c r="E88" s="5"/>
      <c r="G88" s="5"/>
      <c r="H88" s="5"/>
    </row>
    <row r="89" spans="4:8" ht="12.75" customHeight="1" x14ac:dyDescent="0.2">
      <c r="D89" s="5"/>
      <c r="E89" s="5"/>
      <c r="G89" s="5"/>
      <c r="H89" s="5"/>
    </row>
    <row r="90" spans="4:8" ht="12.75" customHeight="1" x14ac:dyDescent="0.2">
      <c r="D90" s="5"/>
      <c r="E90" s="5"/>
      <c r="G90" s="5"/>
      <c r="H90" s="5"/>
    </row>
    <row r="91" spans="4:8" ht="12.75" customHeight="1" x14ac:dyDescent="0.2">
      <c r="D91" s="5"/>
      <c r="E91" s="5"/>
      <c r="G91" s="5"/>
      <c r="H91" s="5"/>
    </row>
    <row r="92" spans="4:8" ht="12.75" customHeight="1" x14ac:dyDescent="0.2">
      <c r="D92" s="5"/>
      <c r="E92" s="5"/>
      <c r="G92" s="5"/>
      <c r="H92" s="5"/>
    </row>
    <row r="93" spans="4:8" ht="12.75" customHeight="1" x14ac:dyDescent="0.2">
      <c r="D93" s="5"/>
      <c r="E93" s="5"/>
      <c r="G93" s="5"/>
      <c r="H93" s="5"/>
    </row>
    <row r="94" spans="4:8" ht="12.75" customHeight="1" x14ac:dyDescent="0.2">
      <c r="D94" s="5"/>
      <c r="E94" s="5"/>
      <c r="G94" s="5"/>
      <c r="H94" s="5"/>
    </row>
    <row r="95" spans="4:8" ht="12.75" customHeight="1" x14ac:dyDescent="0.2">
      <c r="D95" s="5"/>
      <c r="E95" s="5"/>
      <c r="G95" s="5"/>
      <c r="H95" s="5"/>
    </row>
    <row r="96" spans="4:8" ht="12.75" customHeight="1" x14ac:dyDescent="0.2">
      <c r="D96" s="5"/>
      <c r="E96" s="5"/>
      <c r="G96" s="5"/>
      <c r="H96" s="5"/>
    </row>
    <row r="97" spans="4:8" ht="12.75" customHeight="1" x14ac:dyDescent="0.2">
      <c r="D97" s="5"/>
      <c r="E97" s="5"/>
      <c r="G97" s="5"/>
      <c r="H97" s="5"/>
    </row>
    <row r="98" spans="4:8" ht="12.75" customHeight="1" x14ac:dyDescent="0.2">
      <c r="D98" s="5"/>
      <c r="E98" s="5"/>
      <c r="G98" s="5"/>
      <c r="H98" s="5"/>
    </row>
    <row r="99" spans="4:8" ht="12.75" customHeight="1" x14ac:dyDescent="0.2">
      <c r="D99" s="5"/>
      <c r="E99" s="5"/>
      <c r="G99" s="5"/>
      <c r="H99" s="5"/>
    </row>
    <row r="100" spans="4:8" ht="12.75" customHeight="1" x14ac:dyDescent="0.2">
      <c r="D100" s="5"/>
      <c r="E100" s="5"/>
      <c r="G100" s="5"/>
      <c r="H100" s="5"/>
    </row>
    <row r="101" spans="4:8" ht="12.75" customHeight="1" x14ac:dyDescent="0.2">
      <c r="D101" s="5"/>
      <c r="E101" s="5"/>
      <c r="G101" s="5"/>
      <c r="H101" s="5"/>
    </row>
    <row r="102" spans="4:8" ht="12.75" customHeight="1" x14ac:dyDescent="0.2">
      <c r="D102" s="5"/>
      <c r="E102" s="5"/>
      <c r="G102" s="5"/>
      <c r="H102" s="5"/>
    </row>
    <row r="103" spans="4:8" ht="12.75" customHeight="1" x14ac:dyDescent="0.2">
      <c r="D103" s="5"/>
      <c r="E103" s="5"/>
      <c r="G103" s="5"/>
      <c r="H103" s="5"/>
    </row>
    <row r="104" spans="4:8" ht="12.75" customHeight="1" x14ac:dyDescent="0.2">
      <c r="D104" s="5"/>
      <c r="E104" s="5"/>
      <c r="G104" s="5"/>
      <c r="H104" s="5"/>
    </row>
    <row r="105" spans="4:8" ht="12.75" customHeight="1" x14ac:dyDescent="0.2">
      <c r="D105" s="5"/>
      <c r="E105" s="5"/>
      <c r="G105" s="5"/>
      <c r="H105" s="5"/>
    </row>
    <row r="106" spans="4:8" ht="12.75" customHeight="1" x14ac:dyDescent="0.2">
      <c r="D106" s="5"/>
      <c r="E106" s="5"/>
      <c r="G106" s="5"/>
      <c r="H106" s="5"/>
    </row>
    <row r="107" spans="4:8" ht="12.75" customHeight="1" x14ac:dyDescent="0.2">
      <c r="D107" s="5"/>
      <c r="E107" s="5"/>
      <c r="G107" s="5"/>
      <c r="H107" s="5"/>
    </row>
    <row r="108" spans="4:8" ht="12.75" customHeight="1" x14ac:dyDescent="0.2">
      <c r="D108" s="5"/>
      <c r="E108" s="5"/>
      <c r="G108" s="5"/>
      <c r="H108" s="5"/>
    </row>
    <row r="109" spans="4:8" ht="12.75" customHeight="1" x14ac:dyDescent="0.2">
      <c r="D109" s="5"/>
      <c r="E109" s="5"/>
      <c r="G109" s="5"/>
      <c r="H109" s="5"/>
    </row>
    <row r="110" spans="4:8" ht="12.75" customHeight="1" x14ac:dyDescent="0.2">
      <c r="D110" s="5"/>
      <c r="E110" s="5"/>
      <c r="G110" s="5"/>
      <c r="H110" s="5"/>
    </row>
    <row r="111" spans="4:8" ht="12.75" customHeight="1" x14ac:dyDescent="0.2">
      <c r="D111" s="5"/>
      <c r="E111" s="5"/>
      <c r="G111" s="5"/>
      <c r="H111" s="5"/>
    </row>
    <row r="112" spans="4:8" ht="12.75" customHeight="1" x14ac:dyDescent="0.2">
      <c r="D112" s="5"/>
      <c r="E112" s="5"/>
      <c r="G112" s="5"/>
      <c r="H112" s="5"/>
    </row>
    <row r="113" spans="4:8" ht="12.75" customHeight="1" x14ac:dyDescent="0.2">
      <c r="D113" s="5"/>
      <c r="E113" s="5"/>
      <c r="G113" s="5"/>
      <c r="H113" s="5"/>
    </row>
    <row r="114" spans="4:8" ht="12.75" customHeight="1" x14ac:dyDescent="0.2">
      <c r="D114" s="5"/>
      <c r="E114" s="5"/>
      <c r="G114" s="5"/>
      <c r="H114" s="5"/>
    </row>
    <row r="115" spans="4:8" ht="12.75" customHeight="1" x14ac:dyDescent="0.2">
      <c r="D115" s="5"/>
      <c r="E115" s="5"/>
      <c r="G115" s="5"/>
      <c r="H115" s="5"/>
    </row>
    <row r="116" spans="4:8" ht="12.75" customHeight="1" x14ac:dyDescent="0.2">
      <c r="D116" s="5"/>
      <c r="E116" s="5"/>
      <c r="G116" s="5"/>
      <c r="H116" s="5"/>
    </row>
    <row r="117" spans="4:8" ht="12.75" customHeight="1" x14ac:dyDescent="0.2">
      <c r="D117" s="5"/>
      <c r="E117" s="5"/>
      <c r="G117" s="5"/>
      <c r="H117" s="5"/>
    </row>
    <row r="118" spans="4:8" ht="12.75" customHeight="1" x14ac:dyDescent="0.2">
      <c r="D118" s="5"/>
      <c r="E118" s="5"/>
      <c r="G118" s="5"/>
      <c r="H118" s="5"/>
    </row>
    <row r="119" spans="4:8" ht="12.75" customHeight="1" x14ac:dyDescent="0.2">
      <c r="D119" s="5"/>
      <c r="E119" s="5"/>
      <c r="G119" s="5"/>
      <c r="H119" s="5"/>
    </row>
    <row r="120" spans="4:8" ht="12.75" customHeight="1" x14ac:dyDescent="0.2">
      <c r="D120" s="5"/>
      <c r="E120" s="5"/>
      <c r="G120" s="5"/>
      <c r="H120" s="5"/>
    </row>
    <row r="121" spans="4:8" ht="12.75" customHeight="1" x14ac:dyDescent="0.2">
      <c r="D121" s="5"/>
      <c r="E121" s="5"/>
      <c r="G121" s="5"/>
      <c r="H121" s="5"/>
    </row>
    <row r="122" spans="4:8" ht="12.75" customHeight="1" x14ac:dyDescent="0.2">
      <c r="D122" s="5"/>
      <c r="E122" s="5"/>
      <c r="G122" s="5"/>
      <c r="H122" s="5"/>
    </row>
    <row r="123" spans="4:8" ht="12.75" customHeight="1" x14ac:dyDescent="0.2">
      <c r="D123" s="5"/>
      <c r="E123" s="5"/>
      <c r="G123" s="5"/>
      <c r="H123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teenus x</vt:lpstr>
    </vt:vector>
  </TitlesOfParts>
  <Company>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 Touart</dc:creator>
  <cp:lastModifiedBy>Risto Hinno</cp:lastModifiedBy>
  <dcterms:created xsi:type="dcterms:W3CDTF">2016-01-13T11:52:33Z</dcterms:created>
  <dcterms:modified xsi:type="dcterms:W3CDTF">2016-01-14T08:24:37Z</dcterms:modified>
</cp:coreProperties>
</file>